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Shruti\Sept 25\Dump\"/>
    </mc:Choice>
  </mc:AlternateContent>
  <bookViews>
    <workbookView xWindow="0" yWindow="0" windowWidth="20490" windowHeight="7755" tabRatio="799"/>
  </bookViews>
  <sheets>
    <sheet name="Report (2)" sheetId="1" r:id="rId1"/>
    <sheet name="Note" sheetId="11" r:id="rId2"/>
    <sheet name="Valuation" sheetId="12" r:id="rId3"/>
  </sheets>
  <definedNames>
    <definedName name="_xlnm.Print_Area" localSheetId="0">'Report (2)'!$A$1:$J$441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0" i="1" l="1"/>
  <c r="M99" i="1"/>
  <c r="D99" i="1"/>
  <c r="M98" i="1"/>
  <c r="D98" i="1"/>
  <c r="M97" i="1"/>
  <c r="D97" i="1"/>
  <c r="M96" i="1"/>
  <c r="D96" i="1"/>
  <c r="D95" i="1"/>
  <c r="M94" i="1"/>
  <c r="C91" i="1" s="1"/>
  <c r="D94" i="1"/>
  <c r="M93" i="1"/>
  <c r="C93" i="1"/>
  <c r="D93" i="1" s="1"/>
  <c r="C92" i="1"/>
  <c r="D92" i="1" s="1"/>
  <c r="H91" i="1" l="1"/>
  <c r="D91" i="1"/>
  <c r="K87" i="1" s="1"/>
  <c r="C89" i="1" s="1"/>
  <c r="F91" i="1" s="1"/>
  <c r="C66" i="1"/>
  <c r="C13" i="1" l="1"/>
  <c r="C79" i="1" l="1"/>
  <c r="C65" i="1"/>
  <c r="D65" i="1" s="1"/>
  <c r="D66" i="1" l="1"/>
  <c r="F3" i="1" l="1"/>
  <c r="D79" i="1" l="1"/>
  <c r="D86" i="1"/>
  <c r="M85" i="1"/>
  <c r="C78" i="1" s="1"/>
  <c r="D78" i="1" s="1"/>
  <c r="D85" i="1"/>
  <c r="M84" i="1"/>
  <c r="D84" i="1"/>
  <c r="M83" i="1"/>
  <c r="D83" i="1"/>
  <c r="M82" i="1"/>
  <c r="D82" i="1"/>
  <c r="D81" i="1"/>
  <c r="M80" i="1"/>
  <c r="C77" i="1" s="1"/>
  <c r="D80" i="1"/>
  <c r="M79" i="1"/>
  <c r="H77" i="1" l="1"/>
  <c r="D77" i="1"/>
  <c r="K73" i="1" s="1"/>
  <c r="C75" i="1" s="1"/>
  <c r="F77" i="1" s="1"/>
  <c r="F10" i="12"/>
  <c r="F9" i="12"/>
  <c r="F8" i="12"/>
  <c r="F7" i="12"/>
  <c r="D72" i="1" l="1"/>
  <c r="M71" i="1"/>
  <c r="C64" i="1" s="1"/>
  <c r="D71" i="1"/>
  <c r="M70" i="1"/>
  <c r="D70" i="1"/>
  <c r="M69" i="1"/>
  <c r="D69" i="1"/>
  <c r="M68" i="1"/>
  <c r="D68" i="1"/>
  <c r="D67" i="1"/>
  <c r="M66" i="1"/>
  <c r="C63" i="1" s="1"/>
  <c r="D63" i="1" s="1"/>
  <c r="M65" i="1"/>
  <c r="D64" i="1" l="1"/>
  <c r="K59" i="1" s="1"/>
  <c r="C61" i="1" s="1"/>
  <c r="F63" i="1" s="1"/>
  <c r="H63" i="1"/>
  <c r="G10" i="12" l="1"/>
  <c r="G9" i="12"/>
  <c r="G8" i="12"/>
  <c r="G7" i="12"/>
  <c r="G6" i="12"/>
  <c r="G5" i="12"/>
  <c r="G11" i="12" l="1"/>
  <c r="D307" i="1" l="1"/>
  <c r="D302" i="1"/>
  <c r="D297" i="1"/>
  <c r="D292" i="1"/>
  <c r="F41" i="1" l="1"/>
  <c r="F42" i="1" s="1"/>
  <c r="A344" i="1" l="1"/>
  <c r="D343" i="1"/>
  <c r="G343" i="1" s="1"/>
  <c r="D338" i="1"/>
  <c r="G338" i="1" s="1"/>
  <c r="D341" i="1"/>
  <c r="G341" i="1" s="1"/>
  <c r="D340" i="1"/>
  <c r="G340" i="1" s="1"/>
  <c r="D337" i="1"/>
  <c r="G337" i="1" s="1"/>
  <c r="D336" i="1"/>
  <c r="G336" i="1" s="1"/>
  <c r="D335" i="1"/>
  <c r="G335" i="1" s="1"/>
  <c r="I331" i="1"/>
  <c r="D333" i="1"/>
  <c r="G333" i="1" s="1"/>
  <c r="D332" i="1"/>
  <c r="G332" i="1" s="1"/>
  <c r="D331" i="1"/>
  <c r="D323" i="1"/>
  <c r="G323" i="1" s="1"/>
  <c r="D322" i="1"/>
  <c r="G322" i="1" s="1"/>
  <c r="D320" i="1"/>
  <c r="G320" i="1" s="1"/>
  <c r="D319" i="1"/>
  <c r="G319" i="1" s="1"/>
  <c r="D318" i="1"/>
  <c r="G318" i="1" s="1"/>
  <c r="I314" i="1"/>
  <c r="D316" i="1"/>
  <c r="G316" i="1" s="1"/>
  <c r="D315" i="1"/>
  <c r="G315" i="1" s="1"/>
  <c r="D314" i="1"/>
  <c r="I305" i="1"/>
  <c r="G307" i="1"/>
  <c r="D306" i="1"/>
  <c r="G306" i="1" s="1"/>
  <c r="D305" i="1"/>
  <c r="G305" i="1" s="1"/>
  <c r="D295" i="1"/>
  <c r="G295" i="1" s="1"/>
  <c r="G302" i="1"/>
  <c r="D301" i="1"/>
  <c r="G301" i="1" s="1"/>
  <c r="D300" i="1"/>
  <c r="G300" i="1" s="1"/>
  <c r="A299" i="1"/>
  <c r="A321" i="1" s="1"/>
  <c r="D298" i="1"/>
  <c r="G298" i="1" s="1"/>
  <c r="G297" i="1"/>
  <c r="D296" i="1"/>
  <c r="G296" i="1" s="1"/>
  <c r="A294" i="1"/>
  <c r="I295" i="1" s="1"/>
  <c r="D293" i="1"/>
  <c r="G293" i="1" s="1"/>
  <c r="G292" i="1"/>
  <c r="D291" i="1"/>
  <c r="G291" i="1" s="1"/>
  <c r="D290" i="1"/>
  <c r="I290" i="1"/>
  <c r="I281" i="1"/>
  <c r="D283" i="1"/>
  <c r="G283" i="1" s="1"/>
  <c r="D282" i="1"/>
  <c r="G282" i="1" s="1"/>
  <c r="D281" i="1"/>
  <c r="G281" i="1" s="1"/>
  <c r="I276" i="1"/>
  <c r="D278" i="1"/>
  <c r="G278" i="1" s="1"/>
  <c r="D277" i="1"/>
  <c r="G277" i="1" s="1"/>
  <c r="D276" i="1"/>
  <c r="G276" i="1" s="1"/>
  <c r="I271" i="1"/>
  <c r="D268" i="1"/>
  <c r="G268" i="1" s="1"/>
  <c r="D273" i="1"/>
  <c r="G273" i="1" s="1"/>
  <c r="D274" i="1"/>
  <c r="G274" i="1" s="1"/>
  <c r="D272" i="1"/>
  <c r="G272" i="1" s="1"/>
  <c r="D271" i="1"/>
  <c r="G271" i="1" s="1"/>
  <c r="D269" i="1"/>
  <c r="G269" i="1" s="1"/>
  <c r="I266" i="1"/>
  <c r="D267" i="1"/>
  <c r="G267" i="1" s="1"/>
  <c r="D266" i="1"/>
  <c r="F7" i="1"/>
  <c r="H42" i="1"/>
  <c r="D54" i="1"/>
  <c r="C47" i="1"/>
  <c r="H47" i="1"/>
  <c r="D52" i="1"/>
  <c r="G114" i="1"/>
  <c r="C120" i="1"/>
  <c r="D120" i="1"/>
  <c r="G120" i="1"/>
  <c r="C126" i="1"/>
  <c r="D126" i="1"/>
  <c r="G126" i="1"/>
  <c r="G331" i="1" l="1"/>
  <c r="G256" i="1" s="1"/>
  <c r="D256" i="1"/>
  <c r="C256" i="1"/>
  <c r="D255" i="1"/>
  <c r="C255" i="1"/>
  <c r="G266" i="1"/>
  <c r="D253" i="1"/>
  <c r="G290" i="1"/>
  <c r="G254" i="1" s="1"/>
  <c r="D254" i="1"/>
  <c r="C253" i="1"/>
  <c r="G314" i="1"/>
  <c r="G255" i="1" s="1"/>
  <c r="C254" i="1"/>
  <c r="A339" i="1"/>
  <c r="I340" i="1" s="1"/>
  <c r="I322" i="1"/>
  <c r="I300" i="1"/>
  <c r="I302" i="1" s="1"/>
  <c r="A317" i="1"/>
  <c r="G253" i="1" l="1"/>
  <c r="K266" i="1"/>
  <c r="D257" i="1"/>
  <c r="G257" i="1"/>
  <c r="C257" i="1"/>
  <c r="A334" i="1"/>
  <c r="I335" i="1" s="1"/>
  <c r="I318" i="1"/>
</calcChain>
</file>

<file path=xl/sharedStrings.xml><?xml version="1.0" encoding="utf-8"?>
<sst xmlns="http://schemas.openxmlformats.org/spreadsheetml/2006/main" count="595" uniqueCount="228">
  <si>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</si>
  <si>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</si>
  <si>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</si>
  <si>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</si>
  <si>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</si>
  <si>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</si>
  <si>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</si>
  <si>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</si>
  <si>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</si>
  <si>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</si>
  <si>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</si>
  <si>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</si>
  <si>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</si>
  <si>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</si>
  <si>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</si>
  <si>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</si>
  <si>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</si>
  <si>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</si>
  <si>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</si>
  <si>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</si>
  <si>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</si>
  <si>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</si>
  <si>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</si>
  <si>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</si>
  <si>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</si>
  <si>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</si>
  <si>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</si>
  <si>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</si>
  <si>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</si>
  <si>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</si>
  <si>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</si>
  <si>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</si>
  <si>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</si>
  <si>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</si>
  <si>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</si>
  <si>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</si>
  <si>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</si>
  <si>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</si>
  <si>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</si>
  <si>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</si>
  <si>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</si>
  <si>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</si>
  <si>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</si>
  <si>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</si>
  <si>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</si>
  <si>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</si>
  <si>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</si>
  <si>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</si>
  <si>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</si>
  <si>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</si>
  <si>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</si>
  <si>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</si>
  <si>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</si>
  <si>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Valid upto date: 
One year from date of issue</t>
  </si>
  <si>
    <t xml:space="preserve">O. Certificate No.: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</si>
  <si>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</si>
  <si>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</si>
  <si>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</si>
  <si>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</si>
  <si>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</si>
  <si>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</si>
  <si>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</si>
  <si>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</si>
  <si>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Type of Work</t>
  </si>
  <si>
    <t>Plinth</t>
  </si>
  <si>
    <t>RCC</t>
  </si>
  <si>
    <t>Violations Observed if any : NA</t>
  </si>
  <si>
    <t>Recommended Rates of the Property :</t>
  </si>
  <si>
    <t>PLC charges</t>
  </si>
  <si>
    <t>Club Charges</t>
  </si>
  <si>
    <t>Any Other amenities</t>
  </si>
  <si>
    <t>Society formation charges</t>
  </si>
  <si>
    <t xml:space="preserve">Recommended rate of Parking </t>
  </si>
  <si>
    <t>Development charges Per Sq. Ft.</t>
  </si>
  <si>
    <t>Distressed valuation of the Property</t>
  </si>
  <si>
    <t>Building &amp; Wing</t>
  </si>
  <si>
    <t>Total Carpet Area</t>
  </si>
  <si>
    <t>Total Saleable Area</t>
  </si>
  <si>
    <t>A</t>
  </si>
  <si>
    <t>B</t>
  </si>
  <si>
    <t>C</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</si>
  <si>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</si>
  <si>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</si>
  <si>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</si>
  <si>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</si>
  <si>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</si>
  <si>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</si>
  <si>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</si>
  <si>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</si>
  <si>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</si>
  <si>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</si>
  <si>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</si>
  <si>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</si>
  <si>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</si>
  <si>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</si>
  <si>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</si>
  <si>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</si>
  <si>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</si>
  <si>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</si>
  <si>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</si>
  <si>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</si>
  <si>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</si>
  <si>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</si>
  <si>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</si>
  <si>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</si>
  <si>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</si>
  <si>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</si>
  <si>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</si>
  <si>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</si>
  <si>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</si>
  <si>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</si>
  <si>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</si>
  <si>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</si>
  <si>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</si>
  <si>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</si>
  <si>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</si>
  <si>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</si>
  <si>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Recommended rate of the Shop Per Sq. Ft. ( on Saleable area)</t>
  </si>
  <si>
    <t>Commercial Area Details :</t>
  </si>
  <si>
    <r>
      <t xml:space="preserve">Flat No.
</t>
    </r>
    <r>
      <rPr>
        <b/>
        <sz val="9"/>
        <color rgb="FF7030A0"/>
        <rFont val="Times New Roman"/>
        <family val="1"/>
      </rPr>
      <t>(As per Sale Plan)</t>
    </r>
  </si>
  <si>
    <r>
      <t xml:space="preserve">Flat No.
</t>
    </r>
    <r>
      <rPr>
        <b/>
        <sz val="9"/>
        <color rgb="FF7030A0"/>
        <rFont val="Times New Roman"/>
        <family val="1"/>
      </rPr>
      <t>(As per Approved Plan)</t>
    </r>
  </si>
  <si>
    <t>Flat/Shop No.</t>
  </si>
  <si>
    <t>Accessibility to the Project from the City: (Proximity to civic amenities like school, hospital, market, etc.)</t>
  </si>
  <si>
    <t>500000/-</t>
  </si>
  <si>
    <t>Inspected By :</t>
  </si>
  <si>
    <t>Report Prepared By :</t>
  </si>
  <si>
    <t>No. of Units</t>
  </si>
  <si>
    <t>M/s. Jai Mata Di Home Construction Pvt Ltd</t>
  </si>
  <si>
    <t>Kurla</t>
  </si>
  <si>
    <t>Chembur</t>
  </si>
  <si>
    <t>Upper Class</t>
  </si>
  <si>
    <t>Developed</t>
  </si>
  <si>
    <t>Axis Sanpada</t>
  </si>
  <si>
    <t>Residential</t>
  </si>
  <si>
    <t>Anand Nagar Society</t>
  </si>
  <si>
    <t>Jakh Dada Mandir</t>
  </si>
  <si>
    <t>Slum</t>
  </si>
  <si>
    <t>Building</t>
  </si>
  <si>
    <t>Lal Dongar Road</t>
  </si>
  <si>
    <t>Mumbai</t>
  </si>
  <si>
    <t>Docouments Verified</t>
  </si>
  <si>
    <t>303, 303/1 to 303/45</t>
  </si>
  <si>
    <t>CTS No</t>
  </si>
  <si>
    <r>
      <t>Material laying at Site: Bricks, Cement &amp; Steel etc</t>
    </r>
    <r>
      <rPr>
        <sz val="12"/>
        <color rgb="FFFF0000"/>
        <rFont val="Times New Roman"/>
        <family val="1"/>
      </rPr>
      <t/>
    </r>
  </si>
  <si>
    <t>Wheather the construction is as per approved Building plan : Under Construction</t>
  </si>
  <si>
    <t>Non-Slum Plot</t>
  </si>
  <si>
    <t>SRA/ENG/3897/MW/PL/AP</t>
  </si>
  <si>
    <t>Tower No.1</t>
  </si>
  <si>
    <t>Ground Floor is Parking</t>
  </si>
  <si>
    <t>1st Level Podium (Parking)</t>
  </si>
  <si>
    <t>2nd Level Podium (Fitness Centre &amp; Parking)</t>
  </si>
  <si>
    <t>1st Floor</t>
  </si>
  <si>
    <t>2 BHK</t>
  </si>
  <si>
    <t>3 BHK</t>
  </si>
  <si>
    <t>2nd to 4th Floor &amp; 6th to 11th Floor</t>
  </si>
  <si>
    <t>5th Floor</t>
  </si>
  <si>
    <t>Refuge Area</t>
  </si>
  <si>
    <t>12th Floor</t>
  </si>
  <si>
    <t>Tower No.2</t>
  </si>
  <si>
    <t>Tower No.3</t>
  </si>
  <si>
    <t>12th Floor (Refuge Area)</t>
  </si>
  <si>
    <t>Tower No.4</t>
  </si>
  <si>
    <t>4.5 BHK</t>
  </si>
  <si>
    <t>No. of Flats</t>
  </si>
  <si>
    <t>Authorized Signatory
Name &amp; Seal of the agency</t>
  </si>
  <si>
    <t>About 1.9 Km from Tilaknagar Railway Station</t>
  </si>
  <si>
    <t>19/03/2019.</t>
  </si>
  <si>
    <t>Approved plans, CC</t>
  </si>
  <si>
    <t>16/09/2019.</t>
  </si>
  <si>
    <t>Floor rise rate  Per Sq. Ft. from 1st floor ( on Saleable area)</t>
  </si>
  <si>
    <t>55/-</t>
  </si>
  <si>
    <t>Safal Trademark</t>
  </si>
  <si>
    <t>P51800003754</t>
  </si>
  <si>
    <t>01 Building (Tower 1, Tower 2, Tower 3 &amp; Tower 4)</t>
  </si>
  <si>
    <t>04 Towers</t>
  </si>
  <si>
    <t>27/04/2017.</t>
  </si>
  <si>
    <t>SRA/ENG/3897/MW/PL/AP
Valid Up to: Tower 3 &amp; 4 = Upto plinth</t>
  </si>
  <si>
    <t>SRA/ENG/3897/MW/PL/AP
Valid Up to: Tower 1 &amp; 2 = G + 1st Podium + 2nd Podium + 1st to 10th Floors as per Approved amended plans dtd 30/08/2018.</t>
  </si>
  <si>
    <t>Tower 1 &amp; 2 = G + 1st Podium + 2nd Podium + 1st to 12th Floors
Tower 3 &amp; 4 = G + 1st Podium + 2nd Podium + 1st to 11th Floors + 12th Floor (Refuge Floor)</t>
  </si>
  <si>
    <t>Flats = 166</t>
  </si>
  <si>
    <t>Pratiksha</t>
  </si>
  <si>
    <t>Market Research Data</t>
  </si>
  <si>
    <t>Source</t>
  </si>
  <si>
    <t>Distance from proposed property</t>
  </si>
  <si>
    <t>Net Carpet</t>
  </si>
  <si>
    <t>Saleable Area</t>
  </si>
  <si>
    <t>Rate on Saleable</t>
  </si>
  <si>
    <t>Market Value</t>
  </si>
  <si>
    <t>99 Acres</t>
  </si>
  <si>
    <t>Average</t>
  </si>
  <si>
    <t xml:space="preserve">Valuation Adopted </t>
  </si>
  <si>
    <t>Proposed no of Floors</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</si>
  <si>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</si>
  <si>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</si>
  <si>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</si>
  <si>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</si>
  <si>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</si>
  <si>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</si>
  <si>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</si>
  <si>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</si>
  <si>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</si>
  <si>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</si>
  <si>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Brickwork</t>
  </si>
  <si>
    <t>Brickwork &amp; Internal Plaster</t>
  </si>
  <si>
    <t>Internal Plaster</t>
  </si>
  <si>
    <t>Ext. Plaster &amp; Plumbing</t>
  </si>
  <si>
    <t>External Plaster &amp; Plumbing</t>
  </si>
  <si>
    <t>Flooring &amp; Fitting</t>
  </si>
  <si>
    <t>Painting &amp; Wooden</t>
  </si>
  <si>
    <t>Building Common Amenities</t>
  </si>
  <si>
    <t>Possession</t>
  </si>
  <si>
    <t>2BHK</t>
  </si>
  <si>
    <t>3BHK</t>
  </si>
  <si>
    <t>5BHK</t>
  </si>
  <si>
    <t>4BHK</t>
  </si>
  <si>
    <t>SRA/ENG/3897/MW/PL/AP
Valid Up to: This furher C.C is granted for 11th to 16th upper floors including OHWT &amp; LMR for Tower '1' &amp; '2' for sale bldg and also granted for 1st to 15th upper floors for full work &amp; 16th upper floor for RCC framework including OHWT &amp; LMR for Tower '3' &amp; '4' for sale bldg as per approved amended plans dtd 22/07/2021.</t>
  </si>
  <si>
    <t>Location Link</t>
  </si>
  <si>
    <t>https://goo.gl/maps/MtUhptNjgmS74wsF9</t>
  </si>
  <si>
    <t>Office No. 1031, Wing J, Akshar Business Park, Plot No. 03 Sector 25, Near APMC Market, Vashi, Navi Mumbai, Maharashtra 400703 TEL: 022-46090378/79/80                                                                                             E mail : vsjcapf@gmail.com. Web site : www.vsjadon.com</t>
  </si>
  <si>
    <t>Construction details: Tower 1 &amp; 2  = G + 1st Podium + 2nd Podium + 1st to 16th Floor</t>
  </si>
  <si>
    <t>Tower 1 &amp; 2 = G + 1st Podium + 2nd Podium + 1st to 16th Floor
Tower 3 &amp; 4 = G + 1st Podium + 2nd Podium + 1st to 16th Floor</t>
  </si>
  <si>
    <t>19.0514011,72.8889536</t>
  </si>
  <si>
    <t>Construction details: Tower 4 = G + 1st Podium + 2nd Podium + 1st to 16th Floor</t>
  </si>
  <si>
    <t>Construction details: Tower 3 = G + 1st Podium + 2nd Podium + 1st to 16th Floor</t>
  </si>
  <si>
    <t xml:space="preserve">As per RERA=31/12/2025 </t>
  </si>
  <si>
    <t>Shruti Tathare</t>
  </si>
  <si>
    <r>
      <t xml:space="preserve">1. Tower 1 to 4 = Construction work is the same as last visit (dtd.10/03/2025), but work is in process at the time of the visit. (Slow Speed)
2. We considered Saleable area as per our calculation.
3. We considered Carpet area as per Approved Plan.
4. We considered Gross carpet area = Net carpet.
5. We considered Flat rate as per Market Inquire.
6. Car parking is subjected to authentic documentation.
7. As per Brochure, Phase 1 is comprised of tower 1 &amp; 2 and Phase 2 is comprised of tower 3 &amp; 4.
8. We have refer latest CC from RERA site.
9. We have given construction percentage as per proposed no of Floors because construction work goes beyound approved no of Floors.
10. Since the project has received first CC on 17/01/2019, but still project is under construction.         11. Please provide revised approved CC &amp; plans .
12. </t>
    </r>
    <r>
      <rPr>
        <b/>
        <sz val="12"/>
        <color rgb="FFFF0000"/>
        <rFont val="Times New Roman"/>
        <family val="1"/>
      </rPr>
      <t xml:space="preserve">As per RERA, completion period of project Safal Trademark is expired on 31/08/2024 but still project is under construction.
</t>
    </r>
    <r>
      <rPr>
        <b/>
        <sz val="12"/>
        <rFont val="Times New Roman"/>
        <family val="1"/>
      </rPr>
      <t xml:space="preserve">
11. On site, we meet Mr.Jugnu - 8451099951..</t>
    </r>
  </si>
  <si>
    <t>Aakash Chaure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</si>
</sst>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color rgb="FFFF0000"/>
      <name val="Times New Roman"/>
      <family val="1"/>
    </font>
    <font>
      <sz val="12"/>
      <name val="Times New Roman"/>
      <family val="1"/>
    </font>
    <font>
      <b/>
      <sz val="12"/>
      <name val="Times New Roman"/>
      <family val="1"/>
    </font>
    <font>
      <b/>
      <sz val="12"/>
      <color rgb="FF7030A0"/>
      <name val="Times New Roman"/>
      <family val="1"/>
    </font>
    <font>
      <b/>
      <sz val="9"/>
      <color rgb="FF7030A0"/>
      <name val="Times New Roman"/>
      <family val="1"/>
    </font>
    <font>
      <b/>
      <sz val="11"/>
      <color rgb="FF7030A0"/>
      <name val="Times New Roman"/>
      <family val="1"/>
    </font>
    <font>
      <sz val="11"/>
      <color rgb="FF000000"/>
      <name val="Times New Roman"/>
      <family val="1"/>
    </font>
    <font>
      <sz val="11"/>
      <name val="Times New Roman"/>
      <family val="1"/>
    </font>
    <font>
      <sz val="11"/>
      <color rgb="FFFF0000"/>
      <name val="Calibri"/>
      <family val="2"/>
      <scheme val="minor"/>
    </font>
    <font>
      <sz val="11"/>
      <color rgb="FFFF0000"/>
      <name val="Calibri"/>
      <family val="2"/>
    </font>
    <font>
      <u/>
      <sz val="11"/>
      <color theme="10"/>
      <name val="Calibri"/>
      <family val="2"/>
    </font>
    <font>
      <b/>
      <sz val="12"/>
      <color rgb="FFFF0000"/>
      <name val="Times New Roman"/>
      <family val="1"/>
    </font>
  </fonts>
  <fills count="2">
    <fill>
      <patternFill patternType="none"/>
    </fill>
    <fill>
      <patternFill patternType="gray125"/>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4" fillId="0" borderId="0"/>
    <xf numFmtId="0" fontId="7" fillId="0" borderId="0"/>
    <xf numFmtId="0" fontId="3" fillId="0" borderId="0"/>
    <xf numFmtId="0" fontId="7" fillId="0" borderId="0"/>
    <xf numFmtId="0" fontId="2" fillId="0" borderId="0"/>
    <xf numFmtId="164" fontId="7" fillId="0" borderId="0" applyFont="0" applyFill="0" applyBorder="0" applyAlignment="0" applyProtection="0"/>
    <xf numFmtId="0" fontId="24" fillId="0" borderId="0" applyNumberFormat="0" applyFill="0" applyBorder="0" applyAlignment="0" applyProtection="0"/>
  </cellStyleXfs>
  <cellXfs count="201">
    <xf numFmtId="0" fontId="0" fillId="0" borderId="0" xfId="0"/>
    <xf numFmtId="1" fontId="10" fillId="0" borderId="4" xfId="1" applyNumberFormat="1" applyFont="1" applyBorder="1" applyAlignment="1">
      <alignment horizontal="center" vertical="top" wrapText="1"/>
    </xf>
    <xf numFmtId="1" fontId="8" fillId="0" borderId="4" xfId="1" applyNumberFormat="1" applyFont="1" applyBorder="1" applyAlignment="1">
      <alignment horizontal="center" vertical="center" wrapText="1"/>
    </xf>
    <xf numFmtId="1" fontId="5" fillId="0" borderId="4" xfId="1" applyNumberFormat="1" applyFont="1" applyBorder="1" applyAlignment="1">
      <alignment horizontal="center" vertical="top" wrapText="1"/>
    </xf>
    <xf numFmtId="1" fontId="17" fillId="0" borderId="4" xfId="1" applyNumberFormat="1" applyFont="1" applyBorder="1" applyAlignment="1">
      <alignment horizontal="center" vertical="top" wrapText="1"/>
    </xf>
    <xf numFmtId="1" fontId="19" fillId="0" borderId="4" xfId="1" applyNumberFormat="1" applyFont="1" applyBorder="1" applyAlignment="1">
      <alignment horizontal="center" vertical="top" wrapText="1"/>
    </xf>
    <xf numFmtId="14" fontId="7" fillId="0" borderId="0" xfId="4" applyNumberFormat="1"/>
    <xf numFmtId="0" fontId="7" fillId="0" borderId="0" xfId="4"/>
    <xf numFmtId="0" fontId="2" fillId="0" borderId="0" xfId="5"/>
    <xf numFmtId="0" fontId="11" fillId="0" borderId="4" xfId="5" applyFont="1" applyBorder="1" applyAlignment="1">
      <alignment horizontal="center" vertical="top" wrapText="1"/>
    </xf>
    <xf numFmtId="0" fontId="2" fillId="0" borderId="4" xfId="5" applyBorder="1" applyAlignment="1">
      <alignment horizontal="center" vertical="center"/>
    </xf>
    <xf numFmtId="1" fontId="2" fillId="0" borderId="4" xfId="5" applyNumberFormat="1" applyBorder="1" applyAlignment="1">
      <alignment horizontal="center" vertical="center"/>
    </xf>
    <xf numFmtId="165" fontId="2" fillId="0" borderId="4" xfId="6" applyNumberFormat="1" applyFont="1" applyBorder="1" applyAlignment="1">
      <alignment horizontal="right" vertical="center"/>
    </xf>
    <xf numFmtId="0" fontId="11" fillId="0" borderId="4" xfId="5" applyFont="1" applyBorder="1" applyAlignment="1">
      <alignment horizontal="center" vertical="center"/>
    </xf>
    <xf numFmtId="1" fontId="22" fillId="0" borderId="4" xfId="5" applyNumberFormat="1" applyFont="1" applyBorder="1" applyAlignment="1">
      <alignment horizontal="center" vertical="center"/>
    </xf>
    <xf numFmtId="0" fontId="7" fillId="0" borderId="4" xfId="4" applyBorder="1" applyAlignment="1">
      <alignment horizontal="center" vertical="center"/>
    </xf>
    <xf numFmtId="0" fontId="23" fillId="0" borderId="0" xfId="4" applyFont="1"/>
    <xf numFmtId="0" fontId="9" fillId="0" borderId="16" xfId="1" applyFont="1" applyBorder="1" applyProtection="1">
      <protection hidden="1"/>
    </xf>
    <xf numFmtId="0" fontId="9" fillId="0" borderId="0" xfId="1" applyFont="1" applyProtection="1">
      <protection hidden="1"/>
    </xf>
    <xf numFmtId="0" fontId="20" fillId="0" borderId="0" xfId="0" applyFont="1" applyProtection="1">
      <protection hidden="1"/>
    </xf>
    <xf numFmtId="0" fontId="1" fillId="0" borderId="4" xfId="5" applyFont="1" applyBorder="1" applyAlignment="1">
      <alignment horizontal="left" vertical="center"/>
    </xf>
    <xf numFmtId="0" fontId="1" fillId="0" borderId="4" xfId="5" applyFont="1" applyBorder="1" applyAlignment="1">
      <alignment horizontal="center" vertical="center"/>
    </xf>
    <xf numFmtId="0" fontId="15" fillId="0" borderId="4" xfId="1" applyFont="1" applyBorder="1" applyAlignment="1" applyProtection="1">
      <alignment horizontal="center" vertical="top" wrapText="1"/>
      <protection locked="0"/>
    </xf>
    <xf numFmtId="0" fontId="15" fillId="0" borderId="4" xfId="1" applyFont="1" applyBorder="1" applyAlignment="1" applyProtection="1">
      <alignment horizontal="center" vertical="top"/>
      <protection locked="0"/>
    </xf>
    <xf numFmtId="0" fontId="9" fillId="0" borderId="0" xfId="1" applyFont="1"/>
    <xf numFmtId="0" fontId="9" fillId="0" borderId="0" xfId="1" applyFont="1" applyAlignment="1">
      <alignment horizontal="center" vertical="center"/>
    </xf>
    <xf numFmtId="0" fontId="8" fillId="0" borderId="4" xfId="1" applyFont="1" applyBorder="1" applyAlignment="1">
      <alignment horizontal="left" vertical="top"/>
    </xf>
    <xf numFmtId="0" fontId="8" fillId="0" borderId="4" xfId="1" applyFont="1" applyBorder="1" applyAlignment="1">
      <alignment vertical="top"/>
    </xf>
    <xf numFmtId="0" fontId="9" fillId="0" borderId="17" xfId="1" applyFont="1" applyBorder="1" applyProtection="1">
      <protection hidden="1"/>
    </xf>
    <xf numFmtId="0" fontId="9" fillId="0" borderId="20" xfId="1" applyFont="1" applyBorder="1" applyProtection="1">
      <protection hidden="1"/>
    </xf>
    <xf numFmtId="0" fontId="9" fillId="0" borderId="20" xfId="1" applyFont="1" applyBorder="1"/>
    <xf numFmtId="0" fontId="15" fillId="0" borderId="4" xfId="1" applyFont="1" applyBorder="1" applyAlignment="1" applyProtection="1">
      <alignment horizontal="center" wrapText="1"/>
      <protection locked="0"/>
    </xf>
    <xf numFmtId="1" fontId="15" fillId="0" borderId="4" xfId="1" applyNumberFormat="1" applyFont="1" applyBorder="1" applyAlignment="1" applyProtection="1">
      <alignment horizontal="center" wrapText="1"/>
      <protection locked="0"/>
    </xf>
    <xf numFmtId="9" fontId="20" fillId="0" borderId="0" xfId="0" applyNumberFormat="1" applyFont="1" applyProtection="1">
      <protection hidden="1"/>
    </xf>
    <xf numFmtId="0" fontId="20" fillId="0" borderId="20" xfId="0" applyFont="1" applyBorder="1" applyProtection="1">
      <protection hidden="1"/>
    </xf>
    <xf numFmtId="0" fontId="15" fillId="0" borderId="23" xfId="1" applyFont="1" applyBorder="1" applyAlignment="1" applyProtection="1">
      <alignment horizontal="center" wrapText="1"/>
      <protection locked="0"/>
    </xf>
    <xf numFmtId="0" fontId="0" fillId="0" borderId="25" xfId="0" applyBorder="1"/>
    <xf numFmtId="0" fontId="0" fillId="0" borderId="26" xfId="0" applyBorder="1"/>
    <xf numFmtId="0" fontId="8" fillId="0" borderId="0" xfId="2" applyFont="1"/>
    <xf numFmtId="0" fontId="9" fillId="0" borderId="0" xfId="0" applyFont="1" applyAlignment="1">
      <alignment horizontal="center" vertical="center"/>
    </xf>
    <xf numFmtId="0" fontId="12" fillId="0" borderId="4" xfId="0" applyFont="1" applyBorder="1" applyAlignment="1">
      <alignment horizontal="center" vertical="center"/>
    </xf>
    <xf numFmtId="0" fontId="9" fillId="0" borderId="4" xfId="0" applyFont="1" applyBorder="1" applyAlignment="1">
      <alignment horizontal="center" vertical="center"/>
    </xf>
    <xf numFmtId="0" fontId="9" fillId="0" borderId="0" xfId="0" applyFont="1"/>
    <xf numFmtId="0" fontId="10" fillId="0" borderId="0" xfId="1" applyFont="1" applyAlignment="1">
      <alignment vertical="top" wrapText="1"/>
    </xf>
    <xf numFmtId="0" fontId="12" fillId="0" borderId="0" xfId="1" applyFont="1"/>
    <xf numFmtId="2" fontId="9" fillId="0" borderId="0" xfId="1" applyNumberFormat="1" applyFont="1" applyAlignment="1">
      <alignment horizontal="center" vertical="center"/>
    </xf>
    <xf numFmtId="0" fontId="15" fillId="0" borderId="4" xfId="1" applyFont="1" applyBorder="1" applyAlignment="1" applyProtection="1">
      <alignment horizontal="center" vertical="top" wrapText="1"/>
      <protection locked="0"/>
    </xf>
    <xf numFmtId="0" fontId="15" fillId="0" borderId="4" xfId="1" applyFont="1" applyBorder="1" applyAlignment="1" applyProtection="1">
      <alignment horizontal="center" vertical="top"/>
      <protection locked="0"/>
    </xf>
    <xf numFmtId="0" fontId="8" fillId="0" borderId="1" xfId="1" applyFont="1" applyBorder="1" applyAlignment="1">
      <alignment horizontal="left" vertical="top" wrapText="1"/>
    </xf>
    <xf numFmtId="0" fontId="8" fillId="0" borderId="3" xfId="1" applyFont="1" applyBorder="1" applyAlignment="1">
      <alignment horizontal="left" vertical="top" wrapText="1"/>
    </xf>
    <xf numFmtId="0" fontId="8" fillId="0" borderId="2" xfId="1" applyFont="1" applyBorder="1" applyAlignment="1">
      <alignment horizontal="left" vertical="top" wrapText="1"/>
    </xf>
    <xf numFmtId="14" fontId="8" fillId="0" borderId="1" xfId="1" applyNumberFormat="1" applyFont="1" applyBorder="1" applyAlignment="1">
      <alignment horizontal="left" vertical="top" wrapText="1"/>
    </xf>
    <xf numFmtId="9" fontId="15" fillId="0" borderId="4" xfId="1" applyNumberFormat="1" applyFont="1" applyBorder="1" applyAlignment="1" applyProtection="1">
      <alignment horizontal="center" vertical="center" wrapText="1"/>
      <protection hidden="1"/>
    </xf>
    <xf numFmtId="0" fontId="15" fillId="0" borderId="22" xfId="1" applyFont="1" applyBorder="1" applyAlignment="1" applyProtection="1">
      <alignment horizontal="center" vertical="top" wrapText="1"/>
      <protection locked="0"/>
    </xf>
    <xf numFmtId="0" fontId="15" fillId="0" borderId="23" xfId="1" applyFont="1" applyBorder="1" applyAlignment="1" applyProtection="1">
      <alignment horizontal="center" vertical="top" wrapText="1"/>
      <protection locked="0"/>
    </xf>
    <xf numFmtId="9" fontId="15" fillId="0" borderId="23" xfId="1" applyNumberFormat="1" applyFont="1" applyBorder="1" applyAlignment="1" applyProtection="1">
      <alignment horizontal="center" vertical="center" wrapText="1"/>
      <protection hidden="1"/>
    </xf>
    <xf numFmtId="0" fontId="15" fillId="0" borderId="1" xfId="1" applyFont="1" applyBorder="1" applyAlignment="1">
      <alignment horizontal="left" vertical="top" wrapText="1"/>
    </xf>
    <xf numFmtId="0" fontId="15" fillId="0" borderId="2" xfId="1" applyFont="1" applyBorder="1" applyAlignment="1">
      <alignment horizontal="left" vertical="top" wrapText="1"/>
    </xf>
    <xf numFmtId="0" fontId="15" fillId="0" borderId="3" xfId="1" applyFont="1" applyBorder="1" applyAlignment="1">
      <alignment horizontal="left" vertical="top" wrapText="1"/>
    </xf>
    <xf numFmtId="0" fontId="15" fillId="0" borderId="18" xfId="1" applyFont="1" applyBorder="1" applyAlignment="1" applyProtection="1">
      <alignment horizontal="center" vertical="top" wrapText="1"/>
      <protection locked="0"/>
    </xf>
    <xf numFmtId="0" fontId="15" fillId="0" borderId="4" xfId="1" applyFont="1" applyBorder="1" applyAlignment="1" applyProtection="1">
      <alignment horizontal="center" vertical="top" wrapText="1"/>
      <protection locked="0"/>
    </xf>
    <xf numFmtId="0" fontId="16" fillId="0" borderId="13" xfId="1" applyFont="1" applyBorder="1" applyAlignment="1" applyProtection="1">
      <alignment horizontal="left" vertical="top" wrapText="1"/>
      <protection locked="0"/>
    </xf>
    <xf numFmtId="0" fontId="16" fillId="0" borderId="14" xfId="1" applyFont="1" applyBorder="1" applyAlignment="1" applyProtection="1">
      <alignment horizontal="left" vertical="top" wrapText="1"/>
      <protection locked="0"/>
    </xf>
    <xf numFmtId="0" fontId="16" fillId="0" borderId="15" xfId="1" applyFont="1" applyBorder="1" applyAlignment="1" applyProtection="1">
      <alignment horizontal="left" vertical="top" wrapText="1"/>
      <protection locked="0"/>
    </xf>
    <xf numFmtId="0" fontId="15" fillId="0" borderId="18" xfId="1" applyFont="1" applyBorder="1" applyAlignment="1" applyProtection="1">
      <alignment horizontal="center" vertical="top"/>
      <protection locked="0"/>
    </xf>
    <xf numFmtId="0" fontId="15" fillId="0" borderId="4" xfId="1" applyFont="1" applyBorder="1" applyAlignment="1" applyProtection="1">
      <alignment horizontal="center" vertical="top"/>
      <protection locked="0"/>
    </xf>
    <xf numFmtId="0" fontId="9" fillId="0" borderId="4" xfId="1" applyFont="1" applyBorder="1" applyAlignment="1" applyProtection="1">
      <alignment horizontal="center" vertical="top"/>
      <protection locked="0"/>
    </xf>
    <xf numFmtId="0" fontId="9" fillId="0" borderId="19" xfId="1" applyFont="1" applyBorder="1" applyAlignment="1" applyProtection="1">
      <alignment horizontal="center" vertical="top"/>
      <protection locked="0"/>
    </xf>
    <xf numFmtId="0" fontId="16" fillId="0" borderId="18" xfId="1" applyFont="1" applyBorder="1" applyAlignment="1" applyProtection="1">
      <alignment horizontal="left" vertical="top"/>
      <protection locked="0"/>
    </xf>
    <xf numFmtId="0" fontId="16" fillId="0" borderId="4" xfId="1" applyFont="1" applyBorder="1" applyAlignment="1" applyProtection="1">
      <alignment horizontal="left" vertical="top"/>
      <protection locked="0"/>
    </xf>
    <xf numFmtId="0" fontId="15" fillId="0" borderId="1" xfId="1" applyFont="1" applyBorder="1" applyAlignment="1">
      <alignment horizontal="left" vertical="top"/>
    </xf>
    <xf numFmtId="0" fontId="15" fillId="0" borderId="2" xfId="1" applyFont="1" applyBorder="1" applyAlignment="1">
      <alignment horizontal="left" vertical="top"/>
    </xf>
    <xf numFmtId="0" fontId="15" fillId="0" borderId="3" xfId="1" applyFont="1" applyBorder="1" applyAlignment="1">
      <alignment horizontal="left" vertical="top"/>
    </xf>
    <xf numFmtId="1" fontId="10" fillId="0" borderId="1"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1" fontId="10" fillId="0" borderId="3"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 fontId="9" fillId="0" borderId="1" xfId="0" applyNumberFormat="1" applyFont="1" applyBorder="1" applyAlignment="1">
      <alignment horizontal="center" vertical="top" wrapText="1"/>
    </xf>
    <xf numFmtId="1" fontId="9" fillId="0" borderId="2"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8" fillId="0" borderId="1"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1" fontId="17" fillId="0" borderId="1" xfId="1" applyNumberFormat="1" applyFont="1" applyBorder="1" applyAlignment="1">
      <alignment horizontal="center" vertical="top" wrapText="1"/>
    </xf>
    <xf numFmtId="1" fontId="17" fillId="0" borderId="3" xfId="1" applyNumberFormat="1" applyFont="1" applyBorder="1" applyAlignment="1">
      <alignment horizontal="center" vertical="top" wrapText="1"/>
    </xf>
    <xf numFmtId="0" fontId="10" fillId="0" borderId="1" xfId="1" applyFont="1" applyBorder="1" applyAlignment="1">
      <alignment horizontal="center" vertical="top"/>
    </xf>
    <xf numFmtId="0" fontId="10" fillId="0" borderId="2" xfId="1" applyFont="1" applyBorder="1" applyAlignment="1">
      <alignment horizontal="center" vertical="top"/>
    </xf>
    <xf numFmtId="0" fontId="10" fillId="0" borderId="3" xfId="1" applyFont="1" applyBorder="1" applyAlignment="1">
      <alignment horizontal="center" vertical="top"/>
    </xf>
    <xf numFmtId="1" fontId="10" fillId="0" borderId="1" xfId="1" applyNumberFormat="1" applyFont="1" applyBorder="1" applyAlignment="1">
      <alignment horizontal="center" vertical="top" wrapText="1"/>
    </xf>
    <xf numFmtId="1" fontId="10" fillId="0" borderId="3" xfId="1" applyNumberFormat="1" applyFont="1" applyBorder="1" applyAlignment="1">
      <alignment horizontal="center" vertical="top" wrapText="1"/>
    </xf>
    <xf numFmtId="1" fontId="10" fillId="0" borderId="1" xfId="1" applyNumberFormat="1" applyFont="1" applyBorder="1" applyAlignment="1">
      <alignment horizontal="center" vertical="center" wrapText="1"/>
    </xf>
    <xf numFmtId="1" fontId="10" fillId="0" borderId="2" xfId="1" applyNumberFormat="1" applyFont="1" applyBorder="1" applyAlignment="1">
      <alignment horizontal="center" vertical="center" wrapText="1"/>
    </xf>
    <xf numFmtId="1" fontId="10" fillId="0" borderId="3" xfId="1" applyNumberFormat="1" applyFont="1" applyBorder="1" applyAlignment="1">
      <alignment horizontal="center" vertical="center" wrapText="1"/>
    </xf>
    <xf numFmtId="1" fontId="10" fillId="0" borderId="1" xfId="0" applyNumberFormat="1" applyFont="1" applyBorder="1" applyAlignment="1">
      <alignment horizontal="center" vertical="top" wrapText="1"/>
    </xf>
    <xf numFmtId="1" fontId="10" fillId="0" borderId="3" xfId="0" applyNumberFormat="1" applyFont="1" applyBorder="1" applyAlignment="1">
      <alignment horizontal="center" vertical="top" wrapText="1"/>
    </xf>
    <xf numFmtId="0" fontId="12" fillId="0" borderId="1" xfId="0" applyFont="1" applyBorder="1" applyAlignment="1">
      <alignment horizontal="center"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1" fontId="10" fillId="0" borderId="2" xfId="0" applyNumberFormat="1" applyFont="1" applyBorder="1" applyAlignment="1">
      <alignment horizontal="center" vertical="top" wrapText="1"/>
    </xf>
    <xf numFmtId="1" fontId="16" fillId="0" borderId="1" xfId="0" applyNumberFormat="1" applyFont="1" applyBorder="1" applyAlignment="1">
      <alignment horizontal="center" vertical="top" wrapText="1"/>
    </xf>
    <xf numFmtId="1" fontId="16" fillId="0" borderId="2" xfId="0" applyNumberFormat="1" applyFont="1" applyBorder="1" applyAlignment="1">
      <alignment horizontal="center" vertical="top" wrapText="1"/>
    </xf>
    <xf numFmtId="1" fontId="16" fillId="0" borderId="3" xfId="0" applyNumberFormat="1" applyFont="1" applyBorder="1" applyAlignment="1">
      <alignment horizontal="center" vertical="top" wrapText="1"/>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10" fillId="0" borderId="1" xfId="1" applyFont="1" applyBorder="1" applyAlignment="1">
      <alignment horizontal="left" vertical="top"/>
    </xf>
    <xf numFmtId="0" fontId="10" fillId="0" borderId="2" xfId="1" applyFont="1" applyBorder="1" applyAlignment="1">
      <alignment horizontal="left" vertical="top"/>
    </xf>
    <xf numFmtId="0" fontId="10" fillId="0" borderId="3" xfId="1" applyFont="1" applyBorder="1" applyAlignment="1">
      <alignment horizontal="left" vertical="top"/>
    </xf>
    <xf numFmtId="0" fontId="8" fillId="0" borderId="1" xfId="1" applyFont="1" applyBorder="1" applyAlignment="1">
      <alignment horizontal="center" vertical="top"/>
    </xf>
    <xf numFmtId="0" fontId="8" fillId="0" borderId="3" xfId="1" applyFont="1" applyBorder="1" applyAlignment="1">
      <alignment horizontal="center" vertical="top"/>
    </xf>
    <xf numFmtId="1" fontId="8" fillId="0" borderId="2" xfId="1" applyNumberFormat="1" applyFont="1" applyBorder="1" applyAlignment="1">
      <alignment horizontal="center" vertical="center" wrapText="1"/>
    </xf>
    <xf numFmtId="1" fontId="8" fillId="0" borderId="1" xfId="1" applyNumberFormat="1" applyFont="1" applyBorder="1" applyAlignment="1">
      <alignment horizontal="left" vertical="center" wrapText="1"/>
    </xf>
    <xf numFmtId="1" fontId="8" fillId="0" borderId="2" xfId="1" applyNumberFormat="1" applyFont="1" applyBorder="1" applyAlignment="1">
      <alignment horizontal="left" vertical="center" wrapText="1"/>
    </xf>
    <xf numFmtId="1" fontId="8" fillId="0" borderId="3" xfId="1" applyNumberFormat="1" applyFont="1" applyBorder="1" applyAlignment="1">
      <alignment horizontal="left" vertical="center" wrapText="1"/>
    </xf>
    <xf numFmtId="0" fontId="9" fillId="0" borderId="1" xfId="1" applyFont="1" applyBorder="1" applyAlignment="1" applyProtection="1">
      <alignment horizontal="left" vertical="center" wrapText="1"/>
      <protection locked="0"/>
    </xf>
    <xf numFmtId="0" fontId="9" fillId="0" borderId="2" xfId="1" applyFont="1" applyBorder="1" applyAlignment="1" applyProtection="1">
      <alignment horizontal="left" vertical="center" wrapText="1"/>
      <protection locked="0"/>
    </xf>
    <xf numFmtId="0" fontId="9" fillId="0" borderId="3" xfId="1" applyFont="1" applyBorder="1" applyAlignment="1" applyProtection="1">
      <alignment horizontal="left" vertical="center" wrapText="1"/>
      <protection locked="0"/>
    </xf>
    <xf numFmtId="0" fontId="9" fillId="0" borderId="1" xfId="1" applyFont="1" applyBorder="1" applyAlignment="1">
      <alignment horizontal="left" vertical="top" wrapText="1"/>
    </xf>
    <xf numFmtId="0" fontId="9" fillId="0" borderId="2" xfId="1" applyFont="1" applyBorder="1" applyAlignment="1">
      <alignment horizontal="left" vertical="top" wrapText="1"/>
    </xf>
    <xf numFmtId="0" fontId="9" fillId="0" borderId="3" xfId="1" applyFont="1" applyBorder="1" applyAlignment="1">
      <alignment horizontal="left" vertical="top" wrapText="1"/>
    </xf>
    <xf numFmtId="0" fontId="8" fillId="0" borderId="5" xfId="1" applyFont="1" applyBorder="1" applyAlignment="1">
      <alignment horizontal="left" vertical="top" wrapText="1"/>
    </xf>
    <xf numFmtId="0" fontId="8" fillId="0" borderId="6" xfId="1" applyFont="1" applyBorder="1" applyAlignment="1">
      <alignment horizontal="left" vertical="top" wrapText="1"/>
    </xf>
    <xf numFmtId="0" fontId="8" fillId="0" borderId="7" xfId="1" applyFont="1" applyBorder="1" applyAlignment="1">
      <alignment horizontal="left" vertical="top" wrapText="1"/>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8" fillId="0" borderId="10" xfId="1" applyFont="1" applyBorder="1" applyAlignment="1">
      <alignment horizontal="left" vertical="top" wrapText="1"/>
    </xf>
    <xf numFmtId="0" fontId="8" fillId="0" borderId="5" xfId="1" applyFont="1" applyBorder="1" applyAlignment="1">
      <alignment horizontal="left" vertical="top"/>
    </xf>
    <xf numFmtId="0" fontId="8" fillId="0" borderId="6" xfId="1" applyFont="1" applyBorder="1" applyAlignment="1">
      <alignment horizontal="left" vertical="top"/>
    </xf>
    <xf numFmtId="0" fontId="8" fillId="0" borderId="7" xfId="1" applyFont="1" applyBorder="1" applyAlignment="1">
      <alignment horizontal="left" vertical="top"/>
    </xf>
    <xf numFmtId="0" fontId="8" fillId="0" borderId="8" xfId="1" applyFont="1" applyBorder="1" applyAlignment="1">
      <alignment horizontal="left" vertical="top"/>
    </xf>
    <xf numFmtId="0" fontId="8" fillId="0" borderId="9" xfId="1" applyFont="1" applyBorder="1" applyAlignment="1">
      <alignment horizontal="left" vertical="top"/>
    </xf>
    <xf numFmtId="0" fontId="8" fillId="0" borderId="10" xfId="1" applyFont="1" applyBorder="1" applyAlignment="1">
      <alignment horizontal="left" vertical="top"/>
    </xf>
    <xf numFmtId="0" fontId="9" fillId="0" borderId="1" xfId="1" applyFont="1" applyBorder="1" applyAlignment="1">
      <alignment horizontal="left"/>
    </xf>
    <xf numFmtId="0" fontId="9" fillId="0" borderId="2" xfId="1" applyFont="1" applyBorder="1" applyAlignment="1">
      <alignment horizontal="left"/>
    </xf>
    <xf numFmtId="0" fontId="9" fillId="0" borderId="3" xfId="1" applyFont="1" applyBorder="1" applyAlignment="1">
      <alignment horizontal="left"/>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14" fontId="8" fillId="0" borderId="1" xfId="1" applyNumberFormat="1" applyFont="1" applyBorder="1" applyAlignment="1">
      <alignment horizontal="left" vertical="top"/>
    </xf>
    <xf numFmtId="14" fontId="8" fillId="0" borderId="2" xfId="1" applyNumberFormat="1" applyFont="1" applyBorder="1" applyAlignment="1">
      <alignment horizontal="left" vertical="top"/>
    </xf>
    <xf numFmtId="14" fontId="8" fillId="0" borderId="3" xfId="1" applyNumberFormat="1" applyFont="1" applyBorder="1" applyAlignment="1">
      <alignment horizontal="left" vertical="top"/>
    </xf>
    <xf numFmtId="0" fontId="16" fillId="0" borderId="1" xfId="1" applyFont="1" applyBorder="1" applyAlignment="1">
      <alignment horizontal="left" vertical="top"/>
    </xf>
    <xf numFmtId="0" fontId="16" fillId="0" borderId="3" xfId="1" applyFont="1" applyBorder="1" applyAlignment="1">
      <alignment horizontal="left" vertical="top"/>
    </xf>
    <xf numFmtId="0" fontId="16" fillId="0" borderId="1" xfId="1" applyFont="1" applyBorder="1" applyAlignment="1">
      <alignment horizontal="left" vertical="top" wrapText="1"/>
    </xf>
    <xf numFmtId="0" fontId="16" fillId="0" borderId="2" xfId="1" applyFont="1" applyBorder="1" applyAlignment="1">
      <alignment horizontal="left" vertical="top" wrapText="1"/>
    </xf>
    <xf numFmtId="0" fontId="16" fillId="0" borderId="3" xfId="1" applyFont="1" applyBorder="1" applyAlignment="1">
      <alignment horizontal="left" vertical="top" wrapText="1"/>
    </xf>
    <xf numFmtId="0" fontId="15" fillId="0" borderId="1" xfId="1" applyFont="1" applyBorder="1" applyAlignment="1">
      <alignment horizontal="center" vertical="top"/>
    </xf>
    <xf numFmtId="0" fontId="15" fillId="0" borderId="3" xfId="1" applyFont="1" applyBorder="1" applyAlignment="1">
      <alignment horizontal="center" vertical="top"/>
    </xf>
    <xf numFmtId="0" fontId="15" fillId="0" borderId="1" xfId="1" applyFont="1" applyBorder="1" applyAlignment="1" applyProtection="1">
      <alignment horizontal="left" vertical="center" wrapText="1"/>
      <protection locked="0"/>
    </xf>
    <xf numFmtId="0" fontId="15" fillId="0" borderId="2" xfId="1" applyFont="1" applyBorder="1" applyAlignment="1" applyProtection="1">
      <alignment horizontal="left" vertical="center" wrapText="1"/>
      <protection locked="0"/>
    </xf>
    <xf numFmtId="0" fontId="15" fillId="0" borderId="3" xfId="1" applyFont="1" applyBorder="1" applyAlignment="1" applyProtection="1">
      <alignment horizontal="left" vertical="center" wrapText="1"/>
      <protection locked="0"/>
    </xf>
    <xf numFmtId="0" fontId="15" fillId="0" borderId="1" xfId="1" applyFont="1" applyBorder="1" applyAlignment="1">
      <alignment horizontal="center" vertical="top" wrapText="1"/>
    </xf>
    <xf numFmtId="0" fontId="15" fillId="0" borderId="3" xfId="1" applyFont="1" applyBorder="1" applyAlignment="1">
      <alignment horizontal="center" vertical="top" wrapText="1"/>
    </xf>
    <xf numFmtId="1" fontId="8" fillId="0" borderId="5" xfId="1" applyNumberFormat="1" applyFont="1" applyBorder="1" applyAlignment="1">
      <alignment horizontal="center" vertical="center" wrapText="1"/>
    </xf>
    <xf numFmtId="1" fontId="8" fillId="0" borderId="7" xfId="1" applyNumberFormat="1" applyFont="1" applyBorder="1" applyAlignment="1">
      <alignment horizontal="center" vertical="center" wrapText="1"/>
    </xf>
    <xf numFmtId="1" fontId="8" fillId="0" borderId="11" xfId="1" applyNumberFormat="1" applyFont="1" applyBorder="1" applyAlignment="1">
      <alignment horizontal="center" vertical="center" wrapText="1"/>
    </xf>
    <xf numFmtId="1" fontId="8" fillId="0" borderId="12" xfId="1" applyNumberFormat="1" applyFont="1" applyBorder="1" applyAlignment="1">
      <alignment horizontal="center" vertical="center" wrapText="1"/>
    </xf>
    <xf numFmtId="1" fontId="8" fillId="0" borderId="8" xfId="1" applyNumberFormat="1" applyFont="1" applyBorder="1" applyAlignment="1">
      <alignment horizontal="center" vertical="center" wrapText="1"/>
    </xf>
    <xf numFmtId="1" fontId="8" fillId="0" borderId="10" xfId="1" applyNumberFormat="1" applyFont="1" applyBorder="1" applyAlignment="1">
      <alignment horizontal="center" vertical="center" wrapText="1"/>
    </xf>
    <xf numFmtId="0" fontId="14" fillId="0" borderId="1" xfId="1" applyFont="1" applyBorder="1" applyAlignment="1">
      <alignment horizontal="left" vertical="top"/>
    </xf>
    <xf numFmtId="0" fontId="14" fillId="0" borderId="2" xfId="1" applyFont="1" applyBorder="1" applyAlignment="1">
      <alignment horizontal="left" vertical="top"/>
    </xf>
    <xf numFmtId="0" fontId="14" fillId="0" borderId="3" xfId="1" applyFont="1" applyBorder="1" applyAlignment="1">
      <alignment horizontal="left" vertical="top"/>
    </xf>
    <xf numFmtId="1" fontId="16" fillId="0" borderId="1" xfId="1" applyNumberFormat="1" applyFont="1" applyBorder="1" applyAlignment="1">
      <alignment horizontal="center" vertical="center" wrapText="1"/>
    </xf>
    <xf numFmtId="1" fontId="16" fillId="0" borderId="2" xfId="1" applyNumberFormat="1" applyFont="1" applyBorder="1" applyAlignment="1">
      <alignment horizontal="center" vertical="center" wrapText="1"/>
    </xf>
    <xf numFmtId="1" fontId="16" fillId="0" borderId="3" xfId="1" applyNumberFormat="1" applyFont="1" applyBorder="1" applyAlignment="1">
      <alignment horizontal="center" vertical="center" wrapText="1"/>
    </xf>
    <xf numFmtId="0" fontId="16" fillId="0" borderId="5" xfId="1" applyFont="1" applyBorder="1" applyAlignment="1">
      <alignment horizontal="center" vertical="top" wrapText="1"/>
    </xf>
    <xf numFmtId="0" fontId="16" fillId="0" borderId="6" xfId="1" applyFont="1" applyBorder="1" applyAlignment="1">
      <alignment horizontal="center" vertical="top" wrapText="1"/>
    </xf>
    <xf numFmtId="0" fontId="16" fillId="0" borderId="7" xfId="1" applyFont="1" applyBorder="1" applyAlignment="1">
      <alignment horizontal="center" vertical="top" wrapText="1"/>
    </xf>
    <xf numFmtId="0" fontId="16" fillId="0" borderId="11" xfId="1" applyFont="1" applyBorder="1" applyAlignment="1">
      <alignment horizontal="center" vertical="top" wrapText="1"/>
    </xf>
    <xf numFmtId="0" fontId="16" fillId="0" borderId="0" xfId="1" applyFont="1" applyAlignment="1">
      <alignment horizontal="center" vertical="top" wrapText="1"/>
    </xf>
    <xf numFmtId="0" fontId="16" fillId="0" borderId="12" xfId="1" applyFont="1" applyBorder="1" applyAlignment="1">
      <alignment horizontal="center" vertical="top" wrapText="1"/>
    </xf>
    <xf numFmtId="0" fontId="16" fillId="0" borderId="8" xfId="1" applyFont="1" applyBorder="1" applyAlignment="1">
      <alignment horizontal="center" vertical="top" wrapText="1"/>
    </xf>
    <xf numFmtId="0" fontId="16" fillId="0" borderId="9" xfId="1" applyFont="1" applyBorder="1" applyAlignment="1">
      <alignment horizontal="center" vertical="top" wrapText="1"/>
    </xf>
    <xf numFmtId="0" fontId="16" fillId="0" borderId="10" xfId="1" applyFont="1" applyBorder="1" applyAlignment="1">
      <alignment horizontal="center" vertical="top" wrapText="1"/>
    </xf>
    <xf numFmtId="0" fontId="9" fillId="0" borderId="0" xfId="1" applyFont="1" applyAlignment="1">
      <alignment horizontal="center"/>
    </xf>
    <xf numFmtId="0" fontId="8" fillId="0" borderId="1" xfId="1" applyFont="1" applyBorder="1" applyAlignment="1">
      <alignment vertical="top"/>
    </xf>
    <xf numFmtId="0" fontId="8" fillId="0" borderId="2" xfId="1" applyFont="1" applyBorder="1" applyAlignment="1">
      <alignment vertical="top"/>
    </xf>
    <xf numFmtId="0" fontId="8" fillId="0" borderId="3" xfId="1" applyFont="1" applyBorder="1" applyAlignment="1">
      <alignment vertical="top"/>
    </xf>
    <xf numFmtId="0" fontId="6" fillId="0" borderId="4" xfId="1" applyFont="1" applyBorder="1" applyAlignment="1">
      <alignment horizontal="center" vertical="top" wrapText="1"/>
    </xf>
    <xf numFmtId="0" fontId="21" fillId="0" borderId="4" xfId="1" applyFont="1" applyBorder="1" applyAlignment="1">
      <alignment horizontal="center" vertical="top" wrapText="1"/>
    </xf>
    <xf numFmtId="0" fontId="8" fillId="0" borderId="1" xfId="1" applyFont="1" applyBorder="1" applyAlignment="1">
      <alignment vertical="top" wrapText="1"/>
    </xf>
    <xf numFmtId="0" fontId="8" fillId="0" borderId="2" xfId="1" applyFont="1" applyBorder="1" applyAlignment="1">
      <alignment vertical="top" wrapText="1"/>
    </xf>
    <xf numFmtId="0" fontId="8" fillId="0" borderId="3" xfId="1" applyFont="1" applyBorder="1" applyAlignment="1">
      <alignment vertical="top" wrapText="1"/>
    </xf>
    <xf numFmtId="0" fontId="16" fillId="0" borderId="1" xfId="1" applyFont="1" applyBorder="1" applyAlignment="1" applyProtection="1">
      <alignment horizontal="left" vertical="top" wrapText="1"/>
      <protection locked="0"/>
    </xf>
    <xf numFmtId="0" fontId="16" fillId="0" borderId="2" xfId="1" applyFont="1" applyBorder="1" applyAlignment="1" applyProtection="1">
      <alignment horizontal="left" vertical="top" wrapText="1"/>
      <protection locked="0"/>
    </xf>
    <xf numFmtId="0" fontId="16" fillId="0" borderId="21" xfId="1" applyFont="1" applyBorder="1" applyAlignment="1" applyProtection="1">
      <alignment horizontal="left" vertical="top" wrapText="1"/>
      <protection locked="0"/>
    </xf>
    <xf numFmtId="0" fontId="15" fillId="0" borderId="19" xfId="1" applyFont="1" applyBorder="1" applyAlignment="1" applyProtection="1">
      <alignment horizontal="center" vertical="top" wrapText="1"/>
      <protection locked="0"/>
    </xf>
    <xf numFmtId="0" fontId="10" fillId="0" borderId="1" xfId="1" applyFont="1" applyBorder="1" applyAlignment="1">
      <alignment vertical="top"/>
    </xf>
    <xf numFmtId="0" fontId="10" fillId="0" borderId="2" xfId="1" applyFont="1" applyBorder="1" applyAlignment="1">
      <alignment vertical="top"/>
    </xf>
    <xf numFmtId="0" fontId="10" fillId="0" borderId="3" xfId="1" applyFont="1" applyBorder="1" applyAlignment="1">
      <alignment vertical="top"/>
    </xf>
    <xf numFmtId="0" fontId="15" fillId="0" borderId="2" xfId="1" applyFont="1" applyBorder="1" applyAlignment="1">
      <alignment horizontal="center" vertical="top" wrapText="1"/>
    </xf>
    <xf numFmtId="9" fontId="15" fillId="0" borderId="19" xfId="1" applyNumberFormat="1" applyFont="1" applyBorder="1" applyAlignment="1" applyProtection="1">
      <alignment horizontal="center" vertical="center" wrapText="1"/>
      <protection hidden="1"/>
    </xf>
    <xf numFmtId="9" fontId="15" fillId="0" borderId="24" xfId="1" applyNumberFormat="1" applyFont="1" applyBorder="1" applyAlignment="1" applyProtection="1">
      <alignment horizontal="center" vertical="center" wrapText="1"/>
      <protection hidden="1"/>
    </xf>
    <xf numFmtId="0" fontId="24" fillId="0" borderId="1" xfId="7" applyBorder="1" applyAlignment="1">
      <alignment horizontal="left" vertical="top"/>
    </xf>
    <xf numFmtId="0" fontId="10" fillId="0" borderId="0" xfId="1" applyFont="1" applyAlignment="1">
      <alignment horizontal="left" vertical="top" wrapText="1"/>
    </xf>
    <xf numFmtId="1" fontId="10" fillId="0" borderId="4" xfId="0" applyNumberFormat="1" applyFont="1" applyBorder="1" applyAlignment="1">
      <alignment horizontal="left" vertical="top" wrapText="1"/>
    </xf>
    <xf numFmtId="0" fontId="16" fillId="0" borderId="4" xfId="2" applyFont="1" applyBorder="1" applyAlignment="1">
      <alignment horizontal="left" vertical="top" wrapText="1"/>
    </xf>
    <xf numFmtId="0" fontId="11" fillId="0" borderId="4" xfId="5" applyFont="1" applyBorder="1" applyAlignment="1">
      <alignment horizontal="left"/>
    </xf>
  </cellXfs>
  <cellStyles count="8">
    <cellStyle name="Comma 2" xfId="6"/>
    <cellStyle name="Excel Built-in Normal" xfId="2"/>
    <cellStyle name="Excel Built-in Normal 2" xfId="4"/>
    <cellStyle name="Hyperlink" xfId="7" builtinId="8"/>
    <cellStyle name="Normal" xfId="0" builtinId="0"/>
    <cellStyle name="Normal 2" xfId="3"/>
    <cellStyle name="Normal 3" xfId="1"/>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425821</xdr:colOff>
      <xdr:row>407</xdr:row>
      <xdr:rowOff>0</xdr:rowOff>
    </xdr:from>
    <xdr:to>
      <xdr:col>8</xdr:col>
      <xdr:colOff>625046</xdr:colOff>
      <xdr:row>422</xdr:row>
      <xdr:rowOff>47207</xdr:rowOff>
    </xdr:to>
    <xdr:pic>
      <xdr:nvPicPr>
        <xdr:cNvPr id="11" name="Picture 10">
          <a:extLst>
            <a:ext uri="{FF2B5EF4-FFF2-40B4-BE49-F238E27FC236}">
              <a16:creationId xmlns:a16="http://schemas.microsoft.com/office/drawing/2014/main" xmlns="" id="{00000000-0008-0000-0000-00000B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25821" y="56578500"/>
          <a:ext cx="5936637" cy="3072793"/>
        </a:xfrm>
        <a:prstGeom prst="rect">
          <a:avLst/>
        </a:prstGeom>
        <a:ln>
          <a:solidFill>
            <a:schemeClr val="tx1"/>
          </a:solidFill>
        </a:ln>
      </xdr:spPr>
    </xdr:pic>
    <xdr:clientData/>
  </xdr:twoCellAnchor>
  <xdr:twoCellAnchor editAs="oneCell">
    <xdr:from>
      <xdr:col>0</xdr:col>
      <xdr:colOff>425821</xdr:colOff>
      <xdr:row>423</xdr:row>
      <xdr:rowOff>27475</xdr:rowOff>
    </xdr:from>
    <xdr:to>
      <xdr:col>8</xdr:col>
      <xdr:colOff>625047</xdr:colOff>
      <xdr:row>438</xdr:row>
      <xdr:rowOff>78440</xdr:rowOff>
    </xdr:to>
    <xdr:pic>
      <xdr:nvPicPr>
        <xdr:cNvPr id="12" name="Picture 11">
          <a:extLst>
            <a:ext uri="{FF2B5EF4-FFF2-40B4-BE49-F238E27FC236}">
              <a16:creationId xmlns:a16="http://schemas.microsoft.com/office/drawing/2014/main" xmlns="" id="{00000000-0008-0000-0000-00000C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425821" y="59833269"/>
          <a:ext cx="5936638" cy="3076555"/>
        </a:xfrm>
        <a:prstGeom prst="rect">
          <a:avLst/>
        </a:prstGeom>
        <a:ln>
          <a:solidFill>
            <a:schemeClr val="tx1"/>
          </a:solidFill>
        </a:ln>
      </xdr:spPr>
    </xdr:pic>
    <xdr:clientData/>
  </xdr:twoCellAnchor>
  <xdr:twoCellAnchor>
    <xdr:from>
      <xdr:col>14</xdr:col>
      <xdr:colOff>85725</xdr:colOff>
      <xdr:row>359</xdr:row>
      <xdr:rowOff>171450</xdr:rowOff>
    </xdr:from>
    <xdr:to>
      <xdr:col>14</xdr:col>
      <xdr:colOff>584580</xdr:colOff>
      <xdr:row>361</xdr:row>
      <xdr:rowOff>171510</xdr:rowOff>
    </xdr:to>
    <xdr:sp macro="" textlink="">
      <xdr:nvSpPr>
        <xdr:cNvPr id="34" name="TextBox 358">
          <a:extLst>
            <a:ext uri="{FF2B5EF4-FFF2-40B4-BE49-F238E27FC236}">
              <a16:creationId xmlns:a16="http://schemas.microsoft.com/office/drawing/2014/main" xmlns="" id="{4116871E-96E7-4C32-B4F7-E8FD1E30F69D}"/>
            </a:ext>
          </a:extLst>
        </xdr:cNvPr>
        <xdr:cNvSpPr txBox="1"/>
      </xdr:nvSpPr>
      <xdr:spPr>
        <a:xfrm>
          <a:off x="8810625" y="52568475"/>
          <a:ext cx="498855" cy="40011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T2 </a:t>
          </a:r>
          <a:endParaRPr lang="en-IN" sz="2000" b="1">
            <a:solidFill>
              <a:srgbClr val="FF0000"/>
            </a:solidFill>
          </a:endParaRPr>
        </a:p>
      </xdr:txBody>
    </xdr:sp>
    <xdr:clientData/>
  </xdr:twoCellAnchor>
  <xdr:twoCellAnchor>
    <xdr:from>
      <xdr:col>0</xdr:col>
      <xdr:colOff>95249</xdr:colOff>
      <xdr:row>359</xdr:row>
      <xdr:rowOff>95250</xdr:rowOff>
    </xdr:from>
    <xdr:to>
      <xdr:col>9</xdr:col>
      <xdr:colOff>159187</xdr:colOff>
      <xdr:row>394</xdr:row>
      <xdr:rowOff>9525</xdr:rowOff>
    </xdr:to>
    <xdr:grpSp>
      <xdr:nvGrpSpPr>
        <xdr:cNvPr id="4" name="Group 3"/>
        <xdr:cNvGrpSpPr/>
      </xdr:nvGrpSpPr>
      <xdr:grpSpPr>
        <a:xfrm>
          <a:off x="95249" y="52682775"/>
          <a:ext cx="6121838" cy="6905625"/>
          <a:chOff x="95249" y="52682775"/>
          <a:chExt cx="6121838" cy="6905625"/>
        </a:xfrm>
      </xdr:grpSpPr>
      <xdr:pic>
        <xdr:nvPicPr>
          <xdr:cNvPr id="17" name="Picture 16" descr="https://vsjcllp.vsjadon.com/upload/insp-246621-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171450" y="52682775"/>
            <a:ext cx="2952423" cy="39243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46621-843.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95249" y="56691212"/>
            <a:ext cx="3848773" cy="2895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46621-84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4038600" y="56692800"/>
            <a:ext cx="2178487" cy="2895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46621-844.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219450" y="52682775"/>
            <a:ext cx="2952423" cy="39243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7</xdr:col>
      <xdr:colOff>188625</xdr:colOff>
      <xdr:row>24</xdr:row>
      <xdr:rowOff>113760</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260" y="182880"/>
          <a:ext cx="3236625" cy="432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13</xdr:row>
      <xdr:rowOff>0</xdr:rowOff>
    </xdr:from>
    <xdr:to>
      <xdr:col>6</xdr:col>
      <xdr:colOff>2326</xdr:colOff>
      <xdr:row>31</xdr:row>
      <xdr:rowOff>171000</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04851" y="2486025"/>
          <a:ext cx="6403125" cy="3600000"/>
        </a:xfrm>
        <a:prstGeom prst="rect">
          <a:avLst/>
        </a:prstGeom>
        <a:ln>
          <a:solidFill>
            <a:schemeClr val="tx1"/>
          </a:solidFill>
        </a:ln>
      </xdr:spPr>
    </xdr:pic>
    <xdr:clientData/>
  </xdr:twoCellAnchor>
  <xdr:twoCellAnchor editAs="oneCell">
    <xdr:from>
      <xdr:col>1</xdr:col>
      <xdr:colOff>0</xdr:colOff>
      <xdr:row>33</xdr:row>
      <xdr:rowOff>0</xdr:rowOff>
    </xdr:from>
    <xdr:to>
      <xdr:col>6</xdr:col>
      <xdr:colOff>2325</xdr:colOff>
      <xdr:row>51</xdr:row>
      <xdr:rowOff>171000</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04850" y="6296025"/>
          <a:ext cx="6403125" cy="3600000"/>
        </a:xfrm>
        <a:prstGeom prst="rect">
          <a:avLst/>
        </a:prstGeom>
        <a:ln>
          <a:solidFill>
            <a:schemeClr val="tx1"/>
          </a:solidFill>
        </a:ln>
      </xdr:spPr>
    </xdr:pic>
    <xdr:clientData/>
  </xdr:twoCellAnchor>
  <xdr:twoCellAnchor editAs="oneCell">
    <xdr:from>
      <xdr:col>6</xdr:col>
      <xdr:colOff>228601</xdr:colOff>
      <xdr:row>13</xdr:row>
      <xdr:rowOff>0</xdr:rowOff>
    </xdr:from>
    <xdr:to>
      <xdr:col>15</xdr:col>
      <xdr:colOff>135676</xdr:colOff>
      <xdr:row>31</xdr:row>
      <xdr:rowOff>171000</xdr:rowOff>
    </xdr:to>
    <xdr:pic>
      <xdr:nvPicPr>
        <xdr:cNvPr id="4" name="Picture 3">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334251" y="2486025"/>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MtUhptNjgmS74wsF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6"/>
  <sheetViews>
    <sheetView tabSelected="1" view="pageBreakPreview" zoomScaleNormal="100" zoomScaleSheetLayoutView="100" workbookViewId="0">
      <selection activeCell="R3" sqref="R3"/>
    </sheetView>
  </sheetViews>
  <sheetFormatPr defaultRowHeight="15.75" x14ac:dyDescent="0.25"/>
  <cols>
    <col min="1" max="1" width="9.28515625" style="24" customWidth="1"/>
    <col min="2" max="2" width="12.85546875" style="24" customWidth="1"/>
    <col min="3" max="3" width="14.42578125" style="24" customWidth="1"/>
    <col min="4" max="4" width="7.28515625" style="24" customWidth="1"/>
    <col min="5" max="5" width="5.5703125" style="24" customWidth="1"/>
    <col min="6" max="6" width="9.85546875" style="24" customWidth="1"/>
    <col min="7" max="7" width="9.7109375" style="24" customWidth="1"/>
    <col min="8" max="8" width="10.7109375" style="24" customWidth="1"/>
    <col min="9" max="9" width="11.140625" style="24" customWidth="1"/>
    <col min="10" max="10" width="3.42578125" style="24" customWidth="1"/>
    <col min="11" max="250" width="9.140625" style="24"/>
    <col min="251" max="251" width="8.7109375" style="24" customWidth="1"/>
    <col min="252" max="252" width="9.85546875" style="24" customWidth="1"/>
    <col min="253" max="253" width="14.42578125" style="24" customWidth="1"/>
    <col min="254" max="254" width="7.28515625" style="24" customWidth="1"/>
    <col min="255" max="255" width="5.5703125" style="24" customWidth="1"/>
    <col min="256" max="256" width="9" style="24" customWidth="1"/>
    <col min="257" max="258" width="9.85546875" style="24" customWidth="1"/>
    <col min="259" max="259" width="11.140625" style="24" customWidth="1"/>
    <col min="260" max="260" width="2.85546875" style="24" customWidth="1"/>
    <col min="261" max="261" width="3.5703125" style="24" customWidth="1"/>
    <col min="262" max="506" width="9.140625" style="24"/>
    <col min="507" max="507" width="8.7109375" style="24" customWidth="1"/>
    <col min="508" max="508" width="9.85546875" style="24" customWidth="1"/>
    <col min="509" max="509" width="14.42578125" style="24" customWidth="1"/>
    <col min="510" max="510" width="7.28515625" style="24" customWidth="1"/>
    <col min="511" max="511" width="5.5703125" style="24" customWidth="1"/>
    <col min="512" max="512" width="9" style="24" customWidth="1"/>
    <col min="513" max="514" width="9.85546875" style="24" customWidth="1"/>
    <col min="515" max="515" width="11.140625" style="24" customWidth="1"/>
    <col min="516" max="516" width="2.85546875" style="24" customWidth="1"/>
    <col min="517" max="517" width="3.5703125" style="24" customWidth="1"/>
    <col min="518" max="762" width="9.140625" style="24"/>
    <col min="763" max="763" width="8.7109375" style="24" customWidth="1"/>
    <col min="764" max="764" width="9.85546875" style="24" customWidth="1"/>
    <col min="765" max="765" width="14.42578125" style="24" customWidth="1"/>
    <col min="766" max="766" width="7.28515625" style="24" customWidth="1"/>
    <col min="767" max="767" width="5.5703125" style="24" customWidth="1"/>
    <col min="768" max="768" width="9" style="24" customWidth="1"/>
    <col min="769" max="770" width="9.85546875" style="24" customWidth="1"/>
    <col min="771" max="771" width="11.140625" style="24" customWidth="1"/>
    <col min="772" max="772" width="2.85546875" style="24" customWidth="1"/>
    <col min="773" max="773" width="3.5703125" style="24" customWidth="1"/>
    <col min="774" max="1018" width="9.140625" style="24"/>
    <col min="1019" max="1019" width="8.7109375" style="24" customWidth="1"/>
    <col min="1020" max="1020" width="9.85546875" style="24" customWidth="1"/>
    <col min="1021" max="1021" width="14.42578125" style="24" customWidth="1"/>
    <col min="1022" max="1022" width="7.28515625" style="24" customWidth="1"/>
    <col min="1023" max="1023" width="5.5703125" style="24" customWidth="1"/>
    <col min="1024" max="1024" width="9" style="24" customWidth="1"/>
    <col min="1025" max="1026" width="9.85546875" style="24" customWidth="1"/>
    <col min="1027" max="1027" width="11.140625" style="24" customWidth="1"/>
    <col min="1028" max="1028" width="2.85546875" style="24" customWidth="1"/>
    <col min="1029" max="1029" width="3.5703125" style="24" customWidth="1"/>
    <col min="1030" max="1274" width="9.140625" style="24"/>
    <col min="1275" max="1275" width="8.7109375" style="24" customWidth="1"/>
    <col min="1276" max="1276" width="9.85546875" style="24" customWidth="1"/>
    <col min="1277" max="1277" width="14.42578125" style="24" customWidth="1"/>
    <col min="1278" max="1278" width="7.28515625" style="24" customWidth="1"/>
    <col min="1279" max="1279" width="5.5703125" style="24" customWidth="1"/>
    <col min="1280" max="1280" width="9" style="24" customWidth="1"/>
    <col min="1281" max="1282" width="9.85546875" style="24" customWidth="1"/>
    <col min="1283" max="1283" width="11.140625" style="24" customWidth="1"/>
    <col min="1284" max="1284" width="2.85546875" style="24" customWidth="1"/>
    <col min="1285" max="1285" width="3.5703125" style="24" customWidth="1"/>
    <col min="1286" max="1530" width="9.140625" style="24"/>
    <col min="1531" max="1531" width="8.7109375" style="24" customWidth="1"/>
    <col min="1532" max="1532" width="9.85546875" style="24" customWidth="1"/>
    <col min="1533" max="1533" width="14.42578125" style="24" customWidth="1"/>
    <col min="1534" max="1534" width="7.28515625" style="24" customWidth="1"/>
    <col min="1535" max="1535" width="5.5703125" style="24" customWidth="1"/>
    <col min="1536" max="1536" width="9" style="24" customWidth="1"/>
    <col min="1537" max="1538" width="9.85546875" style="24" customWidth="1"/>
    <col min="1539" max="1539" width="11.140625" style="24" customWidth="1"/>
    <col min="1540" max="1540" width="2.85546875" style="24" customWidth="1"/>
    <col min="1541" max="1541" width="3.5703125" style="24" customWidth="1"/>
    <col min="1542" max="1786" width="9.140625" style="24"/>
    <col min="1787" max="1787" width="8.7109375" style="24" customWidth="1"/>
    <col min="1788" max="1788" width="9.85546875" style="24" customWidth="1"/>
    <col min="1789" max="1789" width="14.42578125" style="24" customWidth="1"/>
    <col min="1790" max="1790" width="7.28515625" style="24" customWidth="1"/>
    <col min="1791" max="1791" width="5.5703125" style="24" customWidth="1"/>
    <col min="1792" max="1792" width="9" style="24" customWidth="1"/>
    <col min="1793" max="1794" width="9.85546875" style="24" customWidth="1"/>
    <col min="1795" max="1795" width="11.140625" style="24" customWidth="1"/>
    <col min="1796" max="1796" width="2.85546875" style="24" customWidth="1"/>
    <col min="1797" max="1797" width="3.5703125" style="24" customWidth="1"/>
    <col min="1798" max="2042" width="9.140625" style="24"/>
    <col min="2043" max="2043" width="8.7109375" style="24" customWidth="1"/>
    <col min="2044" max="2044" width="9.85546875" style="24" customWidth="1"/>
    <col min="2045" max="2045" width="14.42578125" style="24" customWidth="1"/>
    <col min="2046" max="2046" width="7.28515625" style="24" customWidth="1"/>
    <col min="2047" max="2047" width="5.5703125" style="24" customWidth="1"/>
    <col min="2048" max="2048" width="9" style="24" customWidth="1"/>
    <col min="2049" max="2050" width="9.85546875" style="24" customWidth="1"/>
    <col min="2051" max="2051" width="11.140625" style="24" customWidth="1"/>
    <col min="2052" max="2052" width="2.85546875" style="24" customWidth="1"/>
    <col min="2053" max="2053" width="3.5703125" style="24" customWidth="1"/>
    <col min="2054" max="2298" width="9.140625" style="24"/>
    <col min="2299" max="2299" width="8.7109375" style="24" customWidth="1"/>
    <col min="2300" max="2300" width="9.85546875" style="24" customWidth="1"/>
    <col min="2301" max="2301" width="14.42578125" style="24" customWidth="1"/>
    <col min="2302" max="2302" width="7.28515625" style="24" customWidth="1"/>
    <col min="2303" max="2303" width="5.5703125" style="24" customWidth="1"/>
    <col min="2304" max="2304" width="9" style="24" customWidth="1"/>
    <col min="2305" max="2306" width="9.85546875" style="24" customWidth="1"/>
    <col min="2307" max="2307" width="11.140625" style="24" customWidth="1"/>
    <col min="2308" max="2308" width="2.85546875" style="24" customWidth="1"/>
    <col min="2309" max="2309" width="3.5703125" style="24" customWidth="1"/>
    <col min="2310" max="2554" width="9.140625" style="24"/>
    <col min="2555" max="2555" width="8.7109375" style="24" customWidth="1"/>
    <col min="2556" max="2556" width="9.85546875" style="24" customWidth="1"/>
    <col min="2557" max="2557" width="14.42578125" style="24" customWidth="1"/>
    <col min="2558" max="2558" width="7.28515625" style="24" customWidth="1"/>
    <col min="2559" max="2559" width="5.5703125" style="24" customWidth="1"/>
    <col min="2560" max="2560" width="9" style="24" customWidth="1"/>
    <col min="2561" max="2562" width="9.85546875" style="24" customWidth="1"/>
    <col min="2563" max="2563" width="11.140625" style="24" customWidth="1"/>
    <col min="2564" max="2564" width="2.85546875" style="24" customWidth="1"/>
    <col min="2565" max="2565" width="3.5703125" style="24" customWidth="1"/>
    <col min="2566" max="2810" width="9.140625" style="24"/>
    <col min="2811" max="2811" width="8.7109375" style="24" customWidth="1"/>
    <col min="2812" max="2812" width="9.85546875" style="24" customWidth="1"/>
    <col min="2813" max="2813" width="14.42578125" style="24" customWidth="1"/>
    <col min="2814" max="2814" width="7.28515625" style="24" customWidth="1"/>
    <col min="2815" max="2815" width="5.5703125" style="24" customWidth="1"/>
    <col min="2816" max="2816" width="9" style="24" customWidth="1"/>
    <col min="2817" max="2818" width="9.85546875" style="24" customWidth="1"/>
    <col min="2819" max="2819" width="11.140625" style="24" customWidth="1"/>
    <col min="2820" max="2820" width="2.85546875" style="24" customWidth="1"/>
    <col min="2821" max="2821" width="3.5703125" style="24" customWidth="1"/>
    <col min="2822" max="3066" width="9.140625" style="24"/>
    <col min="3067" max="3067" width="8.7109375" style="24" customWidth="1"/>
    <col min="3068" max="3068" width="9.85546875" style="24" customWidth="1"/>
    <col min="3069" max="3069" width="14.42578125" style="24" customWidth="1"/>
    <col min="3070" max="3070" width="7.28515625" style="24" customWidth="1"/>
    <col min="3071" max="3071" width="5.5703125" style="24" customWidth="1"/>
    <col min="3072" max="3072" width="9" style="24" customWidth="1"/>
    <col min="3073" max="3074" width="9.85546875" style="24" customWidth="1"/>
    <col min="3075" max="3075" width="11.140625" style="24" customWidth="1"/>
    <col min="3076" max="3076" width="2.85546875" style="24" customWidth="1"/>
    <col min="3077" max="3077" width="3.5703125" style="24" customWidth="1"/>
    <col min="3078" max="3322" width="9.140625" style="24"/>
    <col min="3323" max="3323" width="8.7109375" style="24" customWidth="1"/>
    <col min="3324" max="3324" width="9.85546875" style="24" customWidth="1"/>
    <col min="3325" max="3325" width="14.42578125" style="24" customWidth="1"/>
    <col min="3326" max="3326" width="7.28515625" style="24" customWidth="1"/>
    <col min="3327" max="3327" width="5.5703125" style="24" customWidth="1"/>
    <col min="3328" max="3328" width="9" style="24" customWidth="1"/>
    <col min="3329" max="3330" width="9.85546875" style="24" customWidth="1"/>
    <col min="3331" max="3331" width="11.140625" style="24" customWidth="1"/>
    <col min="3332" max="3332" width="2.85546875" style="24" customWidth="1"/>
    <col min="3333" max="3333" width="3.5703125" style="24" customWidth="1"/>
    <col min="3334" max="3578" width="9.140625" style="24"/>
    <col min="3579" max="3579" width="8.7109375" style="24" customWidth="1"/>
    <col min="3580" max="3580" width="9.85546875" style="24" customWidth="1"/>
    <col min="3581" max="3581" width="14.42578125" style="24" customWidth="1"/>
    <col min="3582" max="3582" width="7.28515625" style="24" customWidth="1"/>
    <col min="3583" max="3583" width="5.5703125" style="24" customWidth="1"/>
    <col min="3584" max="3584" width="9" style="24" customWidth="1"/>
    <col min="3585" max="3586" width="9.85546875" style="24" customWidth="1"/>
    <col min="3587" max="3587" width="11.140625" style="24" customWidth="1"/>
    <col min="3588" max="3588" width="2.85546875" style="24" customWidth="1"/>
    <col min="3589" max="3589" width="3.5703125" style="24" customWidth="1"/>
    <col min="3590" max="3834" width="9.140625" style="24"/>
    <col min="3835" max="3835" width="8.7109375" style="24" customWidth="1"/>
    <col min="3836" max="3836" width="9.85546875" style="24" customWidth="1"/>
    <col min="3837" max="3837" width="14.42578125" style="24" customWidth="1"/>
    <col min="3838" max="3838" width="7.28515625" style="24" customWidth="1"/>
    <col min="3839" max="3839" width="5.5703125" style="24" customWidth="1"/>
    <col min="3840" max="3840" width="9" style="24" customWidth="1"/>
    <col min="3841" max="3842" width="9.85546875" style="24" customWidth="1"/>
    <col min="3843" max="3843" width="11.140625" style="24" customWidth="1"/>
    <col min="3844" max="3844" width="2.85546875" style="24" customWidth="1"/>
    <col min="3845" max="3845" width="3.5703125" style="24" customWidth="1"/>
    <col min="3846" max="4090" width="9.140625" style="24"/>
    <col min="4091" max="4091" width="8.7109375" style="24" customWidth="1"/>
    <col min="4092" max="4092" width="9.85546875" style="24" customWidth="1"/>
    <col min="4093" max="4093" width="14.42578125" style="24" customWidth="1"/>
    <col min="4094" max="4094" width="7.28515625" style="24" customWidth="1"/>
    <col min="4095" max="4095" width="5.5703125" style="24" customWidth="1"/>
    <col min="4096" max="4096" width="9" style="24" customWidth="1"/>
    <col min="4097" max="4098" width="9.85546875" style="24" customWidth="1"/>
    <col min="4099" max="4099" width="11.140625" style="24" customWidth="1"/>
    <col min="4100" max="4100" width="2.85546875" style="24" customWidth="1"/>
    <col min="4101" max="4101" width="3.5703125" style="24" customWidth="1"/>
    <col min="4102" max="4346" width="9.140625" style="24"/>
    <col min="4347" max="4347" width="8.7109375" style="24" customWidth="1"/>
    <col min="4348" max="4348" width="9.85546875" style="24" customWidth="1"/>
    <col min="4349" max="4349" width="14.42578125" style="24" customWidth="1"/>
    <col min="4350" max="4350" width="7.28515625" style="24" customWidth="1"/>
    <col min="4351" max="4351" width="5.5703125" style="24" customWidth="1"/>
    <col min="4352" max="4352" width="9" style="24" customWidth="1"/>
    <col min="4353" max="4354" width="9.85546875" style="24" customWidth="1"/>
    <col min="4355" max="4355" width="11.140625" style="24" customWidth="1"/>
    <col min="4356" max="4356" width="2.85546875" style="24" customWidth="1"/>
    <col min="4357" max="4357" width="3.5703125" style="24" customWidth="1"/>
    <col min="4358" max="4602" width="9.140625" style="24"/>
    <col min="4603" max="4603" width="8.7109375" style="24" customWidth="1"/>
    <col min="4604" max="4604" width="9.85546875" style="24" customWidth="1"/>
    <col min="4605" max="4605" width="14.42578125" style="24" customWidth="1"/>
    <col min="4606" max="4606" width="7.28515625" style="24" customWidth="1"/>
    <col min="4607" max="4607" width="5.5703125" style="24" customWidth="1"/>
    <col min="4608" max="4608" width="9" style="24" customWidth="1"/>
    <col min="4609" max="4610" width="9.85546875" style="24" customWidth="1"/>
    <col min="4611" max="4611" width="11.140625" style="24" customWidth="1"/>
    <col min="4612" max="4612" width="2.85546875" style="24" customWidth="1"/>
    <col min="4613" max="4613" width="3.5703125" style="24" customWidth="1"/>
    <col min="4614" max="4858" width="9.140625" style="24"/>
    <col min="4859" max="4859" width="8.7109375" style="24" customWidth="1"/>
    <col min="4860" max="4860" width="9.85546875" style="24" customWidth="1"/>
    <col min="4861" max="4861" width="14.42578125" style="24" customWidth="1"/>
    <col min="4862" max="4862" width="7.28515625" style="24" customWidth="1"/>
    <col min="4863" max="4863" width="5.5703125" style="24" customWidth="1"/>
    <col min="4864" max="4864" width="9" style="24" customWidth="1"/>
    <col min="4865" max="4866" width="9.85546875" style="24" customWidth="1"/>
    <col min="4867" max="4867" width="11.140625" style="24" customWidth="1"/>
    <col min="4868" max="4868" width="2.85546875" style="24" customWidth="1"/>
    <col min="4869" max="4869" width="3.5703125" style="24" customWidth="1"/>
    <col min="4870" max="5114" width="9.140625" style="24"/>
    <col min="5115" max="5115" width="8.7109375" style="24" customWidth="1"/>
    <col min="5116" max="5116" width="9.85546875" style="24" customWidth="1"/>
    <col min="5117" max="5117" width="14.42578125" style="24" customWidth="1"/>
    <col min="5118" max="5118" width="7.28515625" style="24" customWidth="1"/>
    <col min="5119" max="5119" width="5.5703125" style="24" customWidth="1"/>
    <col min="5120" max="5120" width="9" style="24" customWidth="1"/>
    <col min="5121" max="5122" width="9.85546875" style="24" customWidth="1"/>
    <col min="5123" max="5123" width="11.140625" style="24" customWidth="1"/>
    <col min="5124" max="5124" width="2.85546875" style="24" customWidth="1"/>
    <col min="5125" max="5125" width="3.5703125" style="24" customWidth="1"/>
    <col min="5126" max="5370" width="9.140625" style="24"/>
    <col min="5371" max="5371" width="8.7109375" style="24" customWidth="1"/>
    <col min="5372" max="5372" width="9.85546875" style="24" customWidth="1"/>
    <col min="5373" max="5373" width="14.42578125" style="24" customWidth="1"/>
    <col min="5374" max="5374" width="7.28515625" style="24" customWidth="1"/>
    <col min="5375" max="5375" width="5.5703125" style="24" customWidth="1"/>
    <col min="5376" max="5376" width="9" style="24" customWidth="1"/>
    <col min="5377" max="5378" width="9.85546875" style="24" customWidth="1"/>
    <col min="5379" max="5379" width="11.140625" style="24" customWidth="1"/>
    <col min="5380" max="5380" width="2.85546875" style="24" customWidth="1"/>
    <col min="5381" max="5381" width="3.5703125" style="24" customWidth="1"/>
    <col min="5382" max="5626" width="9.140625" style="24"/>
    <col min="5627" max="5627" width="8.7109375" style="24" customWidth="1"/>
    <col min="5628" max="5628" width="9.85546875" style="24" customWidth="1"/>
    <col min="5629" max="5629" width="14.42578125" style="24" customWidth="1"/>
    <col min="5630" max="5630" width="7.28515625" style="24" customWidth="1"/>
    <col min="5631" max="5631" width="5.5703125" style="24" customWidth="1"/>
    <col min="5632" max="5632" width="9" style="24" customWidth="1"/>
    <col min="5633" max="5634" width="9.85546875" style="24" customWidth="1"/>
    <col min="5635" max="5635" width="11.140625" style="24" customWidth="1"/>
    <col min="5636" max="5636" width="2.85546875" style="24" customWidth="1"/>
    <col min="5637" max="5637" width="3.5703125" style="24" customWidth="1"/>
    <col min="5638" max="5882" width="9.140625" style="24"/>
    <col min="5883" max="5883" width="8.7109375" style="24" customWidth="1"/>
    <col min="5884" max="5884" width="9.85546875" style="24" customWidth="1"/>
    <col min="5885" max="5885" width="14.42578125" style="24" customWidth="1"/>
    <col min="5886" max="5886" width="7.28515625" style="24" customWidth="1"/>
    <col min="5887" max="5887" width="5.5703125" style="24" customWidth="1"/>
    <col min="5888" max="5888" width="9" style="24" customWidth="1"/>
    <col min="5889" max="5890" width="9.85546875" style="24" customWidth="1"/>
    <col min="5891" max="5891" width="11.140625" style="24" customWidth="1"/>
    <col min="5892" max="5892" width="2.85546875" style="24" customWidth="1"/>
    <col min="5893" max="5893" width="3.5703125" style="24" customWidth="1"/>
    <col min="5894" max="6138" width="9.140625" style="24"/>
    <col min="6139" max="6139" width="8.7109375" style="24" customWidth="1"/>
    <col min="6140" max="6140" width="9.85546875" style="24" customWidth="1"/>
    <col min="6141" max="6141" width="14.42578125" style="24" customWidth="1"/>
    <col min="6142" max="6142" width="7.28515625" style="24" customWidth="1"/>
    <col min="6143" max="6143" width="5.5703125" style="24" customWidth="1"/>
    <col min="6144" max="6144" width="9" style="24" customWidth="1"/>
    <col min="6145" max="6146" width="9.85546875" style="24" customWidth="1"/>
    <col min="6147" max="6147" width="11.140625" style="24" customWidth="1"/>
    <col min="6148" max="6148" width="2.85546875" style="24" customWidth="1"/>
    <col min="6149" max="6149" width="3.5703125" style="24" customWidth="1"/>
    <col min="6150" max="6394" width="9.140625" style="24"/>
    <col min="6395" max="6395" width="8.7109375" style="24" customWidth="1"/>
    <col min="6396" max="6396" width="9.85546875" style="24" customWidth="1"/>
    <col min="6397" max="6397" width="14.42578125" style="24" customWidth="1"/>
    <col min="6398" max="6398" width="7.28515625" style="24" customWidth="1"/>
    <col min="6399" max="6399" width="5.5703125" style="24" customWidth="1"/>
    <col min="6400" max="6400" width="9" style="24" customWidth="1"/>
    <col min="6401" max="6402" width="9.85546875" style="24" customWidth="1"/>
    <col min="6403" max="6403" width="11.140625" style="24" customWidth="1"/>
    <col min="6404" max="6404" width="2.85546875" style="24" customWidth="1"/>
    <col min="6405" max="6405" width="3.5703125" style="24" customWidth="1"/>
    <col min="6406" max="6650" width="9.140625" style="24"/>
    <col min="6651" max="6651" width="8.7109375" style="24" customWidth="1"/>
    <col min="6652" max="6652" width="9.85546875" style="24" customWidth="1"/>
    <col min="6653" max="6653" width="14.42578125" style="24" customWidth="1"/>
    <col min="6654" max="6654" width="7.28515625" style="24" customWidth="1"/>
    <col min="6655" max="6655" width="5.5703125" style="24" customWidth="1"/>
    <col min="6656" max="6656" width="9" style="24" customWidth="1"/>
    <col min="6657" max="6658" width="9.85546875" style="24" customWidth="1"/>
    <col min="6659" max="6659" width="11.140625" style="24" customWidth="1"/>
    <col min="6660" max="6660" width="2.85546875" style="24" customWidth="1"/>
    <col min="6661" max="6661" width="3.5703125" style="24" customWidth="1"/>
    <col min="6662" max="6906" width="9.140625" style="24"/>
    <col min="6907" max="6907" width="8.7109375" style="24" customWidth="1"/>
    <col min="6908" max="6908" width="9.85546875" style="24" customWidth="1"/>
    <col min="6909" max="6909" width="14.42578125" style="24" customWidth="1"/>
    <col min="6910" max="6910" width="7.28515625" style="24" customWidth="1"/>
    <col min="6911" max="6911" width="5.5703125" style="24" customWidth="1"/>
    <col min="6912" max="6912" width="9" style="24" customWidth="1"/>
    <col min="6913" max="6914" width="9.85546875" style="24" customWidth="1"/>
    <col min="6915" max="6915" width="11.140625" style="24" customWidth="1"/>
    <col min="6916" max="6916" width="2.85546875" style="24" customWidth="1"/>
    <col min="6917" max="6917" width="3.5703125" style="24" customWidth="1"/>
    <col min="6918" max="7162" width="9.140625" style="24"/>
    <col min="7163" max="7163" width="8.7109375" style="24" customWidth="1"/>
    <col min="7164" max="7164" width="9.85546875" style="24" customWidth="1"/>
    <col min="7165" max="7165" width="14.42578125" style="24" customWidth="1"/>
    <col min="7166" max="7166" width="7.28515625" style="24" customWidth="1"/>
    <col min="7167" max="7167" width="5.5703125" style="24" customWidth="1"/>
    <col min="7168" max="7168" width="9" style="24" customWidth="1"/>
    <col min="7169" max="7170" width="9.85546875" style="24" customWidth="1"/>
    <col min="7171" max="7171" width="11.140625" style="24" customWidth="1"/>
    <col min="7172" max="7172" width="2.85546875" style="24" customWidth="1"/>
    <col min="7173" max="7173" width="3.5703125" style="24" customWidth="1"/>
    <col min="7174" max="7418" width="9.140625" style="24"/>
    <col min="7419" max="7419" width="8.7109375" style="24" customWidth="1"/>
    <col min="7420" max="7420" width="9.85546875" style="24" customWidth="1"/>
    <col min="7421" max="7421" width="14.42578125" style="24" customWidth="1"/>
    <col min="7422" max="7422" width="7.28515625" style="24" customWidth="1"/>
    <col min="7423" max="7423" width="5.5703125" style="24" customWidth="1"/>
    <col min="7424" max="7424" width="9" style="24" customWidth="1"/>
    <col min="7425" max="7426" width="9.85546875" style="24" customWidth="1"/>
    <col min="7427" max="7427" width="11.140625" style="24" customWidth="1"/>
    <col min="7428" max="7428" width="2.85546875" style="24" customWidth="1"/>
    <col min="7429" max="7429" width="3.5703125" style="24" customWidth="1"/>
    <col min="7430" max="7674" width="9.140625" style="24"/>
    <col min="7675" max="7675" width="8.7109375" style="24" customWidth="1"/>
    <col min="7676" max="7676" width="9.85546875" style="24" customWidth="1"/>
    <col min="7677" max="7677" width="14.42578125" style="24" customWidth="1"/>
    <col min="7678" max="7678" width="7.28515625" style="24" customWidth="1"/>
    <col min="7679" max="7679" width="5.5703125" style="24" customWidth="1"/>
    <col min="7680" max="7680" width="9" style="24" customWidth="1"/>
    <col min="7681" max="7682" width="9.85546875" style="24" customWidth="1"/>
    <col min="7683" max="7683" width="11.140625" style="24" customWidth="1"/>
    <col min="7684" max="7684" width="2.85546875" style="24" customWidth="1"/>
    <col min="7685" max="7685" width="3.5703125" style="24" customWidth="1"/>
    <col min="7686" max="7930" width="9.140625" style="24"/>
    <col min="7931" max="7931" width="8.7109375" style="24" customWidth="1"/>
    <col min="7932" max="7932" width="9.85546875" style="24" customWidth="1"/>
    <col min="7933" max="7933" width="14.42578125" style="24" customWidth="1"/>
    <col min="7934" max="7934" width="7.28515625" style="24" customWidth="1"/>
    <col min="7935" max="7935" width="5.5703125" style="24" customWidth="1"/>
    <col min="7936" max="7936" width="9" style="24" customWidth="1"/>
    <col min="7937" max="7938" width="9.85546875" style="24" customWidth="1"/>
    <col min="7939" max="7939" width="11.140625" style="24" customWidth="1"/>
    <col min="7940" max="7940" width="2.85546875" style="24" customWidth="1"/>
    <col min="7941" max="7941" width="3.5703125" style="24" customWidth="1"/>
    <col min="7942" max="8186" width="9.140625" style="24"/>
    <col min="8187" max="8187" width="8.7109375" style="24" customWidth="1"/>
    <col min="8188" max="8188" width="9.85546875" style="24" customWidth="1"/>
    <col min="8189" max="8189" width="14.42578125" style="24" customWidth="1"/>
    <col min="8190" max="8190" width="7.28515625" style="24" customWidth="1"/>
    <col min="8191" max="8191" width="5.5703125" style="24" customWidth="1"/>
    <col min="8192" max="8192" width="9" style="24" customWidth="1"/>
    <col min="8193" max="8194" width="9.85546875" style="24" customWidth="1"/>
    <col min="8195" max="8195" width="11.140625" style="24" customWidth="1"/>
    <col min="8196" max="8196" width="2.85546875" style="24" customWidth="1"/>
    <col min="8197" max="8197" width="3.5703125" style="24" customWidth="1"/>
    <col min="8198" max="8442" width="9.140625" style="24"/>
    <col min="8443" max="8443" width="8.7109375" style="24" customWidth="1"/>
    <col min="8444" max="8444" width="9.85546875" style="24" customWidth="1"/>
    <col min="8445" max="8445" width="14.42578125" style="24" customWidth="1"/>
    <col min="8446" max="8446" width="7.28515625" style="24" customWidth="1"/>
    <col min="8447" max="8447" width="5.5703125" style="24" customWidth="1"/>
    <col min="8448" max="8448" width="9" style="24" customWidth="1"/>
    <col min="8449" max="8450" width="9.85546875" style="24" customWidth="1"/>
    <col min="8451" max="8451" width="11.140625" style="24" customWidth="1"/>
    <col min="8452" max="8452" width="2.85546875" style="24" customWidth="1"/>
    <col min="8453" max="8453" width="3.5703125" style="24" customWidth="1"/>
    <col min="8454" max="8698" width="9.140625" style="24"/>
    <col min="8699" max="8699" width="8.7109375" style="24" customWidth="1"/>
    <col min="8700" max="8700" width="9.85546875" style="24" customWidth="1"/>
    <col min="8701" max="8701" width="14.42578125" style="24" customWidth="1"/>
    <col min="8702" max="8702" width="7.28515625" style="24" customWidth="1"/>
    <col min="8703" max="8703" width="5.5703125" style="24" customWidth="1"/>
    <col min="8704" max="8704" width="9" style="24" customWidth="1"/>
    <col min="8705" max="8706" width="9.85546875" style="24" customWidth="1"/>
    <col min="8707" max="8707" width="11.140625" style="24" customWidth="1"/>
    <col min="8708" max="8708" width="2.85546875" style="24" customWidth="1"/>
    <col min="8709" max="8709" width="3.5703125" style="24" customWidth="1"/>
    <col min="8710" max="8954" width="9.140625" style="24"/>
    <col min="8955" max="8955" width="8.7109375" style="24" customWidth="1"/>
    <col min="8956" max="8956" width="9.85546875" style="24" customWidth="1"/>
    <col min="8957" max="8957" width="14.42578125" style="24" customWidth="1"/>
    <col min="8958" max="8958" width="7.28515625" style="24" customWidth="1"/>
    <col min="8959" max="8959" width="5.5703125" style="24" customWidth="1"/>
    <col min="8960" max="8960" width="9" style="24" customWidth="1"/>
    <col min="8961" max="8962" width="9.85546875" style="24" customWidth="1"/>
    <col min="8963" max="8963" width="11.140625" style="24" customWidth="1"/>
    <col min="8964" max="8964" width="2.85546875" style="24" customWidth="1"/>
    <col min="8965" max="8965" width="3.5703125" style="24" customWidth="1"/>
    <col min="8966" max="9210" width="9.140625" style="24"/>
    <col min="9211" max="9211" width="8.7109375" style="24" customWidth="1"/>
    <col min="9212" max="9212" width="9.85546875" style="24" customWidth="1"/>
    <col min="9213" max="9213" width="14.42578125" style="24" customWidth="1"/>
    <col min="9214" max="9214" width="7.28515625" style="24" customWidth="1"/>
    <col min="9215" max="9215" width="5.5703125" style="24" customWidth="1"/>
    <col min="9216" max="9216" width="9" style="24" customWidth="1"/>
    <col min="9217" max="9218" width="9.85546875" style="24" customWidth="1"/>
    <col min="9219" max="9219" width="11.140625" style="24" customWidth="1"/>
    <col min="9220" max="9220" width="2.85546875" style="24" customWidth="1"/>
    <col min="9221" max="9221" width="3.5703125" style="24" customWidth="1"/>
    <col min="9222" max="9466" width="9.140625" style="24"/>
    <col min="9467" max="9467" width="8.7109375" style="24" customWidth="1"/>
    <col min="9468" max="9468" width="9.85546875" style="24" customWidth="1"/>
    <col min="9469" max="9469" width="14.42578125" style="24" customWidth="1"/>
    <col min="9470" max="9470" width="7.28515625" style="24" customWidth="1"/>
    <col min="9471" max="9471" width="5.5703125" style="24" customWidth="1"/>
    <col min="9472" max="9472" width="9" style="24" customWidth="1"/>
    <col min="9473" max="9474" width="9.85546875" style="24" customWidth="1"/>
    <col min="9475" max="9475" width="11.140625" style="24" customWidth="1"/>
    <col min="9476" max="9476" width="2.85546875" style="24" customWidth="1"/>
    <col min="9477" max="9477" width="3.5703125" style="24" customWidth="1"/>
    <col min="9478" max="9722" width="9.140625" style="24"/>
    <col min="9723" max="9723" width="8.7109375" style="24" customWidth="1"/>
    <col min="9724" max="9724" width="9.85546875" style="24" customWidth="1"/>
    <col min="9725" max="9725" width="14.42578125" style="24" customWidth="1"/>
    <col min="9726" max="9726" width="7.28515625" style="24" customWidth="1"/>
    <col min="9727" max="9727" width="5.5703125" style="24" customWidth="1"/>
    <col min="9728" max="9728" width="9" style="24" customWidth="1"/>
    <col min="9729" max="9730" width="9.85546875" style="24" customWidth="1"/>
    <col min="9731" max="9731" width="11.140625" style="24" customWidth="1"/>
    <col min="9732" max="9732" width="2.85546875" style="24" customWidth="1"/>
    <col min="9733" max="9733" width="3.5703125" style="24" customWidth="1"/>
    <col min="9734" max="9978" width="9.140625" style="24"/>
    <col min="9979" max="9979" width="8.7109375" style="24" customWidth="1"/>
    <col min="9980" max="9980" width="9.85546875" style="24" customWidth="1"/>
    <col min="9981" max="9981" width="14.42578125" style="24" customWidth="1"/>
    <col min="9982" max="9982" width="7.28515625" style="24" customWidth="1"/>
    <col min="9983" max="9983" width="5.5703125" style="24" customWidth="1"/>
    <col min="9984" max="9984" width="9" style="24" customWidth="1"/>
    <col min="9985" max="9986" width="9.85546875" style="24" customWidth="1"/>
    <col min="9987" max="9987" width="11.140625" style="24" customWidth="1"/>
    <col min="9988" max="9988" width="2.85546875" style="24" customWidth="1"/>
    <col min="9989" max="9989" width="3.5703125" style="24" customWidth="1"/>
    <col min="9990" max="10234" width="9.140625" style="24"/>
    <col min="10235" max="10235" width="8.7109375" style="24" customWidth="1"/>
    <col min="10236" max="10236" width="9.85546875" style="24" customWidth="1"/>
    <col min="10237" max="10237" width="14.42578125" style="24" customWidth="1"/>
    <col min="10238" max="10238" width="7.28515625" style="24" customWidth="1"/>
    <col min="10239" max="10239" width="5.5703125" style="24" customWidth="1"/>
    <col min="10240" max="10240" width="9" style="24" customWidth="1"/>
    <col min="10241" max="10242" width="9.85546875" style="24" customWidth="1"/>
    <col min="10243" max="10243" width="11.140625" style="24" customWidth="1"/>
    <col min="10244" max="10244" width="2.85546875" style="24" customWidth="1"/>
    <col min="10245" max="10245" width="3.5703125" style="24" customWidth="1"/>
    <col min="10246" max="10490" width="9.140625" style="24"/>
    <col min="10491" max="10491" width="8.7109375" style="24" customWidth="1"/>
    <col min="10492" max="10492" width="9.85546875" style="24" customWidth="1"/>
    <col min="10493" max="10493" width="14.42578125" style="24" customWidth="1"/>
    <col min="10494" max="10494" width="7.28515625" style="24" customWidth="1"/>
    <col min="10495" max="10495" width="5.5703125" style="24" customWidth="1"/>
    <col min="10496" max="10496" width="9" style="24" customWidth="1"/>
    <col min="10497" max="10498" width="9.85546875" style="24" customWidth="1"/>
    <col min="10499" max="10499" width="11.140625" style="24" customWidth="1"/>
    <col min="10500" max="10500" width="2.85546875" style="24" customWidth="1"/>
    <col min="10501" max="10501" width="3.5703125" style="24" customWidth="1"/>
    <col min="10502" max="10746" width="9.140625" style="24"/>
    <col min="10747" max="10747" width="8.7109375" style="24" customWidth="1"/>
    <col min="10748" max="10748" width="9.85546875" style="24" customWidth="1"/>
    <col min="10749" max="10749" width="14.42578125" style="24" customWidth="1"/>
    <col min="10750" max="10750" width="7.28515625" style="24" customWidth="1"/>
    <col min="10751" max="10751" width="5.5703125" style="24" customWidth="1"/>
    <col min="10752" max="10752" width="9" style="24" customWidth="1"/>
    <col min="10753" max="10754" width="9.85546875" style="24" customWidth="1"/>
    <col min="10755" max="10755" width="11.140625" style="24" customWidth="1"/>
    <col min="10756" max="10756" width="2.85546875" style="24" customWidth="1"/>
    <col min="10757" max="10757" width="3.5703125" style="24" customWidth="1"/>
    <col min="10758" max="11002" width="9.140625" style="24"/>
    <col min="11003" max="11003" width="8.7109375" style="24" customWidth="1"/>
    <col min="11004" max="11004" width="9.85546875" style="24" customWidth="1"/>
    <col min="11005" max="11005" width="14.42578125" style="24" customWidth="1"/>
    <col min="11006" max="11006" width="7.28515625" style="24" customWidth="1"/>
    <col min="11007" max="11007" width="5.5703125" style="24" customWidth="1"/>
    <col min="11008" max="11008" width="9" style="24" customWidth="1"/>
    <col min="11009" max="11010" width="9.85546875" style="24" customWidth="1"/>
    <col min="11011" max="11011" width="11.140625" style="24" customWidth="1"/>
    <col min="11012" max="11012" width="2.85546875" style="24" customWidth="1"/>
    <col min="11013" max="11013" width="3.5703125" style="24" customWidth="1"/>
    <col min="11014" max="11258" width="9.140625" style="24"/>
    <col min="11259" max="11259" width="8.7109375" style="24" customWidth="1"/>
    <col min="11260" max="11260" width="9.85546875" style="24" customWidth="1"/>
    <col min="11261" max="11261" width="14.42578125" style="24" customWidth="1"/>
    <col min="11262" max="11262" width="7.28515625" style="24" customWidth="1"/>
    <col min="11263" max="11263" width="5.5703125" style="24" customWidth="1"/>
    <col min="11264" max="11264" width="9" style="24" customWidth="1"/>
    <col min="11265" max="11266" width="9.85546875" style="24" customWidth="1"/>
    <col min="11267" max="11267" width="11.140625" style="24" customWidth="1"/>
    <col min="11268" max="11268" width="2.85546875" style="24" customWidth="1"/>
    <col min="11269" max="11269" width="3.5703125" style="24" customWidth="1"/>
    <col min="11270" max="11514" width="9.140625" style="24"/>
    <col min="11515" max="11515" width="8.7109375" style="24" customWidth="1"/>
    <col min="11516" max="11516" width="9.85546875" style="24" customWidth="1"/>
    <col min="11517" max="11517" width="14.42578125" style="24" customWidth="1"/>
    <col min="11518" max="11518" width="7.28515625" style="24" customWidth="1"/>
    <col min="11519" max="11519" width="5.5703125" style="24" customWidth="1"/>
    <col min="11520" max="11520" width="9" style="24" customWidth="1"/>
    <col min="11521" max="11522" width="9.85546875" style="24" customWidth="1"/>
    <col min="11523" max="11523" width="11.140625" style="24" customWidth="1"/>
    <col min="11524" max="11524" width="2.85546875" style="24" customWidth="1"/>
    <col min="11525" max="11525" width="3.5703125" style="24" customWidth="1"/>
    <col min="11526" max="11770" width="9.140625" style="24"/>
    <col min="11771" max="11771" width="8.7109375" style="24" customWidth="1"/>
    <col min="11772" max="11772" width="9.85546875" style="24" customWidth="1"/>
    <col min="11773" max="11773" width="14.42578125" style="24" customWidth="1"/>
    <col min="11774" max="11774" width="7.28515625" style="24" customWidth="1"/>
    <col min="11775" max="11775" width="5.5703125" style="24" customWidth="1"/>
    <col min="11776" max="11776" width="9" style="24" customWidth="1"/>
    <col min="11777" max="11778" width="9.85546875" style="24" customWidth="1"/>
    <col min="11779" max="11779" width="11.140625" style="24" customWidth="1"/>
    <col min="11780" max="11780" width="2.85546875" style="24" customWidth="1"/>
    <col min="11781" max="11781" width="3.5703125" style="24" customWidth="1"/>
    <col min="11782" max="12026" width="9.140625" style="24"/>
    <col min="12027" max="12027" width="8.7109375" style="24" customWidth="1"/>
    <col min="12028" max="12028" width="9.85546875" style="24" customWidth="1"/>
    <col min="12029" max="12029" width="14.42578125" style="24" customWidth="1"/>
    <col min="12030" max="12030" width="7.28515625" style="24" customWidth="1"/>
    <col min="12031" max="12031" width="5.5703125" style="24" customWidth="1"/>
    <col min="12032" max="12032" width="9" style="24" customWidth="1"/>
    <col min="12033" max="12034" width="9.85546875" style="24" customWidth="1"/>
    <col min="12035" max="12035" width="11.140625" style="24" customWidth="1"/>
    <col min="12036" max="12036" width="2.85546875" style="24" customWidth="1"/>
    <col min="12037" max="12037" width="3.5703125" style="24" customWidth="1"/>
    <col min="12038" max="12282" width="9.140625" style="24"/>
    <col min="12283" max="12283" width="8.7109375" style="24" customWidth="1"/>
    <col min="12284" max="12284" width="9.85546875" style="24" customWidth="1"/>
    <col min="12285" max="12285" width="14.42578125" style="24" customWidth="1"/>
    <col min="12286" max="12286" width="7.28515625" style="24" customWidth="1"/>
    <col min="12287" max="12287" width="5.5703125" style="24" customWidth="1"/>
    <col min="12288" max="12288" width="9" style="24" customWidth="1"/>
    <col min="12289" max="12290" width="9.85546875" style="24" customWidth="1"/>
    <col min="12291" max="12291" width="11.140625" style="24" customWidth="1"/>
    <col min="12292" max="12292" width="2.85546875" style="24" customWidth="1"/>
    <col min="12293" max="12293" width="3.5703125" style="24" customWidth="1"/>
    <col min="12294" max="12538" width="9.140625" style="24"/>
    <col min="12539" max="12539" width="8.7109375" style="24" customWidth="1"/>
    <col min="12540" max="12540" width="9.85546875" style="24" customWidth="1"/>
    <col min="12541" max="12541" width="14.42578125" style="24" customWidth="1"/>
    <col min="12542" max="12542" width="7.28515625" style="24" customWidth="1"/>
    <col min="12543" max="12543" width="5.5703125" style="24" customWidth="1"/>
    <col min="12544" max="12544" width="9" style="24" customWidth="1"/>
    <col min="12545" max="12546" width="9.85546875" style="24" customWidth="1"/>
    <col min="12547" max="12547" width="11.140625" style="24" customWidth="1"/>
    <col min="12548" max="12548" width="2.85546875" style="24" customWidth="1"/>
    <col min="12549" max="12549" width="3.5703125" style="24" customWidth="1"/>
    <col min="12550" max="12794" width="9.140625" style="24"/>
    <col min="12795" max="12795" width="8.7109375" style="24" customWidth="1"/>
    <col min="12796" max="12796" width="9.85546875" style="24" customWidth="1"/>
    <col min="12797" max="12797" width="14.42578125" style="24" customWidth="1"/>
    <col min="12798" max="12798" width="7.28515625" style="24" customWidth="1"/>
    <col min="12799" max="12799" width="5.5703125" style="24" customWidth="1"/>
    <col min="12800" max="12800" width="9" style="24" customWidth="1"/>
    <col min="12801" max="12802" width="9.85546875" style="24" customWidth="1"/>
    <col min="12803" max="12803" width="11.140625" style="24" customWidth="1"/>
    <col min="12804" max="12804" width="2.85546875" style="24" customWidth="1"/>
    <col min="12805" max="12805" width="3.5703125" style="24" customWidth="1"/>
    <col min="12806" max="13050" width="9.140625" style="24"/>
    <col min="13051" max="13051" width="8.7109375" style="24" customWidth="1"/>
    <col min="13052" max="13052" width="9.85546875" style="24" customWidth="1"/>
    <col min="13053" max="13053" width="14.42578125" style="24" customWidth="1"/>
    <col min="13054" max="13054" width="7.28515625" style="24" customWidth="1"/>
    <col min="13055" max="13055" width="5.5703125" style="24" customWidth="1"/>
    <col min="13056" max="13056" width="9" style="24" customWidth="1"/>
    <col min="13057" max="13058" width="9.85546875" style="24" customWidth="1"/>
    <col min="13059" max="13059" width="11.140625" style="24" customWidth="1"/>
    <col min="13060" max="13060" width="2.85546875" style="24" customWidth="1"/>
    <col min="13061" max="13061" width="3.5703125" style="24" customWidth="1"/>
    <col min="13062" max="13306" width="9.140625" style="24"/>
    <col min="13307" max="13307" width="8.7109375" style="24" customWidth="1"/>
    <col min="13308" max="13308" width="9.85546875" style="24" customWidth="1"/>
    <col min="13309" max="13309" width="14.42578125" style="24" customWidth="1"/>
    <col min="13310" max="13310" width="7.28515625" style="24" customWidth="1"/>
    <col min="13311" max="13311" width="5.5703125" style="24" customWidth="1"/>
    <col min="13312" max="13312" width="9" style="24" customWidth="1"/>
    <col min="13313" max="13314" width="9.85546875" style="24" customWidth="1"/>
    <col min="13315" max="13315" width="11.140625" style="24" customWidth="1"/>
    <col min="13316" max="13316" width="2.85546875" style="24" customWidth="1"/>
    <col min="13317" max="13317" width="3.5703125" style="24" customWidth="1"/>
    <col min="13318" max="13562" width="9.140625" style="24"/>
    <col min="13563" max="13563" width="8.7109375" style="24" customWidth="1"/>
    <col min="13564" max="13564" width="9.85546875" style="24" customWidth="1"/>
    <col min="13565" max="13565" width="14.42578125" style="24" customWidth="1"/>
    <col min="13566" max="13566" width="7.28515625" style="24" customWidth="1"/>
    <col min="13567" max="13567" width="5.5703125" style="24" customWidth="1"/>
    <col min="13568" max="13568" width="9" style="24" customWidth="1"/>
    <col min="13569" max="13570" width="9.85546875" style="24" customWidth="1"/>
    <col min="13571" max="13571" width="11.140625" style="24" customWidth="1"/>
    <col min="13572" max="13572" width="2.85546875" style="24" customWidth="1"/>
    <col min="13573" max="13573" width="3.5703125" style="24" customWidth="1"/>
    <col min="13574" max="13818" width="9.140625" style="24"/>
    <col min="13819" max="13819" width="8.7109375" style="24" customWidth="1"/>
    <col min="13820" max="13820" width="9.85546875" style="24" customWidth="1"/>
    <col min="13821" max="13821" width="14.42578125" style="24" customWidth="1"/>
    <col min="13822" max="13822" width="7.28515625" style="24" customWidth="1"/>
    <col min="13823" max="13823" width="5.5703125" style="24" customWidth="1"/>
    <col min="13824" max="13824" width="9" style="24" customWidth="1"/>
    <col min="13825" max="13826" width="9.85546875" style="24" customWidth="1"/>
    <col min="13827" max="13827" width="11.140625" style="24" customWidth="1"/>
    <col min="13828" max="13828" width="2.85546875" style="24" customWidth="1"/>
    <col min="13829" max="13829" width="3.5703125" style="24" customWidth="1"/>
    <col min="13830" max="14074" width="9.140625" style="24"/>
    <col min="14075" max="14075" width="8.7109375" style="24" customWidth="1"/>
    <col min="14076" max="14076" width="9.85546875" style="24" customWidth="1"/>
    <col min="14077" max="14077" width="14.42578125" style="24" customWidth="1"/>
    <col min="14078" max="14078" width="7.28515625" style="24" customWidth="1"/>
    <col min="14079" max="14079" width="5.5703125" style="24" customWidth="1"/>
    <col min="14080" max="14080" width="9" style="24" customWidth="1"/>
    <col min="14081" max="14082" width="9.85546875" style="24" customWidth="1"/>
    <col min="14083" max="14083" width="11.140625" style="24" customWidth="1"/>
    <col min="14084" max="14084" width="2.85546875" style="24" customWidth="1"/>
    <col min="14085" max="14085" width="3.5703125" style="24" customWidth="1"/>
    <col min="14086" max="14330" width="9.140625" style="24"/>
    <col min="14331" max="14331" width="8.7109375" style="24" customWidth="1"/>
    <col min="14332" max="14332" width="9.85546875" style="24" customWidth="1"/>
    <col min="14333" max="14333" width="14.42578125" style="24" customWidth="1"/>
    <col min="14334" max="14334" width="7.28515625" style="24" customWidth="1"/>
    <col min="14335" max="14335" width="5.5703125" style="24" customWidth="1"/>
    <col min="14336" max="14336" width="9" style="24" customWidth="1"/>
    <col min="14337" max="14338" width="9.85546875" style="24" customWidth="1"/>
    <col min="14339" max="14339" width="11.140625" style="24" customWidth="1"/>
    <col min="14340" max="14340" width="2.85546875" style="24" customWidth="1"/>
    <col min="14341" max="14341" width="3.5703125" style="24" customWidth="1"/>
    <col min="14342" max="14586" width="9.140625" style="24"/>
    <col min="14587" max="14587" width="8.7109375" style="24" customWidth="1"/>
    <col min="14588" max="14588" width="9.85546875" style="24" customWidth="1"/>
    <col min="14589" max="14589" width="14.42578125" style="24" customWidth="1"/>
    <col min="14590" max="14590" width="7.28515625" style="24" customWidth="1"/>
    <col min="14591" max="14591" width="5.5703125" style="24" customWidth="1"/>
    <col min="14592" max="14592" width="9" style="24" customWidth="1"/>
    <col min="14593" max="14594" width="9.85546875" style="24" customWidth="1"/>
    <col min="14595" max="14595" width="11.140625" style="24" customWidth="1"/>
    <col min="14596" max="14596" width="2.85546875" style="24" customWidth="1"/>
    <col min="14597" max="14597" width="3.5703125" style="24" customWidth="1"/>
    <col min="14598" max="14842" width="9.140625" style="24"/>
    <col min="14843" max="14843" width="8.7109375" style="24" customWidth="1"/>
    <col min="14844" max="14844" width="9.85546875" style="24" customWidth="1"/>
    <col min="14845" max="14845" width="14.42578125" style="24" customWidth="1"/>
    <col min="14846" max="14846" width="7.28515625" style="24" customWidth="1"/>
    <col min="14847" max="14847" width="5.5703125" style="24" customWidth="1"/>
    <col min="14848" max="14848" width="9" style="24" customWidth="1"/>
    <col min="14849" max="14850" width="9.85546875" style="24" customWidth="1"/>
    <col min="14851" max="14851" width="11.140625" style="24" customWidth="1"/>
    <col min="14852" max="14852" width="2.85546875" style="24" customWidth="1"/>
    <col min="14853" max="14853" width="3.5703125" style="24" customWidth="1"/>
    <col min="14854" max="15098" width="9.140625" style="24"/>
    <col min="15099" max="15099" width="8.7109375" style="24" customWidth="1"/>
    <col min="15100" max="15100" width="9.85546875" style="24" customWidth="1"/>
    <col min="15101" max="15101" width="14.42578125" style="24" customWidth="1"/>
    <col min="15102" max="15102" width="7.28515625" style="24" customWidth="1"/>
    <col min="15103" max="15103" width="5.5703125" style="24" customWidth="1"/>
    <col min="15104" max="15104" width="9" style="24" customWidth="1"/>
    <col min="15105" max="15106" width="9.85546875" style="24" customWidth="1"/>
    <col min="15107" max="15107" width="11.140625" style="24" customWidth="1"/>
    <col min="15108" max="15108" width="2.85546875" style="24" customWidth="1"/>
    <col min="15109" max="15109" width="3.5703125" style="24" customWidth="1"/>
    <col min="15110" max="15354" width="9.140625" style="24"/>
    <col min="15355" max="15355" width="8.7109375" style="24" customWidth="1"/>
    <col min="15356" max="15356" width="9.85546875" style="24" customWidth="1"/>
    <col min="15357" max="15357" width="14.42578125" style="24" customWidth="1"/>
    <col min="15358" max="15358" width="7.28515625" style="24" customWidth="1"/>
    <col min="15359" max="15359" width="5.5703125" style="24" customWidth="1"/>
    <col min="15360" max="15360" width="9" style="24" customWidth="1"/>
    <col min="15361" max="15362" width="9.85546875" style="24" customWidth="1"/>
    <col min="15363" max="15363" width="11.140625" style="24" customWidth="1"/>
    <col min="15364" max="15364" width="2.85546875" style="24" customWidth="1"/>
    <col min="15365" max="15365" width="3.5703125" style="24" customWidth="1"/>
    <col min="15366" max="15610" width="9.140625" style="24"/>
    <col min="15611" max="15611" width="8.7109375" style="24" customWidth="1"/>
    <col min="15612" max="15612" width="9.85546875" style="24" customWidth="1"/>
    <col min="15613" max="15613" width="14.42578125" style="24" customWidth="1"/>
    <col min="15614" max="15614" width="7.28515625" style="24" customWidth="1"/>
    <col min="15615" max="15615" width="5.5703125" style="24" customWidth="1"/>
    <col min="15616" max="15616" width="9" style="24" customWidth="1"/>
    <col min="15617" max="15618" width="9.85546875" style="24" customWidth="1"/>
    <col min="15619" max="15619" width="11.140625" style="24" customWidth="1"/>
    <col min="15620" max="15620" width="2.85546875" style="24" customWidth="1"/>
    <col min="15621" max="15621" width="3.5703125" style="24" customWidth="1"/>
    <col min="15622" max="15866" width="9.140625" style="24"/>
    <col min="15867" max="15867" width="8.7109375" style="24" customWidth="1"/>
    <col min="15868" max="15868" width="9.85546875" style="24" customWidth="1"/>
    <col min="15869" max="15869" width="14.42578125" style="24" customWidth="1"/>
    <col min="15870" max="15870" width="7.28515625" style="24" customWidth="1"/>
    <col min="15871" max="15871" width="5.5703125" style="24" customWidth="1"/>
    <col min="15872" max="15872" width="9" style="24" customWidth="1"/>
    <col min="15873" max="15874" width="9.85546875" style="24" customWidth="1"/>
    <col min="15875" max="15875" width="11.140625" style="24" customWidth="1"/>
    <col min="15876" max="15876" width="2.85546875" style="24" customWidth="1"/>
    <col min="15877" max="15877" width="3.5703125" style="24" customWidth="1"/>
    <col min="15878" max="16122" width="9.140625" style="24"/>
    <col min="16123" max="16123" width="8.7109375" style="24" customWidth="1"/>
    <col min="16124" max="16124" width="9.85546875" style="24" customWidth="1"/>
    <col min="16125" max="16125" width="14.42578125" style="24" customWidth="1"/>
    <col min="16126" max="16126" width="7.28515625" style="24" customWidth="1"/>
    <col min="16127" max="16127" width="5.5703125" style="24" customWidth="1"/>
    <col min="16128" max="16128" width="9" style="24" customWidth="1"/>
    <col min="16129" max="16130" width="9.85546875" style="24" customWidth="1"/>
    <col min="16131" max="16131" width="11.140625" style="24" customWidth="1"/>
    <col min="16132" max="16132" width="2.85546875" style="24" customWidth="1"/>
    <col min="16133" max="16133" width="3.5703125" style="24" customWidth="1"/>
    <col min="16134" max="16384" width="9.140625" style="24"/>
  </cols>
  <sheetData>
    <row r="1" spans="1:10" ht="46.5" customHeight="1" x14ac:dyDescent="0.25">
      <c r="A1" s="138" t="s">
        <v>218</v>
      </c>
      <c r="B1" s="139"/>
      <c r="C1" s="139"/>
      <c r="D1" s="139"/>
      <c r="E1" s="139"/>
      <c r="F1" s="139"/>
      <c r="G1" s="139"/>
      <c r="H1" s="139"/>
      <c r="I1" s="139"/>
      <c r="J1" s="140"/>
    </row>
    <row r="2" spans="1:10" ht="16.5" customHeight="1" x14ac:dyDescent="0.25">
      <c r="A2" s="88" t="s">
        <v>0</v>
      </c>
      <c r="B2" s="89"/>
      <c r="C2" s="89"/>
      <c r="D2" s="89"/>
      <c r="E2" s="89"/>
      <c r="F2" s="89"/>
      <c r="G2" s="89"/>
      <c r="H2" s="89"/>
      <c r="I2" s="89"/>
      <c r="J2" s="90"/>
    </row>
    <row r="3" spans="1:10" x14ac:dyDescent="0.25">
      <c r="A3" s="105" t="s">
        <v>1</v>
      </c>
      <c r="B3" s="106"/>
      <c r="C3" s="106"/>
      <c r="D3" s="106"/>
      <c r="E3" s="107"/>
      <c r="F3" s="141" t="str">
        <f ca="1">TEXT(TODAY(),"DD/MM/YYYY")</f>
        <v>19/09/2025</v>
      </c>
      <c r="G3" s="142"/>
      <c r="H3" s="142"/>
      <c r="I3" s="142"/>
      <c r="J3" s="143"/>
    </row>
    <row r="4" spans="1:10" ht="15" customHeight="1" x14ac:dyDescent="0.25">
      <c r="A4" s="105" t="s">
        <v>2</v>
      </c>
      <c r="B4" s="106"/>
      <c r="C4" s="106"/>
      <c r="D4" s="106"/>
      <c r="E4" s="107"/>
      <c r="F4" s="117" t="s">
        <v>132</v>
      </c>
      <c r="G4" s="118"/>
      <c r="H4" s="118"/>
      <c r="I4" s="118"/>
      <c r="J4" s="119"/>
    </row>
    <row r="5" spans="1:10" x14ac:dyDescent="0.25">
      <c r="A5" s="105" t="s">
        <v>3</v>
      </c>
      <c r="B5" s="106"/>
      <c r="C5" s="106"/>
      <c r="D5" s="106"/>
      <c r="E5" s="107"/>
      <c r="F5" s="141">
        <v>45913</v>
      </c>
      <c r="G5" s="142"/>
      <c r="H5" s="142"/>
      <c r="I5" s="142"/>
      <c r="J5" s="143"/>
    </row>
    <row r="6" spans="1:10" ht="16.5" customHeight="1" x14ac:dyDescent="0.25">
      <c r="A6" s="105" t="s">
        <v>4</v>
      </c>
      <c r="B6" s="106"/>
      <c r="C6" s="106"/>
      <c r="D6" s="106"/>
      <c r="E6" s="107"/>
      <c r="F6" s="48" t="s">
        <v>127</v>
      </c>
      <c r="G6" s="50"/>
      <c r="H6" s="50"/>
      <c r="I6" s="50"/>
      <c r="J6" s="49"/>
    </row>
    <row r="7" spans="1:10" ht="15" customHeight="1" x14ac:dyDescent="0.25">
      <c r="A7" s="105" t="s">
        <v>5</v>
      </c>
      <c r="B7" s="106"/>
      <c r="C7" s="106"/>
      <c r="D7" s="106"/>
      <c r="E7" s="107"/>
      <c r="F7" s="48" t="str">
        <f>F6</f>
        <v>M/s. Jai Mata Di Home Construction Pvt Ltd</v>
      </c>
      <c r="G7" s="50"/>
      <c r="H7" s="50"/>
      <c r="I7" s="50"/>
      <c r="J7" s="49"/>
    </row>
    <row r="8" spans="1:10" x14ac:dyDescent="0.25">
      <c r="A8" s="105" t="s">
        <v>6</v>
      </c>
      <c r="B8" s="106"/>
      <c r="C8" s="106"/>
      <c r="D8" s="106"/>
      <c r="E8" s="107"/>
      <c r="F8" s="108" t="s">
        <v>171</v>
      </c>
      <c r="G8" s="109"/>
      <c r="H8" s="109"/>
      <c r="I8" s="109"/>
      <c r="J8" s="110"/>
    </row>
    <row r="9" spans="1:10" x14ac:dyDescent="0.25">
      <c r="A9" s="70" t="s">
        <v>7</v>
      </c>
      <c r="B9" s="71"/>
      <c r="C9" s="71"/>
      <c r="D9" s="71"/>
      <c r="E9" s="72"/>
      <c r="F9" s="70">
        <v>2225555444</v>
      </c>
      <c r="G9" s="71"/>
      <c r="H9" s="71"/>
      <c r="I9" s="71"/>
      <c r="J9" s="72"/>
    </row>
    <row r="10" spans="1:10" ht="33.75" customHeight="1" x14ac:dyDescent="0.25">
      <c r="A10" s="70" t="s">
        <v>8</v>
      </c>
      <c r="B10" s="71"/>
      <c r="C10" s="71"/>
      <c r="D10" s="71"/>
      <c r="E10" s="72"/>
      <c r="F10" s="56" t="s">
        <v>173</v>
      </c>
      <c r="G10" s="57"/>
      <c r="H10" s="57"/>
      <c r="I10" s="57"/>
      <c r="J10" s="58"/>
    </row>
    <row r="11" spans="1:10" ht="16.5" customHeight="1" x14ac:dyDescent="0.25">
      <c r="A11" s="70" t="s">
        <v>140</v>
      </c>
      <c r="B11" s="71"/>
      <c r="C11" s="71"/>
      <c r="D11" s="71"/>
      <c r="E11" s="72"/>
      <c r="F11" s="56" t="s">
        <v>167</v>
      </c>
      <c r="G11" s="57"/>
      <c r="H11" s="57"/>
      <c r="I11" s="57"/>
      <c r="J11" s="58"/>
    </row>
    <row r="12" spans="1:10" x14ac:dyDescent="0.25">
      <c r="A12" s="105" t="s">
        <v>9</v>
      </c>
      <c r="B12" s="106"/>
      <c r="C12" s="106"/>
      <c r="D12" s="106"/>
      <c r="E12" s="107"/>
      <c r="F12" s="105" t="s">
        <v>172</v>
      </c>
      <c r="G12" s="106"/>
      <c r="H12" s="106"/>
      <c r="I12" s="106"/>
      <c r="J12" s="107"/>
    </row>
    <row r="13" spans="1:10" ht="31.5" customHeight="1" x14ac:dyDescent="0.25">
      <c r="A13" s="48" t="s">
        <v>10</v>
      </c>
      <c r="B13" s="49"/>
      <c r="C13" s="48" t="str">
        <f>CONCATENATE((IF(OR(F8="",F8="NA"),"",F8)),", ",(IF(OR(A14="",A14="NA"),"",A14)),".",(IF(OR(C14="",C14="NA"),"",C14)),", ",(IF(OR(C15="",C15="NA"),"",C15)),", ",(IF(OR(H15="",H15="NA"),"",H15)),", ",(IF(OR(C17="",C17="NA"),"",C17)),", ",(IF(OR(H16="",H16="NA"),"",H16))," -  ",(IF(OR(H17="",H17="NA"),"",H17)),".")</f>
        <v>Safal Trademark, CTS No.303, 303/1 to 303/45, Lal Dongar Road, Chembur, Kurla, Mumbai -  400071.</v>
      </c>
      <c r="D13" s="50"/>
      <c r="E13" s="50"/>
      <c r="F13" s="50"/>
      <c r="G13" s="50"/>
      <c r="H13" s="50"/>
      <c r="I13" s="50"/>
      <c r="J13" s="49"/>
    </row>
    <row r="14" spans="1:10" ht="15.75" customHeight="1" x14ac:dyDescent="0.25">
      <c r="A14" s="48" t="s">
        <v>142</v>
      </c>
      <c r="B14" s="49"/>
      <c r="C14" s="48" t="s">
        <v>141</v>
      </c>
      <c r="D14" s="50"/>
      <c r="E14" s="50"/>
      <c r="F14" s="50"/>
      <c r="G14" s="50"/>
      <c r="H14" s="50"/>
      <c r="I14" s="50"/>
      <c r="J14" s="49"/>
    </row>
    <row r="15" spans="1:10" ht="15.75" customHeight="1" x14ac:dyDescent="0.25">
      <c r="A15" s="48" t="s">
        <v>11</v>
      </c>
      <c r="B15" s="49"/>
      <c r="C15" s="105" t="s">
        <v>138</v>
      </c>
      <c r="D15" s="106"/>
      <c r="E15" s="107"/>
      <c r="F15" s="48" t="s">
        <v>105</v>
      </c>
      <c r="G15" s="49"/>
      <c r="H15" s="105" t="s">
        <v>129</v>
      </c>
      <c r="I15" s="106"/>
      <c r="J15" s="107"/>
    </row>
    <row r="16" spans="1:10" x14ac:dyDescent="0.25">
      <c r="A16" s="105" t="s">
        <v>13</v>
      </c>
      <c r="B16" s="107"/>
      <c r="C16" s="105" t="s">
        <v>129</v>
      </c>
      <c r="D16" s="106"/>
      <c r="E16" s="107"/>
      <c r="F16" s="48" t="s">
        <v>12</v>
      </c>
      <c r="G16" s="49"/>
      <c r="H16" s="135" t="s">
        <v>139</v>
      </c>
      <c r="I16" s="136"/>
      <c r="J16" s="137"/>
    </row>
    <row r="17" spans="1:10" x14ac:dyDescent="0.25">
      <c r="A17" s="105" t="s">
        <v>106</v>
      </c>
      <c r="B17" s="107"/>
      <c r="C17" s="48" t="s">
        <v>128</v>
      </c>
      <c r="D17" s="50"/>
      <c r="E17" s="49"/>
      <c r="F17" s="48" t="s">
        <v>14</v>
      </c>
      <c r="G17" s="49"/>
      <c r="H17" s="48">
        <v>400071</v>
      </c>
      <c r="I17" s="50"/>
      <c r="J17" s="49"/>
    </row>
    <row r="18" spans="1:10" ht="33.75" customHeight="1" x14ac:dyDescent="0.25">
      <c r="A18" s="105" t="s">
        <v>15</v>
      </c>
      <c r="B18" s="107"/>
      <c r="C18" s="48" t="s">
        <v>134</v>
      </c>
      <c r="D18" s="50"/>
      <c r="E18" s="49"/>
      <c r="F18" s="48" t="s">
        <v>16</v>
      </c>
      <c r="G18" s="49"/>
      <c r="H18" s="120" t="s">
        <v>165</v>
      </c>
      <c r="I18" s="121"/>
      <c r="J18" s="122"/>
    </row>
    <row r="19" spans="1:10" ht="15" customHeight="1" x14ac:dyDescent="0.25">
      <c r="A19" s="123" t="s">
        <v>122</v>
      </c>
      <c r="B19" s="124"/>
      <c r="C19" s="124"/>
      <c r="D19" s="124"/>
      <c r="E19" s="125"/>
      <c r="F19" s="129" t="s">
        <v>17</v>
      </c>
      <c r="G19" s="130"/>
      <c r="H19" s="130"/>
      <c r="I19" s="130"/>
      <c r="J19" s="131"/>
    </row>
    <row r="20" spans="1:10" ht="18.75" customHeight="1" x14ac:dyDescent="0.25">
      <c r="A20" s="126"/>
      <c r="B20" s="127"/>
      <c r="C20" s="127"/>
      <c r="D20" s="127"/>
      <c r="E20" s="128"/>
      <c r="F20" s="132"/>
      <c r="G20" s="133"/>
      <c r="H20" s="133"/>
      <c r="I20" s="133"/>
      <c r="J20" s="134"/>
    </row>
    <row r="21" spans="1:10" ht="15" customHeight="1" x14ac:dyDescent="0.25">
      <c r="A21" s="123" t="s">
        <v>18</v>
      </c>
      <c r="B21" s="124"/>
      <c r="C21" s="124"/>
      <c r="D21" s="124"/>
      <c r="E21" s="125"/>
      <c r="F21" s="123" t="s">
        <v>19</v>
      </c>
      <c r="G21" s="124"/>
      <c r="H21" s="124"/>
      <c r="I21" s="124"/>
      <c r="J21" s="125"/>
    </row>
    <row r="22" spans="1:10" x14ac:dyDescent="0.25">
      <c r="A22" s="126"/>
      <c r="B22" s="127"/>
      <c r="C22" s="127"/>
      <c r="D22" s="127"/>
      <c r="E22" s="128"/>
      <c r="F22" s="126"/>
      <c r="G22" s="127"/>
      <c r="H22" s="127"/>
      <c r="I22" s="127"/>
      <c r="J22" s="128"/>
    </row>
    <row r="23" spans="1:10" ht="17.25" customHeight="1" x14ac:dyDescent="0.25">
      <c r="A23" s="105" t="s">
        <v>20</v>
      </c>
      <c r="B23" s="106"/>
      <c r="C23" s="106"/>
      <c r="D23" s="106"/>
      <c r="E23" s="107"/>
      <c r="F23" s="117" t="s">
        <v>130</v>
      </c>
      <c r="G23" s="118"/>
      <c r="H23" s="118"/>
      <c r="I23" s="118"/>
      <c r="J23" s="119"/>
    </row>
    <row r="24" spans="1:10" x14ac:dyDescent="0.25">
      <c r="A24" s="105" t="s">
        <v>21</v>
      </c>
      <c r="B24" s="106"/>
      <c r="C24" s="106"/>
      <c r="D24" s="106"/>
      <c r="E24" s="107"/>
      <c r="F24" s="117" t="s">
        <v>22</v>
      </c>
      <c r="G24" s="118"/>
      <c r="H24" s="118"/>
      <c r="I24" s="118"/>
      <c r="J24" s="119"/>
    </row>
    <row r="25" spans="1:10" ht="15" customHeight="1" x14ac:dyDescent="0.25">
      <c r="A25" s="105" t="s">
        <v>23</v>
      </c>
      <c r="B25" s="106"/>
      <c r="C25" s="106"/>
      <c r="D25" s="106"/>
      <c r="E25" s="107"/>
      <c r="F25" s="117" t="s">
        <v>131</v>
      </c>
      <c r="G25" s="118"/>
      <c r="H25" s="118"/>
      <c r="I25" s="118"/>
      <c r="J25" s="119"/>
    </row>
    <row r="26" spans="1:10" x14ac:dyDescent="0.25">
      <c r="A26" s="105" t="s">
        <v>24</v>
      </c>
      <c r="B26" s="106"/>
      <c r="C26" s="106"/>
      <c r="D26" s="106"/>
      <c r="E26" s="107"/>
      <c r="F26" s="117" t="s">
        <v>25</v>
      </c>
      <c r="G26" s="118"/>
      <c r="H26" s="118"/>
      <c r="I26" s="118"/>
      <c r="J26" s="119"/>
    </row>
    <row r="27" spans="1:10" x14ac:dyDescent="0.25">
      <c r="A27" s="149" t="s">
        <v>26</v>
      </c>
      <c r="B27" s="150"/>
      <c r="C27" s="149" t="s">
        <v>27</v>
      </c>
      <c r="D27" s="150"/>
      <c r="E27" s="149" t="s">
        <v>28</v>
      </c>
      <c r="F27" s="150"/>
      <c r="G27" s="149" t="s">
        <v>30</v>
      </c>
      <c r="H27" s="150"/>
      <c r="I27" s="149" t="s">
        <v>29</v>
      </c>
      <c r="J27" s="150"/>
    </row>
    <row r="28" spans="1:10" x14ac:dyDescent="0.25">
      <c r="A28" s="149" t="s">
        <v>31</v>
      </c>
      <c r="B28" s="150"/>
      <c r="C28" s="149" t="s">
        <v>32</v>
      </c>
      <c r="D28" s="150"/>
      <c r="E28" s="149" t="s">
        <v>32</v>
      </c>
      <c r="F28" s="150"/>
      <c r="G28" s="149" t="s">
        <v>32</v>
      </c>
      <c r="H28" s="150"/>
      <c r="I28" s="149" t="s">
        <v>32</v>
      </c>
      <c r="J28" s="150"/>
    </row>
    <row r="29" spans="1:10" ht="33.75" customHeight="1" x14ac:dyDescent="0.25">
      <c r="A29" s="149" t="s">
        <v>33</v>
      </c>
      <c r="B29" s="150"/>
      <c r="C29" s="154" t="s">
        <v>135</v>
      </c>
      <c r="D29" s="155"/>
      <c r="E29" s="154" t="s">
        <v>134</v>
      </c>
      <c r="F29" s="155"/>
      <c r="G29" s="154" t="s">
        <v>136</v>
      </c>
      <c r="H29" s="155"/>
      <c r="I29" s="154" t="s">
        <v>137</v>
      </c>
      <c r="J29" s="155"/>
    </row>
    <row r="30" spans="1:10" x14ac:dyDescent="0.25">
      <c r="A30" s="70" t="s">
        <v>34</v>
      </c>
      <c r="B30" s="71"/>
      <c r="C30" s="71"/>
      <c r="D30" s="71"/>
      <c r="E30" s="71"/>
      <c r="F30" s="71"/>
      <c r="G30" s="71"/>
      <c r="H30" s="71"/>
      <c r="I30" s="71"/>
      <c r="J30" s="72"/>
    </row>
    <row r="31" spans="1:10" x14ac:dyDescent="0.25">
      <c r="A31" s="105" t="s">
        <v>35</v>
      </c>
      <c r="B31" s="106"/>
      <c r="C31" s="106"/>
      <c r="D31" s="106"/>
      <c r="E31" s="106"/>
      <c r="F31" s="106"/>
      <c r="G31" s="106"/>
      <c r="H31" s="106"/>
      <c r="I31" s="106"/>
      <c r="J31" s="107"/>
    </row>
    <row r="32" spans="1:10" x14ac:dyDescent="0.25">
      <c r="A32" s="105" t="s">
        <v>36</v>
      </c>
      <c r="B32" s="107"/>
      <c r="C32" s="108" t="s">
        <v>221</v>
      </c>
      <c r="D32" s="109"/>
      <c r="E32" s="109"/>
      <c r="F32" s="109"/>
      <c r="G32" s="109"/>
      <c r="H32" s="109"/>
      <c r="I32" s="109"/>
      <c r="J32" s="110"/>
    </row>
    <row r="33" spans="1:10" x14ac:dyDescent="0.25">
      <c r="A33" s="105" t="s">
        <v>216</v>
      </c>
      <c r="B33" s="107"/>
      <c r="C33" s="196" t="s">
        <v>217</v>
      </c>
      <c r="D33" s="106"/>
      <c r="E33" s="106"/>
      <c r="F33" s="106"/>
      <c r="G33" s="106"/>
      <c r="H33" s="106"/>
      <c r="I33" s="106"/>
      <c r="J33" s="107"/>
    </row>
    <row r="34" spans="1:10" x14ac:dyDescent="0.25">
      <c r="A34" s="108" t="s">
        <v>37</v>
      </c>
      <c r="B34" s="109"/>
      <c r="C34" s="109"/>
      <c r="D34" s="109"/>
      <c r="E34" s="109"/>
      <c r="F34" s="109"/>
      <c r="G34" s="109"/>
      <c r="H34" s="109"/>
      <c r="I34" s="109"/>
      <c r="J34" s="110"/>
    </row>
    <row r="35" spans="1:10" ht="15" customHeight="1" x14ac:dyDescent="0.25">
      <c r="A35" s="48" t="s">
        <v>38</v>
      </c>
      <c r="B35" s="50"/>
      <c r="C35" s="50"/>
      <c r="D35" s="50"/>
      <c r="E35" s="49"/>
      <c r="F35" s="151" t="s">
        <v>133</v>
      </c>
      <c r="G35" s="152"/>
      <c r="H35" s="152"/>
      <c r="I35" s="152"/>
      <c r="J35" s="153"/>
    </row>
    <row r="36" spans="1:10" ht="15" customHeight="1" x14ac:dyDescent="0.25">
      <c r="A36" s="48" t="s">
        <v>39</v>
      </c>
      <c r="B36" s="50"/>
      <c r="C36" s="50"/>
      <c r="D36" s="50"/>
      <c r="E36" s="49"/>
      <c r="F36" s="48" t="s">
        <v>40</v>
      </c>
      <c r="G36" s="50"/>
      <c r="H36" s="50"/>
      <c r="I36" s="50"/>
      <c r="J36" s="49"/>
    </row>
    <row r="37" spans="1:10" x14ac:dyDescent="0.25">
      <c r="A37" s="108" t="s">
        <v>41</v>
      </c>
      <c r="B37" s="109"/>
      <c r="C37" s="109"/>
      <c r="D37" s="109"/>
      <c r="E37" s="109"/>
      <c r="F37" s="109"/>
      <c r="G37" s="109"/>
      <c r="H37" s="109"/>
      <c r="I37" s="109"/>
      <c r="J37" s="110"/>
    </row>
    <row r="38" spans="1:10" s="25" customFormat="1" ht="15.75" customHeight="1" x14ac:dyDescent="0.25">
      <c r="A38" s="84"/>
      <c r="B38" s="113"/>
      <c r="C38" s="113"/>
      <c r="D38" s="113"/>
      <c r="E38" s="85"/>
      <c r="F38" s="70" t="s">
        <v>145</v>
      </c>
      <c r="G38" s="71"/>
      <c r="H38" s="71" t="s">
        <v>145</v>
      </c>
      <c r="I38" s="71"/>
      <c r="J38" s="72"/>
    </row>
    <row r="39" spans="1:10" x14ac:dyDescent="0.25">
      <c r="A39" s="105" t="s">
        <v>42</v>
      </c>
      <c r="B39" s="106"/>
      <c r="C39" s="106"/>
      <c r="D39" s="106"/>
      <c r="E39" s="107"/>
      <c r="F39" s="70">
        <v>2904.08</v>
      </c>
      <c r="G39" s="71"/>
      <c r="H39" s="71">
        <v>2904.08</v>
      </c>
      <c r="I39" s="71"/>
      <c r="J39" s="72"/>
    </row>
    <row r="40" spans="1:10" x14ac:dyDescent="0.25">
      <c r="A40" s="105" t="s">
        <v>43</v>
      </c>
      <c r="B40" s="106"/>
      <c r="C40" s="106"/>
      <c r="D40" s="106"/>
      <c r="E40" s="107"/>
      <c r="F40" s="70">
        <v>1</v>
      </c>
      <c r="G40" s="71"/>
      <c r="H40" s="71">
        <v>1</v>
      </c>
      <c r="I40" s="71"/>
      <c r="J40" s="72"/>
    </row>
    <row r="41" spans="1:10" x14ac:dyDescent="0.25">
      <c r="A41" s="105" t="s">
        <v>44</v>
      </c>
      <c r="B41" s="106"/>
      <c r="C41" s="106"/>
      <c r="D41" s="106"/>
      <c r="E41" s="107"/>
      <c r="F41" s="114">
        <f>F43/F39-F40</f>
        <v>1.3124431833833783</v>
      </c>
      <c r="G41" s="115"/>
      <c r="H41" s="115"/>
      <c r="I41" s="115"/>
      <c r="J41" s="116"/>
    </row>
    <row r="42" spans="1:10" x14ac:dyDescent="0.25">
      <c r="A42" s="105" t="s">
        <v>45</v>
      </c>
      <c r="B42" s="106"/>
      <c r="C42" s="106"/>
      <c r="D42" s="106"/>
      <c r="E42" s="107"/>
      <c r="F42" s="114">
        <f>F40+F41</f>
        <v>2.3124431833833783</v>
      </c>
      <c r="G42" s="115"/>
      <c r="H42" s="115">
        <f>H40+G41</f>
        <v>1</v>
      </c>
      <c r="I42" s="115"/>
      <c r="J42" s="116"/>
    </row>
    <row r="43" spans="1:10" x14ac:dyDescent="0.25">
      <c r="A43" s="105" t="s">
        <v>46</v>
      </c>
      <c r="B43" s="106"/>
      <c r="C43" s="106"/>
      <c r="D43" s="106"/>
      <c r="E43" s="107"/>
      <c r="F43" s="70">
        <v>6715.52</v>
      </c>
      <c r="G43" s="71"/>
      <c r="H43" s="71">
        <v>6715.52</v>
      </c>
      <c r="I43" s="71"/>
      <c r="J43" s="72"/>
    </row>
    <row r="44" spans="1:10" x14ac:dyDescent="0.25">
      <c r="A44" s="105" t="s">
        <v>47</v>
      </c>
      <c r="B44" s="106"/>
      <c r="C44" s="106"/>
      <c r="D44" s="106"/>
      <c r="E44" s="107"/>
      <c r="F44" s="70" t="s">
        <v>174</v>
      </c>
      <c r="G44" s="71"/>
      <c r="H44" s="71"/>
      <c r="I44" s="71"/>
      <c r="J44" s="72"/>
    </row>
    <row r="45" spans="1:10" x14ac:dyDescent="0.25">
      <c r="A45" s="108" t="s">
        <v>48</v>
      </c>
      <c r="B45" s="109"/>
      <c r="C45" s="109"/>
      <c r="D45" s="109"/>
      <c r="E45" s="109"/>
      <c r="F45" s="109"/>
      <c r="G45" s="109"/>
      <c r="H45" s="109"/>
      <c r="I45" s="109"/>
      <c r="J45" s="110"/>
    </row>
    <row r="46" spans="1:10" x14ac:dyDescent="0.25">
      <c r="A46" s="48" t="s">
        <v>49</v>
      </c>
      <c r="B46" s="49"/>
      <c r="C46" s="48" t="s">
        <v>146</v>
      </c>
      <c r="D46" s="50"/>
      <c r="E46" s="50"/>
      <c r="F46" s="49"/>
      <c r="G46" s="26" t="s">
        <v>50</v>
      </c>
      <c r="H46" s="48" t="s">
        <v>168</v>
      </c>
      <c r="I46" s="50"/>
      <c r="J46" s="49"/>
    </row>
    <row r="47" spans="1:10" ht="31.5" customHeight="1" x14ac:dyDescent="0.25">
      <c r="A47" s="48" t="s">
        <v>51</v>
      </c>
      <c r="B47" s="49"/>
      <c r="C47" s="48" t="str">
        <f>C46</f>
        <v>SRA/ENG/3897/MW/PL/AP</v>
      </c>
      <c r="D47" s="50"/>
      <c r="E47" s="50"/>
      <c r="F47" s="49"/>
      <c r="G47" s="26" t="s">
        <v>50</v>
      </c>
      <c r="H47" s="48" t="str">
        <f>H46</f>
        <v>16/09/2019.</v>
      </c>
      <c r="I47" s="50"/>
      <c r="J47" s="49"/>
    </row>
    <row r="48" spans="1:10" ht="82.5" customHeight="1" x14ac:dyDescent="0.25">
      <c r="A48" s="48" t="s">
        <v>52</v>
      </c>
      <c r="B48" s="49"/>
      <c r="C48" s="48" t="s">
        <v>177</v>
      </c>
      <c r="D48" s="50"/>
      <c r="E48" s="50"/>
      <c r="F48" s="49"/>
      <c r="G48" s="27" t="s">
        <v>50</v>
      </c>
      <c r="H48" s="48" t="s">
        <v>166</v>
      </c>
      <c r="I48" s="50" t="s">
        <v>53</v>
      </c>
      <c r="J48" s="49"/>
    </row>
    <row r="49" spans="1:13" ht="30.75" customHeight="1" x14ac:dyDescent="0.25">
      <c r="A49" s="48" t="s">
        <v>52</v>
      </c>
      <c r="B49" s="49"/>
      <c r="C49" s="48" t="s">
        <v>176</v>
      </c>
      <c r="D49" s="50"/>
      <c r="E49" s="50"/>
      <c r="F49" s="49"/>
      <c r="G49" s="27" t="s">
        <v>50</v>
      </c>
      <c r="H49" s="48" t="s">
        <v>175</v>
      </c>
      <c r="I49" s="50" t="s">
        <v>53</v>
      </c>
      <c r="J49" s="49"/>
    </row>
    <row r="50" spans="1:13" ht="160.5" customHeight="1" x14ac:dyDescent="0.25">
      <c r="A50" s="48" t="s">
        <v>52</v>
      </c>
      <c r="B50" s="49"/>
      <c r="C50" s="48" t="s">
        <v>215</v>
      </c>
      <c r="D50" s="50"/>
      <c r="E50" s="50"/>
      <c r="F50" s="49"/>
      <c r="G50" s="27" t="s">
        <v>50</v>
      </c>
      <c r="H50" s="51">
        <v>44399</v>
      </c>
      <c r="I50" s="50" t="s">
        <v>53</v>
      </c>
      <c r="J50" s="49"/>
    </row>
    <row r="51" spans="1:13" ht="15" customHeight="1" x14ac:dyDescent="0.25">
      <c r="A51" s="48" t="s">
        <v>54</v>
      </c>
      <c r="B51" s="49"/>
      <c r="C51" s="48" t="s">
        <v>115</v>
      </c>
      <c r="D51" s="50"/>
      <c r="E51" s="50"/>
      <c r="F51" s="49"/>
      <c r="G51" s="26" t="s">
        <v>50</v>
      </c>
      <c r="H51" s="183" t="s">
        <v>32</v>
      </c>
      <c r="I51" s="184"/>
      <c r="J51" s="185"/>
    </row>
    <row r="52" spans="1:13" x14ac:dyDescent="0.25">
      <c r="A52" s="105" t="s">
        <v>55</v>
      </c>
      <c r="B52" s="106"/>
      <c r="C52" s="107"/>
      <c r="D52" s="111" t="str">
        <f>H48</f>
        <v>19/03/2019.</v>
      </c>
      <c r="E52" s="112"/>
      <c r="F52" s="105" t="s">
        <v>56</v>
      </c>
      <c r="G52" s="107"/>
      <c r="H52" s="70" t="s">
        <v>224</v>
      </c>
      <c r="I52" s="71"/>
      <c r="J52" s="72"/>
    </row>
    <row r="53" spans="1:13" x14ac:dyDescent="0.25">
      <c r="A53" s="190" t="s">
        <v>57</v>
      </c>
      <c r="B53" s="191"/>
      <c r="C53" s="191"/>
      <c r="D53" s="191"/>
      <c r="E53" s="191"/>
      <c r="F53" s="191"/>
      <c r="G53" s="191"/>
      <c r="H53" s="191"/>
      <c r="I53" s="191"/>
      <c r="J53" s="192"/>
    </row>
    <row r="54" spans="1:13" x14ac:dyDescent="0.25">
      <c r="A54" s="105" t="s">
        <v>58</v>
      </c>
      <c r="B54" s="106"/>
      <c r="C54" s="107"/>
      <c r="D54" s="111">
        <f>F43</f>
        <v>6715.52</v>
      </c>
      <c r="E54" s="112"/>
      <c r="F54" s="149" t="s">
        <v>59</v>
      </c>
      <c r="G54" s="150"/>
      <c r="H54" s="154" t="s">
        <v>179</v>
      </c>
      <c r="I54" s="193"/>
      <c r="J54" s="155"/>
    </row>
    <row r="55" spans="1:13" ht="48.75" customHeight="1" x14ac:dyDescent="0.25">
      <c r="A55" s="56" t="s">
        <v>60</v>
      </c>
      <c r="B55" s="58"/>
      <c r="C55" s="56" t="s">
        <v>178</v>
      </c>
      <c r="D55" s="57"/>
      <c r="E55" s="57"/>
      <c r="F55" s="57"/>
      <c r="G55" s="57"/>
      <c r="H55" s="57"/>
      <c r="I55" s="57"/>
      <c r="J55" s="58"/>
    </row>
    <row r="56" spans="1:13" ht="33" customHeight="1" x14ac:dyDescent="0.25">
      <c r="A56" s="56" t="s">
        <v>191</v>
      </c>
      <c r="B56" s="58"/>
      <c r="C56" s="56" t="s">
        <v>220</v>
      </c>
      <c r="D56" s="57"/>
      <c r="E56" s="57"/>
      <c r="F56" s="57"/>
      <c r="G56" s="57"/>
      <c r="H56" s="57"/>
      <c r="I56" s="57"/>
      <c r="J56" s="58"/>
    </row>
    <row r="57" spans="1:13" ht="15.75" customHeight="1" x14ac:dyDescent="0.25">
      <c r="A57" s="105" t="s">
        <v>61</v>
      </c>
      <c r="B57" s="106"/>
      <c r="C57" s="107"/>
      <c r="D57" s="48" t="s">
        <v>62</v>
      </c>
      <c r="E57" s="50"/>
      <c r="F57" s="50"/>
      <c r="G57" s="50"/>
      <c r="H57" s="50"/>
      <c r="I57" s="50"/>
      <c r="J57" s="49"/>
    </row>
    <row r="58" spans="1:13" ht="16.5" thickBot="1" x14ac:dyDescent="0.3">
      <c r="A58" s="70" t="s">
        <v>143</v>
      </c>
      <c r="B58" s="71"/>
      <c r="C58" s="71"/>
      <c r="D58" s="71"/>
      <c r="E58" s="71"/>
      <c r="F58" s="71"/>
      <c r="G58" s="71"/>
      <c r="H58" s="71"/>
      <c r="I58" s="71"/>
      <c r="J58" s="72"/>
    </row>
    <row r="59" spans="1:13" ht="15" customHeight="1" x14ac:dyDescent="0.25">
      <c r="A59" s="61" t="s">
        <v>219</v>
      </c>
      <c r="B59" s="62"/>
      <c r="C59" s="62"/>
      <c r="D59" s="62"/>
      <c r="E59" s="62"/>
      <c r="F59" s="62"/>
      <c r="G59" s="62"/>
      <c r="H59" s="62"/>
      <c r="I59" s="62"/>
      <c r="J59" s="63"/>
      <c r="K59" s="17" t="str">
        <f>(IF(C63=0,"Work not yet Started.",IF(D63=50%,"Excavation work in process",IF(D63=100%,"Excavation work completed, ","0")))&amp;(IF(C64=0%,"",IF(D64=25%,"Footing work is process",IF(D64=50%,"Footing work Completed",IF(D64=75%,"Plinth work is process",IF(D64=100%,"Plinth work completed","0"))))))&amp;(IF(C65&gt;0,", RCC upto "&amp;C65&amp;" Slab completed",""))&amp;(IF(C66&gt;0,", Brickwork upto "&amp;C66&amp;" Floor completed"," "))&amp;(IF(C67&gt;0,", Internal Plaster upto "&amp;C67&amp;" Floor completed"," "))&amp;(IF(C68&gt;0,", External Plaster upto "&amp;C68&amp;" Floor completed"," "))&amp;(IF(C69&gt;0,", Flooring upto "&amp;C69&amp;" Floor completed"," "))&amp;(IF(C70&gt;0,", Painting upto "&amp;C70&amp;" Floor completed"," "))&amp;(IF(C71&gt;0,", Finishing upto "&amp;C71&amp;" Floor completed"," ")))</f>
        <v xml:space="preserve">Excavation work completed, Plinth work completed, RCC upto 19 Slab completed, Brickwork upto 16 Floor completed, Internal Plaster upto 16 Floor completed, External Plaster upto 16 Floor completed, Flooring upto 14 Floor completed, Painting upto 12 Floor completed </v>
      </c>
      <c r="L59" s="17"/>
      <c r="M59" s="28"/>
    </row>
    <row r="60" spans="1:13" x14ac:dyDescent="0.25">
      <c r="A60" s="64" t="s">
        <v>104</v>
      </c>
      <c r="B60" s="65"/>
      <c r="C60" s="23">
        <v>1</v>
      </c>
      <c r="D60" s="65" t="s">
        <v>103</v>
      </c>
      <c r="E60" s="65"/>
      <c r="F60" s="65">
        <v>2</v>
      </c>
      <c r="G60" s="65"/>
      <c r="H60" s="23" t="s">
        <v>192</v>
      </c>
      <c r="I60" s="66">
        <v>16</v>
      </c>
      <c r="J60" s="67"/>
      <c r="K60" s="18" t="s">
        <v>193</v>
      </c>
      <c r="L60" s="18"/>
      <c r="M60" s="29"/>
    </row>
    <row r="61" spans="1:13" ht="67.5" customHeight="1" x14ac:dyDescent="0.25">
      <c r="A61" s="68" t="s">
        <v>194</v>
      </c>
      <c r="B61" s="69"/>
      <c r="C61" s="186" t="str">
        <f>K59</f>
        <v xml:space="preserve">Excavation work completed, Plinth work completed, RCC upto 19 Slab completed, Brickwork upto 16 Floor completed, Internal Plaster upto 16 Floor completed, External Plaster upto 16 Floor completed, Flooring upto 14 Floor completed, Painting upto 12 Floor completed </v>
      </c>
      <c r="D61" s="187"/>
      <c r="E61" s="187"/>
      <c r="F61" s="187"/>
      <c r="G61" s="187"/>
      <c r="H61" s="187"/>
      <c r="I61" s="187"/>
      <c r="J61" s="188"/>
      <c r="K61" s="18" t="s">
        <v>195</v>
      </c>
      <c r="L61" s="18"/>
      <c r="M61" s="29"/>
    </row>
    <row r="62" spans="1:13" x14ac:dyDescent="0.25">
      <c r="A62" s="59" t="s">
        <v>63</v>
      </c>
      <c r="B62" s="60"/>
      <c r="C62" s="22" t="s">
        <v>196</v>
      </c>
      <c r="D62" s="60" t="s">
        <v>197</v>
      </c>
      <c r="E62" s="60"/>
      <c r="F62" s="60" t="s">
        <v>198</v>
      </c>
      <c r="G62" s="60"/>
      <c r="H62" s="60" t="s">
        <v>199</v>
      </c>
      <c r="I62" s="60"/>
      <c r="J62" s="189"/>
      <c r="K62" s="18" t="s">
        <v>200</v>
      </c>
      <c r="M62" s="30"/>
    </row>
    <row r="63" spans="1:13" x14ac:dyDescent="0.25">
      <c r="A63" s="59" t="s">
        <v>201</v>
      </c>
      <c r="B63" s="60"/>
      <c r="C63" s="31">
        <f>M66</f>
        <v>16</v>
      </c>
      <c r="D63" s="52">
        <f>((100/I60)*C63)/100</f>
        <v>1</v>
      </c>
      <c r="E63" s="52"/>
      <c r="F63" s="52">
        <f>(IF(C61=K61,"100%",IF(C61=K62,"100%",(((C64/I60*10)+(40/(C60+F60+I60)*C65)+(7.5/(I60)*C66)+(7.5/(I60)*C67)+(10/I60*C68)+(10/I60*C69)+(5/I60*C70)+(5/I60*C71)+(5/I60*C72))/100))))</f>
        <v>0.875</v>
      </c>
      <c r="G63" s="52"/>
      <c r="H63" s="52">
        <f>((((C63/I60)*20)+((C64/I60)*25)+(30/(I60+F60+C60)*C65)+(5/I60*C66)+(5/I60*C67)+(5/I60*C68)+(5/I60*C69)+(0/I60*C70)+(0/I60*C71)+(5/I60*C72))/100)</f>
        <v>0.94374999999999998</v>
      </c>
      <c r="I63" s="52"/>
      <c r="J63" s="194"/>
      <c r="K63" s="18"/>
      <c r="M63" s="30"/>
    </row>
    <row r="64" spans="1:13" x14ac:dyDescent="0.25">
      <c r="A64" s="59" t="s">
        <v>64</v>
      </c>
      <c r="B64" s="60"/>
      <c r="C64" s="31">
        <f>M71</f>
        <v>16</v>
      </c>
      <c r="D64" s="52">
        <f>((100/I60)*C64)/100</f>
        <v>1</v>
      </c>
      <c r="E64" s="52"/>
      <c r="F64" s="52"/>
      <c r="G64" s="52"/>
      <c r="H64" s="52"/>
      <c r="I64" s="52"/>
      <c r="J64" s="194"/>
      <c r="M64" s="30"/>
    </row>
    <row r="65" spans="1:13" x14ac:dyDescent="0.25">
      <c r="A65" s="59" t="s">
        <v>65</v>
      </c>
      <c r="B65" s="60"/>
      <c r="C65" s="32">
        <f>C60+F60+16</f>
        <v>19</v>
      </c>
      <c r="D65" s="52">
        <f>((100/(C60+F60+I60))*C65)/100</f>
        <v>1</v>
      </c>
      <c r="E65" s="52"/>
      <c r="F65" s="52"/>
      <c r="G65" s="52"/>
      <c r="H65" s="52"/>
      <c r="I65" s="52"/>
      <c r="J65" s="194"/>
      <c r="K65" s="19" t="s">
        <v>109</v>
      </c>
      <c r="L65" s="33"/>
      <c r="M65" s="34">
        <f>I60*50%</f>
        <v>8</v>
      </c>
    </row>
    <row r="66" spans="1:13" x14ac:dyDescent="0.25">
      <c r="A66" s="59" t="s">
        <v>202</v>
      </c>
      <c r="B66" s="60" t="s">
        <v>203</v>
      </c>
      <c r="C66" s="31">
        <f>18-F60</f>
        <v>16</v>
      </c>
      <c r="D66" s="52">
        <f>((100/I60)*C66)/100</f>
        <v>1</v>
      </c>
      <c r="E66" s="52"/>
      <c r="F66" s="52"/>
      <c r="G66" s="52"/>
      <c r="H66" s="52"/>
      <c r="I66" s="52"/>
      <c r="J66" s="194"/>
      <c r="K66" s="19" t="s">
        <v>110</v>
      </c>
      <c r="L66" s="33"/>
      <c r="M66" s="34">
        <f>I60</f>
        <v>16</v>
      </c>
    </row>
    <row r="67" spans="1:13" ht="15" customHeight="1" x14ac:dyDescent="0.25">
      <c r="A67" s="59" t="s">
        <v>204</v>
      </c>
      <c r="B67" s="60" t="s">
        <v>203</v>
      </c>
      <c r="C67" s="31">
        <v>16</v>
      </c>
      <c r="D67" s="52">
        <f>((100/I60)*C67)/100</f>
        <v>1</v>
      </c>
      <c r="E67" s="52"/>
      <c r="F67" s="52"/>
      <c r="G67" s="52"/>
      <c r="H67" s="52"/>
      <c r="I67" s="52"/>
      <c r="J67" s="194"/>
      <c r="K67" s="19"/>
      <c r="L67" s="33"/>
      <c r="M67" s="34"/>
    </row>
    <row r="68" spans="1:13" x14ac:dyDescent="0.25">
      <c r="A68" s="64" t="s">
        <v>205</v>
      </c>
      <c r="B68" s="65" t="s">
        <v>206</v>
      </c>
      <c r="C68" s="31">
        <v>16</v>
      </c>
      <c r="D68" s="52">
        <f>((100/(I60))*C68)/100</f>
        <v>1</v>
      </c>
      <c r="E68" s="52"/>
      <c r="F68" s="52"/>
      <c r="G68" s="52"/>
      <c r="H68" s="52"/>
      <c r="I68" s="52"/>
      <c r="J68" s="194"/>
      <c r="K68" s="19" t="s">
        <v>111</v>
      </c>
      <c r="L68" s="33"/>
      <c r="M68" s="34">
        <f>I60*25%</f>
        <v>4</v>
      </c>
    </row>
    <row r="69" spans="1:13" x14ac:dyDescent="0.25">
      <c r="A69" s="59" t="s">
        <v>207</v>
      </c>
      <c r="B69" s="60" t="s">
        <v>207</v>
      </c>
      <c r="C69" s="31">
        <v>14</v>
      </c>
      <c r="D69" s="52">
        <f>((100/I60)*C69)/100</f>
        <v>0.875</v>
      </c>
      <c r="E69" s="52"/>
      <c r="F69" s="52"/>
      <c r="G69" s="52"/>
      <c r="H69" s="52"/>
      <c r="I69" s="52"/>
      <c r="J69" s="194"/>
      <c r="K69" s="19" t="s">
        <v>112</v>
      </c>
      <c r="L69" s="33"/>
      <c r="M69" s="34">
        <f>I60*50%</f>
        <v>8</v>
      </c>
    </row>
    <row r="70" spans="1:13" x14ac:dyDescent="0.25">
      <c r="A70" s="59" t="s">
        <v>208</v>
      </c>
      <c r="B70" s="60"/>
      <c r="C70" s="31">
        <v>12</v>
      </c>
      <c r="D70" s="52">
        <f>((100/I60)*C70)/100</f>
        <v>0.75</v>
      </c>
      <c r="E70" s="52"/>
      <c r="F70" s="52"/>
      <c r="G70" s="52"/>
      <c r="H70" s="52"/>
      <c r="I70" s="52"/>
      <c r="J70" s="194"/>
      <c r="K70" s="19" t="s">
        <v>113</v>
      </c>
      <c r="L70" s="33"/>
      <c r="M70" s="34">
        <f>I60*75%</f>
        <v>12</v>
      </c>
    </row>
    <row r="71" spans="1:13" ht="15" customHeight="1" x14ac:dyDescent="0.25">
      <c r="A71" s="59" t="s">
        <v>209</v>
      </c>
      <c r="B71" s="60" t="s">
        <v>209</v>
      </c>
      <c r="C71" s="31">
        <v>0</v>
      </c>
      <c r="D71" s="52">
        <f>((100/(I60))*C71)/100</f>
        <v>0</v>
      </c>
      <c r="E71" s="52"/>
      <c r="F71" s="52"/>
      <c r="G71" s="52"/>
      <c r="H71" s="52"/>
      <c r="I71" s="52"/>
      <c r="J71" s="194"/>
      <c r="K71" s="19" t="s">
        <v>114</v>
      </c>
      <c r="L71" s="33"/>
      <c r="M71" s="34">
        <f>I60</f>
        <v>16</v>
      </c>
    </row>
    <row r="72" spans="1:13" ht="16.5" thickBot="1" x14ac:dyDescent="0.3">
      <c r="A72" s="53" t="s">
        <v>210</v>
      </c>
      <c r="B72" s="54"/>
      <c r="C72" s="35">
        <v>0</v>
      </c>
      <c r="D72" s="55">
        <f>((100/(I60))*C72)/100</f>
        <v>0</v>
      </c>
      <c r="E72" s="55"/>
      <c r="F72" s="55"/>
      <c r="G72" s="55"/>
      <c r="H72" s="55"/>
      <c r="I72" s="55"/>
      <c r="J72" s="195"/>
      <c r="K72" s="36"/>
      <c r="L72" s="36"/>
      <c r="M72" s="37"/>
    </row>
    <row r="73" spans="1:13" ht="15" customHeight="1" x14ac:dyDescent="0.25">
      <c r="A73" s="61" t="s">
        <v>223</v>
      </c>
      <c r="B73" s="62"/>
      <c r="C73" s="62"/>
      <c r="D73" s="62"/>
      <c r="E73" s="62"/>
      <c r="F73" s="62"/>
      <c r="G73" s="62"/>
      <c r="H73" s="62"/>
      <c r="I73" s="62"/>
      <c r="J73" s="63"/>
      <c r="K73" s="17" t="str">
        <f>(IF(C77=0,"Work not yet Started.",IF(D77=50%,"Excavation work in process",IF(D77=100%,"Excavation work completed, ","0")))&amp;(IF(C78=0%,"",IF(D78=25%,"Footing work is process",IF(D78=50%,"Footing work Completed",IF(D78=75%,"Plinth work is process",IF(D78=100%,"Plinth work completed","0"))))))&amp;(IF(C79&gt;0,", RCC upto "&amp;C79&amp;" Slab completed",""))&amp;(IF(C80&gt;0,", Brickwork upto "&amp;C80&amp;" Floor completed"," "))&amp;(IF(C81&gt;0,", Internal Plaster upto "&amp;C81&amp;" Floor completed"," "))&amp;(IF(C82&gt;0,", External Plaster upto "&amp;C82&amp;" Floor completed"," "))&amp;(IF(C83&gt;0,", Flooring upto "&amp;C83&amp;" Floor completed"," "))&amp;(IF(C84&gt;0,", Painting upto "&amp;C84&amp;" Floor completed"," "))&amp;(IF(C85&gt;0,", Finishing upto "&amp;C85&amp;" Floor completed"," ")))</f>
        <v xml:space="preserve">Excavation work completed, Plinth work completed, RCC upto 19 Slab completed, Brickwork upto 16 Floor completed, Internal Plaster upto 16 Floor completed, External Plaster upto 16 Floor completed, Flooring upto 14 Floor completed, Painting upto 10 Floor completed </v>
      </c>
      <c r="L73" s="17"/>
      <c r="M73" s="28"/>
    </row>
    <row r="74" spans="1:13" x14ac:dyDescent="0.25">
      <c r="A74" s="64" t="s">
        <v>104</v>
      </c>
      <c r="B74" s="65"/>
      <c r="C74" s="23">
        <v>1</v>
      </c>
      <c r="D74" s="65" t="s">
        <v>103</v>
      </c>
      <c r="E74" s="65"/>
      <c r="F74" s="65">
        <v>2</v>
      </c>
      <c r="G74" s="65"/>
      <c r="H74" s="23" t="s">
        <v>192</v>
      </c>
      <c r="I74" s="66">
        <v>16</v>
      </c>
      <c r="J74" s="67"/>
      <c r="K74" s="18" t="s">
        <v>193</v>
      </c>
      <c r="L74" s="18"/>
      <c r="M74" s="29"/>
    </row>
    <row r="75" spans="1:13" ht="65.25" customHeight="1" x14ac:dyDescent="0.25">
      <c r="A75" s="68" t="s">
        <v>194</v>
      </c>
      <c r="B75" s="69"/>
      <c r="C75" s="186" t="str">
        <f>K73</f>
        <v xml:space="preserve">Excavation work completed, Plinth work completed, RCC upto 19 Slab completed, Brickwork upto 16 Floor completed, Internal Plaster upto 16 Floor completed, External Plaster upto 16 Floor completed, Flooring upto 14 Floor completed, Painting upto 10 Floor completed </v>
      </c>
      <c r="D75" s="187"/>
      <c r="E75" s="187"/>
      <c r="F75" s="187"/>
      <c r="G75" s="187"/>
      <c r="H75" s="187"/>
      <c r="I75" s="187"/>
      <c r="J75" s="188"/>
      <c r="K75" s="18" t="s">
        <v>195</v>
      </c>
      <c r="L75" s="18"/>
      <c r="M75" s="29"/>
    </row>
    <row r="76" spans="1:13" x14ac:dyDescent="0.25">
      <c r="A76" s="59" t="s">
        <v>63</v>
      </c>
      <c r="B76" s="60"/>
      <c r="C76" s="22" t="s">
        <v>196</v>
      </c>
      <c r="D76" s="60" t="s">
        <v>197</v>
      </c>
      <c r="E76" s="60"/>
      <c r="F76" s="60" t="s">
        <v>198</v>
      </c>
      <c r="G76" s="60"/>
      <c r="H76" s="60" t="s">
        <v>199</v>
      </c>
      <c r="I76" s="60"/>
      <c r="J76" s="189"/>
      <c r="K76" s="18" t="s">
        <v>200</v>
      </c>
      <c r="M76" s="30"/>
    </row>
    <row r="77" spans="1:13" x14ac:dyDescent="0.25">
      <c r="A77" s="59" t="s">
        <v>201</v>
      </c>
      <c r="B77" s="60"/>
      <c r="C77" s="31">
        <f>M80</f>
        <v>16</v>
      </c>
      <c r="D77" s="52">
        <f>((100/I74)*C77)/100</f>
        <v>1</v>
      </c>
      <c r="E77" s="52"/>
      <c r="F77" s="52">
        <f>(IF(C75=K75,"100%",IF(C75=K76,"100%",(((C78/I74*10)+(40/(C74+F74+I74)*C79)+(7.5/(I74)*C80)+(7.5/(I74)*C81)+(10/I74*C82)+(10/I74*C83)+(5/I74*C84)+(5/I74*C85)+(5/I74*C86))/100))))</f>
        <v>0.86875000000000002</v>
      </c>
      <c r="G77" s="52"/>
      <c r="H77" s="52">
        <f>((((C77/I74)*20)+((C78/I74)*25)+(30/(I74+F74+C74)*C79)+(5/I74*C80)+(5/I74*C81)+(5/I74*C82)+(5/I74*C83)+(0/I74*C84)+(0/I74*C85)+(5/I74*C86))/100)</f>
        <v>0.94374999999999998</v>
      </c>
      <c r="I77" s="52"/>
      <c r="J77" s="194"/>
      <c r="K77" s="18"/>
      <c r="M77" s="30"/>
    </row>
    <row r="78" spans="1:13" x14ac:dyDescent="0.25">
      <c r="A78" s="59" t="s">
        <v>64</v>
      </c>
      <c r="B78" s="60"/>
      <c r="C78" s="31">
        <f>M85</f>
        <v>16</v>
      </c>
      <c r="D78" s="52">
        <f>((100/I74)*C78)/100</f>
        <v>1</v>
      </c>
      <c r="E78" s="52"/>
      <c r="F78" s="52"/>
      <c r="G78" s="52"/>
      <c r="H78" s="52"/>
      <c r="I78" s="52"/>
      <c r="J78" s="194"/>
      <c r="M78" s="30"/>
    </row>
    <row r="79" spans="1:13" x14ac:dyDescent="0.25">
      <c r="A79" s="59" t="s">
        <v>65</v>
      </c>
      <c r="B79" s="60"/>
      <c r="C79" s="32">
        <f>C74+F74+16</f>
        <v>19</v>
      </c>
      <c r="D79" s="52">
        <f>((100/(C74+F74+I74))*C79)/100</f>
        <v>1</v>
      </c>
      <c r="E79" s="52"/>
      <c r="F79" s="52"/>
      <c r="G79" s="52"/>
      <c r="H79" s="52"/>
      <c r="I79" s="52"/>
      <c r="J79" s="194"/>
      <c r="K79" s="19" t="s">
        <v>109</v>
      </c>
      <c r="L79" s="33"/>
      <c r="M79" s="34">
        <f>I74*50%</f>
        <v>8</v>
      </c>
    </row>
    <row r="80" spans="1:13" x14ac:dyDescent="0.25">
      <c r="A80" s="59" t="s">
        <v>202</v>
      </c>
      <c r="B80" s="60" t="s">
        <v>203</v>
      </c>
      <c r="C80" s="31">
        <v>16</v>
      </c>
      <c r="D80" s="52">
        <f>((100/I74)*C80)/100</f>
        <v>1</v>
      </c>
      <c r="E80" s="52"/>
      <c r="F80" s="52"/>
      <c r="G80" s="52"/>
      <c r="H80" s="52"/>
      <c r="I80" s="52"/>
      <c r="J80" s="194"/>
      <c r="K80" s="19" t="s">
        <v>110</v>
      </c>
      <c r="L80" s="33"/>
      <c r="M80" s="34">
        <f>I74</f>
        <v>16</v>
      </c>
    </row>
    <row r="81" spans="1:13" ht="15" customHeight="1" x14ac:dyDescent="0.25">
      <c r="A81" s="59" t="s">
        <v>204</v>
      </c>
      <c r="B81" s="60" t="s">
        <v>203</v>
      </c>
      <c r="C81" s="31">
        <v>16</v>
      </c>
      <c r="D81" s="52">
        <f>((100/I74)*C81)/100</f>
        <v>1</v>
      </c>
      <c r="E81" s="52"/>
      <c r="F81" s="52"/>
      <c r="G81" s="52"/>
      <c r="H81" s="52"/>
      <c r="I81" s="52"/>
      <c r="J81" s="194"/>
      <c r="K81" s="19"/>
      <c r="L81" s="33"/>
      <c r="M81" s="34"/>
    </row>
    <row r="82" spans="1:13" x14ac:dyDescent="0.25">
      <c r="A82" s="64" t="s">
        <v>205</v>
      </c>
      <c r="B82" s="65" t="s">
        <v>206</v>
      </c>
      <c r="C82" s="31">
        <v>16</v>
      </c>
      <c r="D82" s="52">
        <f>((100/(I74))*C82)/100</f>
        <v>1</v>
      </c>
      <c r="E82" s="52"/>
      <c r="F82" s="52"/>
      <c r="G82" s="52"/>
      <c r="H82" s="52"/>
      <c r="I82" s="52"/>
      <c r="J82" s="194"/>
      <c r="K82" s="19" t="s">
        <v>111</v>
      </c>
      <c r="L82" s="33"/>
      <c r="M82" s="34">
        <f>I74*25%</f>
        <v>4</v>
      </c>
    </row>
    <row r="83" spans="1:13" x14ac:dyDescent="0.25">
      <c r="A83" s="59" t="s">
        <v>207</v>
      </c>
      <c r="B83" s="60" t="s">
        <v>207</v>
      </c>
      <c r="C83" s="31">
        <v>14</v>
      </c>
      <c r="D83" s="52">
        <f>((100/I74)*C83)/100</f>
        <v>0.875</v>
      </c>
      <c r="E83" s="52"/>
      <c r="F83" s="52"/>
      <c r="G83" s="52"/>
      <c r="H83" s="52"/>
      <c r="I83" s="52"/>
      <c r="J83" s="194"/>
      <c r="K83" s="19" t="s">
        <v>112</v>
      </c>
      <c r="L83" s="33"/>
      <c r="M83" s="34">
        <f>I74*50%</f>
        <v>8</v>
      </c>
    </row>
    <row r="84" spans="1:13" x14ac:dyDescent="0.25">
      <c r="A84" s="59" t="s">
        <v>208</v>
      </c>
      <c r="B84" s="60"/>
      <c r="C84" s="31">
        <v>10</v>
      </c>
      <c r="D84" s="52">
        <f>((100/I74)*C84)/100</f>
        <v>0.625</v>
      </c>
      <c r="E84" s="52"/>
      <c r="F84" s="52"/>
      <c r="G84" s="52"/>
      <c r="H84" s="52"/>
      <c r="I84" s="52"/>
      <c r="J84" s="194"/>
      <c r="K84" s="19" t="s">
        <v>113</v>
      </c>
      <c r="L84" s="33"/>
      <c r="M84" s="34">
        <f>I74*75%</f>
        <v>12</v>
      </c>
    </row>
    <row r="85" spans="1:13" ht="15" customHeight="1" x14ac:dyDescent="0.25">
      <c r="A85" s="59" t="s">
        <v>209</v>
      </c>
      <c r="B85" s="60" t="s">
        <v>209</v>
      </c>
      <c r="C85" s="31">
        <v>0</v>
      </c>
      <c r="D85" s="52">
        <f>((100/(I74))*C85)/100</f>
        <v>0</v>
      </c>
      <c r="E85" s="52"/>
      <c r="F85" s="52"/>
      <c r="G85" s="52"/>
      <c r="H85" s="52"/>
      <c r="I85" s="52"/>
      <c r="J85" s="194"/>
      <c r="K85" s="19" t="s">
        <v>114</v>
      </c>
      <c r="L85" s="33"/>
      <c r="M85" s="34">
        <f>I74</f>
        <v>16</v>
      </c>
    </row>
    <row r="86" spans="1:13" ht="16.5" thickBot="1" x14ac:dyDescent="0.3">
      <c r="A86" s="53" t="s">
        <v>210</v>
      </c>
      <c r="B86" s="54"/>
      <c r="C86" s="35">
        <v>0</v>
      </c>
      <c r="D86" s="55">
        <f>((100/(I74))*C86)/100</f>
        <v>0</v>
      </c>
      <c r="E86" s="55"/>
      <c r="F86" s="55"/>
      <c r="G86" s="55"/>
      <c r="H86" s="55"/>
      <c r="I86" s="55"/>
      <c r="J86" s="195"/>
      <c r="K86" s="36"/>
      <c r="L86" s="36"/>
      <c r="M86" s="37"/>
    </row>
    <row r="87" spans="1:13" ht="15" customHeight="1" x14ac:dyDescent="0.25">
      <c r="A87" s="61" t="s">
        <v>222</v>
      </c>
      <c r="B87" s="62"/>
      <c r="C87" s="62"/>
      <c r="D87" s="62"/>
      <c r="E87" s="62"/>
      <c r="F87" s="62"/>
      <c r="G87" s="62"/>
      <c r="H87" s="62"/>
      <c r="I87" s="62"/>
      <c r="J87" s="63"/>
      <c r="K87" s="17" t="str">
        <f>(IF(C91=0,"Work not yet Started.",IF(D91=50%,"Excavation work in process",IF(D91=100%,"Excavation work completed, ","0")))&amp;(IF(C92=0%,"",IF(D92=25%,"Footing work is process",IF(D92=50%,"Footing work Completed",IF(D92=75%,"Plinth work is process",IF(D92=100%,"Plinth work completed","0"))))))&amp;(IF(C93&gt;0,", RCC upto "&amp;C93&amp;" Slab completed",""))&amp;(IF(C94&gt;0,", Brickwork upto "&amp;C94&amp;" Floor completed"," "))&amp;(IF(C95&gt;0,", Internal Plaster upto "&amp;C95&amp;" Floor completed"," "))&amp;(IF(C96&gt;0,", External Plaster upto "&amp;C96&amp;" Floor completed"," "))&amp;(IF(C97&gt;0,", Flooring upto "&amp;C97&amp;" Floor completed"," "))&amp;(IF(C98&gt;0,", Painting upto "&amp;C98&amp;" Floor completed"," "))&amp;(IF(C99&gt;0,", Finishing upto "&amp;C99&amp;" Floor completed"," ")))</f>
        <v xml:space="preserve">Excavation work completed, Plinth work completed, RCC upto 19 Slab completed, Brickwork upto 16 Floor completed, Internal Plaster upto 16 Floor completed, External Plaster upto 16 Floor completed, Flooring upto 11 Floor completed  </v>
      </c>
      <c r="L87" s="17"/>
      <c r="M87" s="28"/>
    </row>
    <row r="88" spans="1:13" x14ac:dyDescent="0.25">
      <c r="A88" s="64" t="s">
        <v>104</v>
      </c>
      <c r="B88" s="65"/>
      <c r="C88" s="47">
        <v>1</v>
      </c>
      <c r="D88" s="65" t="s">
        <v>103</v>
      </c>
      <c r="E88" s="65"/>
      <c r="F88" s="65">
        <v>2</v>
      </c>
      <c r="G88" s="65"/>
      <c r="H88" s="47" t="s">
        <v>192</v>
      </c>
      <c r="I88" s="66">
        <v>16</v>
      </c>
      <c r="J88" s="67"/>
      <c r="K88" s="18" t="s">
        <v>193</v>
      </c>
      <c r="L88" s="18"/>
      <c r="M88" s="29"/>
    </row>
    <row r="89" spans="1:13" ht="65.25" customHeight="1" x14ac:dyDescent="0.25">
      <c r="A89" s="68" t="s">
        <v>194</v>
      </c>
      <c r="B89" s="69"/>
      <c r="C89" s="186" t="str">
        <f>K87</f>
        <v xml:space="preserve">Excavation work completed, Plinth work completed, RCC upto 19 Slab completed, Brickwork upto 16 Floor completed, Internal Plaster upto 16 Floor completed, External Plaster upto 16 Floor completed, Flooring upto 11 Floor completed  </v>
      </c>
      <c r="D89" s="187"/>
      <c r="E89" s="187"/>
      <c r="F89" s="187"/>
      <c r="G89" s="187"/>
      <c r="H89" s="187"/>
      <c r="I89" s="187"/>
      <c r="J89" s="188"/>
      <c r="K89" s="18" t="s">
        <v>195</v>
      </c>
      <c r="L89" s="18"/>
      <c r="M89" s="29"/>
    </row>
    <row r="90" spans="1:13" x14ac:dyDescent="0.25">
      <c r="A90" s="59" t="s">
        <v>63</v>
      </c>
      <c r="B90" s="60"/>
      <c r="C90" s="46" t="s">
        <v>196</v>
      </c>
      <c r="D90" s="60" t="s">
        <v>197</v>
      </c>
      <c r="E90" s="60"/>
      <c r="F90" s="60" t="s">
        <v>198</v>
      </c>
      <c r="G90" s="60"/>
      <c r="H90" s="60" t="s">
        <v>199</v>
      </c>
      <c r="I90" s="60"/>
      <c r="J90" s="189"/>
      <c r="K90" s="18" t="s">
        <v>200</v>
      </c>
      <c r="M90" s="30"/>
    </row>
    <row r="91" spans="1:13" x14ac:dyDescent="0.25">
      <c r="A91" s="59" t="s">
        <v>201</v>
      </c>
      <c r="B91" s="60"/>
      <c r="C91" s="31">
        <f>M94</f>
        <v>16</v>
      </c>
      <c r="D91" s="52">
        <f>((100/I88)*C91)/100</f>
        <v>1</v>
      </c>
      <c r="E91" s="52"/>
      <c r="F91" s="52">
        <f>(IF(C89=K89,"100%",IF(C89=K90,"100%",(((C92/I88*10)+(40/(C88+F88+I88)*C93)+(7.5/(I88)*C94)+(7.5/(I88)*C95)+(10/I88*C96)+(10/I88*C97)+(5/I88*C98)+(5/I88*C99)+(5/I88*C100))/100))))</f>
        <v>0.81874999999999998</v>
      </c>
      <c r="G91" s="52"/>
      <c r="H91" s="52">
        <f>((((C91/I88)*20)+((C92/I88)*25)+(30/(I88+F88+C88)*C93)+(5/I88*C94)+(5/I88*C95)+(5/I88*C96)+(5/I88*C97)+(0/I88*C98)+(0/I88*C99)+(5/I88*C100))/100)</f>
        <v>0.93437499999999996</v>
      </c>
      <c r="I91" s="52"/>
      <c r="J91" s="194"/>
      <c r="K91" s="18"/>
      <c r="M91" s="30"/>
    </row>
    <row r="92" spans="1:13" x14ac:dyDescent="0.25">
      <c r="A92" s="59" t="s">
        <v>64</v>
      </c>
      <c r="B92" s="60"/>
      <c r="C92" s="31">
        <f>M99</f>
        <v>16</v>
      </c>
      <c r="D92" s="52">
        <f>((100/I88)*C92)/100</f>
        <v>1</v>
      </c>
      <c r="E92" s="52"/>
      <c r="F92" s="52"/>
      <c r="G92" s="52"/>
      <c r="H92" s="52"/>
      <c r="I92" s="52"/>
      <c r="J92" s="194"/>
      <c r="M92" s="30"/>
    </row>
    <row r="93" spans="1:13" x14ac:dyDescent="0.25">
      <c r="A93" s="59" t="s">
        <v>65</v>
      </c>
      <c r="B93" s="60"/>
      <c r="C93" s="32">
        <f>C88+F88+16</f>
        <v>19</v>
      </c>
      <c r="D93" s="52">
        <f>((100/(C88+F88+I88))*C93)/100</f>
        <v>1</v>
      </c>
      <c r="E93" s="52"/>
      <c r="F93" s="52"/>
      <c r="G93" s="52"/>
      <c r="H93" s="52"/>
      <c r="I93" s="52"/>
      <c r="J93" s="194"/>
      <c r="K93" s="19" t="s">
        <v>109</v>
      </c>
      <c r="L93" s="33"/>
      <c r="M93" s="34">
        <f>I88*50%</f>
        <v>8</v>
      </c>
    </row>
    <row r="94" spans="1:13" x14ac:dyDescent="0.25">
      <c r="A94" s="59" t="s">
        <v>202</v>
      </c>
      <c r="B94" s="60" t="s">
        <v>203</v>
      </c>
      <c r="C94" s="31">
        <v>16</v>
      </c>
      <c r="D94" s="52">
        <f>((100/I88)*C94)/100</f>
        <v>1</v>
      </c>
      <c r="E94" s="52"/>
      <c r="F94" s="52"/>
      <c r="G94" s="52"/>
      <c r="H94" s="52"/>
      <c r="I94" s="52"/>
      <c r="J94" s="194"/>
      <c r="K94" s="19" t="s">
        <v>110</v>
      </c>
      <c r="L94" s="33"/>
      <c r="M94" s="34">
        <f>I88</f>
        <v>16</v>
      </c>
    </row>
    <row r="95" spans="1:13" ht="15" customHeight="1" x14ac:dyDescent="0.25">
      <c r="A95" s="59" t="s">
        <v>204</v>
      </c>
      <c r="B95" s="60" t="s">
        <v>203</v>
      </c>
      <c r="C95" s="31">
        <v>16</v>
      </c>
      <c r="D95" s="52">
        <f>((100/I88)*C95)/100</f>
        <v>1</v>
      </c>
      <c r="E95" s="52"/>
      <c r="F95" s="52"/>
      <c r="G95" s="52"/>
      <c r="H95" s="52"/>
      <c r="I95" s="52"/>
      <c r="J95" s="194"/>
      <c r="K95" s="19"/>
      <c r="L95" s="33"/>
      <c r="M95" s="34"/>
    </row>
    <row r="96" spans="1:13" x14ac:dyDescent="0.25">
      <c r="A96" s="64" t="s">
        <v>205</v>
      </c>
      <c r="B96" s="65" t="s">
        <v>206</v>
      </c>
      <c r="C96" s="31">
        <v>16</v>
      </c>
      <c r="D96" s="52">
        <f>((100/(I88))*C96)/100</f>
        <v>1</v>
      </c>
      <c r="E96" s="52"/>
      <c r="F96" s="52"/>
      <c r="G96" s="52"/>
      <c r="H96" s="52"/>
      <c r="I96" s="52"/>
      <c r="J96" s="194"/>
      <c r="K96" s="19" t="s">
        <v>111</v>
      </c>
      <c r="L96" s="33"/>
      <c r="M96" s="34">
        <f>I88*25%</f>
        <v>4</v>
      </c>
    </row>
    <row r="97" spans="1:13" x14ac:dyDescent="0.25">
      <c r="A97" s="59" t="s">
        <v>207</v>
      </c>
      <c r="B97" s="60" t="s">
        <v>207</v>
      </c>
      <c r="C97" s="31">
        <v>11</v>
      </c>
      <c r="D97" s="52">
        <f>((100/I88)*C97)/100</f>
        <v>0.6875</v>
      </c>
      <c r="E97" s="52"/>
      <c r="F97" s="52"/>
      <c r="G97" s="52"/>
      <c r="H97" s="52"/>
      <c r="I97" s="52"/>
      <c r="J97" s="194"/>
      <c r="K97" s="19" t="s">
        <v>112</v>
      </c>
      <c r="L97" s="33"/>
      <c r="M97" s="34">
        <f>I88*50%</f>
        <v>8</v>
      </c>
    </row>
    <row r="98" spans="1:13" x14ac:dyDescent="0.25">
      <c r="A98" s="59" t="s">
        <v>208</v>
      </c>
      <c r="B98" s="60"/>
      <c r="C98" s="31">
        <v>0</v>
      </c>
      <c r="D98" s="52">
        <f>((100/I88)*C98)/100</f>
        <v>0</v>
      </c>
      <c r="E98" s="52"/>
      <c r="F98" s="52"/>
      <c r="G98" s="52"/>
      <c r="H98" s="52"/>
      <c r="I98" s="52"/>
      <c r="J98" s="194"/>
      <c r="K98" s="19" t="s">
        <v>113</v>
      </c>
      <c r="L98" s="33"/>
      <c r="M98" s="34">
        <f>I88*75%</f>
        <v>12</v>
      </c>
    </row>
    <row r="99" spans="1:13" ht="15" customHeight="1" x14ac:dyDescent="0.25">
      <c r="A99" s="59" t="s">
        <v>209</v>
      </c>
      <c r="B99" s="60" t="s">
        <v>209</v>
      </c>
      <c r="C99" s="31">
        <v>0</v>
      </c>
      <c r="D99" s="52">
        <f>((100/(I88))*C99)/100</f>
        <v>0</v>
      </c>
      <c r="E99" s="52"/>
      <c r="F99" s="52"/>
      <c r="G99" s="52"/>
      <c r="H99" s="52"/>
      <c r="I99" s="52"/>
      <c r="J99" s="194"/>
      <c r="K99" s="19" t="s">
        <v>114</v>
      </c>
      <c r="L99" s="33"/>
      <c r="M99" s="34">
        <f>I88</f>
        <v>16</v>
      </c>
    </row>
    <row r="100" spans="1:13" ht="16.5" thickBot="1" x14ac:dyDescent="0.3">
      <c r="A100" s="53" t="s">
        <v>210</v>
      </c>
      <c r="B100" s="54"/>
      <c r="C100" s="35">
        <v>0</v>
      </c>
      <c r="D100" s="55">
        <f>((100/(I88))*C100)/100</f>
        <v>0</v>
      </c>
      <c r="E100" s="55"/>
      <c r="F100" s="55"/>
      <c r="G100" s="55"/>
      <c r="H100" s="55"/>
      <c r="I100" s="55"/>
      <c r="J100" s="195"/>
      <c r="K100" s="36"/>
      <c r="L100" s="36"/>
      <c r="M100" s="37"/>
    </row>
    <row r="101" spans="1:13" x14ac:dyDescent="0.25">
      <c r="A101" s="70" t="s">
        <v>144</v>
      </c>
      <c r="B101" s="71"/>
      <c r="C101" s="71"/>
      <c r="D101" s="71"/>
      <c r="E101" s="71"/>
      <c r="F101" s="71"/>
      <c r="G101" s="71"/>
      <c r="H101" s="71"/>
      <c r="I101" s="71"/>
      <c r="J101" s="72"/>
    </row>
    <row r="102" spans="1:13" x14ac:dyDescent="0.25">
      <c r="A102" s="105" t="s">
        <v>66</v>
      </c>
      <c r="B102" s="106"/>
      <c r="C102" s="106"/>
      <c r="D102" s="106"/>
      <c r="E102" s="106"/>
      <c r="F102" s="106"/>
      <c r="G102" s="106"/>
      <c r="H102" s="106"/>
      <c r="I102" s="106"/>
      <c r="J102" s="107"/>
    </row>
    <row r="103" spans="1:13" ht="15" customHeight="1" x14ac:dyDescent="0.25">
      <c r="A103" s="144" t="s">
        <v>107</v>
      </c>
      <c r="B103" s="145"/>
      <c r="C103" s="146" t="s">
        <v>108</v>
      </c>
      <c r="D103" s="147"/>
      <c r="E103" s="147"/>
      <c r="F103" s="147"/>
      <c r="G103" s="147"/>
      <c r="H103" s="147"/>
      <c r="I103" s="147"/>
      <c r="J103" s="148"/>
    </row>
    <row r="104" spans="1:13" x14ac:dyDescent="0.25">
      <c r="A104" s="108" t="s">
        <v>67</v>
      </c>
      <c r="B104" s="109"/>
      <c r="C104" s="109"/>
      <c r="D104" s="109"/>
      <c r="E104" s="109"/>
      <c r="F104" s="109"/>
      <c r="G104" s="109"/>
      <c r="H104" s="109"/>
      <c r="I104" s="109"/>
      <c r="J104" s="110"/>
    </row>
    <row r="105" spans="1:13" x14ac:dyDescent="0.25">
      <c r="A105" s="105" t="s">
        <v>116</v>
      </c>
      <c r="B105" s="106"/>
      <c r="C105" s="106"/>
      <c r="D105" s="106"/>
      <c r="E105" s="106"/>
      <c r="F105" s="107"/>
      <c r="G105" s="108">
        <v>16600</v>
      </c>
      <c r="H105" s="109"/>
      <c r="I105" s="109"/>
      <c r="J105" s="110"/>
    </row>
    <row r="106" spans="1:13" ht="15.75" hidden="1" customHeight="1" x14ac:dyDescent="0.25">
      <c r="A106" s="162" t="s">
        <v>117</v>
      </c>
      <c r="B106" s="163"/>
      <c r="C106" s="163"/>
      <c r="D106" s="163"/>
      <c r="E106" s="163"/>
      <c r="F106" s="164"/>
      <c r="G106" s="162"/>
      <c r="H106" s="163"/>
      <c r="I106" s="163"/>
      <c r="J106" s="164"/>
    </row>
    <row r="107" spans="1:13" x14ac:dyDescent="0.25">
      <c r="A107" s="105" t="s">
        <v>169</v>
      </c>
      <c r="B107" s="106"/>
      <c r="C107" s="106"/>
      <c r="D107" s="106"/>
      <c r="E107" s="106"/>
      <c r="F107" s="107"/>
      <c r="G107" s="48" t="s">
        <v>170</v>
      </c>
      <c r="H107" s="50"/>
      <c r="I107" s="50"/>
      <c r="J107" s="49"/>
    </row>
    <row r="108" spans="1:13" hidden="1" x14ac:dyDescent="0.25">
      <c r="A108" s="105" t="s">
        <v>68</v>
      </c>
      <c r="B108" s="106"/>
      <c r="C108" s="106"/>
      <c r="D108" s="106"/>
      <c r="E108" s="106"/>
      <c r="F108" s="107"/>
      <c r="G108" s="48" t="s">
        <v>32</v>
      </c>
      <c r="H108" s="50"/>
      <c r="I108" s="50"/>
      <c r="J108" s="49"/>
    </row>
    <row r="109" spans="1:13" hidden="1" x14ac:dyDescent="0.25">
      <c r="A109" s="105" t="s">
        <v>69</v>
      </c>
      <c r="B109" s="106"/>
      <c r="C109" s="106"/>
      <c r="D109" s="106"/>
      <c r="E109" s="106"/>
      <c r="F109" s="107"/>
      <c r="G109" s="48" t="s">
        <v>32</v>
      </c>
      <c r="H109" s="50"/>
      <c r="I109" s="50"/>
      <c r="J109" s="49"/>
    </row>
    <row r="110" spans="1:13" ht="15.75" hidden="1" customHeight="1" x14ac:dyDescent="0.25">
      <c r="A110" s="48" t="s">
        <v>70</v>
      </c>
      <c r="B110" s="50"/>
      <c r="C110" s="50"/>
      <c r="D110" s="50"/>
      <c r="E110" s="50"/>
      <c r="F110" s="49"/>
      <c r="G110" s="48" t="s">
        <v>32</v>
      </c>
      <c r="H110" s="50"/>
      <c r="I110" s="50"/>
      <c r="J110" s="49"/>
    </row>
    <row r="111" spans="1:13" hidden="1" x14ac:dyDescent="0.25">
      <c r="A111" s="105" t="s">
        <v>71</v>
      </c>
      <c r="B111" s="106"/>
      <c r="C111" s="106"/>
      <c r="D111" s="106"/>
      <c r="E111" s="106"/>
      <c r="F111" s="107"/>
      <c r="G111" s="48" t="s">
        <v>32</v>
      </c>
      <c r="H111" s="50"/>
      <c r="I111" s="50"/>
      <c r="J111" s="49"/>
    </row>
    <row r="112" spans="1:13" x14ac:dyDescent="0.25">
      <c r="A112" s="105" t="s">
        <v>72</v>
      </c>
      <c r="B112" s="106"/>
      <c r="C112" s="106"/>
      <c r="D112" s="106"/>
      <c r="E112" s="106"/>
      <c r="F112" s="107"/>
      <c r="G112" s="48" t="s">
        <v>123</v>
      </c>
      <c r="H112" s="50"/>
      <c r="I112" s="50"/>
      <c r="J112" s="49"/>
    </row>
    <row r="113" spans="1:10" hidden="1" x14ac:dyDescent="0.25">
      <c r="A113" s="105" t="s">
        <v>73</v>
      </c>
      <c r="B113" s="106"/>
      <c r="C113" s="106"/>
      <c r="D113" s="106"/>
      <c r="E113" s="106"/>
      <c r="F113" s="107"/>
      <c r="G113" s="48" t="s">
        <v>32</v>
      </c>
      <c r="H113" s="50"/>
      <c r="I113" s="50"/>
      <c r="J113" s="49"/>
    </row>
    <row r="114" spans="1:10" s="38" customFormat="1" ht="14.45" customHeight="1" x14ac:dyDescent="0.25">
      <c r="A114" s="108" t="s">
        <v>74</v>
      </c>
      <c r="B114" s="109"/>
      <c r="C114" s="109"/>
      <c r="D114" s="109"/>
      <c r="E114" s="109"/>
      <c r="F114" s="110"/>
      <c r="G114" s="105">
        <f>G105*0.8</f>
        <v>13280</v>
      </c>
      <c r="H114" s="106"/>
      <c r="I114" s="106"/>
      <c r="J114" s="107"/>
    </row>
    <row r="115" spans="1:10" s="39" customFormat="1" ht="15.75" hidden="1" customHeight="1" x14ac:dyDescent="0.25">
      <c r="A115" s="73" t="s">
        <v>118</v>
      </c>
      <c r="B115" s="74"/>
      <c r="C115" s="74"/>
      <c r="D115" s="74"/>
      <c r="E115" s="74"/>
      <c r="F115" s="74"/>
      <c r="G115" s="74"/>
      <c r="H115" s="74"/>
      <c r="I115" s="74"/>
      <c r="J115" s="75"/>
    </row>
    <row r="116" spans="1:10" s="39" customFormat="1" ht="15.75" hidden="1" customHeight="1" x14ac:dyDescent="0.25">
      <c r="A116" s="96" t="s">
        <v>75</v>
      </c>
      <c r="B116" s="97"/>
      <c r="C116" s="40" t="s">
        <v>126</v>
      </c>
      <c r="D116" s="98" t="s">
        <v>76</v>
      </c>
      <c r="E116" s="99"/>
      <c r="F116" s="100"/>
      <c r="G116" s="96" t="s">
        <v>77</v>
      </c>
      <c r="H116" s="101"/>
      <c r="I116" s="101"/>
      <c r="J116" s="97"/>
    </row>
    <row r="117" spans="1:10" s="39" customFormat="1" ht="15.75" hidden="1" customHeight="1" x14ac:dyDescent="0.25">
      <c r="A117" s="76" t="s">
        <v>78</v>
      </c>
      <c r="B117" s="77"/>
      <c r="C117" s="41"/>
      <c r="D117" s="78"/>
      <c r="E117" s="79"/>
      <c r="F117" s="80"/>
      <c r="G117" s="81"/>
      <c r="H117" s="82"/>
      <c r="I117" s="82"/>
      <c r="J117" s="83"/>
    </row>
    <row r="118" spans="1:10" s="39" customFormat="1" ht="15.75" hidden="1" customHeight="1" x14ac:dyDescent="0.25">
      <c r="A118" s="76" t="s">
        <v>79</v>
      </c>
      <c r="B118" s="77"/>
      <c r="C118" s="41"/>
      <c r="D118" s="78"/>
      <c r="E118" s="79"/>
      <c r="F118" s="80"/>
      <c r="G118" s="81"/>
      <c r="H118" s="82"/>
      <c r="I118" s="82"/>
      <c r="J118" s="83"/>
    </row>
    <row r="119" spans="1:10" s="39" customFormat="1" ht="15.75" hidden="1" customHeight="1" x14ac:dyDescent="0.25">
      <c r="A119" s="76" t="s">
        <v>80</v>
      </c>
      <c r="B119" s="77"/>
      <c r="C119" s="41"/>
      <c r="D119" s="78"/>
      <c r="E119" s="79"/>
      <c r="F119" s="80"/>
      <c r="G119" s="81"/>
      <c r="H119" s="82"/>
      <c r="I119" s="82"/>
      <c r="J119" s="83"/>
    </row>
    <row r="120" spans="1:10" s="39" customFormat="1" ht="15.75" hidden="1" customHeight="1" x14ac:dyDescent="0.25">
      <c r="A120" s="73" t="s">
        <v>81</v>
      </c>
      <c r="B120" s="75"/>
      <c r="C120" s="40">
        <f>SUM(C117:C119)</f>
        <v>0</v>
      </c>
      <c r="D120" s="102">
        <f>SUM(D117:F119)</f>
        <v>0</v>
      </c>
      <c r="E120" s="103"/>
      <c r="F120" s="104"/>
      <c r="G120" s="96">
        <f>SUM(G117:J119)</f>
        <v>0</v>
      </c>
      <c r="H120" s="101"/>
      <c r="I120" s="101"/>
      <c r="J120" s="97"/>
    </row>
    <row r="121" spans="1:10" s="39" customFormat="1" ht="15.75" hidden="1" customHeight="1" x14ac:dyDescent="0.25">
      <c r="A121" s="73" t="s">
        <v>102</v>
      </c>
      <c r="B121" s="74"/>
      <c r="C121" s="74"/>
      <c r="D121" s="74"/>
      <c r="E121" s="74"/>
      <c r="F121" s="74"/>
      <c r="G121" s="74"/>
      <c r="H121" s="74"/>
      <c r="I121" s="74"/>
      <c r="J121" s="75"/>
    </row>
    <row r="122" spans="1:10" s="39" customFormat="1" ht="15.75" hidden="1" customHeight="1" x14ac:dyDescent="0.25">
      <c r="A122" s="96" t="s">
        <v>75</v>
      </c>
      <c r="B122" s="97"/>
      <c r="C122" s="40" t="s">
        <v>126</v>
      </c>
      <c r="D122" s="98" t="s">
        <v>76</v>
      </c>
      <c r="E122" s="99"/>
      <c r="F122" s="100"/>
      <c r="G122" s="96" t="s">
        <v>77</v>
      </c>
      <c r="H122" s="101"/>
      <c r="I122" s="101"/>
      <c r="J122" s="97"/>
    </row>
    <row r="123" spans="1:10" s="39" customFormat="1" ht="15.75" hidden="1" customHeight="1" x14ac:dyDescent="0.25">
      <c r="A123" s="76" t="s">
        <v>78</v>
      </c>
      <c r="B123" s="77"/>
      <c r="C123" s="41"/>
      <c r="D123" s="78"/>
      <c r="E123" s="79"/>
      <c r="F123" s="80"/>
      <c r="G123" s="81"/>
      <c r="H123" s="82"/>
      <c r="I123" s="82"/>
      <c r="J123" s="83"/>
    </row>
    <row r="124" spans="1:10" s="39" customFormat="1" ht="15.75" hidden="1" customHeight="1" x14ac:dyDescent="0.25">
      <c r="A124" s="76" t="s">
        <v>79</v>
      </c>
      <c r="B124" s="77"/>
      <c r="C124" s="41"/>
      <c r="D124" s="78"/>
      <c r="E124" s="79"/>
      <c r="F124" s="80"/>
      <c r="G124" s="81"/>
      <c r="H124" s="82"/>
      <c r="I124" s="82"/>
      <c r="J124" s="83"/>
    </row>
    <row r="125" spans="1:10" s="39" customFormat="1" ht="15.75" hidden="1" customHeight="1" x14ac:dyDescent="0.25">
      <c r="A125" s="76" t="s">
        <v>80</v>
      </c>
      <c r="B125" s="77"/>
      <c r="C125" s="41"/>
      <c r="D125" s="78"/>
      <c r="E125" s="79"/>
      <c r="F125" s="80"/>
      <c r="G125" s="81"/>
      <c r="H125" s="82"/>
      <c r="I125" s="82"/>
      <c r="J125" s="83"/>
    </row>
    <row r="126" spans="1:10" s="39" customFormat="1" ht="15.75" hidden="1" customHeight="1" x14ac:dyDescent="0.25">
      <c r="A126" s="73" t="s">
        <v>81</v>
      </c>
      <c r="B126" s="75"/>
      <c r="C126" s="40">
        <f>SUM(C123:C125)</f>
        <v>0</v>
      </c>
      <c r="D126" s="102">
        <f>SUM(D123:F125)</f>
        <v>0</v>
      </c>
      <c r="E126" s="103"/>
      <c r="F126" s="104"/>
      <c r="G126" s="96">
        <f>SUM(G123:J125)</f>
        <v>0</v>
      </c>
      <c r="H126" s="101"/>
      <c r="I126" s="101"/>
      <c r="J126" s="97"/>
    </row>
    <row r="127" spans="1:10" s="38" customFormat="1" ht="15.75" hidden="1" customHeight="1" x14ac:dyDescent="0.25">
      <c r="A127" s="88" t="s">
        <v>82</v>
      </c>
      <c r="B127" s="89"/>
      <c r="C127" s="89"/>
      <c r="D127" s="89"/>
      <c r="E127" s="89"/>
      <c r="F127" s="89"/>
      <c r="G127" s="89"/>
      <c r="H127" s="89"/>
      <c r="I127" s="89"/>
      <c r="J127" s="90"/>
    </row>
    <row r="128" spans="1:10" ht="15.75" hidden="1" customHeight="1" x14ac:dyDescent="0.25">
      <c r="A128" s="88" t="s">
        <v>83</v>
      </c>
      <c r="B128" s="89"/>
      <c r="C128" s="89"/>
      <c r="D128" s="89"/>
      <c r="E128" s="89"/>
      <c r="F128" s="89"/>
      <c r="G128" s="89"/>
      <c r="H128" s="89"/>
      <c r="I128" s="89"/>
      <c r="J128" s="90"/>
    </row>
    <row r="129" spans="1:10" ht="57" hidden="1" customHeight="1" x14ac:dyDescent="0.25">
      <c r="A129" s="4" t="s">
        <v>119</v>
      </c>
      <c r="B129" s="4" t="s">
        <v>120</v>
      </c>
      <c r="C129" s="4" t="s">
        <v>84</v>
      </c>
      <c r="D129" s="86" t="s">
        <v>85</v>
      </c>
      <c r="E129" s="87"/>
      <c r="F129" s="5" t="s">
        <v>86</v>
      </c>
      <c r="G129" s="4" t="s">
        <v>87</v>
      </c>
      <c r="H129" s="4" t="s">
        <v>88</v>
      </c>
      <c r="I129" s="86" t="s">
        <v>89</v>
      </c>
      <c r="J129" s="87"/>
    </row>
    <row r="130" spans="1:10" ht="42.75" hidden="1" customHeight="1" x14ac:dyDescent="0.25">
      <c r="A130" s="91" t="s">
        <v>121</v>
      </c>
      <c r="B130" s="92"/>
      <c r="C130" s="1" t="s">
        <v>84</v>
      </c>
      <c r="D130" s="91" t="s">
        <v>85</v>
      </c>
      <c r="E130" s="92"/>
      <c r="F130" s="3" t="s">
        <v>86</v>
      </c>
      <c r="G130" s="1" t="s">
        <v>87</v>
      </c>
      <c r="H130" s="1" t="s">
        <v>88</v>
      </c>
      <c r="I130" s="91" t="s">
        <v>89</v>
      </c>
      <c r="J130" s="92"/>
    </row>
    <row r="131" spans="1:10" s="25" customFormat="1" ht="15.75" hidden="1" customHeight="1" x14ac:dyDescent="0.25">
      <c r="A131" s="93"/>
      <c r="B131" s="94"/>
      <c r="C131" s="94"/>
      <c r="D131" s="94"/>
      <c r="E131" s="94"/>
      <c r="F131" s="94"/>
      <c r="G131" s="94"/>
      <c r="H131" s="94"/>
      <c r="I131" s="94"/>
      <c r="J131" s="95"/>
    </row>
    <row r="132" spans="1:10" s="25" customFormat="1" ht="15.75" hidden="1" customHeight="1" x14ac:dyDescent="0.25">
      <c r="A132" s="84"/>
      <c r="B132" s="85"/>
      <c r="C132" s="2"/>
      <c r="D132" s="84"/>
      <c r="E132" s="85"/>
      <c r="F132" s="2"/>
      <c r="G132" s="2"/>
      <c r="H132" s="2" t="s">
        <v>90</v>
      </c>
      <c r="I132" s="84"/>
      <c r="J132" s="85"/>
    </row>
    <row r="133" spans="1:10" s="25" customFormat="1" ht="15.75" hidden="1" customHeight="1" x14ac:dyDescent="0.25">
      <c r="A133" s="84"/>
      <c r="B133" s="85"/>
      <c r="C133" s="2"/>
      <c r="D133" s="84"/>
      <c r="E133" s="85"/>
      <c r="F133" s="2"/>
      <c r="G133" s="2"/>
      <c r="H133" s="2" t="s">
        <v>90</v>
      </c>
      <c r="I133" s="84"/>
      <c r="J133" s="85"/>
    </row>
    <row r="134" spans="1:10" s="25" customFormat="1" ht="15.75" hidden="1" customHeight="1" x14ac:dyDescent="0.25">
      <c r="A134" s="84"/>
      <c r="B134" s="85"/>
      <c r="C134" s="2"/>
      <c r="D134" s="84"/>
      <c r="E134" s="85"/>
      <c r="F134" s="2"/>
      <c r="G134" s="2"/>
      <c r="H134" s="2" t="s">
        <v>90</v>
      </c>
      <c r="I134" s="84"/>
      <c r="J134" s="85"/>
    </row>
    <row r="135" spans="1:10" s="25" customFormat="1" ht="15.75" hidden="1" customHeight="1" x14ac:dyDescent="0.25">
      <c r="A135" s="84"/>
      <c r="B135" s="85"/>
      <c r="C135" s="2"/>
      <c r="D135" s="84"/>
      <c r="E135" s="85"/>
      <c r="F135" s="2"/>
      <c r="G135" s="2"/>
      <c r="H135" s="2" t="s">
        <v>90</v>
      </c>
      <c r="I135" s="84"/>
      <c r="J135" s="85"/>
    </row>
    <row r="136" spans="1:10" s="25" customFormat="1" ht="15.75" hidden="1" customHeight="1" x14ac:dyDescent="0.25">
      <c r="A136" s="84"/>
      <c r="B136" s="85"/>
      <c r="C136" s="2"/>
      <c r="D136" s="84"/>
      <c r="E136" s="85"/>
      <c r="F136" s="2"/>
      <c r="G136" s="2"/>
      <c r="H136" s="2" t="s">
        <v>90</v>
      </c>
      <c r="I136" s="84"/>
      <c r="J136" s="85"/>
    </row>
    <row r="137" spans="1:10" s="25" customFormat="1" ht="15.75" hidden="1" customHeight="1" x14ac:dyDescent="0.25">
      <c r="A137" s="84"/>
      <c r="B137" s="85"/>
      <c r="C137" s="2"/>
      <c r="D137" s="84"/>
      <c r="E137" s="85"/>
      <c r="F137" s="2"/>
      <c r="G137" s="2"/>
      <c r="H137" s="2" t="s">
        <v>90</v>
      </c>
      <c r="I137" s="84"/>
      <c r="J137" s="85"/>
    </row>
    <row r="138" spans="1:10" s="25" customFormat="1" ht="15.75" hidden="1" customHeight="1" x14ac:dyDescent="0.25">
      <c r="A138" s="84"/>
      <c r="B138" s="85"/>
      <c r="C138" s="2"/>
      <c r="D138" s="84"/>
      <c r="E138" s="85"/>
      <c r="F138" s="2"/>
      <c r="G138" s="2"/>
      <c r="H138" s="2" t="s">
        <v>90</v>
      </c>
      <c r="I138" s="84"/>
      <c r="J138" s="85"/>
    </row>
    <row r="139" spans="1:10" s="25" customFormat="1" ht="15.75" hidden="1" customHeight="1" x14ac:dyDescent="0.25">
      <c r="A139" s="84"/>
      <c r="B139" s="85"/>
      <c r="C139" s="2"/>
      <c r="D139" s="84"/>
      <c r="E139" s="85"/>
      <c r="F139" s="2"/>
      <c r="G139" s="2"/>
      <c r="H139" s="2" t="s">
        <v>90</v>
      </c>
      <c r="I139" s="84"/>
      <c r="J139" s="85"/>
    </row>
    <row r="140" spans="1:10" s="25" customFormat="1" ht="15.75" hidden="1" customHeight="1" x14ac:dyDescent="0.25">
      <c r="A140" s="84"/>
      <c r="B140" s="85"/>
      <c r="C140" s="2"/>
      <c r="D140" s="84"/>
      <c r="E140" s="85"/>
      <c r="F140" s="2"/>
      <c r="G140" s="2"/>
      <c r="H140" s="2" t="s">
        <v>90</v>
      </c>
      <c r="I140" s="84"/>
      <c r="J140" s="85"/>
    </row>
    <row r="141" spans="1:10" s="25" customFormat="1" ht="15.75" hidden="1" customHeight="1" x14ac:dyDescent="0.25">
      <c r="A141" s="84"/>
      <c r="B141" s="85"/>
      <c r="C141" s="2"/>
      <c r="D141" s="84"/>
      <c r="E141" s="85"/>
      <c r="F141" s="2"/>
      <c r="G141" s="2"/>
      <c r="H141" s="2" t="s">
        <v>90</v>
      </c>
      <c r="I141" s="84"/>
      <c r="J141" s="85"/>
    </row>
    <row r="142" spans="1:10" s="25" customFormat="1" ht="15.75" hidden="1" customHeight="1" x14ac:dyDescent="0.25">
      <c r="A142" s="84"/>
      <c r="B142" s="85"/>
      <c r="C142" s="2"/>
      <c r="D142" s="84"/>
      <c r="E142" s="85"/>
      <c r="F142" s="2"/>
      <c r="G142" s="2"/>
      <c r="H142" s="2" t="s">
        <v>90</v>
      </c>
      <c r="I142" s="84"/>
      <c r="J142" s="85"/>
    </row>
    <row r="143" spans="1:10" s="25" customFormat="1" ht="15.75" hidden="1" customHeight="1" x14ac:dyDescent="0.25">
      <c r="A143" s="84"/>
      <c r="B143" s="85"/>
      <c r="C143" s="2"/>
      <c r="D143" s="84"/>
      <c r="E143" s="85"/>
      <c r="F143" s="2"/>
      <c r="G143" s="2"/>
      <c r="H143" s="2" t="s">
        <v>90</v>
      </c>
      <c r="I143" s="84"/>
      <c r="J143" s="85"/>
    </row>
    <row r="144" spans="1:10" s="25" customFormat="1" ht="15.75" hidden="1" customHeight="1" x14ac:dyDescent="0.25">
      <c r="A144" s="84"/>
      <c r="B144" s="85"/>
      <c r="C144" s="2"/>
      <c r="D144" s="84"/>
      <c r="E144" s="85"/>
      <c r="F144" s="2"/>
      <c r="G144" s="2"/>
      <c r="H144" s="2" t="s">
        <v>90</v>
      </c>
      <c r="I144" s="84"/>
      <c r="J144" s="85"/>
    </row>
    <row r="145" spans="1:10" s="25" customFormat="1" ht="15.75" hidden="1" customHeight="1" x14ac:dyDescent="0.25">
      <c r="A145" s="84"/>
      <c r="B145" s="85"/>
      <c r="C145" s="2"/>
      <c r="D145" s="84"/>
      <c r="E145" s="85"/>
      <c r="F145" s="2"/>
      <c r="G145" s="2"/>
      <c r="H145" s="2" t="s">
        <v>90</v>
      </c>
      <c r="I145" s="84"/>
      <c r="J145" s="85"/>
    </row>
    <row r="146" spans="1:10" s="25" customFormat="1" ht="15.75" hidden="1" customHeight="1" x14ac:dyDescent="0.25">
      <c r="A146" s="84"/>
      <c r="B146" s="85"/>
      <c r="C146" s="2"/>
      <c r="D146" s="84"/>
      <c r="E146" s="85"/>
      <c r="F146" s="2"/>
      <c r="G146" s="2"/>
      <c r="H146" s="2" t="s">
        <v>90</v>
      </c>
      <c r="I146" s="84"/>
      <c r="J146" s="85"/>
    </row>
    <row r="147" spans="1:10" s="25" customFormat="1" ht="15.75" hidden="1" customHeight="1" x14ac:dyDescent="0.25">
      <c r="A147" s="84"/>
      <c r="B147" s="85"/>
      <c r="C147" s="2"/>
      <c r="D147" s="84"/>
      <c r="E147" s="85"/>
      <c r="F147" s="2"/>
      <c r="G147" s="2"/>
      <c r="H147" s="2" t="s">
        <v>90</v>
      </c>
      <c r="I147" s="84"/>
      <c r="J147" s="85"/>
    </row>
    <row r="148" spans="1:10" s="25" customFormat="1" ht="15.75" hidden="1" customHeight="1" x14ac:dyDescent="0.25">
      <c r="A148" s="84"/>
      <c r="B148" s="85"/>
      <c r="C148" s="2"/>
      <c r="D148" s="84"/>
      <c r="E148" s="85"/>
      <c r="F148" s="2"/>
      <c r="G148" s="2"/>
      <c r="H148" s="2" t="s">
        <v>90</v>
      </c>
      <c r="I148" s="84"/>
      <c r="J148" s="85"/>
    </row>
    <row r="149" spans="1:10" s="25" customFormat="1" ht="15.75" hidden="1" customHeight="1" x14ac:dyDescent="0.25">
      <c r="A149" s="84"/>
      <c r="B149" s="85"/>
      <c r="C149" s="2"/>
      <c r="D149" s="84"/>
      <c r="E149" s="85"/>
      <c r="F149" s="2"/>
      <c r="G149" s="2"/>
      <c r="H149" s="2" t="s">
        <v>90</v>
      </c>
      <c r="I149" s="84"/>
      <c r="J149" s="85"/>
    </row>
    <row r="150" spans="1:10" s="25" customFormat="1" ht="15.75" hidden="1" customHeight="1" x14ac:dyDescent="0.25">
      <c r="A150" s="84"/>
      <c r="B150" s="85"/>
      <c r="C150" s="2"/>
      <c r="D150" s="84"/>
      <c r="E150" s="85"/>
      <c r="F150" s="2"/>
      <c r="G150" s="2"/>
      <c r="H150" s="2" t="s">
        <v>90</v>
      </c>
      <c r="I150" s="84"/>
      <c r="J150" s="85"/>
    </row>
    <row r="151" spans="1:10" s="25" customFormat="1" ht="15.75" hidden="1" customHeight="1" x14ac:dyDescent="0.25">
      <c r="A151" s="84"/>
      <c r="B151" s="85"/>
      <c r="C151" s="2"/>
      <c r="D151" s="84"/>
      <c r="E151" s="85"/>
      <c r="F151" s="2"/>
      <c r="G151" s="2"/>
      <c r="H151" s="2" t="s">
        <v>90</v>
      </c>
      <c r="I151" s="84"/>
      <c r="J151" s="85"/>
    </row>
    <row r="152" spans="1:10" s="25" customFormat="1" ht="15.75" hidden="1" customHeight="1" x14ac:dyDescent="0.25">
      <c r="A152" s="84"/>
      <c r="B152" s="85"/>
      <c r="C152" s="2"/>
      <c r="D152" s="84"/>
      <c r="E152" s="85"/>
      <c r="F152" s="2"/>
      <c r="G152" s="2"/>
      <c r="H152" s="2" t="s">
        <v>90</v>
      </c>
      <c r="I152" s="84"/>
      <c r="J152" s="85"/>
    </row>
    <row r="153" spans="1:10" s="25" customFormat="1" ht="15.75" hidden="1" customHeight="1" x14ac:dyDescent="0.25">
      <c r="A153" s="84"/>
      <c r="B153" s="85"/>
      <c r="C153" s="2"/>
      <c r="D153" s="84"/>
      <c r="E153" s="85"/>
      <c r="F153" s="2"/>
      <c r="G153" s="2"/>
      <c r="H153" s="2" t="s">
        <v>90</v>
      </c>
      <c r="I153" s="84"/>
      <c r="J153" s="85"/>
    </row>
    <row r="154" spans="1:10" s="25" customFormat="1" ht="15.75" hidden="1" customHeight="1" x14ac:dyDescent="0.25">
      <c r="A154" s="84"/>
      <c r="B154" s="85"/>
      <c r="C154" s="2"/>
      <c r="D154" s="84"/>
      <c r="E154" s="85"/>
      <c r="F154" s="2"/>
      <c r="G154" s="2"/>
      <c r="H154" s="2" t="s">
        <v>90</v>
      </c>
      <c r="I154" s="84"/>
      <c r="J154" s="85"/>
    </row>
    <row r="155" spans="1:10" s="25" customFormat="1" ht="15.75" hidden="1" customHeight="1" x14ac:dyDescent="0.25">
      <c r="A155" s="84"/>
      <c r="B155" s="85"/>
      <c r="C155" s="2"/>
      <c r="D155" s="84"/>
      <c r="E155" s="85"/>
      <c r="F155" s="2"/>
      <c r="G155" s="2"/>
      <c r="H155" s="2" t="s">
        <v>90</v>
      </c>
      <c r="I155" s="84"/>
      <c r="J155" s="85"/>
    </row>
    <row r="156" spans="1:10" s="25" customFormat="1" ht="15.75" hidden="1" customHeight="1" x14ac:dyDescent="0.25">
      <c r="A156" s="84"/>
      <c r="B156" s="85"/>
      <c r="C156" s="2"/>
      <c r="D156" s="84"/>
      <c r="E156" s="85"/>
      <c r="F156" s="2"/>
      <c r="G156" s="2"/>
      <c r="H156" s="2" t="s">
        <v>90</v>
      </c>
      <c r="I156" s="84"/>
      <c r="J156" s="85"/>
    </row>
    <row r="157" spans="1:10" s="25" customFormat="1" ht="15.75" hidden="1" customHeight="1" x14ac:dyDescent="0.25">
      <c r="A157" s="84"/>
      <c r="B157" s="85"/>
      <c r="C157" s="2"/>
      <c r="D157" s="84"/>
      <c r="E157" s="85"/>
      <c r="F157" s="2"/>
      <c r="G157" s="2"/>
      <c r="H157" s="2" t="s">
        <v>90</v>
      </c>
      <c r="I157" s="84"/>
      <c r="J157" s="85"/>
    </row>
    <row r="158" spans="1:10" s="25" customFormat="1" ht="15.75" hidden="1" customHeight="1" x14ac:dyDescent="0.25">
      <c r="A158" s="84"/>
      <c r="B158" s="85"/>
      <c r="C158" s="2"/>
      <c r="D158" s="84"/>
      <c r="E158" s="85"/>
      <c r="F158" s="2"/>
      <c r="G158" s="2"/>
      <c r="H158" s="2" t="s">
        <v>90</v>
      </c>
      <c r="I158" s="84"/>
      <c r="J158" s="85"/>
    </row>
    <row r="159" spans="1:10" s="25" customFormat="1" ht="15.75" hidden="1" customHeight="1" x14ac:dyDescent="0.25">
      <c r="A159" s="84"/>
      <c r="B159" s="85"/>
      <c r="C159" s="2"/>
      <c r="D159" s="84"/>
      <c r="E159" s="85"/>
      <c r="F159" s="2"/>
      <c r="G159" s="2"/>
      <c r="H159" s="2" t="s">
        <v>90</v>
      </c>
      <c r="I159" s="84"/>
      <c r="J159" s="85"/>
    </row>
    <row r="160" spans="1:10" s="25" customFormat="1" ht="15.75" hidden="1" customHeight="1" x14ac:dyDescent="0.25">
      <c r="A160" s="84"/>
      <c r="B160" s="85"/>
      <c r="C160" s="2"/>
      <c r="D160" s="84"/>
      <c r="E160" s="85"/>
      <c r="F160" s="2"/>
      <c r="G160" s="2"/>
      <c r="H160" s="2" t="s">
        <v>90</v>
      </c>
      <c r="I160" s="84"/>
      <c r="J160" s="85"/>
    </row>
    <row r="161" spans="1:10" s="25" customFormat="1" ht="15.75" hidden="1" customHeight="1" x14ac:dyDescent="0.25">
      <c r="A161" s="84"/>
      <c r="B161" s="85"/>
      <c r="C161" s="2"/>
      <c r="D161" s="84"/>
      <c r="E161" s="85"/>
      <c r="F161" s="2"/>
      <c r="G161" s="2"/>
      <c r="H161" s="2" t="s">
        <v>90</v>
      </c>
      <c r="I161" s="84"/>
      <c r="J161" s="85"/>
    </row>
    <row r="162" spans="1:10" s="25" customFormat="1" ht="15.75" hidden="1" customHeight="1" x14ac:dyDescent="0.25">
      <c r="A162" s="84"/>
      <c r="B162" s="85"/>
      <c r="C162" s="2"/>
      <c r="D162" s="84"/>
      <c r="E162" s="85"/>
      <c r="F162" s="2"/>
      <c r="G162" s="2"/>
      <c r="H162" s="2" t="s">
        <v>90</v>
      </c>
      <c r="I162" s="84"/>
      <c r="J162" s="85"/>
    </row>
    <row r="163" spans="1:10" s="25" customFormat="1" ht="15.75" hidden="1" customHeight="1" x14ac:dyDescent="0.25">
      <c r="A163" s="84"/>
      <c r="B163" s="85"/>
      <c r="C163" s="2"/>
      <c r="D163" s="84"/>
      <c r="E163" s="85"/>
      <c r="F163" s="2"/>
      <c r="G163" s="2"/>
      <c r="H163" s="2" t="s">
        <v>90</v>
      </c>
      <c r="I163" s="84"/>
      <c r="J163" s="85"/>
    </row>
    <row r="164" spans="1:10" s="25" customFormat="1" ht="15.75" hidden="1" customHeight="1" x14ac:dyDescent="0.25">
      <c r="A164" s="84"/>
      <c r="B164" s="85"/>
      <c r="C164" s="2"/>
      <c r="D164" s="84"/>
      <c r="E164" s="85"/>
      <c r="F164" s="2"/>
      <c r="G164" s="2"/>
      <c r="H164" s="2" t="s">
        <v>90</v>
      </c>
      <c r="I164" s="84"/>
      <c r="J164" s="85"/>
    </row>
    <row r="165" spans="1:10" s="25" customFormat="1" ht="15.75" hidden="1" customHeight="1" x14ac:dyDescent="0.25">
      <c r="A165" s="84"/>
      <c r="B165" s="85"/>
      <c r="C165" s="2"/>
      <c r="D165" s="84"/>
      <c r="E165" s="85"/>
      <c r="F165" s="2"/>
      <c r="G165" s="2"/>
      <c r="H165" s="2" t="s">
        <v>90</v>
      </c>
      <c r="I165" s="84"/>
      <c r="J165" s="85"/>
    </row>
    <row r="166" spans="1:10" s="25" customFormat="1" ht="15.75" hidden="1" customHeight="1" x14ac:dyDescent="0.25">
      <c r="A166" s="84"/>
      <c r="B166" s="85"/>
      <c r="C166" s="2"/>
      <c r="D166" s="84"/>
      <c r="E166" s="85"/>
      <c r="F166" s="2"/>
      <c r="G166" s="2"/>
      <c r="H166" s="2" t="s">
        <v>90</v>
      </c>
      <c r="I166" s="84"/>
      <c r="J166" s="85"/>
    </row>
    <row r="167" spans="1:10" s="25" customFormat="1" ht="15.75" hidden="1" customHeight="1" x14ac:dyDescent="0.25">
      <c r="A167" s="84"/>
      <c r="B167" s="85"/>
      <c r="C167" s="2"/>
      <c r="D167" s="84"/>
      <c r="E167" s="85"/>
      <c r="F167" s="2"/>
      <c r="G167" s="2"/>
      <c r="H167" s="2" t="s">
        <v>90</v>
      </c>
      <c r="I167" s="84"/>
      <c r="J167" s="85"/>
    </row>
    <row r="168" spans="1:10" s="25" customFormat="1" ht="15.75" hidden="1" customHeight="1" x14ac:dyDescent="0.25">
      <c r="A168" s="84"/>
      <c r="B168" s="85"/>
      <c r="C168" s="2"/>
      <c r="D168" s="84"/>
      <c r="E168" s="85"/>
      <c r="F168" s="2"/>
      <c r="G168" s="2"/>
      <c r="H168" s="2" t="s">
        <v>90</v>
      </c>
      <c r="I168" s="84"/>
      <c r="J168" s="85"/>
    </row>
    <row r="169" spans="1:10" s="25" customFormat="1" ht="15.75" hidden="1" customHeight="1" x14ac:dyDescent="0.25">
      <c r="A169" s="84"/>
      <c r="B169" s="85"/>
      <c r="C169" s="2"/>
      <c r="D169" s="84"/>
      <c r="E169" s="85"/>
      <c r="F169" s="2"/>
      <c r="G169" s="2"/>
      <c r="H169" s="2" t="s">
        <v>90</v>
      </c>
      <c r="I169" s="84"/>
      <c r="J169" s="85"/>
    </row>
    <row r="170" spans="1:10" s="25" customFormat="1" ht="15.75" hidden="1" customHeight="1" x14ac:dyDescent="0.25">
      <c r="A170" s="84"/>
      <c r="B170" s="85"/>
      <c r="C170" s="2"/>
      <c r="D170" s="84"/>
      <c r="E170" s="85"/>
      <c r="F170" s="2"/>
      <c r="G170" s="2"/>
      <c r="H170" s="2" t="s">
        <v>90</v>
      </c>
      <c r="I170" s="84"/>
      <c r="J170" s="85"/>
    </row>
    <row r="171" spans="1:10" s="25" customFormat="1" ht="15.75" hidden="1" customHeight="1" x14ac:dyDescent="0.25">
      <c r="A171" s="84"/>
      <c r="B171" s="85"/>
      <c r="C171" s="2"/>
      <c r="D171" s="84"/>
      <c r="E171" s="85"/>
      <c r="F171" s="2"/>
      <c r="G171" s="2"/>
      <c r="H171" s="2" t="s">
        <v>90</v>
      </c>
      <c r="I171" s="84"/>
      <c r="J171" s="85"/>
    </row>
    <row r="172" spans="1:10" s="25" customFormat="1" ht="15.75" hidden="1" customHeight="1" x14ac:dyDescent="0.25">
      <c r="A172" s="84"/>
      <c r="B172" s="85"/>
      <c r="C172" s="2"/>
      <c r="D172" s="84"/>
      <c r="E172" s="85"/>
      <c r="F172" s="2"/>
      <c r="G172" s="2"/>
      <c r="H172" s="2" t="s">
        <v>90</v>
      </c>
      <c r="I172" s="84"/>
      <c r="J172" s="85"/>
    </row>
    <row r="173" spans="1:10" s="25" customFormat="1" ht="15.75" hidden="1" customHeight="1" x14ac:dyDescent="0.25">
      <c r="A173" s="84"/>
      <c r="B173" s="85"/>
      <c r="C173" s="2"/>
      <c r="D173" s="84"/>
      <c r="E173" s="85"/>
      <c r="F173" s="2"/>
      <c r="G173" s="2"/>
      <c r="H173" s="2" t="s">
        <v>90</v>
      </c>
      <c r="I173" s="84"/>
      <c r="J173" s="85"/>
    </row>
    <row r="174" spans="1:10" s="25" customFormat="1" ht="15.75" hidden="1" customHeight="1" x14ac:dyDescent="0.25">
      <c r="A174" s="84"/>
      <c r="B174" s="85"/>
      <c r="C174" s="2"/>
      <c r="D174" s="84"/>
      <c r="E174" s="85"/>
      <c r="F174" s="2"/>
      <c r="G174" s="2"/>
      <c r="H174" s="2" t="s">
        <v>90</v>
      </c>
      <c r="I174" s="84"/>
      <c r="J174" s="85"/>
    </row>
    <row r="175" spans="1:10" s="25" customFormat="1" ht="15.75" hidden="1" customHeight="1" x14ac:dyDescent="0.25">
      <c r="A175" s="84"/>
      <c r="B175" s="85"/>
      <c r="C175" s="2"/>
      <c r="D175" s="84"/>
      <c r="E175" s="85"/>
      <c r="F175" s="2"/>
      <c r="G175" s="2"/>
      <c r="H175" s="2" t="s">
        <v>90</v>
      </c>
      <c r="I175" s="84"/>
      <c r="J175" s="85"/>
    </row>
    <row r="176" spans="1:10" s="25" customFormat="1" ht="15.75" hidden="1" customHeight="1" x14ac:dyDescent="0.25">
      <c r="A176" s="84"/>
      <c r="B176" s="85"/>
      <c r="C176" s="2"/>
      <c r="D176" s="84"/>
      <c r="E176" s="85"/>
      <c r="F176" s="2"/>
      <c r="G176" s="2"/>
      <c r="H176" s="2" t="s">
        <v>90</v>
      </c>
      <c r="I176" s="84"/>
      <c r="J176" s="85"/>
    </row>
    <row r="177" spans="1:10" s="25" customFormat="1" ht="15.75" hidden="1" customHeight="1" x14ac:dyDescent="0.25">
      <c r="A177" s="84"/>
      <c r="B177" s="85"/>
      <c r="C177" s="2"/>
      <c r="D177" s="84"/>
      <c r="E177" s="85"/>
      <c r="F177" s="2"/>
      <c r="G177" s="2"/>
      <c r="H177" s="2" t="s">
        <v>90</v>
      </c>
      <c r="I177" s="84"/>
      <c r="J177" s="85"/>
    </row>
    <row r="178" spans="1:10" s="25" customFormat="1" ht="15.75" hidden="1" customHeight="1" x14ac:dyDescent="0.25">
      <c r="A178" s="84"/>
      <c r="B178" s="85"/>
      <c r="C178" s="2"/>
      <c r="D178" s="84"/>
      <c r="E178" s="85"/>
      <c r="F178" s="2"/>
      <c r="G178" s="2"/>
      <c r="H178" s="2" t="s">
        <v>90</v>
      </c>
      <c r="I178" s="84"/>
      <c r="J178" s="85"/>
    </row>
    <row r="179" spans="1:10" s="25" customFormat="1" ht="15.75" hidden="1" customHeight="1" x14ac:dyDescent="0.25">
      <c r="A179" s="84"/>
      <c r="B179" s="85"/>
      <c r="C179" s="2"/>
      <c r="D179" s="84"/>
      <c r="E179" s="85"/>
      <c r="F179" s="2"/>
      <c r="G179" s="2"/>
      <c r="H179" s="2" t="s">
        <v>90</v>
      </c>
      <c r="I179" s="84"/>
      <c r="J179" s="85"/>
    </row>
    <row r="180" spans="1:10" s="25" customFormat="1" ht="15.75" hidden="1" customHeight="1" x14ac:dyDescent="0.25">
      <c r="A180" s="84"/>
      <c r="B180" s="85"/>
      <c r="C180" s="2"/>
      <c r="D180" s="84"/>
      <c r="E180" s="85"/>
      <c r="F180" s="2"/>
      <c r="G180" s="2"/>
      <c r="H180" s="2" t="s">
        <v>90</v>
      </c>
      <c r="I180" s="84"/>
      <c r="J180" s="85"/>
    </row>
    <row r="181" spans="1:10" s="25" customFormat="1" ht="15.75" hidden="1" customHeight="1" x14ac:dyDescent="0.25">
      <c r="A181" s="84"/>
      <c r="B181" s="85"/>
      <c r="C181" s="2"/>
      <c r="D181" s="84"/>
      <c r="E181" s="85"/>
      <c r="F181" s="2"/>
      <c r="G181" s="2"/>
      <c r="H181" s="2" t="s">
        <v>90</v>
      </c>
      <c r="I181" s="84"/>
      <c r="J181" s="85"/>
    </row>
    <row r="182" spans="1:10" s="25" customFormat="1" ht="15.75" hidden="1" customHeight="1" x14ac:dyDescent="0.25">
      <c r="A182" s="84"/>
      <c r="B182" s="85"/>
      <c r="C182" s="2"/>
      <c r="D182" s="84"/>
      <c r="E182" s="85"/>
      <c r="F182" s="2"/>
      <c r="G182" s="2"/>
      <c r="H182" s="2" t="s">
        <v>90</v>
      </c>
      <c r="I182" s="84"/>
      <c r="J182" s="85"/>
    </row>
    <row r="183" spans="1:10" s="25" customFormat="1" ht="15.75" hidden="1" customHeight="1" x14ac:dyDescent="0.25">
      <c r="A183" s="84"/>
      <c r="B183" s="85"/>
      <c r="C183" s="2"/>
      <c r="D183" s="84"/>
      <c r="E183" s="85"/>
      <c r="F183" s="2"/>
      <c r="G183" s="2"/>
      <c r="H183" s="2" t="s">
        <v>90</v>
      </c>
      <c r="I183" s="84"/>
      <c r="J183" s="85"/>
    </row>
    <row r="184" spans="1:10" s="25" customFormat="1" ht="15.75" hidden="1" customHeight="1" x14ac:dyDescent="0.25">
      <c r="A184" s="84"/>
      <c r="B184" s="85"/>
      <c r="C184" s="2"/>
      <c r="D184" s="84"/>
      <c r="E184" s="85"/>
      <c r="F184" s="2"/>
      <c r="G184" s="2"/>
      <c r="H184" s="2" t="s">
        <v>90</v>
      </c>
      <c r="I184" s="84"/>
      <c r="J184" s="85"/>
    </row>
    <row r="185" spans="1:10" s="25" customFormat="1" ht="15.75" hidden="1" customHeight="1" x14ac:dyDescent="0.25">
      <c r="A185" s="84"/>
      <c r="B185" s="85"/>
      <c r="C185" s="2"/>
      <c r="D185" s="84"/>
      <c r="E185" s="85"/>
      <c r="F185" s="2"/>
      <c r="G185" s="2"/>
      <c r="H185" s="2" t="s">
        <v>90</v>
      </c>
      <c r="I185" s="84"/>
      <c r="J185" s="85"/>
    </row>
    <row r="186" spans="1:10" s="25" customFormat="1" ht="15.75" hidden="1" customHeight="1" x14ac:dyDescent="0.25">
      <c r="A186" s="84"/>
      <c r="B186" s="85"/>
      <c r="C186" s="2"/>
      <c r="D186" s="84"/>
      <c r="E186" s="85"/>
      <c r="F186" s="2"/>
      <c r="G186" s="2"/>
      <c r="H186" s="2" t="s">
        <v>90</v>
      </c>
      <c r="I186" s="84"/>
      <c r="J186" s="85"/>
    </row>
    <row r="187" spans="1:10" s="25" customFormat="1" ht="15.75" hidden="1" customHeight="1" x14ac:dyDescent="0.25">
      <c r="A187" s="84"/>
      <c r="B187" s="85"/>
      <c r="C187" s="2"/>
      <c r="D187" s="84"/>
      <c r="E187" s="85"/>
      <c r="F187" s="2"/>
      <c r="G187" s="2"/>
      <c r="H187" s="2" t="s">
        <v>90</v>
      </c>
      <c r="I187" s="84"/>
      <c r="J187" s="85"/>
    </row>
    <row r="188" spans="1:10" s="25" customFormat="1" ht="15.75" hidden="1" customHeight="1" x14ac:dyDescent="0.25">
      <c r="A188" s="84"/>
      <c r="B188" s="85"/>
      <c r="C188" s="2"/>
      <c r="D188" s="84"/>
      <c r="E188" s="85"/>
      <c r="F188" s="2"/>
      <c r="G188" s="2"/>
      <c r="H188" s="2" t="s">
        <v>90</v>
      </c>
      <c r="I188" s="84"/>
      <c r="J188" s="85"/>
    </row>
    <row r="189" spans="1:10" s="25" customFormat="1" ht="15.75" hidden="1" customHeight="1" x14ac:dyDescent="0.25">
      <c r="A189" s="84"/>
      <c r="B189" s="85"/>
      <c r="C189" s="2"/>
      <c r="D189" s="84"/>
      <c r="E189" s="85"/>
      <c r="F189" s="2"/>
      <c r="G189" s="2"/>
      <c r="H189" s="2" t="s">
        <v>90</v>
      </c>
      <c r="I189" s="84"/>
      <c r="J189" s="85"/>
    </row>
    <row r="190" spans="1:10" s="25" customFormat="1" ht="15.75" hidden="1" customHeight="1" x14ac:dyDescent="0.25">
      <c r="A190" s="84"/>
      <c r="B190" s="85"/>
      <c r="C190" s="2"/>
      <c r="D190" s="84"/>
      <c r="E190" s="85"/>
      <c r="F190" s="2"/>
      <c r="G190" s="2"/>
      <c r="H190" s="2" t="s">
        <v>90</v>
      </c>
      <c r="I190" s="84"/>
      <c r="J190" s="85"/>
    </row>
    <row r="191" spans="1:10" s="25" customFormat="1" ht="15.75" hidden="1" customHeight="1" x14ac:dyDescent="0.25">
      <c r="A191" s="84"/>
      <c r="B191" s="85"/>
      <c r="C191" s="2"/>
      <c r="D191" s="84"/>
      <c r="E191" s="85"/>
      <c r="F191" s="2"/>
      <c r="G191" s="2"/>
      <c r="H191" s="2" t="s">
        <v>90</v>
      </c>
      <c r="I191" s="84"/>
      <c r="J191" s="85"/>
    </row>
    <row r="192" spans="1:10" s="25" customFormat="1" ht="15.75" hidden="1" customHeight="1" x14ac:dyDescent="0.25">
      <c r="A192" s="84"/>
      <c r="B192" s="85"/>
      <c r="C192" s="2"/>
      <c r="D192" s="84"/>
      <c r="E192" s="85"/>
      <c r="F192" s="2"/>
      <c r="G192" s="2"/>
      <c r="H192" s="2" t="s">
        <v>90</v>
      </c>
      <c r="I192" s="84"/>
      <c r="J192" s="85"/>
    </row>
    <row r="193" spans="1:10" s="25" customFormat="1" ht="15.75" hidden="1" customHeight="1" x14ac:dyDescent="0.25">
      <c r="A193" s="84"/>
      <c r="B193" s="85"/>
      <c r="C193" s="2"/>
      <c r="D193" s="84"/>
      <c r="E193" s="85"/>
      <c r="F193" s="2"/>
      <c r="G193" s="2"/>
      <c r="H193" s="2" t="s">
        <v>90</v>
      </c>
      <c r="I193" s="84"/>
      <c r="J193" s="85"/>
    </row>
    <row r="194" spans="1:10" s="25" customFormat="1" ht="15.75" hidden="1" customHeight="1" x14ac:dyDescent="0.25">
      <c r="A194" s="84"/>
      <c r="B194" s="85"/>
      <c r="C194" s="2"/>
      <c r="D194" s="84"/>
      <c r="E194" s="85"/>
      <c r="F194" s="2"/>
      <c r="G194" s="2"/>
      <c r="H194" s="2" t="s">
        <v>90</v>
      </c>
      <c r="I194" s="84"/>
      <c r="J194" s="85"/>
    </row>
    <row r="195" spans="1:10" s="25" customFormat="1" ht="15.75" hidden="1" customHeight="1" x14ac:dyDescent="0.25">
      <c r="A195" s="84"/>
      <c r="B195" s="85"/>
      <c r="C195" s="2"/>
      <c r="D195" s="84"/>
      <c r="E195" s="85"/>
      <c r="F195" s="2"/>
      <c r="G195" s="2"/>
      <c r="H195" s="2" t="s">
        <v>90</v>
      </c>
      <c r="I195" s="84"/>
      <c r="J195" s="85"/>
    </row>
    <row r="196" spans="1:10" s="25" customFormat="1" ht="15.75" hidden="1" customHeight="1" x14ac:dyDescent="0.25">
      <c r="A196" s="84"/>
      <c r="B196" s="85"/>
      <c r="C196" s="2"/>
      <c r="D196" s="84"/>
      <c r="E196" s="85"/>
      <c r="F196" s="2"/>
      <c r="G196" s="2"/>
      <c r="H196" s="2" t="s">
        <v>90</v>
      </c>
      <c r="I196" s="84"/>
      <c r="J196" s="85"/>
    </row>
    <row r="197" spans="1:10" s="25" customFormat="1" ht="15.75" hidden="1" customHeight="1" x14ac:dyDescent="0.25">
      <c r="A197" s="84"/>
      <c r="B197" s="85"/>
      <c r="C197" s="2"/>
      <c r="D197" s="84"/>
      <c r="E197" s="85"/>
      <c r="F197" s="2"/>
      <c r="G197" s="2"/>
      <c r="H197" s="2" t="s">
        <v>90</v>
      </c>
      <c r="I197" s="84"/>
      <c r="J197" s="85"/>
    </row>
    <row r="198" spans="1:10" s="25" customFormat="1" ht="15.75" hidden="1" customHeight="1" x14ac:dyDescent="0.25">
      <c r="A198" s="84"/>
      <c r="B198" s="85"/>
      <c r="C198" s="2"/>
      <c r="D198" s="84"/>
      <c r="E198" s="85"/>
      <c r="F198" s="2"/>
      <c r="G198" s="2"/>
      <c r="H198" s="2" t="s">
        <v>90</v>
      </c>
      <c r="I198" s="84"/>
      <c r="J198" s="85"/>
    </row>
    <row r="199" spans="1:10" s="25" customFormat="1" ht="15.75" hidden="1" customHeight="1" x14ac:dyDescent="0.25">
      <c r="A199" s="84"/>
      <c r="B199" s="85"/>
      <c r="C199" s="2"/>
      <c r="D199" s="84"/>
      <c r="E199" s="85"/>
      <c r="F199" s="2"/>
      <c r="G199" s="2"/>
      <c r="H199" s="2" t="s">
        <v>90</v>
      </c>
      <c r="I199" s="84"/>
      <c r="J199" s="85"/>
    </row>
    <row r="200" spans="1:10" s="25" customFormat="1" ht="15.75" hidden="1" customHeight="1" x14ac:dyDescent="0.25">
      <c r="A200" s="84"/>
      <c r="B200" s="85"/>
      <c r="C200" s="2"/>
      <c r="D200" s="84"/>
      <c r="E200" s="85"/>
      <c r="F200" s="2"/>
      <c r="G200" s="2"/>
      <c r="H200" s="2" t="s">
        <v>90</v>
      </c>
      <c r="I200" s="84"/>
      <c r="J200" s="85"/>
    </row>
    <row r="201" spans="1:10" s="25" customFormat="1" ht="15.75" hidden="1" customHeight="1" x14ac:dyDescent="0.25">
      <c r="A201" s="84"/>
      <c r="B201" s="85"/>
      <c r="C201" s="2"/>
      <c r="D201" s="84"/>
      <c r="E201" s="85"/>
      <c r="F201" s="2"/>
      <c r="G201" s="2"/>
      <c r="H201" s="2" t="s">
        <v>90</v>
      </c>
      <c r="I201" s="84"/>
      <c r="J201" s="85"/>
    </row>
    <row r="202" spans="1:10" s="25" customFormat="1" ht="15.75" hidden="1" customHeight="1" x14ac:dyDescent="0.25">
      <c r="A202" s="84"/>
      <c r="B202" s="85"/>
      <c r="C202" s="2"/>
      <c r="D202" s="84"/>
      <c r="E202" s="85"/>
      <c r="F202" s="2"/>
      <c r="G202" s="2"/>
      <c r="H202" s="2" t="s">
        <v>90</v>
      </c>
      <c r="I202" s="84"/>
      <c r="J202" s="85"/>
    </row>
    <row r="203" spans="1:10" s="25" customFormat="1" ht="15.75" hidden="1" customHeight="1" x14ac:dyDescent="0.25">
      <c r="A203" s="84"/>
      <c r="B203" s="85"/>
      <c r="C203" s="2"/>
      <c r="D203" s="84"/>
      <c r="E203" s="85"/>
      <c r="F203" s="2"/>
      <c r="G203" s="2"/>
      <c r="H203" s="2" t="s">
        <v>90</v>
      </c>
      <c r="I203" s="84"/>
      <c r="J203" s="85"/>
    </row>
    <row r="204" spans="1:10" s="25" customFormat="1" ht="15.75" hidden="1" customHeight="1" x14ac:dyDescent="0.25">
      <c r="A204" s="84"/>
      <c r="B204" s="85"/>
      <c r="C204" s="2"/>
      <c r="D204" s="84"/>
      <c r="E204" s="85"/>
      <c r="F204" s="2"/>
      <c r="G204" s="2"/>
      <c r="H204" s="2" t="s">
        <v>90</v>
      </c>
      <c r="I204" s="84"/>
      <c r="J204" s="85"/>
    </row>
    <row r="205" spans="1:10" s="25" customFormat="1" ht="15.75" hidden="1" customHeight="1" x14ac:dyDescent="0.25">
      <c r="A205" s="84"/>
      <c r="B205" s="85"/>
      <c r="C205" s="2"/>
      <c r="D205" s="84"/>
      <c r="E205" s="85"/>
      <c r="F205" s="2"/>
      <c r="G205" s="2"/>
      <c r="H205" s="2" t="s">
        <v>90</v>
      </c>
      <c r="I205" s="84"/>
      <c r="J205" s="85"/>
    </row>
    <row r="206" spans="1:10" s="25" customFormat="1" ht="15.75" hidden="1" customHeight="1" x14ac:dyDescent="0.25">
      <c r="A206" s="84"/>
      <c r="B206" s="85"/>
      <c r="C206" s="2"/>
      <c r="D206" s="84"/>
      <c r="E206" s="85"/>
      <c r="F206" s="2"/>
      <c r="G206" s="2"/>
      <c r="H206" s="2" t="s">
        <v>90</v>
      </c>
      <c r="I206" s="84"/>
      <c r="J206" s="85"/>
    </row>
    <row r="207" spans="1:10" s="25" customFormat="1" ht="15.75" hidden="1" customHeight="1" x14ac:dyDescent="0.25">
      <c r="A207" s="84"/>
      <c r="B207" s="85"/>
      <c r="C207" s="2"/>
      <c r="D207" s="84"/>
      <c r="E207" s="85"/>
      <c r="F207" s="2"/>
      <c r="G207" s="2"/>
      <c r="H207" s="2" t="s">
        <v>90</v>
      </c>
      <c r="I207" s="84"/>
      <c r="J207" s="85"/>
    </row>
    <row r="208" spans="1:10" s="25" customFormat="1" ht="15.75" hidden="1" customHeight="1" x14ac:dyDescent="0.25">
      <c r="A208" s="84"/>
      <c r="B208" s="85"/>
      <c r="C208" s="2"/>
      <c r="D208" s="84"/>
      <c r="E208" s="85"/>
      <c r="F208" s="2"/>
      <c r="G208" s="2"/>
      <c r="H208" s="2" t="s">
        <v>90</v>
      </c>
      <c r="I208" s="84"/>
      <c r="J208" s="85"/>
    </row>
    <row r="209" spans="1:10" s="25" customFormat="1" ht="15.75" hidden="1" customHeight="1" x14ac:dyDescent="0.25">
      <c r="A209" s="84"/>
      <c r="B209" s="85"/>
      <c r="C209" s="2"/>
      <c r="D209" s="84"/>
      <c r="E209" s="85"/>
      <c r="F209" s="2"/>
      <c r="G209" s="2"/>
      <c r="H209" s="2" t="s">
        <v>90</v>
      </c>
      <c r="I209" s="84"/>
      <c r="J209" s="85"/>
    </row>
    <row r="210" spans="1:10" s="25" customFormat="1" ht="15.75" hidden="1" customHeight="1" x14ac:dyDescent="0.25">
      <c r="A210" s="84"/>
      <c r="B210" s="85"/>
      <c r="C210" s="2"/>
      <c r="D210" s="84"/>
      <c r="E210" s="85"/>
      <c r="F210" s="2"/>
      <c r="G210" s="2"/>
      <c r="H210" s="2" t="s">
        <v>90</v>
      </c>
      <c r="I210" s="84"/>
      <c r="J210" s="85"/>
    </row>
    <row r="211" spans="1:10" s="25" customFormat="1" ht="15.75" hidden="1" customHeight="1" x14ac:dyDescent="0.25">
      <c r="A211" s="84"/>
      <c r="B211" s="85"/>
      <c r="C211" s="2"/>
      <c r="D211" s="84"/>
      <c r="E211" s="85"/>
      <c r="F211" s="2"/>
      <c r="G211" s="2"/>
      <c r="H211" s="2" t="s">
        <v>90</v>
      </c>
      <c r="I211" s="84"/>
      <c r="J211" s="85"/>
    </row>
    <row r="212" spans="1:10" s="25" customFormat="1" ht="15.75" hidden="1" customHeight="1" x14ac:dyDescent="0.25">
      <c r="A212" s="84"/>
      <c r="B212" s="85"/>
      <c r="C212" s="2"/>
      <c r="D212" s="84"/>
      <c r="E212" s="85"/>
      <c r="F212" s="2"/>
      <c r="G212" s="2"/>
      <c r="H212" s="2" t="s">
        <v>90</v>
      </c>
      <c r="I212" s="84"/>
      <c r="J212" s="85"/>
    </row>
    <row r="213" spans="1:10" s="25" customFormat="1" ht="15.75" hidden="1" customHeight="1" x14ac:dyDescent="0.25">
      <c r="A213" s="84"/>
      <c r="B213" s="85"/>
      <c r="C213" s="2"/>
      <c r="D213" s="84"/>
      <c r="E213" s="85"/>
      <c r="F213" s="2"/>
      <c r="G213" s="2"/>
      <c r="H213" s="2" t="s">
        <v>90</v>
      </c>
      <c r="I213" s="84"/>
      <c r="J213" s="85"/>
    </row>
    <row r="214" spans="1:10" s="25" customFormat="1" ht="15.75" hidden="1" customHeight="1" x14ac:dyDescent="0.25">
      <c r="A214" s="84"/>
      <c r="B214" s="85"/>
      <c r="C214" s="2"/>
      <c r="D214" s="84"/>
      <c r="E214" s="85"/>
      <c r="F214" s="2"/>
      <c r="G214" s="2"/>
      <c r="H214" s="2" t="s">
        <v>90</v>
      </c>
      <c r="I214" s="84"/>
      <c r="J214" s="85"/>
    </row>
    <row r="215" spans="1:10" s="25" customFormat="1" ht="15.75" hidden="1" customHeight="1" x14ac:dyDescent="0.25">
      <c r="A215" s="84"/>
      <c r="B215" s="85"/>
      <c r="C215" s="2"/>
      <c r="D215" s="84"/>
      <c r="E215" s="85"/>
      <c r="F215" s="2"/>
      <c r="G215" s="2"/>
      <c r="H215" s="2" t="s">
        <v>90</v>
      </c>
      <c r="I215" s="84"/>
      <c r="J215" s="85"/>
    </row>
    <row r="216" spans="1:10" s="25" customFormat="1" ht="15.75" hidden="1" customHeight="1" x14ac:dyDescent="0.25">
      <c r="A216" s="84"/>
      <c r="B216" s="85"/>
      <c r="C216" s="2"/>
      <c r="D216" s="84"/>
      <c r="E216" s="85"/>
      <c r="F216" s="2"/>
      <c r="G216" s="2"/>
      <c r="H216" s="2" t="s">
        <v>90</v>
      </c>
      <c r="I216" s="84"/>
      <c r="J216" s="85"/>
    </row>
    <row r="217" spans="1:10" s="25" customFormat="1" ht="15.75" hidden="1" customHeight="1" x14ac:dyDescent="0.25">
      <c r="A217" s="84"/>
      <c r="B217" s="85"/>
      <c r="C217" s="2"/>
      <c r="D217" s="84"/>
      <c r="E217" s="85"/>
      <c r="F217" s="2"/>
      <c r="G217" s="2"/>
      <c r="H217" s="2" t="s">
        <v>90</v>
      </c>
      <c r="I217" s="84"/>
      <c r="J217" s="85"/>
    </row>
    <row r="218" spans="1:10" s="25" customFormat="1" ht="15.75" hidden="1" customHeight="1" x14ac:dyDescent="0.25">
      <c r="A218" s="84"/>
      <c r="B218" s="85"/>
      <c r="C218" s="2"/>
      <c r="D218" s="84"/>
      <c r="E218" s="85"/>
      <c r="F218" s="2"/>
      <c r="G218" s="2"/>
      <c r="H218" s="2" t="s">
        <v>90</v>
      </c>
      <c r="I218" s="84"/>
      <c r="J218" s="85"/>
    </row>
    <row r="219" spans="1:10" s="25" customFormat="1" ht="15.75" hidden="1" customHeight="1" x14ac:dyDescent="0.25">
      <c r="A219" s="84"/>
      <c r="B219" s="85"/>
      <c r="C219" s="2"/>
      <c r="D219" s="84"/>
      <c r="E219" s="85"/>
      <c r="F219" s="2"/>
      <c r="G219" s="2"/>
      <c r="H219" s="2" t="s">
        <v>90</v>
      </c>
      <c r="I219" s="84"/>
      <c r="J219" s="85"/>
    </row>
    <row r="220" spans="1:10" s="25" customFormat="1" ht="15.75" hidden="1" customHeight="1" x14ac:dyDescent="0.25">
      <c r="A220" s="84"/>
      <c r="B220" s="85"/>
      <c r="C220" s="2"/>
      <c r="D220" s="84"/>
      <c r="E220" s="85"/>
      <c r="F220" s="2"/>
      <c r="G220" s="2"/>
      <c r="H220" s="2" t="s">
        <v>90</v>
      </c>
      <c r="I220" s="84"/>
      <c r="J220" s="85"/>
    </row>
    <row r="221" spans="1:10" s="25" customFormat="1" ht="15.75" hidden="1" customHeight="1" x14ac:dyDescent="0.25">
      <c r="A221" s="84"/>
      <c r="B221" s="85"/>
      <c r="C221" s="2"/>
      <c r="D221" s="84"/>
      <c r="E221" s="85"/>
      <c r="F221" s="2"/>
      <c r="G221" s="2"/>
      <c r="H221" s="2" t="s">
        <v>90</v>
      </c>
      <c r="I221" s="84"/>
      <c r="J221" s="85"/>
    </row>
    <row r="222" spans="1:10" s="25" customFormat="1" ht="15.75" hidden="1" customHeight="1" x14ac:dyDescent="0.25">
      <c r="A222" s="84"/>
      <c r="B222" s="85"/>
      <c r="C222" s="2"/>
      <c r="D222" s="84"/>
      <c r="E222" s="85"/>
      <c r="F222" s="2"/>
      <c r="G222" s="2"/>
      <c r="H222" s="2" t="s">
        <v>90</v>
      </c>
      <c r="I222" s="84"/>
      <c r="J222" s="85"/>
    </row>
    <row r="223" spans="1:10" s="25" customFormat="1" ht="15.75" hidden="1" customHeight="1" x14ac:dyDescent="0.25">
      <c r="A223" s="84"/>
      <c r="B223" s="85"/>
      <c r="C223" s="2"/>
      <c r="D223" s="84"/>
      <c r="E223" s="85"/>
      <c r="F223" s="2"/>
      <c r="G223" s="2"/>
      <c r="H223" s="2" t="s">
        <v>90</v>
      </c>
      <c r="I223" s="84"/>
      <c r="J223" s="85"/>
    </row>
    <row r="224" spans="1:10" s="25" customFormat="1" ht="15.75" hidden="1" customHeight="1" x14ac:dyDescent="0.25">
      <c r="A224" s="84"/>
      <c r="B224" s="85"/>
      <c r="C224" s="2"/>
      <c r="D224" s="84"/>
      <c r="E224" s="85"/>
      <c r="F224" s="2"/>
      <c r="G224" s="2"/>
      <c r="H224" s="2" t="s">
        <v>90</v>
      </c>
      <c r="I224" s="84"/>
      <c r="J224" s="85"/>
    </row>
    <row r="225" spans="1:10" s="25" customFormat="1" ht="15.75" hidden="1" customHeight="1" x14ac:dyDescent="0.25">
      <c r="A225" s="84"/>
      <c r="B225" s="85"/>
      <c r="C225" s="2"/>
      <c r="D225" s="84"/>
      <c r="E225" s="85"/>
      <c r="F225" s="2"/>
      <c r="G225" s="2"/>
      <c r="H225" s="2" t="s">
        <v>90</v>
      </c>
      <c r="I225" s="84"/>
      <c r="J225" s="85"/>
    </row>
    <row r="226" spans="1:10" s="25" customFormat="1" ht="15.75" hidden="1" customHeight="1" x14ac:dyDescent="0.25">
      <c r="A226" s="84"/>
      <c r="B226" s="85"/>
      <c r="C226" s="2"/>
      <c r="D226" s="84"/>
      <c r="E226" s="85"/>
      <c r="F226" s="2"/>
      <c r="G226" s="2"/>
      <c r="H226" s="2" t="s">
        <v>90</v>
      </c>
      <c r="I226" s="84"/>
      <c r="J226" s="85"/>
    </row>
    <row r="227" spans="1:10" s="25" customFormat="1" ht="15.75" hidden="1" customHeight="1" x14ac:dyDescent="0.25">
      <c r="A227" s="84"/>
      <c r="B227" s="85"/>
      <c r="C227" s="2"/>
      <c r="D227" s="84"/>
      <c r="E227" s="85"/>
      <c r="F227" s="2"/>
      <c r="G227" s="2"/>
      <c r="H227" s="2" t="s">
        <v>90</v>
      </c>
      <c r="I227" s="84"/>
      <c r="J227" s="85"/>
    </row>
    <row r="228" spans="1:10" s="25" customFormat="1" ht="15.75" hidden="1" customHeight="1" x14ac:dyDescent="0.25">
      <c r="A228" s="84"/>
      <c r="B228" s="85"/>
      <c r="C228" s="2"/>
      <c r="D228" s="84"/>
      <c r="E228" s="85"/>
      <c r="F228" s="2"/>
      <c r="G228" s="2"/>
      <c r="H228" s="2" t="s">
        <v>90</v>
      </c>
      <c r="I228" s="84"/>
      <c r="J228" s="85"/>
    </row>
    <row r="229" spans="1:10" s="25" customFormat="1" ht="15.75" hidden="1" customHeight="1" x14ac:dyDescent="0.25">
      <c r="A229" s="84"/>
      <c r="B229" s="85"/>
      <c r="C229" s="2"/>
      <c r="D229" s="84"/>
      <c r="E229" s="85"/>
      <c r="F229" s="2"/>
      <c r="G229" s="2"/>
      <c r="H229" s="2" t="s">
        <v>90</v>
      </c>
      <c r="I229" s="84"/>
      <c r="J229" s="85"/>
    </row>
    <row r="230" spans="1:10" s="25" customFormat="1" ht="15.75" hidden="1" customHeight="1" x14ac:dyDescent="0.25">
      <c r="A230" s="84"/>
      <c r="B230" s="85"/>
      <c r="C230" s="2"/>
      <c r="D230" s="84"/>
      <c r="E230" s="85"/>
      <c r="F230" s="2"/>
      <c r="G230" s="2"/>
      <c r="H230" s="2" t="s">
        <v>90</v>
      </c>
      <c r="I230" s="84"/>
      <c r="J230" s="85"/>
    </row>
    <row r="231" spans="1:10" s="25" customFormat="1" ht="15.75" hidden="1" customHeight="1" x14ac:dyDescent="0.25">
      <c r="A231" s="84"/>
      <c r="B231" s="85"/>
      <c r="C231" s="2"/>
      <c r="D231" s="84"/>
      <c r="E231" s="85"/>
      <c r="F231" s="2"/>
      <c r="G231" s="2"/>
      <c r="H231" s="2" t="s">
        <v>90</v>
      </c>
      <c r="I231" s="84"/>
      <c r="J231" s="85"/>
    </row>
    <row r="232" spans="1:10" s="25" customFormat="1" ht="15.75" hidden="1" customHeight="1" x14ac:dyDescent="0.25">
      <c r="A232" s="84"/>
      <c r="B232" s="85"/>
      <c r="C232" s="2"/>
      <c r="D232" s="84"/>
      <c r="E232" s="85"/>
      <c r="F232" s="2"/>
      <c r="G232" s="2"/>
      <c r="H232" s="2" t="s">
        <v>90</v>
      </c>
      <c r="I232" s="84"/>
      <c r="J232" s="85"/>
    </row>
    <row r="233" spans="1:10" s="25" customFormat="1" ht="15.75" hidden="1" customHeight="1" x14ac:dyDescent="0.25">
      <c r="A233" s="84"/>
      <c r="B233" s="85"/>
      <c r="C233" s="2"/>
      <c r="D233" s="84"/>
      <c r="E233" s="85"/>
      <c r="F233" s="2"/>
      <c r="G233" s="2"/>
      <c r="H233" s="2" t="s">
        <v>90</v>
      </c>
      <c r="I233" s="84"/>
      <c r="J233" s="85"/>
    </row>
    <row r="234" spans="1:10" s="25" customFormat="1" ht="15.75" hidden="1" customHeight="1" x14ac:dyDescent="0.25">
      <c r="A234" s="84"/>
      <c r="B234" s="85"/>
      <c r="C234" s="2"/>
      <c r="D234" s="84"/>
      <c r="E234" s="85"/>
      <c r="F234" s="2"/>
      <c r="G234" s="2"/>
      <c r="H234" s="2" t="s">
        <v>90</v>
      </c>
      <c r="I234" s="84"/>
      <c r="J234" s="85"/>
    </row>
    <row r="235" spans="1:10" s="25" customFormat="1" ht="15.75" hidden="1" customHeight="1" x14ac:dyDescent="0.25">
      <c r="A235" s="84"/>
      <c r="B235" s="85"/>
      <c r="C235" s="2"/>
      <c r="D235" s="84"/>
      <c r="E235" s="85"/>
      <c r="F235" s="2"/>
      <c r="G235" s="2"/>
      <c r="H235" s="2" t="s">
        <v>90</v>
      </c>
      <c r="I235" s="84"/>
      <c r="J235" s="85"/>
    </row>
    <row r="236" spans="1:10" s="25" customFormat="1" ht="15.75" hidden="1" customHeight="1" x14ac:dyDescent="0.25">
      <c r="A236" s="84"/>
      <c r="B236" s="85"/>
      <c r="C236" s="2"/>
      <c r="D236" s="84"/>
      <c r="E236" s="85"/>
      <c r="F236" s="2"/>
      <c r="G236" s="2"/>
      <c r="H236" s="2" t="s">
        <v>90</v>
      </c>
      <c r="I236" s="84"/>
      <c r="J236" s="85"/>
    </row>
    <row r="237" spans="1:10" s="25" customFormat="1" ht="15.75" hidden="1" customHeight="1" x14ac:dyDescent="0.25">
      <c r="A237" s="84"/>
      <c r="B237" s="85"/>
      <c r="C237" s="2"/>
      <c r="D237" s="84"/>
      <c r="E237" s="85"/>
      <c r="F237" s="2"/>
      <c r="G237" s="2"/>
      <c r="H237" s="2" t="s">
        <v>90</v>
      </c>
      <c r="I237" s="84"/>
      <c r="J237" s="85"/>
    </row>
    <row r="238" spans="1:10" s="25" customFormat="1" ht="15.75" hidden="1" customHeight="1" x14ac:dyDescent="0.25">
      <c r="A238" s="84"/>
      <c r="B238" s="85"/>
      <c r="C238" s="2"/>
      <c r="D238" s="84"/>
      <c r="E238" s="85"/>
      <c r="F238" s="2"/>
      <c r="G238" s="2"/>
      <c r="H238" s="2" t="s">
        <v>90</v>
      </c>
      <c r="I238" s="84"/>
      <c r="J238" s="85"/>
    </row>
    <row r="239" spans="1:10" s="25" customFormat="1" ht="15.75" hidden="1" customHeight="1" x14ac:dyDescent="0.25">
      <c r="A239" s="84"/>
      <c r="B239" s="85"/>
      <c r="C239" s="2"/>
      <c r="D239" s="84"/>
      <c r="E239" s="85"/>
      <c r="F239" s="2"/>
      <c r="G239" s="2"/>
      <c r="H239" s="2" t="s">
        <v>90</v>
      </c>
      <c r="I239" s="84"/>
      <c r="J239" s="85"/>
    </row>
    <row r="240" spans="1:10" s="25" customFormat="1" ht="15.75" hidden="1" customHeight="1" x14ac:dyDescent="0.25">
      <c r="A240" s="84"/>
      <c r="B240" s="85"/>
      <c r="C240" s="2"/>
      <c r="D240" s="84"/>
      <c r="E240" s="85"/>
      <c r="F240" s="2"/>
      <c r="G240" s="2"/>
      <c r="H240" s="2" t="s">
        <v>90</v>
      </c>
      <c r="I240" s="84"/>
      <c r="J240" s="85"/>
    </row>
    <row r="241" spans="1:10" s="25" customFormat="1" ht="15.75" hidden="1" customHeight="1" x14ac:dyDescent="0.25">
      <c r="A241" s="84"/>
      <c r="B241" s="85"/>
      <c r="C241" s="2"/>
      <c r="D241" s="84"/>
      <c r="E241" s="85"/>
      <c r="F241" s="2"/>
      <c r="G241" s="2"/>
      <c r="H241" s="2" t="s">
        <v>90</v>
      </c>
      <c r="I241" s="84"/>
      <c r="J241" s="85"/>
    </row>
    <row r="242" spans="1:10" s="25" customFormat="1" ht="15.75" hidden="1" customHeight="1" x14ac:dyDescent="0.25">
      <c r="A242" s="84"/>
      <c r="B242" s="85"/>
      <c r="C242" s="2"/>
      <c r="D242" s="84"/>
      <c r="E242" s="85"/>
      <c r="F242" s="2"/>
      <c r="G242" s="2"/>
      <c r="H242" s="2" t="s">
        <v>90</v>
      </c>
      <c r="I242" s="84"/>
      <c r="J242" s="85"/>
    </row>
    <row r="243" spans="1:10" s="25" customFormat="1" ht="15.75" hidden="1" customHeight="1" x14ac:dyDescent="0.25">
      <c r="A243" s="84"/>
      <c r="B243" s="85"/>
      <c r="C243" s="2"/>
      <c r="D243" s="84"/>
      <c r="E243" s="85"/>
      <c r="F243" s="2"/>
      <c r="G243" s="2"/>
      <c r="H243" s="2" t="s">
        <v>90</v>
      </c>
      <c r="I243" s="84"/>
      <c r="J243" s="85"/>
    </row>
    <row r="244" spans="1:10" s="25" customFormat="1" ht="15.75" hidden="1" customHeight="1" x14ac:dyDescent="0.25">
      <c r="A244" s="84"/>
      <c r="B244" s="85"/>
      <c r="C244" s="2"/>
      <c r="D244" s="84"/>
      <c r="E244" s="85"/>
      <c r="F244" s="2"/>
      <c r="G244" s="2"/>
      <c r="H244" s="2" t="s">
        <v>90</v>
      </c>
      <c r="I244" s="84"/>
      <c r="J244" s="85"/>
    </row>
    <row r="245" spans="1:10" s="25" customFormat="1" ht="15.75" hidden="1" customHeight="1" x14ac:dyDescent="0.25">
      <c r="A245" s="84"/>
      <c r="B245" s="85"/>
      <c r="C245" s="2"/>
      <c r="D245" s="84"/>
      <c r="E245" s="85"/>
      <c r="F245" s="2"/>
      <c r="G245" s="2"/>
      <c r="H245" s="2" t="s">
        <v>90</v>
      </c>
      <c r="I245" s="84"/>
      <c r="J245" s="85"/>
    </row>
    <row r="246" spans="1:10" s="25" customFormat="1" ht="15.75" hidden="1" customHeight="1" x14ac:dyDescent="0.25">
      <c r="A246" s="84"/>
      <c r="B246" s="85"/>
      <c r="C246" s="2"/>
      <c r="D246" s="84"/>
      <c r="E246" s="85"/>
      <c r="F246" s="2"/>
      <c r="G246" s="2"/>
      <c r="H246" s="2" t="s">
        <v>90</v>
      </c>
      <c r="I246" s="84"/>
      <c r="J246" s="85"/>
    </row>
    <row r="247" spans="1:10" s="25" customFormat="1" ht="15.75" hidden="1" customHeight="1" x14ac:dyDescent="0.25">
      <c r="A247" s="84"/>
      <c r="B247" s="85"/>
      <c r="C247" s="2"/>
      <c r="D247" s="84"/>
      <c r="E247" s="85"/>
      <c r="F247" s="2"/>
      <c r="G247" s="2"/>
      <c r="H247" s="2" t="s">
        <v>90</v>
      </c>
      <c r="I247" s="84"/>
      <c r="J247" s="85"/>
    </row>
    <row r="248" spans="1:10" s="25" customFormat="1" ht="15.75" hidden="1" customHeight="1" x14ac:dyDescent="0.25">
      <c r="A248" s="84"/>
      <c r="B248" s="85"/>
      <c r="C248" s="2"/>
      <c r="D248" s="84"/>
      <c r="E248" s="85"/>
      <c r="F248" s="2"/>
      <c r="G248" s="2"/>
      <c r="H248" s="2" t="s">
        <v>90</v>
      </c>
      <c r="I248" s="84"/>
      <c r="J248" s="85"/>
    </row>
    <row r="249" spans="1:10" s="25" customFormat="1" ht="15.75" hidden="1" customHeight="1" x14ac:dyDescent="0.25">
      <c r="A249" s="84"/>
      <c r="B249" s="85"/>
      <c r="C249" s="2"/>
      <c r="D249" s="84"/>
      <c r="E249" s="85"/>
      <c r="F249" s="2"/>
      <c r="G249" s="2"/>
      <c r="H249" s="2" t="s">
        <v>90</v>
      </c>
      <c r="I249" s="84"/>
      <c r="J249" s="85"/>
    </row>
    <row r="250" spans="1:10" s="25" customFormat="1" ht="15.75" hidden="1" customHeight="1" x14ac:dyDescent="0.25">
      <c r="A250" s="84"/>
      <c r="B250" s="85"/>
      <c r="C250" s="2"/>
      <c r="D250" s="84"/>
      <c r="E250" s="85"/>
      <c r="F250" s="2"/>
      <c r="G250" s="2"/>
      <c r="H250" s="2" t="s">
        <v>90</v>
      </c>
      <c r="I250" s="84"/>
      <c r="J250" s="85"/>
    </row>
    <row r="251" spans="1:10" s="39" customFormat="1" ht="15.75" customHeight="1" x14ac:dyDescent="0.25">
      <c r="A251" s="73" t="s">
        <v>102</v>
      </c>
      <c r="B251" s="74"/>
      <c r="C251" s="74"/>
      <c r="D251" s="74"/>
      <c r="E251" s="74"/>
      <c r="F251" s="74"/>
      <c r="G251" s="74"/>
      <c r="H251" s="74"/>
      <c r="I251" s="74"/>
      <c r="J251" s="75"/>
    </row>
    <row r="252" spans="1:10" s="39" customFormat="1" ht="15.75" customHeight="1" x14ac:dyDescent="0.25">
      <c r="A252" s="96" t="s">
        <v>75</v>
      </c>
      <c r="B252" s="97"/>
      <c r="C252" s="40" t="s">
        <v>163</v>
      </c>
      <c r="D252" s="98" t="s">
        <v>76</v>
      </c>
      <c r="E252" s="99"/>
      <c r="F252" s="100"/>
      <c r="G252" s="96" t="s">
        <v>77</v>
      </c>
      <c r="H252" s="101"/>
      <c r="I252" s="101"/>
      <c r="J252" s="97"/>
    </row>
    <row r="253" spans="1:10" s="39" customFormat="1" x14ac:dyDescent="0.25">
      <c r="A253" s="76" t="s">
        <v>147</v>
      </c>
      <c r="B253" s="77"/>
      <c r="C253" s="41">
        <f>COUNT(D266:E269)+COUNT(D271:E274)*9+COUNT(D276:E278)+COUNT(D281:E283)</f>
        <v>46</v>
      </c>
      <c r="D253" s="78">
        <f>SUM(D266:E269)+SUM(D271:E274)*9+SUM(D276:E278)+SUM(D281:E283)</f>
        <v>40354.451280000008</v>
      </c>
      <c r="E253" s="79"/>
      <c r="F253" s="80"/>
      <c r="G253" s="81">
        <f>SUM(G266:G269)+SUM(G271:G274)*9+SUM(G276:G278)+SUM(G281:G283)</f>
        <v>64567.122048000012</v>
      </c>
      <c r="H253" s="82"/>
      <c r="I253" s="82"/>
      <c r="J253" s="83"/>
    </row>
    <row r="254" spans="1:10" s="39" customFormat="1" x14ac:dyDescent="0.25">
      <c r="A254" s="76" t="s">
        <v>158</v>
      </c>
      <c r="B254" s="77"/>
      <c r="C254" s="41">
        <f>COUNT(D290:E293)+COUNT(D295:E298)*9+COUNT(D300:E302)+COUNT(D305:E307)</f>
        <v>46</v>
      </c>
      <c r="D254" s="78">
        <f>SUM(D290:E293)+SUM(D295:E298)*9+SUM(D300:E302)+SUM(D305:E307)</f>
        <v>37199.738159999994</v>
      </c>
      <c r="E254" s="79"/>
      <c r="F254" s="80"/>
      <c r="G254" s="81">
        <f>SUM(G290:G293)+SUM(G295:G298)*9+SUM(G300:G302)+SUM(G305:G307)</f>
        <v>59519.581056000003</v>
      </c>
      <c r="H254" s="82"/>
      <c r="I254" s="82"/>
      <c r="J254" s="83"/>
    </row>
    <row r="255" spans="1:10" s="39" customFormat="1" x14ac:dyDescent="0.25">
      <c r="A255" s="76" t="s">
        <v>159</v>
      </c>
      <c r="B255" s="77"/>
      <c r="C255" s="41">
        <f>COUNT(D314:E316)+COUNT(D318:E320)*9+COUNT(D322:E323)</f>
        <v>32</v>
      </c>
      <c r="D255" s="78">
        <f>SUM(D314:E316)+SUM(D318:E320)*9+SUM(D322:E323)</f>
        <v>26053.077959999995</v>
      </c>
      <c r="E255" s="79"/>
      <c r="F255" s="80"/>
      <c r="G255" s="81">
        <f>SUM(G314:G316)+SUM(G318:G320)*9+SUM(G322:G323)</f>
        <v>41684.924735999994</v>
      </c>
      <c r="H255" s="82"/>
      <c r="I255" s="82"/>
      <c r="J255" s="83"/>
    </row>
    <row r="256" spans="1:10" s="39" customFormat="1" x14ac:dyDescent="0.25">
      <c r="A256" s="76" t="s">
        <v>161</v>
      </c>
      <c r="B256" s="77"/>
      <c r="C256" s="41">
        <f>COUNT(D331:E333)+COUNT(D335:E338)*9+COUNT(D340:E341)+COUNT(D343)</f>
        <v>42</v>
      </c>
      <c r="D256" s="78">
        <f>SUM(D331:E333)+SUM(D335:E338)*9+SUM(D340:E341)+SUM(D343)</f>
        <v>29763.320920000002</v>
      </c>
      <c r="E256" s="79"/>
      <c r="F256" s="80"/>
      <c r="G256" s="81">
        <f>SUM(G331:G333)+SUM(G335:G338)*9+SUM(G340:G341)+SUM(G343)</f>
        <v>47621.313471999994</v>
      </c>
      <c r="H256" s="82"/>
      <c r="I256" s="82"/>
      <c r="J256" s="83"/>
    </row>
    <row r="257" spans="1:11" s="39" customFormat="1" x14ac:dyDescent="0.25">
      <c r="A257" s="73" t="s">
        <v>81</v>
      </c>
      <c r="B257" s="75"/>
      <c r="C257" s="40">
        <f>SUM(C253:C256)</f>
        <v>166</v>
      </c>
      <c r="D257" s="102">
        <f>SUM(D253:F256)</f>
        <v>133370.58832000001</v>
      </c>
      <c r="E257" s="103"/>
      <c r="F257" s="104"/>
      <c r="G257" s="96">
        <f>SUM(G253:J256)</f>
        <v>213392.94131199998</v>
      </c>
      <c r="H257" s="101"/>
      <c r="I257" s="101"/>
      <c r="J257" s="97"/>
    </row>
    <row r="258" spans="1:11" s="38" customFormat="1" x14ac:dyDescent="0.25">
      <c r="A258" s="88" t="s">
        <v>82</v>
      </c>
      <c r="B258" s="89"/>
      <c r="C258" s="89"/>
      <c r="D258" s="89"/>
      <c r="E258" s="89"/>
      <c r="F258" s="89"/>
      <c r="G258" s="89"/>
      <c r="H258" s="89"/>
      <c r="I258" s="89"/>
      <c r="J258" s="90"/>
    </row>
    <row r="259" spans="1:11" x14ac:dyDescent="0.25">
      <c r="A259" s="88" t="s">
        <v>83</v>
      </c>
      <c r="B259" s="89"/>
      <c r="C259" s="89"/>
      <c r="D259" s="89"/>
      <c r="E259" s="89"/>
      <c r="F259" s="89"/>
      <c r="G259" s="89"/>
      <c r="H259" s="89"/>
      <c r="I259" s="89"/>
      <c r="J259" s="90"/>
    </row>
    <row r="260" spans="1:11" ht="42.75" customHeight="1" x14ac:dyDescent="0.25">
      <c r="A260" s="91" t="s">
        <v>121</v>
      </c>
      <c r="B260" s="92"/>
      <c r="C260" s="1" t="s">
        <v>84</v>
      </c>
      <c r="D260" s="91" t="s">
        <v>85</v>
      </c>
      <c r="E260" s="92"/>
      <c r="F260" s="3" t="s">
        <v>86</v>
      </c>
      <c r="G260" s="1" t="s">
        <v>87</v>
      </c>
      <c r="H260" s="1" t="s">
        <v>88</v>
      </c>
      <c r="I260" s="91" t="s">
        <v>89</v>
      </c>
      <c r="J260" s="92"/>
    </row>
    <row r="261" spans="1:11" s="25" customFormat="1" ht="15.75" customHeight="1" x14ac:dyDescent="0.25">
      <c r="A261" s="93" t="s">
        <v>147</v>
      </c>
      <c r="B261" s="94"/>
      <c r="C261" s="94"/>
      <c r="D261" s="94"/>
      <c r="E261" s="94"/>
      <c r="F261" s="94"/>
      <c r="G261" s="94"/>
      <c r="H261" s="94"/>
      <c r="I261" s="94"/>
      <c r="J261" s="95"/>
    </row>
    <row r="262" spans="1:11" s="25" customFormat="1" ht="15.75" customHeight="1" x14ac:dyDescent="0.25">
      <c r="A262" s="93" t="s">
        <v>148</v>
      </c>
      <c r="B262" s="94"/>
      <c r="C262" s="94"/>
      <c r="D262" s="94"/>
      <c r="E262" s="94"/>
      <c r="F262" s="94"/>
      <c r="G262" s="94"/>
      <c r="H262" s="94"/>
      <c r="I262" s="94"/>
      <c r="J262" s="95"/>
    </row>
    <row r="263" spans="1:11" s="25" customFormat="1" ht="15.75" customHeight="1" x14ac:dyDescent="0.25">
      <c r="A263" s="93" t="s">
        <v>149</v>
      </c>
      <c r="B263" s="94"/>
      <c r="C263" s="94"/>
      <c r="D263" s="94"/>
      <c r="E263" s="94"/>
      <c r="F263" s="94"/>
      <c r="G263" s="94"/>
      <c r="H263" s="94"/>
      <c r="I263" s="94"/>
      <c r="J263" s="95"/>
    </row>
    <row r="264" spans="1:11" s="25" customFormat="1" ht="15.75" customHeight="1" x14ac:dyDescent="0.25">
      <c r="A264" s="165" t="s">
        <v>150</v>
      </c>
      <c r="B264" s="166"/>
      <c r="C264" s="166"/>
      <c r="D264" s="166"/>
      <c r="E264" s="166"/>
      <c r="F264" s="166"/>
      <c r="G264" s="166"/>
      <c r="H264" s="166"/>
      <c r="I264" s="166"/>
      <c r="J264" s="167"/>
    </row>
    <row r="265" spans="1:11" s="25" customFormat="1" x14ac:dyDescent="0.25">
      <c r="A265" s="93" t="s">
        <v>151</v>
      </c>
      <c r="B265" s="94"/>
      <c r="C265" s="94"/>
      <c r="D265" s="94"/>
      <c r="E265" s="94"/>
      <c r="F265" s="94"/>
      <c r="G265" s="94"/>
      <c r="H265" s="94"/>
      <c r="I265" s="94"/>
      <c r="J265" s="95"/>
    </row>
    <row r="266" spans="1:11" s="25" customFormat="1" x14ac:dyDescent="0.25">
      <c r="A266" s="84">
        <v>1</v>
      </c>
      <c r="B266" s="85"/>
      <c r="C266" s="2" t="s">
        <v>152</v>
      </c>
      <c r="D266" s="84">
        <f>69.12*10.764</f>
        <v>744.00768000000005</v>
      </c>
      <c r="E266" s="85"/>
      <c r="F266" s="2">
        <v>0</v>
      </c>
      <c r="G266" s="2">
        <f>D266*1.6+F266</f>
        <v>1190.4122880000002</v>
      </c>
      <c r="H266" s="2" t="s">
        <v>90</v>
      </c>
      <c r="I266" s="156" t="str">
        <f>A265</f>
        <v>1st Floor</v>
      </c>
      <c r="J266" s="157"/>
      <c r="K266" s="45">
        <f>G266/D266</f>
        <v>1.6</v>
      </c>
    </row>
    <row r="267" spans="1:11" s="25" customFormat="1" x14ac:dyDescent="0.25">
      <c r="A267" s="84">
        <v>2</v>
      </c>
      <c r="B267" s="85"/>
      <c r="C267" s="2" t="s">
        <v>153</v>
      </c>
      <c r="D267" s="84">
        <f>97.37*10.764</f>
        <v>1048.09068</v>
      </c>
      <c r="E267" s="85"/>
      <c r="F267" s="2">
        <v>0</v>
      </c>
      <c r="G267" s="2">
        <f>D267*1.6+F267</f>
        <v>1676.9450880000002</v>
      </c>
      <c r="H267" s="2" t="s">
        <v>90</v>
      </c>
      <c r="I267" s="158"/>
      <c r="J267" s="159"/>
    </row>
    <row r="268" spans="1:11" s="25" customFormat="1" x14ac:dyDescent="0.25">
      <c r="A268" s="84">
        <v>3</v>
      </c>
      <c r="B268" s="85"/>
      <c r="C268" s="2" t="s">
        <v>153</v>
      </c>
      <c r="D268" s="84">
        <f>96.67*10.764</f>
        <v>1040.5558799999999</v>
      </c>
      <c r="E268" s="85"/>
      <c r="F268" s="2">
        <v>0</v>
      </c>
      <c r="G268" s="2">
        <f>D268*1.6+F268</f>
        <v>1664.889408</v>
      </c>
      <c r="H268" s="2" t="s">
        <v>90</v>
      </c>
      <c r="I268" s="158"/>
      <c r="J268" s="159"/>
    </row>
    <row r="269" spans="1:11" s="25" customFormat="1" x14ac:dyDescent="0.25">
      <c r="A269" s="84">
        <v>4</v>
      </c>
      <c r="B269" s="85"/>
      <c r="C269" s="2" t="s">
        <v>152</v>
      </c>
      <c r="D269" s="84">
        <f>59.11*10.764</f>
        <v>636.26004</v>
      </c>
      <c r="E269" s="85"/>
      <c r="F269" s="2">
        <v>0</v>
      </c>
      <c r="G269" s="2">
        <f>D269*1.6+F269</f>
        <v>1018.016064</v>
      </c>
      <c r="H269" s="2" t="s">
        <v>90</v>
      </c>
      <c r="I269" s="160"/>
      <c r="J269" s="161"/>
    </row>
    <row r="270" spans="1:11" s="25" customFormat="1" x14ac:dyDescent="0.25">
      <c r="A270" s="93" t="s">
        <v>154</v>
      </c>
      <c r="B270" s="94"/>
      <c r="C270" s="94"/>
      <c r="D270" s="94"/>
      <c r="E270" s="94"/>
      <c r="F270" s="94"/>
      <c r="G270" s="94"/>
      <c r="H270" s="94"/>
      <c r="I270" s="94"/>
      <c r="J270" s="95"/>
    </row>
    <row r="271" spans="1:11" s="25" customFormat="1" x14ac:dyDescent="0.25">
      <c r="A271" s="84">
        <v>1</v>
      </c>
      <c r="B271" s="85"/>
      <c r="C271" s="2" t="s">
        <v>152</v>
      </c>
      <c r="D271" s="84">
        <f>69.12*10.764</f>
        <v>744.00768000000005</v>
      </c>
      <c r="E271" s="85"/>
      <c r="F271" s="2">
        <v>0</v>
      </c>
      <c r="G271" s="2">
        <f>D271*1.6+F271</f>
        <v>1190.4122880000002</v>
      </c>
      <c r="H271" s="2" t="s">
        <v>90</v>
      </c>
      <c r="I271" s="156" t="str">
        <f>A270</f>
        <v>2nd to 4th Floor &amp; 6th to 11th Floor</v>
      </c>
      <c r="J271" s="157"/>
    </row>
    <row r="272" spans="1:11" s="25" customFormat="1" x14ac:dyDescent="0.25">
      <c r="A272" s="84">
        <v>2</v>
      </c>
      <c r="B272" s="85"/>
      <c r="C272" s="2" t="s">
        <v>153</v>
      </c>
      <c r="D272" s="84">
        <f>97.37*10.764</f>
        <v>1048.09068</v>
      </c>
      <c r="E272" s="85"/>
      <c r="F272" s="2">
        <v>0</v>
      </c>
      <c r="G272" s="2">
        <f>D272*1.6+F272</f>
        <v>1676.9450880000002</v>
      </c>
      <c r="H272" s="2" t="s">
        <v>90</v>
      </c>
      <c r="I272" s="158"/>
      <c r="J272" s="159"/>
    </row>
    <row r="273" spans="1:10" s="25" customFormat="1" x14ac:dyDescent="0.25">
      <c r="A273" s="84">
        <v>3</v>
      </c>
      <c r="B273" s="85"/>
      <c r="C273" s="2" t="s">
        <v>153</v>
      </c>
      <c r="D273" s="84">
        <f>96.67*10.764</f>
        <v>1040.5558799999999</v>
      </c>
      <c r="E273" s="85"/>
      <c r="F273" s="2">
        <v>0</v>
      </c>
      <c r="G273" s="2">
        <f>D273*1.6+F273</f>
        <v>1664.889408</v>
      </c>
      <c r="H273" s="2" t="s">
        <v>90</v>
      </c>
      <c r="I273" s="158"/>
      <c r="J273" s="159"/>
    </row>
    <row r="274" spans="1:10" s="25" customFormat="1" x14ac:dyDescent="0.25">
      <c r="A274" s="84">
        <v>4</v>
      </c>
      <c r="B274" s="85"/>
      <c r="C274" s="2" t="s">
        <v>152</v>
      </c>
      <c r="D274" s="84">
        <f>59.11*10.764</f>
        <v>636.26004</v>
      </c>
      <c r="E274" s="85"/>
      <c r="F274" s="2">
        <v>0</v>
      </c>
      <c r="G274" s="2">
        <f>D274*1.6+F274</f>
        <v>1018.016064</v>
      </c>
      <c r="H274" s="2" t="s">
        <v>90</v>
      </c>
      <c r="I274" s="160"/>
      <c r="J274" s="161"/>
    </row>
    <row r="275" spans="1:10" s="25" customFormat="1" x14ac:dyDescent="0.25">
      <c r="A275" s="93" t="s">
        <v>155</v>
      </c>
      <c r="B275" s="94"/>
      <c r="C275" s="94"/>
      <c r="D275" s="94"/>
      <c r="E275" s="94"/>
      <c r="F275" s="94"/>
      <c r="G275" s="94"/>
      <c r="H275" s="94"/>
      <c r="I275" s="94"/>
      <c r="J275" s="95"/>
    </row>
    <row r="276" spans="1:10" s="25" customFormat="1" x14ac:dyDescent="0.25">
      <c r="A276" s="84">
        <v>1</v>
      </c>
      <c r="B276" s="85"/>
      <c r="C276" s="2" t="s">
        <v>152</v>
      </c>
      <c r="D276" s="84">
        <f>69.12*10.764</f>
        <v>744.00768000000005</v>
      </c>
      <c r="E276" s="85"/>
      <c r="F276" s="2">
        <v>0</v>
      </c>
      <c r="G276" s="2">
        <f>D276*1.6+F276</f>
        <v>1190.4122880000002</v>
      </c>
      <c r="H276" s="2" t="s">
        <v>90</v>
      </c>
      <c r="I276" s="156" t="str">
        <f>A275</f>
        <v>5th Floor</v>
      </c>
      <c r="J276" s="157"/>
    </row>
    <row r="277" spans="1:10" s="25" customFormat="1" x14ac:dyDescent="0.25">
      <c r="A277" s="84">
        <v>2</v>
      </c>
      <c r="B277" s="85"/>
      <c r="C277" s="2" t="s">
        <v>153</v>
      </c>
      <c r="D277" s="84">
        <f>97.37*10.764</f>
        <v>1048.09068</v>
      </c>
      <c r="E277" s="85"/>
      <c r="F277" s="2">
        <v>0</v>
      </c>
      <c r="G277" s="2">
        <f>D277*1.6+F277</f>
        <v>1676.9450880000002</v>
      </c>
      <c r="H277" s="2" t="s">
        <v>90</v>
      </c>
      <c r="I277" s="158"/>
      <c r="J277" s="159"/>
    </row>
    <row r="278" spans="1:10" s="25" customFormat="1" x14ac:dyDescent="0.25">
      <c r="A278" s="84">
        <v>3</v>
      </c>
      <c r="B278" s="85"/>
      <c r="C278" s="2" t="s">
        <v>153</v>
      </c>
      <c r="D278" s="84">
        <f>96.67*10.764</f>
        <v>1040.5558799999999</v>
      </c>
      <c r="E278" s="85"/>
      <c r="F278" s="2">
        <v>0</v>
      </c>
      <c r="G278" s="2">
        <f>D278*1.6+F278</f>
        <v>1664.889408</v>
      </c>
      <c r="H278" s="2" t="s">
        <v>90</v>
      </c>
      <c r="I278" s="158"/>
      <c r="J278" s="159"/>
    </row>
    <row r="279" spans="1:10" s="25" customFormat="1" x14ac:dyDescent="0.25">
      <c r="A279" s="84">
        <v>4</v>
      </c>
      <c r="B279" s="85"/>
      <c r="C279" s="93" t="s">
        <v>156</v>
      </c>
      <c r="D279" s="94"/>
      <c r="E279" s="94"/>
      <c r="F279" s="94"/>
      <c r="G279" s="95"/>
      <c r="H279" s="2" t="s">
        <v>90</v>
      </c>
      <c r="I279" s="160"/>
      <c r="J279" s="161"/>
    </row>
    <row r="280" spans="1:10" s="25" customFormat="1" x14ac:dyDescent="0.25">
      <c r="A280" s="93" t="s">
        <v>157</v>
      </c>
      <c r="B280" s="94"/>
      <c r="C280" s="94"/>
      <c r="D280" s="94"/>
      <c r="E280" s="94"/>
      <c r="F280" s="94"/>
      <c r="G280" s="94"/>
      <c r="H280" s="94"/>
      <c r="I280" s="94"/>
      <c r="J280" s="95"/>
    </row>
    <row r="281" spans="1:10" s="25" customFormat="1" x14ac:dyDescent="0.25">
      <c r="A281" s="84">
        <v>1</v>
      </c>
      <c r="B281" s="85"/>
      <c r="C281" s="2" t="s">
        <v>152</v>
      </c>
      <c r="D281" s="84">
        <f>69.12*10.764</f>
        <v>744.00768000000005</v>
      </c>
      <c r="E281" s="85"/>
      <c r="F281" s="2">
        <v>0</v>
      </c>
      <c r="G281" s="2">
        <f>D281*1.6+F281</f>
        <v>1190.4122880000002</v>
      </c>
      <c r="H281" s="2" t="s">
        <v>90</v>
      </c>
      <c r="I281" s="156" t="str">
        <f>A280</f>
        <v>12th Floor</v>
      </c>
      <c r="J281" s="157"/>
    </row>
    <row r="282" spans="1:10" s="25" customFormat="1" x14ac:dyDescent="0.25">
      <c r="A282" s="84">
        <v>2</v>
      </c>
      <c r="B282" s="85"/>
      <c r="C282" s="2" t="s">
        <v>153</v>
      </c>
      <c r="D282" s="84">
        <f>97.37*10.764</f>
        <v>1048.09068</v>
      </c>
      <c r="E282" s="85"/>
      <c r="F282" s="2">
        <v>0</v>
      </c>
      <c r="G282" s="2">
        <f>D282*1.6+F282</f>
        <v>1676.9450880000002</v>
      </c>
      <c r="H282" s="2" t="s">
        <v>90</v>
      </c>
      <c r="I282" s="158"/>
      <c r="J282" s="159"/>
    </row>
    <row r="283" spans="1:10" s="25" customFormat="1" x14ac:dyDescent="0.25">
      <c r="A283" s="84">
        <v>3</v>
      </c>
      <c r="B283" s="85"/>
      <c r="C283" s="2" t="s">
        <v>153</v>
      </c>
      <c r="D283" s="84">
        <f>96.67*10.764</f>
        <v>1040.5558799999999</v>
      </c>
      <c r="E283" s="85"/>
      <c r="F283" s="2">
        <v>0</v>
      </c>
      <c r="G283" s="2">
        <f>D283*1.6+F283</f>
        <v>1664.889408</v>
      </c>
      <c r="H283" s="2" t="s">
        <v>90</v>
      </c>
      <c r="I283" s="158"/>
      <c r="J283" s="159"/>
    </row>
    <row r="284" spans="1:10" s="25" customFormat="1" x14ac:dyDescent="0.25">
      <c r="A284" s="84">
        <v>4</v>
      </c>
      <c r="B284" s="85"/>
      <c r="C284" s="93" t="s">
        <v>156</v>
      </c>
      <c r="D284" s="94"/>
      <c r="E284" s="94"/>
      <c r="F284" s="94"/>
      <c r="G284" s="95"/>
      <c r="H284" s="2" t="s">
        <v>90</v>
      </c>
      <c r="I284" s="160"/>
      <c r="J284" s="161"/>
    </row>
    <row r="285" spans="1:10" s="25" customFormat="1" x14ac:dyDescent="0.25">
      <c r="A285" s="93" t="s">
        <v>158</v>
      </c>
      <c r="B285" s="94"/>
      <c r="C285" s="94"/>
      <c r="D285" s="94"/>
      <c r="E285" s="94"/>
      <c r="F285" s="94"/>
      <c r="G285" s="94"/>
      <c r="H285" s="94"/>
      <c r="I285" s="94"/>
      <c r="J285" s="95"/>
    </row>
    <row r="286" spans="1:10" s="25" customFormat="1" x14ac:dyDescent="0.25">
      <c r="A286" s="93" t="s">
        <v>148</v>
      </c>
      <c r="B286" s="94"/>
      <c r="C286" s="94"/>
      <c r="D286" s="94"/>
      <c r="E286" s="94"/>
      <c r="F286" s="94"/>
      <c r="G286" s="94"/>
      <c r="H286" s="94"/>
      <c r="I286" s="94"/>
      <c r="J286" s="95"/>
    </row>
    <row r="287" spans="1:10" s="25" customFormat="1" x14ac:dyDescent="0.25">
      <c r="A287" s="93" t="s">
        <v>149</v>
      </c>
      <c r="B287" s="94"/>
      <c r="C287" s="94"/>
      <c r="D287" s="94"/>
      <c r="E287" s="94"/>
      <c r="F287" s="94"/>
      <c r="G287" s="94"/>
      <c r="H287" s="94"/>
      <c r="I287" s="94"/>
      <c r="J287" s="95"/>
    </row>
    <row r="288" spans="1:10" s="25" customFormat="1" x14ac:dyDescent="0.25">
      <c r="A288" s="165" t="s">
        <v>150</v>
      </c>
      <c r="B288" s="166"/>
      <c r="C288" s="166"/>
      <c r="D288" s="166"/>
      <c r="E288" s="166"/>
      <c r="F288" s="166"/>
      <c r="G288" s="166"/>
      <c r="H288" s="166"/>
      <c r="I288" s="166"/>
      <c r="J288" s="167"/>
    </row>
    <row r="289" spans="1:10" s="25" customFormat="1" x14ac:dyDescent="0.25">
      <c r="A289" s="93" t="s">
        <v>151</v>
      </c>
      <c r="B289" s="94"/>
      <c r="C289" s="94"/>
      <c r="D289" s="94"/>
      <c r="E289" s="94"/>
      <c r="F289" s="94"/>
      <c r="G289" s="94"/>
      <c r="H289" s="94"/>
      <c r="I289" s="94"/>
      <c r="J289" s="95"/>
    </row>
    <row r="290" spans="1:10" s="25" customFormat="1" x14ac:dyDescent="0.25">
      <c r="A290" s="84">
        <v>1</v>
      </c>
      <c r="B290" s="85"/>
      <c r="C290" s="2" t="s">
        <v>152</v>
      </c>
      <c r="D290" s="84">
        <f>68.32*10.764</f>
        <v>735.39647999999988</v>
      </c>
      <c r="E290" s="85"/>
      <c r="F290" s="2">
        <v>0</v>
      </c>
      <c r="G290" s="2">
        <f>D290*1.6+F290</f>
        <v>1176.6343679999998</v>
      </c>
      <c r="H290" s="2" t="s">
        <v>90</v>
      </c>
      <c r="I290" s="156" t="str">
        <f>A289</f>
        <v>1st Floor</v>
      </c>
      <c r="J290" s="157"/>
    </row>
    <row r="291" spans="1:10" s="25" customFormat="1" x14ac:dyDescent="0.25">
      <c r="A291" s="84">
        <v>2</v>
      </c>
      <c r="B291" s="85"/>
      <c r="C291" s="2" t="s">
        <v>153</v>
      </c>
      <c r="D291" s="84">
        <f>97.01*10.764</f>
        <v>1044.2156399999999</v>
      </c>
      <c r="E291" s="85"/>
      <c r="F291" s="2">
        <v>0</v>
      </c>
      <c r="G291" s="2">
        <f>D291*1.6+F291</f>
        <v>1670.7450239999998</v>
      </c>
      <c r="H291" s="2" t="s">
        <v>90</v>
      </c>
      <c r="I291" s="158"/>
      <c r="J291" s="159"/>
    </row>
    <row r="292" spans="1:10" s="25" customFormat="1" x14ac:dyDescent="0.25">
      <c r="A292" s="84">
        <v>3</v>
      </c>
      <c r="B292" s="85"/>
      <c r="C292" s="2" t="s">
        <v>152</v>
      </c>
      <c r="D292" s="84">
        <f>64.69*10.764</f>
        <v>696.32315999999992</v>
      </c>
      <c r="E292" s="85"/>
      <c r="F292" s="2">
        <v>0</v>
      </c>
      <c r="G292" s="2">
        <f>D292*1.6+F292</f>
        <v>1114.1170559999998</v>
      </c>
      <c r="H292" s="2" t="s">
        <v>90</v>
      </c>
      <c r="I292" s="158"/>
      <c r="J292" s="159"/>
    </row>
    <row r="293" spans="1:10" s="25" customFormat="1" x14ac:dyDescent="0.25">
      <c r="A293" s="84">
        <v>4</v>
      </c>
      <c r="B293" s="85"/>
      <c r="C293" s="2" t="s">
        <v>152</v>
      </c>
      <c r="D293" s="84">
        <f>69.57*10.764</f>
        <v>748.85147999999992</v>
      </c>
      <c r="E293" s="85"/>
      <c r="F293" s="2">
        <v>0</v>
      </c>
      <c r="G293" s="2">
        <f>D293*1.6+F293</f>
        <v>1198.162368</v>
      </c>
      <c r="H293" s="2" t="s">
        <v>90</v>
      </c>
      <c r="I293" s="160"/>
      <c r="J293" s="161"/>
    </row>
    <row r="294" spans="1:10" s="25" customFormat="1" x14ac:dyDescent="0.25">
      <c r="A294" s="93" t="str">
        <f>A270</f>
        <v>2nd to 4th Floor &amp; 6th to 11th Floor</v>
      </c>
      <c r="B294" s="94"/>
      <c r="C294" s="94"/>
      <c r="D294" s="94"/>
      <c r="E294" s="94"/>
      <c r="F294" s="94"/>
      <c r="G294" s="94"/>
      <c r="H294" s="94"/>
      <c r="I294" s="94"/>
      <c r="J294" s="95"/>
    </row>
    <row r="295" spans="1:10" s="25" customFormat="1" x14ac:dyDescent="0.25">
      <c r="A295" s="84">
        <v>1</v>
      </c>
      <c r="B295" s="85"/>
      <c r="C295" s="2" t="s">
        <v>152</v>
      </c>
      <c r="D295" s="84">
        <f>68.32*10.764</f>
        <v>735.39647999999988</v>
      </c>
      <c r="E295" s="85"/>
      <c r="F295" s="2">
        <v>0</v>
      </c>
      <c r="G295" s="2">
        <f>D295*1.6+F295</f>
        <v>1176.6343679999998</v>
      </c>
      <c r="H295" s="2" t="s">
        <v>90</v>
      </c>
      <c r="I295" s="156" t="str">
        <f>A294</f>
        <v>2nd to 4th Floor &amp; 6th to 11th Floor</v>
      </c>
      <c r="J295" s="157"/>
    </row>
    <row r="296" spans="1:10" s="25" customFormat="1" x14ac:dyDescent="0.25">
      <c r="A296" s="84">
        <v>2</v>
      </c>
      <c r="B296" s="85"/>
      <c r="C296" s="2" t="s">
        <v>153</v>
      </c>
      <c r="D296" s="84">
        <f>97.01*10.764</f>
        <v>1044.2156399999999</v>
      </c>
      <c r="E296" s="85"/>
      <c r="F296" s="2">
        <v>0</v>
      </c>
      <c r="G296" s="2">
        <f>D296*1.6+F296</f>
        <v>1670.7450239999998</v>
      </c>
      <c r="H296" s="2" t="s">
        <v>90</v>
      </c>
      <c r="I296" s="158"/>
      <c r="J296" s="159"/>
    </row>
    <row r="297" spans="1:10" s="25" customFormat="1" x14ac:dyDescent="0.25">
      <c r="A297" s="84">
        <v>3</v>
      </c>
      <c r="B297" s="85"/>
      <c r="C297" s="2" t="s">
        <v>152</v>
      </c>
      <c r="D297" s="84">
        <f>64.69*10.764</f>
        <v>696.32315999999992</v>
      </c>
      <c r="E297" s="85"/>
      <c r="F297" s="2">
        <v>0</v>
      </c>
      <c r="G297" s="2">
        <f>D297*1.6+F297</f>
        <v>1114.1170559999998</v>
      </c>
      <c r="H297" s="2" t="s">
        <v>90</v>
      </c>
      <c r="I297" s="158"/>
      <c r="J297" s="159"/>
    </row>
    <row r="298" spans="1:10" s="25" customFormat="1" x14ac:dyDescent="0.25">
      <c r="A298" s="84">
        <v>4</v>
      </c>
      <c r="B298" s="85"/>
      <c r="C298" s="2" t="s">
        <v>152</v>
      </c>
      <c r="D298" s="84">
        <f>69.57*10.764</f>
        <v>748.85147999999992</v>
      </c>
      <c r="E298" s="85"/>
      <c r="F298" s="2">
        <v>0</v>
      </c>
      <c r="G298" s="2">
        <f>D298*1.6+F298</f>
        <v>1198.162368</v>
      </c>
      <c r="H298" s="2" t="s">
        <v>90</v>
      </c>
      <c r="I298" s="160"/>
      <c r="J298" s="161"/>
    </row>
    <row r="299" spans="1:10" s="25" customFormat="1" x14ac:dyDescent="0.25">
      <c r="A299" s="93" t="str">
        <f>A275</f>
        <v>5th Floor</v>
      </c>
      <c r="B299" s="94"/>
      <c r="C299" s="94"/>
      <c r="D299" s="94"/>
      <c r="E299" s="94"/>
      <c r="F299" s="94"/>
      <c r="G299" s="94"/>
      <c r="H299" s="94"/>
      <c r="I299" s="94"/>
      <c r="J299" s="95"/>
    </row>
    <row r="300" spans="1:10" s="25" customFormat="1" x14ac:dyDescent="0.25">
      <c r="A300" s="84">
        <v>1</v>
      </c>
      <c r="B300" s="85"/>
      <c r="C300" s="2" t="s">
        <v>152</v>
      </c>
      <c r="D300" s="84">
        <f>68.32*10.764</f>
        <v>735.39647999999988</v>
      </c>
      <c r="E300" s="85"/>
      <c r="F300" s="2">
        <v>0</v>
      </c>
      <c r="G300" s="2">
        <f>D300*1.6+F300</f>
        <v>1176.6343679999998</v>
      </c>
      <c r="H300" s="2" t="s">
        <v>90</v>
      </c>
      <c r="I300" s="156" t="str">
        <f>A299</f>
        <v>5th Floor</v>
      </c>
      <c r="J300" s="157"/>
    </row>
    <row r="301" spans="1:10" s="25" customFormat="1" x14ac:dyDescent="0.25">
      <c r="A301" s="84">
        <v>2</v>
      </c>
      <c r="B301" s="85"/>
      <c r="C301" s="2" t="s">
        <v>153</v>
      </c>
      <c r="D301" s="84">
        <f>97.01*10.764</f>
        <v>1044.2156399999999</v>
      </c>
      <c r="E301" s="85"/>
      <c r="F301" s="2">
        <v>0</v>
      </c>
      <c r="G301" s="2">
        <f>D301*1.6+F301</f>
        <v>1670.7450239999998</v>
      </c>
      <c r="H301" s="2" t="s">
        <v>90</v>
      </c>
      <c r="I301" s="160"/>
      <c r="J301" s="161"/>
    </row>
    <row r="302" spans="1:10" s="25" customFormat="1" x14ac:dyDescent="0.25">
      <c r="A302" s="84">
        <v>3</v>
      </c>
      <c r="B302" s="85"/>
      <c r="C302" s="2" t="s">
        <v>152</v>
      </c>
      <c r="D302" s="84">
        <f>64.69*10.764</f>
        <v>696.32315999999992</v>
      </c>
      <c r="E302" s="85"/>
      <c r="F302" s="2">
        <v>0</v>
      </c>
      <c r="G302" s="2">
        <f>D302*1.6+F302</f>
        <v>1114.1170559999998</v>
      </c>
      <c r="H302" s="2" t="s">
        <v>90</v>
      </c>
      <c r="I302" s="156" t="str">
        <f>I300</f>
        <v>5th Floor</v>
      </c>
      <c r="J302" s="157"/>
    </row>
    <row r="303" spans="1:10" s="25" customFormat="1" ht="15.75" customHeight="1" x14ac:dyDescent="0.25">
      <c r="A303" s="84">
        <v>4</v>
      </c>
      <c r="B303" s="85"/>
      <c r="C303" s="93" t="s">
        <v>156</v>
      </c>
      <c r="D303" s="94"/>
      <c r="E303" s="94"/>
      <c r="F303" s="94"/>
      <c r="G303" s="95"/>
      <c r="H303" s="2" t="s">
        <v>90</v>
      </c>
      <c r="I303" s="160"/>
      <c r="J303" s="161"/>
    </row>
    <row r="304" spans="1:10" s="25" customFormat="1" x14ac:dyDescent="0.25">
      <c r="A304" s="93" t="s">
        <v>157</v>
      </c>
      <c r="B304" s="94"/>
      <c r="C304" s="94"/>
      <c r="D304" s="94"/>
      <c r="E304" s="94"/>
      <c r="F304" s="94"/>
      <c r="G304" s="94"/>
      <c r="H304" s="94"/>
      <c r="I304" s="94"/>
      <c r="J304" s="95"/>
    </row>
    <row r="305" spans="1:10" s="25" customFormat="1" x14ac:dyDescent="0.25">
      <c r="A305" s="84">
        <v>1</v>
      </c>
      <c r="B305" s="85"/>
      <c r="C305" s="2" t="s">
        <v>152</v>
      </c>
      <c r="D305" s="84">
        <f>68.32*10.764</f>
        <v>735.39647999999988</v>
      </c>
      <c r="E305" s="85"/>
      <c r="F305" s="2">
        <v>0</v>
      </c>
      <c r="G305" s="2">
        <f>D305*1.6+F305</f>
        <v>1176.6343679999998</v>
      </c>
      <c r="H305" s="2" t="s">
        <v>90</v>
      </c>
      <c r="I305" s="156" t="str">
        <f>A304</f>
        <v>12th Floor</v>
      </c>
      <c r="J305" s="157"/>
    </row>
    <row r="306" spans="1:10" s="25" customFormat="1" x14ac:dyDescent="0.25">
      <c r="A306" s="84">
        <v>2</v>
      </c>
      <c r="B306" s="85"/>
      <c r="C306" s="2" t="s">
        <v>153</v>
      </c>
      <c r="D306" s="84">
        <f>97.01*10.764</f>
        <v>1044.2156399999999</v>
      </c>
      <c r="E306" s="85"/>
      <c r="F306" s="2">
        <v>0</v>
      </c>
      <c r="G306" s="2">
        <f>D306*1.6+F306</f>
        <v>1670.7450239999998</v>
      </c>
      <c r="H306" s="2" t="s">
        <v>90</v>
      </c>
      <c r="I306" s="158"/>
      <c r="J306" s="159"/>
    </row>
    <row r="307" spans="1:10" s="25" customFormat="1" x14ac:dyDescent="0.25">
      <c r="A307" s="84">
        <v>3</v>
      </c>
      <c r="B307" s="85"/>
      <c r="C307" s="2" t="s">
        <v>152</v>
      </c>
      <c r="D307" s="84">
        <f>64.69*10.764</f>
        <v>696.32315999999992</v>
      </c>
      <c r="E307" s="85"/>
      <c r="F307" s="2">
        <v>0</v>
      </c>
      <c r="G307" s="2">
        <f>D307*1.6+F307</f>
        <v>1114.1170559999998</v>
      </c>
      <c r="H307" s="2" t="s">
        <v>90</v>
      </c>
      <c r="I307" s="158"/>
      <c r="J307" s="159"/>
    </row>
    <row r="308" spans="1:10" s="25" customFormat="1" x14ac:dyDescent="0.25">
      <c r="A308" s="84">
        <v>4</v>
      </c>
      <c r="B308" s="85"/>
      <c r="C308" s="93" t="s">
        <v>156</v>
      </c>
      <c r="D308" s="94"/>
      <c r="E308" s="94"/>
      <c r="F308" s="94"/>
      <c r="G308" s="95"/>
      <c r="H308" s="2" t="s">
        <v>90</v>
      </c>
      <c r="I308" s="160"/>
      <c r="J308" s="161"/>
    </row>
    <row r="309" spans="1:10" s="25" customFormat="1" x14ac:dyDescent="0.25">
      <c r="A309" s="93" t="s">
        <v>159</v>
      </c>
      <c r="B309" s="94"/>
      <c r="C309" s="94"/>
      <c r="D309" s="94"/>
      <c r="E309" s="94"/>
      <c r="F309" s="94"/>
      <c r="G309" s="94"/>
      <c r="H309" s="94"/>
      <c r="I309" s="94"/>
      <c r="J309" s="95"/>
    </row>
    <row r="310" spans="1:10" s="25" customFormat="1" x14ac:dyDescent="0.25">
      <c r="A310" s="93" t="s">
        <v>148</v>
      </c>
      <c r="B310" s="94"/>
      <c r="C310" s="94"/>
      <c r="D310" s="94"/>
      <c r="E310" s="94"/>
      <c r="F310" s="94"/>
      <c r="G310" s="94"/>
      <c r="H310" s="94"/>
      <c r="I310" s="94"/>
      <c r="J310" s="95"/>
    </row>
    <row r="311" spans="1:10" s="25" customFormat="1" x14ac:dyDescent="0.25">
      <c r="A311" s="93" t="s">
        <v>149</v>
      </c>
      <c r="B311" s="94"/>
      <c r="C311" s="94"/>
      <c r="D311" s="94"/>
      <c r="E311" s="94"/>
      <c r="F311" s="94"/>
      <c r="G311" s="94"/>
      <c r="H311" s="94"/>
      <c r="I311" s="94"/>
      <c r="J311" s="95"/>
    </row>
    <row r="312" spans="1:10" s="25" customFormat="1" x14ac:dyDescent="0.25">
      <c r="A312" s="165" t="s">
        <v>150</v>
      </c>
      <c r="B312" s="166"/>
      <c r="C312" s="166"/>
      <c r="D312" s="166"/>
      <c r="E312" s="166"/>
      <c r="F312" s="166"/>
      <c r="G312" s="166"/>
      <c r="H312" s="166"/>
      <c r="I312" s="166"/>
      <c r="J312" s="167"/>
    </row>
    <row r="313" spans="1:10" s="25" customFormat="1" x14ac:dyDescent="0.25">
      <c r="A313" s="93" t="s">
        <v>151</v>
      </c>
      <c r="B313" s="94"/>
      <c r="C313" s="94"/>
      <c r="D313" s="94"/>
      <c r="E313" s="94"/>
      <c r="F313" s="94"/>
      <c r="G313" s="94"/>
      <c r="H313" s="94"/>
      <c r="I313" s="94"/>
      <c r="J313" s="95"/>
    </row>
    <row r="314" spans="1:10" s="25" customFormat="1" x14ac:dyDescent="0.25">
      <c r="A314" s="84">
        <v>1</v>
      </c>
      <c r="B314" s="85"/>
      <c r="C314" s="2" t="s">
        <v>153</v>
      </c>
      <c r="D314" s="84">
        <f>92.11*10.764</f>
        <v>991.47203999999988</v>
      </c>
      <c r="E314" s="85"/>
      <c r="F314" s="2">
        <v>0</v>
      </c>
      <c r="G314" s="2">
        <f>D314*1.6+F314</f>
        <v>1586.3552639999998</v>
      </c>
      <c r="H314" s="2" t="s">
        <v>90</v>
      </c>
      <c r="I314" s="156" t="str">
        <f>A313</f>
        <v>1st Floor</v>
      </c>
      <c r="J314" s="157"/>
    </row>
    <row r="315" spans="1:10" s="25" customFormat="1" x14ac:dyDescent="0.25">
      <c r="A315" s="84">
        <v>2</v>
      </c>
      <c r="B315" s="85"/>
      <c r="C315" s="2" t="s">
        <v>152</v>
      </c>
      <c r="D315" s="84">
        <f>64.68*10.764</f>
        <v>696.21552000000008</v>
      </c>
      <c r="E315" s="85"/>
      <c r="F315" s="2">
        <v>0</v>
      </c>
      <c r="G315" s="2">
        <f>D315*1.6+F315</f>
        <v>1113.9448320000001</v>
      </c>
      <c r="H315" s="2" t="s">
        <v>90</v>
      </c>
      <c r="I315" s="158"/>
      <c r="J315" s="159"/>
    </row>
    <row r="316" spans="1:10" s="25" customFormat="1" x14ac:dyDescent="0.25">
      <c r="A316" s="84">
        <v>3</v>
      </c>
      <c r="B316" s="85"/>
      <c r="C316" s="2" t="s">
        <v>152</v>
      </c>
      <c r="D316" s="84">
        <f>69.57*10.764</f>
        <v>748.85147999999992</v>
      </c>
      <c r="E316" s="85"/>
      <c r="F316" s="2">
        <v>0</v>
      </c>
      <c r="G316" s="2">
        <f>D316*1.6+F316</f>
        <v>1198.162368</v>
      </c>
      <c r="H316" s="2" t="s">
        <v>90</v>
      </c>
      <c r="I316" s="160"/>
      <c r="J316" s="161"/>
    </row>
    <row r="317" spans="1:10" s="25" customFormat="1" x14ac:dyDescent="0.25">
      <c r="A317" s="93" t="str">
        <f>A294</f>
        <v>2nd to 4th Floor &amp; 6th to 11th Floor</v>
      </c>
      <c r="B317" s="94"/>
      <c r="C317" s="94"/>
      <c r="D317" s="94"/>
      <c r="E317" s="94"/>
      <c r="F317" s="94"/>
      <c r="G317" s="94"/>
      <c r="H317" s="94"/>
      <c r="I317" s="94"/>
      <c r="J317" s="95"/>
    </row>
    <row r="318" spans="1:10" s="25" customFormat="1" x14ac:dyDescent="0.25">
      <c r="A318" s="84">
        <v>1</v>
      </c>
      <c r="B318" s="85"/>
      <c r="C318" s="2" t="s">
        <v>153</v>
      </c>
      <c r="D318" s="84">
        <f>92.11*10.764</f>
        <v>991.47203999999988</v>
      </c>
      <c r="E318" s="85"/>
      <c r="F318" s="2">
        <v>0</v>
      </c>
      <c r="G318" s="2">
        <f>D318*1.6+F318</f>
        <v>1586.3552639999998</v>
      </c>
      <c r="H318" s="2" t="s">
        <v>90</v>
      </c>
      <c r="I318" s="156" t="str">
        <f>A317</f>
        <v>2nd to 4th Floor &amp; 6th to 11th Floor</v>
      </c>
      <c r="J318" s="157"/>
    </row>
    <row r="319" spans="1:10" s="25" customFormat="1" x14ac:dyDescent="0.25">
      <c r="A319" s="84">
        <v>2</v>
      </c>
      <c r="B319" s="85"/>
      <c r="C319" s="2" t="s">
        <v>152</v>
      </c>
      <c r="D319" s="84">
        <f>64.68*10.764</f>
        <v>696.21552000000008</v>
      </c>
      <c r="E319" s="85"/>
      <c r="F319" s="2">
        <v>0</v>
      </c>
      <c r="G319" s="2">
        <f>D319*1.6+F319</f>
        <v>1113.9448320000001</v>
      </c>
      <c r="H319" s="2" t="s">
        <v>90</v>
      </c>
      <c r="I319" s="158"/>
      <c r="J319" s="159"/>
    </row>
    <row r="320" spans="1:10" s="25" customFormat="1" x14ac:dyDescent="0.25">
      <c r="A320" s="84">
        <v>3</v>
      </c>
      <c r="B320" s="85"/>
      <c r="C320" s="2" t="s">
        <v>152</v>
      </c>
      <c r="D320" s="84">
        <f>69.57*10.764</f>
        <v>748.85147999999992</v>
      </c>
      <c r="E320" s="85"/>
      <c r="F320" s="2">
        <v>0</v>
      </c>
      <c r="G320" s="2">
        <f>D320*1.6+F320</f>
        <v>1198.162368</v>
      </c>
      <c r="H320" s="2" t="s">
        <v>90</v>
      </c>
      <c r="I320" s="160"/>
      <c r="J320" s="161"/>
    </row>
    <row r="321" spans="1:10" s="25" customFormat="1" x14ac:dyDescent="0.25">
      <c r="A321" s="93" t="str">
        <f>A299</f>
        <v>5th Floor</v>
      </c>
      <c r="B321" s="94"/>
      <c r="C321" s="94"/>
      <c r="D321" s="94"/>
      <c r="E321" s="94"/>
      <c r="F321" s="94"/>
      <c r="G321" s="94"/>
      <c r="H321" s="94"/>
      <c r="I321" s="94"/>
      <c r="J321" s="95"/>
    </row>
    <row r="322" spans="1:10" s="25" customFormat="1" x14ac:dyDescent="0.25">
      <c r="A322" s="84">
        <v>1</v>
      </c>
      <c r="B322" s="85"/>
      <c r="C322" s="2" t="s">
        <v>153</v>
      </c>
      <c r="D322" s="84">
        <f>92.11*10.764</f>
        <v>991.47203999999988</v>
      </c>
      <c r="E322" s="85"/>
      <c r="F322" s="2">
        <v>0</v>
      </c>
      <c r="G322" s="2">
        <f>D322*1.6+F322</f>
        <v>1586.3552639999998</v>
      </c>
      <c r="H322" s="2" t="s">
        <v>90</v>
      </c>
      <c r="I322" s="156" t="str">
        <f>A321</f>
        <v>5th Floor</v>
      </c>
      <c r="J322" s="157"/>
    </row>
    <row r="323" spans="1:10" s="25" customFormat="1" x14ac:dyDescent="0.25">
      <c r="A323" s="84">
        <v>2</v>
      </c>
      <c r="B323" s="85"/>
      <c r="C323" s="2" t="s">
        <v>152</v>
      </c>
      <c r="D323" s="84">
        <f>64.68*10.764</f>
        <v>696.21552000000008</v>
      </c>
      <c r="E323" s="85"/>
      <c r="F323" s="2">
        <v>0</v>
      </c>
      <c r="G323" s="2">
        <f>D323*1.6+F323</f>
        <v>1113.9448320000001</v>
      </c>
      <c r="H323" s="2" t="s">
        <v>90</v>
      </c>
      <c r="I323" s="158"/>
      <c r="J323" s="159"/>
    </row>
    <row r="324" spans="1:10" s="25" customFormat="1" x14ac:dyDescent="0.25">
      <c r="A324" s="84">
        <v>3</v>
      </c>
      <c r="B324" s="85"/>
      <c r="C324" s="93" t="s">
        <v>156</v>
      </c>
      <c r="D324" s="94"/>
      <c r="E324" s="94"/>
      <c r="F324" s="94"/>
      <c r="G324" s="95"/>
      <c r="H324" s="2" t="s">
        <v>90</v>
      </c>
      <c r="I324" s="160"/>
      <c r="J324" s="161"/>
    </row>
    <row r="325" spans="1:10" s="25" customFormat="1" x14ac:dyDescent="0.25">
      <c r="A325" s="93" t="s">
        <v>160</v>
      </c>
      <c r="B325" s="94"/>
      <c r="C325" s="94"/>
      <c r="D325" s="94"/>
      <c r="E325" s="94"/>
      <c r="F325" s="94"/>
      <c r="G325" s="94"/>
      <c r="H325" s="94"/>
      <c r="I325" s="94"/>
      <c r="J325" s="95"/>
    </row>
    <row r="326" spans="1:10" s="25" customFormat="1" x14ac:dyDescent="0.25">
      <c r="A326" s="93" t="s">
        <v>161</v>
      </c>
      <c r="B326" s="94"/>
      <c r="C326" s="94"/>
      <c r="D326" s="94"/>
      <c r="E326" s="94"/>
      <c r="F326" s="94"/>
      <c r="G326" s="94"/>
      <c r="H326" s="94"/>
      <c r="I326" s="94"/>
      <c r="J326" s="95"/>
    </row>
    <row r="327" spans="1:10" s="25" customFormat="1" x14ac:dyDescent="0.25">
      <c r="A327" s="93" t="s">
        <v>148</v>
      </c>
      <c r="B327" s="94"/>
      <c r="C327" s="94"/>
      <c r="D327" s="94"/>
      <c r="E327" s="94"/>
      <c r="F327" s="94"/>
      <c r="G327" s="94"/>
      <c r="H327" s="94"/>
      <c r="I327" s="94"/>
      <c r="J327" s="95"/>
    </row>
    <row r="328" spans="1:10" s="25" customFormat="1" x14ac:dyDescent="0.25">
      <c r="A328" s="93" t="s">
        <v>149</v>
      </c>
      <c r="B328" s="94"/>
      <c r="C328" s="94"/>
      <c r="D328" s="94"/>
      <c r="E328" s="94"/>
      <c r="F328" s="94"/>
      <c r="G328" s="94"/>
      <c r="H328" s="94"/>
      <c r="I328" s="94"/>
      <c r="J328" s="95"/>
    </row>
    <row r="329" spans="1:10" s="25" customFormat="1" x14ac:dyDescent="0.25">
      <c r="A329" s="165" t="s">
        <v>150</v>
      </c>
      <c r="B329" s="166"/>
      <c r="C329" s="166"/>
      <c r="D329" s="166"/>
      <c r="E329" s="166"/>
      <c r="F329" s="166"/>
      <c r="G329" s="166"/>
      <c r="H329" s="166"/>
      <c r="I329" s="166"/>
      <c r="J329" s="167"/>
    </row>
    <row r="330" spans="1:10" s="25" customFormat="1" x14ac:dyDescent="0.25">
      <c r="A330" s="93" t="s">
        <v>151</v>
      </c>
      <c r="B330" s="94"/>
      <c r="C330" s="94"/>
      <c r="D330" s="94"/>
      <c r="E330" s="94"/>
      <c r="F330" s="94"/>
      <c r="G330" s="94"/>
      <c r="H330" s="94"/>
      <c r="I330" s="94"/>
      <c r="J330" s="95"/>
    </row>
    <row r="331" spans="1:10" s="25" customFormat="1" x14ac:dyDescent="0.25">
      <c r="A331" s="84">
        <v>1</v>
      </c>
      <c r="B331" s="85"/>
      <c r="C331" s="2" t="s">
        <v>152</v>
      </c>
      <c r="D331" s="84">
        <f>59.13*10.764</f>
        <v>636.47532000000001</v>
      </c>
      <c r="E331" s="85"/>
      <c r="F331" s="2">
        <v>0</v>
      </c>
      <c r="G331" s="2">
        <f>D331*1.6+F331</f>
        <v>1018.3605120000001</v>
      </c>
      <c r="H331" s="2" t="s">
        <v>90</v>
      </c>
      <c r="I331" s="156" t="str">
        <f>A330</f>
        <v>1st Floor</v>
      </c>
      <c r="J331" s="157"/>
    </row>
    <row r="332" spans="1:10" s="25" customFormat="1" x14ac:dyDescent="0.25">
      <c r="A332" s="84">
        <v>2</v>
      </c>
      <c r="B332" s="85"/>
      <c r="C332" s="2" t="s">
        <v>152</v>
      </c>
      <c r="D332" s="84">
        <f>59.03*10.64</f>
        <v>628.07920000000001</v>
      </c>
      <c r="E332" s="85"/>
      <c r="F332" s="2">
        <v>0</v>
      </c>
      <c r="G332" s="2">
        <f>D332*1.6+F332</f>
        <v>1004.92672</v>
      </c>
      <c r="H332" s="2" t="s">
        <v>90</v>
      </c>
      <c r="I332" s="158"/>
      <c r="J332" s="159"/>
    </row>
    <row r="333" spans="1:10" s="25" customFormat="1" x14ac:dyDescent="0.25">
      <c r="A333" s="84">
        <v>3</v>
      </c>
      <c r="B333" s="85"/>
      <c r="C333" s="2" t="s">
        <v>162</v>
      </c>
      <c r="D333" s="84">
        <f>140.41*10.764</f>
        <v>1511.3732399999999</v>
      </c>
      <c r="E333" s="85"/>
      <c r="F333" s="2">
        <v>0</v>
      </c>
      <c r="G333" s="2">
        <f>D333*1.6+F333</f>
        <v>2418.1971840000001</v>
      </c>
      <c r="H333" s="2" t="s">
        <v>90</v>
      </c>
      <c r="I333" s="160"/>
      <c r="J333" s="161"/>
    </row>
    <row r="334" spans="1:10" s="25" customFormat="1" x14ac:dyDescent="0.25">
      <c r="A334" s="93" t="str">
        <f>A317</f>
        <v>2nd to 4th Floor &amp; 6th to 11th Floor</v>
      </c>
      <c r="B334" s="94"/>
      <c r="C334" s="94"/>
      <c r="D334" s="94"/>
      <c r="E334" s="94"/>
      <c r="F334" s="94"/>
      <c r="G334" s="94"/>
      <c r="H334" s="94"/>
      <c r="I334" s="94"/>
      <c r="J334" s="95"/>
    </row>
    <row r="335" spans="1:10" s="25" customFormat="1" x14ac:dyDescent="0.25">
      <c r="A335" s="84">
        <v>1</v>
      </c>
      <c r="B335" s="85"/>
      <c r="C335" s="2" t="s">
        <v>152</v>
      </c>
      <c r="D335" s="84">
        <f>59.13*10.764</f>
        <v>636.47532000000001</v>
      </c>
      <c r="E335" s="85"/>
      <c r="F335" s="2">
        <v>0</v>
      </c>
      <c r="G335" s="2">
        <f>D335*1.6+F335</f>
        <v>1018.3605120000001</v>
      </c>
      <c r="H335" s="2" t="s">
        <v>90</v>
      </c>
      <c r="I335" s="156" t="str">
        <f>A334</f>
        <v>2nd to 4th Floor &amp; 6th to 11th Floor</v>
      </c>
      <c r="J335" s="157"/>
    </row>
    <row r="336" spans="1:10" s="25" customFormat="1" x14ac:dyDescent="0.25">
      <c r="A336" s="84">
        <v>2</v>
      </c>
      <c r="B336" s="85"/>
      <c r="C336" s="2" t="s">
        <v>152</v>
      </c>
      <c r="D336" s="84">
        <f>59.03*10.764</f>
        <v>635.39891999999998</v>
      </c>
      <c r="E336" s="85"/>
      <c r="F336" s="2">
        <v>0</v>
      </c>
      <c r="G336" s="2">
        <f>D336*1.6+F336</f>
        <v>1016.638272</v>
      </c>
      <c r="H336" s="2" t="s">
        <v>90</v>
      </c>
      <c r="I336" s="158"/>
      <c r="J336" s="159"/>
    </row>
    <row r="337" spans="1:10" s="25" customFormat="1" x14ac:dyDescent="0.25">
      <c r="A337" s="84">
        <v>3</v>
      </c>
      <c r="B337" s="85"/>
      <c r="C337" s="2" t="s">
        <v>152</v>
      </c>
      <c r="D337" s="84">
        <f>69.71*10.764</f>
        <v>750.35843999999986</v>
      </c>
      <c r="E337" s="85"/>
      <c r="F337" s="2">
        <v>0</v>
      </c>
      <c r="G337" s="2">
        <f>D337*1.6+F337</f>
        <v>1200.5735039999997</v>
      </c>
      <c r="H337" s="2" t="s">
        <v>90</v>
      </c>
      <c r="I337" s="158"/>
      <c r="J337" s="159"/>
    </row>
    <row r="338" spans="1:10" s="25" customFormat="1" x14ac:dyDescent="0.25">
      <c r="A338" s="84">
        <v>4</v>
      </c>
      <c r="B338" s="85"/>
      <c r="C338" s="2" t="s">
        <v>152</v>
      </c>
      <c r="D338" s="84">
        <f>69.82*10.764</f>
        <v>751.54247999999984</v>
      </c>
      <c r="E338" s="85"/>
      <c r="F338" s="2">
        <v>0</v>
      </c>
      <c r="G338" s="2">
        <f>D338*1.6+F338</f>
        <v>1202.4679679999997</v>
      </c>
      <c r="H338" s="2" t="s">
        <v>90</v>
      </c>
      <c r="I338" s="160"/>
      <c r="J338" s="161"/>
    </row>
    <row r="339" spans="1:10" s="25" customFormat="1" x14ac:dyDescent="0.25">
      <c r="A339" s="93" t="str">
        <f>A321</f>
        <v>5th Floor</v>
      </c>
      <c r="B339" s="94"/>
      <c r="C339" s="94"/>
      <c r="D339" s="94"/>
      <c r="E339" s="94"/>
      <c r="F339" s="94"/>
      <c r="G339" s="94"/>
      <c r="H339" s="94"/>
      <c r="I339" s="94"/>
      <c r="J339" s="95"/>
    </row>
    <row r="340" spans="1:10" s="25" customFormat="1" x14ac:dyDescent="0.25">
      <c r="A340" s="84">
        <v>1</v>
      </c>
      <c r="B340" s="85"/>
      <c r="C340" s="2" t="s">
        <v>153</v>
      </c>
      <c r="D340" s="84">
        <f>59.13*10.764</f>
        <v>636.47532000000001</v>
      </c>
      <c r="E340" s="85"/>
      <c r="F340" s="2">
        <v>0</v>
      </c>
      <c r="G340" s="2">
        <f>D340*1.6+F340</f>
        <v>1018.3605120000001</v>
      </c>
      <c r="H340" s="2" t="s">
        <v>90</v>
      </c>
      <c r="I340" s="156" t="str">
        <f>A339</f>
        <v>5th Floor</v>
      </c>
      <c r="J340" s="157"/>
    </row>
    <row r="341" spans="1:10" s="25" customFormat="1" x14ac:dyDescent="0.25">
      <c r="A341" s="84">
        <v>2</v>
      </c>
      <c r="B341" s="85"/>
      <c r="C341" s="2" t="s">
        <v>152</v>
      </c>
      <c r="D341" s="84">
        <f>59.03*10.764</f>
        <v>635.39891999999998</v>
      </c>
      <c r="E341" s="85"/>
      <c r="F341" s="2">
        <v>0</v>
      </c>
      <c r="G341" s="2">
        <f>D341*1.6+F341</f>
        <v>1016.638272</v>
      </c>
      <c r="H341" s="2" t="s">
        <v>90</v>
      </c>
      <c r="I341" s="158"/>
      <c r="J341" s="159"/>
    </row>
    <row r="342" spans="1:10" s="25" customFormat="1" x14ac:dyDescent="0.25">
      <c r="A342" s="84">
        <v>3</v>
      </c>
      <c r="B342" s="85"/>
      <c r="C342" s="93" t="s">
        <v>156</v>
      </c>
      <c r="D342" s="94"/>
      <c r="E342" s="94"/>
      <c r="F342" s="94"/>
      <c r="G342" s="95"/>
      <c r="H342" s="2" t="s">
        <v>90</v>
      </c>
      <c r="I342" s="158"/>
      <c r="J342" s="159"/>
    </row>
    <row r="343" spans="1:10" s="25" customFormat="1" x14ac:dyDescent="0.25">
      <c r="A343" s="84">
        <v>4</v>
      </c>
      <c r="B343" s="85"/>
      <c r="C343" s="2" t="s">
        <v>152</v>
      </c>
      <c r="D343" s="84">
        <f>69.82*10.764</f>
        <v>751.54247999999984</v>
      </c>
      <c r="E343" s="85"/>
      <c r="F343" s="2">
        <v>0</v>
      </c>
      <c r="G343" s="2">
        <f>D343*1.6+F343</f>
        <v>1202.4679679999997</v>
      </c>
      <c r="H343" s="2" t="s">
        <v>90</v>
      </c>
      <c r="I343" s="160"/>
      <c r="J343" s="161"/>
    </row>
    <row r="344" spans="1:10" s="25" customFormat="1" x14ac:dyDescent="0.25">
      <c r="A344" s="93" t="str">
        <f>A325</f>
        <v>12th Floor (Refuge Area)</v>
      </c>
      <c r="B344" s="94"/>
      <c r="C344" s="94"/>
      <c r="D344" s="94"/>
      <c r="E344" s="94"/>
      <c r="F344" s="94"/>
      <c r="G344" s="94"/>
      <c r="H344" s="94"/>
      <c r="I344" s="94"/>
      <c r="J344" s="95"/>
    </row>
    <row r="345" spans="1:10" s="39" customFormat="1" x14ac:dyDescent="0.25">
      <c r="A345" s="198" t="s">
        <v>100</v>
      </c>
      <c r="B345" s="198"/>
      <c r="C345" s="198"/>
      <c r="D345" s="198"/>
      <c r="E345" s="198"/>
      <c r="F345" s="198"/>
      <c r="G345" s="198"/>
      <c r="H345" s="198"/>
      <c r="I345" s="198"/>
      <c r="J345" s="198"/>
    </row>
    <row r="346" spans="1:10" s="42" customFormat="1" ht="204.75" customHeight="1" x14ac:dyDescent="0.25">
      <c r="A346" s="199" t="s">
        <v>226</v>
      </c>
      <c r="B346" s="199"/>
      <c r="C346" s="199"/>
      <c r="D346" s="199"/>
      <c r="E346" s="199"/>
      <c r="F346" s="199"/>
      <c r="G346" s="199"/>
      <c r="H346" s="199"/>
      <c r="I346" s="199"/>
      <c r="J346" s="199"/>
    </row>
    <row r="347" spans="1:10" x14ac:dyDescent="0.25">
      <c r="A347" s="178" t="s">
        <v>91</v>
      </c>
      <c r="B347" s="179"/>
      <c r="C347" s="179"/>
      <c r="D347" s="179"/>
      <c r="E347" s="179"/>
      <c r="F347" s="179"/>
      <c r="G347" s="179"/>
      <c r="H347" s="179"/>
      <c r="I347" s="179"/>
      <c r="J347" s="180"/>
    </row>
    <row r="348" spans="1:10" x14ac:dyDescent="0.25">
      <c r="A348" s="105" t="s">
        <v>92</v>
      </c>
      <c r="B348" s="106"/>
      <c r="C348" s="106"/>
      <c r="D348" s="106"/>
      <c r="E348" s="106"/>
      <c r="F348" s="106"/>
      <c r="G348" s="106"/>
      <c r="H348" s="106"/>
      <c r="I348" s="106"/>
      <c r="J348" s="107"/>
    </row>
    <row r="349" spans="1:10" ht="15.75" customHeight="1" x14ac:dyDescent="0.25">
      <c r="A349" s="178" t="s">
        <v>93</v>
      </c>
      <c r="B349" s="179"/>
      <c r="C349" s="179"/>
      <c r="D349" s="179"/>
      <c r="E349" s="179"/>
      <c r="F349" s="179"/>
      <c r="G349" s="179"/>
      <c r="H349" s="179"/>
      <c r="I349" s="179"/>
      <c r="J349" s="180"/>
    </row>
    <row r="350" spans="1:10" x14ac:dyDescent="0.25">
      <c r="A350" s="105" t="s">
        <v>94</v>
      </c>
      <c r="B350" s="106"/>
      <c r="C350" s="106"/>
      <c r="D350" s="106"/>
      <c r="E350" s="106"/>
      <c r="F350" s="106"/>
      <c r="G350" s="106"/>
      <c r="H350" s="106"/>
      <c r="I350" s="106"/>
      <c r="J350" s="107"/>
    </row>
    <row r="351" spans="1:10" x14ac:dyDescent="0.25">
      <c r="A351" s="105" t="s">
        <v>95</v>
      </c>
      <c r="B351" s="106"/>
      <c r="C351" s="106"/>
      <c r="D351" s="106"/>
      <c r="E351" s="106"/>
      <c r="F351" s="106"/>
      <c r="G351" s="106"/>
      <c r="H351" s="106"/>
      <c r="I351" s="106"/>
      <c r="J351" s="107"/>
    </row>
    <row r="352" spans="1:10" hidden="1" x14ac:dyDescent="0.25">
      <c r="A352" s="105" t="s">
        <v>96</v>
      </c>
      <c r="B352" s="106"/>
      <c r="C352" s="106"/>
      <c r="D352" s="106"/>
      <c r="E352" s="106"/>
      <c r="F352" s="106"/>
      <c r="G352" s="106"/>
      <c r="H352" s="106"/>
      <c r="I352" s="106"/>
      <c r="J352" s="107"/>
    </row>
    <row r="353" spans="1:10" ht="35.25" hidden="1" customHeight="1" x14ac:dyDescent="0.25">
      <c r="A353" s="48" t="s">
        <v>97</v>
      </c>
      <c r="B353" s="50"/>
      <c r="C353" s="50"/>
      <c r="D353" s="50"/>
      <c r="E353" s="50"/>
      <c r="F353" s="50"/>
      <c r="G353" s="50"/>
      <c r="H353" s="50"/>
      <c r="I353" s="50"/>
      <c r="J353" s="49"/>
    </row>
    <row r="354" spans="1:10" x14ac:dyDescent="0.25">
      <c r="A354" s="181" t="s">
        <v>124</v>
      </c>
      <c r="B354" s="181"/>
      <c r="C354" s="182" t="s">
        <v>227</v>
      </c>
      <c r="D354" s="182"/>
      <c r="E354" s="182" t="s">
        <v>125</v>
      </c>
      <c r="F354" s="182"/>
      <c r="G354" s="182"/>
      <c r="H354" s="182" t="s">
        <v>225</v>
      </c>
      <c r="I354" s="182"/>
      <c r="J354" s="182"/>
    </row>
    <row r="355" spans="1:10" x14ac:dyDescent="0.25">
      <c r="A355" s="168" t="s">
        <v>164</v>
      </c>
      <c r="B355" s="169"/>
      <c r="C355" s="169"/>
      <c r="D355" s="169"/>
      <c r="E355" s="169"/>
      <c r="F355" s="169"/>
      <c r="G355" s="169"/>
      <c r="H355" s="169"/>
      <c r="I355" s="169"/>
      <c r="J355" s="170"/>
    </row>
    <row r="356" spans="1:10" x14ac:dyDescent="0.25">
      <c r="A356" s="171"/>
      <c r="B356" s="172"/>
      <c r="C356" s="172"/>
      <c r="D356" s="172"/>
      <c r="E356" s="172"/>
      <c r="F356" s="172"/>
      <c r="G356" s="172"/>
      <c r="H356" s="172"/>
      <c r="I356" s="172"/>
      <c r="J356" s="173"/>
    </row>
    <row r="357" spans="1:10" x14ac:dyDescent="0.25">
      <c r="A357" s="171"/>
      <c r="B357" s="172"/>
      <c r="C357" s="172"/>
      <c r="D357" s="172"/>
      <c r="E357" s="172"/>
      <c r="F357" s="172"/>
      <c r="G357" s="172"/>
      <c r="H357" s="172"/>
      <c r="I357" s="172"/>
      <c r="J357" s="173"/>
    </row>
    <row r="358" spans="1:10" x14ac:dyDescent="0.25">
      <c r="A358" s="174"/>
      <c r="B358" s="175"/>
      <c r="C358" s="175"/>
      <c r="D358" s="175"/>
      <c r="E358" s="175"/>
      <c r="F358" s="175"/>
      <c r="G358" s="175"/>
      <c r="H358" s="175"/>
      <c r="I358" s="175"/>
      <c r="J358" s="176"/>
    </row>
    <row r="359" spans="1:10" x14ac:dyDescent="0.25">
      <c r="A359" s="197" t="s">
        <v>98</v>
      </c>
      <c r="B359" s="197"/>
      <c r="C359" s="197"/>
      <c r="D359" s="197"/>
      <c r="E359" s="197"/>
      <c r="F359" s="197"/>
      <c r="G359" s="197"/>
      <c r="H359" s="197"/>
      <c r="I359" s="197"/>
      <c r="J359" s="197"/>
    </row>
    <row r="360" spans="1:10" x14ac:dyDescent="0.25">
      <c r="A360" s="43"/>
      <c r="B360" s="43"/>
      <c r="C360" s="43"/>
      <c r="D360" s="43"/>
      <c r="E360" s="43"/>
      <c r="F360" s="43"/>
      <c r="G360" s="43"/>
      <c r="H360" s="43"/>
      <c r="I360" s="43"/>
      <c r="J360" s="43"/>
    </row>
    <row r="361" spans="1:10" x14ac:dyDescent="0.25">
      <c r="A361" s="43"/>
      <c r="B361" s="43"/>
      <c r="C361" s="43"/>
      <c r="D361" s="43"/>
      <c r="E361" s="43"/>
      <c r="F361" s="43"/>
      <c r="G361" s="43"/>
      <c r="H361" s="43"/>
      <c r="I361" s="43"/>
      <c r="J361" s="43"/>
    </row>
    <row r="362" spans="1:10" ht="15" customHeight="1" x14ac:dyDescent="0.25"/>
    <row r="375" spans="2:8" x14ac:dyDescent="0.25">
      <c r="B375" s="177"/>
      <c r="C375" s="177"/>
      <c r="G375" s="177"/>
      <c r="H375" s="177"/>
    </row>
    <row r="388" spans="2:8" x14ac:dyDescent="0.25">
      <c r="B388" s="177"/>
      <c r="C388" s="177"/>
      <c r="G388" s="177"/>
      <c r="H388" s="177"/>
    </row>
    <row r="401" spans="1:1" hidden="1" x14ac:dyDescent="0.25"/>
    <row r="402" spans="1:1" hidden="1" x14ac:dyDescent="0.25"/>
    <row r="403" spans="1:1" hidden="1" x14ac:dyDescent="0.25"/>
    <row r="404" spans="1:1" hidden="1" x14ac:dyDescent="0.25"/>
    <row r="406" spans="1:1" x14ac:dyDescent="0.25">
      <c r="A406" s="44" t="s">
        <v>99</v>
      </c>
    </row>
  </sheetData>
  <mergeCells count="845">
    <mergeCell ref="A91:B91"/>
    <mergeCell ref="D91:E91"/>
    <mergeCell ref="F91:G100"/>
    <mergeCell ref="H91:J100"/>
    <mergeCell ref="A92:B92"/>
    <mergeCell ref="D92:E92"/>
    <mergeCell ref="A93:B93"/>
    <mergeCell ref="D93:E93"/>
    <mergeCell ref="A94:B94"/>
    <mergeCell ref="D94:E94"/>
    <mergeCell ref="A95:B95"/>
    <mergeCell ref="D95:E95"/>
    <mergeCell ref="A96:B96"/>
    <mergeCell ref="D96:E96"/>
    <mergeCell ref="A97:B97"/>
    <mergeCell ref="D97:E97"/>
    <mergeCell ref="A98:B98"/>
    <mergeCell ref="D98:E98"/>
    <mergeCell ref="A99:B99"/>
    <mergeCell ref="D99:E99"/>
    <mergeCell ref="A100:B100"/>
    <mergeCell ref="D100:E100"/>
    <mergeCell ref="A87:J87"/>
    <mergeCell ref="A88:B88"/>
    <mergeCell ref="D88:E88"/>
    <mergeCell ref="F88:G88"/>
    <mergeCell ref="I88:J88"/>
    <mergeCell ref="A89:B89"/>
    <mergeCell ref="C89:J89"/>
    <mergeCell ref="A90:B90"/>
    <mergeCell ref="D90:E90"/>
    <mergeCell ref="F90:G90"/>
    <mergeCell ref="H90:J90"/>
    <mergeCell ref="C33:J33"/>
    <mergeCell ref="C32:J32"/>
    <mergeCell ref="A359:J359"/>
    <mergeCell ref="I340:J343"/>
    <mergeCell ref="A344:J344"/>
    <mergeCell ref="A345:J345"/>
    <mergeCell ref="A346:J346"/>
    <mergeCell ref="A347:J347"/>
    <mergeCell ref="A294:J294"/>
    <mergeCell ref="A323:B323"/>
    <mergeCell ref="D323:E323"/>
    <mergeCell ref="A324:B324"/>
    <mergeCell ref="C324:G324"/>
    <mergeCell ref="D307:E307"/>
    <mergeCell ref="I300:J301"/>
    <mergeCell ref="I302:J303"/>
    <mergeCell ref="A319:B319"/>
    <mergeCell ref="D319:E319"/>
    <mergeCell ref="A320:B320"/>
    <mergeCell ref="D320:E320"/>
    <mergeCell ref="I318:J320"/>
    <mergeCell ref="A316:B316"/>
    <mergeCell ref="D316:E316"/>
    <mergeCell ref="A318:B318"/>
    <mergeCell ref="D318:E318"/>
    <mergeCell ref="I314:J316"/>
    <mergeCell ref="C75:J75"/>
    <mergeCell ref="A76:B76"/>
    <mergeCell ref="D76:E76"/>
    <mergeCell ref="F76:G76"/>
    <mergeCell ref="H76:J76"/>
    <mergeCell ref="A77:B77"/>
    <mergeCell ref="D77:E77"/>
    <mergeCell ref="F77:G86"/>
    <mergeCell ref="H77:J86"/>
    <mergeCell ref="A78:B78"/>
    <mergeCell ref="D78:E78"/>
    <mergeCell ref="A79:B79"/>
    <mergeCell ref="D79:E79"/>
    <mergeCell ref="A80:B80"/>
    <mergeCell ref="D80:E80"/>
    <mergeCell ref="A81:B81"/>
    <mergeCell ref="D81:E81"/>
    <mergeCell ref="A82:B82"/>
    <mergeCell ref="D82:E82"/>
    <mergeCell ref="A83:B83"/>
    <mergeCell ref="D83:E83"/>
    <mergeCell ref="A84:B84"/>
    <mergeCell ref="D84:E84"/>
    <mergeCell ref="A322:B322"/>
    <mergeCell ref="D322:E322"/>
    <mergeCell ref="A297:B297"/>
    <mergeCell ref="D297:E297"/>
    <mergeCell ref="A292:B292"/>
    <mergeCell ref="D292:E292"/>
    <mergeCell ref="A293:B293"/>
    <mergeCell ref="A321:J321"/>
    <mergeCell ref="D314:E314"/>
    <mergeCell ref="A315:B315"/>
    <mergeCell ref="D315:E315"/>
    <mergeCell ref="A313:J313"/>
    <mergeCell ref="A310:J310"/>
    <mergeCell ref="A311:J311"/>
    <mergeCell ref="A312:J312"/>
    <mergeCell ref="A307:B307"/>
    <mergeCell ref="A317:J317"/>
    <mergeCell ref="A308:B308"/>
    <mergeCell ref="A309:J309"/>
    <mergeCell ref="A314:B314"/>
    <mergeCell ref="A305:B305"/>
    <mergeCell ref="D305:E305"/>
    <mergeCell ref="A306:B306"/>
    <mergeCell ref="D306:E306"/>
    <mergeCell ref="A264:J264"/>
    <mergeCell ref="A265:J265"/>
    <mergeCell ref="A276:B276"/>
    <mergeCell ref="D276:E276"/>
    <mergeCell ref="I276:J279"/>
    <mergeCell ref="I271:J274"/>
    <mergeCell ref="A275:J275"/>
    <mergeCell ref="A272:B272"/>
    <mergeCell ref="D272:E272"/>
    <mergeCell ref="A273:B273"/>
    <mergeCell ref="D273:E273"/>
    <mergeCell ref="A271:B271"/>
    <mergeCell ref="D271:E271"/>
    <mergeCell ref="A270:J270"/>
    <mergeCell ref="A268:B268"/>
    <mergeCell ref="D267:E267"/>
    <mergeCell ref="D296:E296"/>
    <mergeCell ref="A284:B284"/>
    <mergeCell ref="C284:G284"/>
    <mergeCell ref="I281:J284"/>
    <mergeCell ref="A285:J285"/>
    <mergeCell ref="D281:E281"/>
    <mergeCell ref="A281:B281"/>
    <mergeCell ref="A255:B255"/>
    <mergeCell ref="D255:F255"/>
    <mergeCell ref="G255:J255"/>
    <mergeCell ref="A256:B256"/>
    <mergeCell ref="D256:F256"/>
    <mergeCell ref="G256:J256"/>
    <mergeCell ref="A261:J261"/>
    <mergeCell ref="A262:J262"/>
    <mergeCell ref="A263:J263"/>
    <mergeCell ref="C48:F48"/>
    <mergeCell ref="A63:B63"/>
    <mergeCell ref="D63:E63"/>
    <mergeCell ref="F63:G72"/>
    <mergeCell ref="A280:J280"/>
    <mergeCell ref="A277:B277"/>
    <mergeCell ref="D277:E277"/>
    <mergeCell ref="A278:B278"/>
    <mergeCell ref="D278:E278"/>
    <mergeCell ref="A279:B279"/>
    <mergeCell ref="C279:G279"/>
    <mergeCell ref="A274:B274"/>
    <mergeCell ref="D274:E274"/>
    <mergeCell ref="A85:B85"/>
    <mergeCell ref="H63:J72"/>
    <mergeCell ref="A64:B64"/>
    <mergeCell ref="D64:E64"/>
    <mergeCell ref="A65:B65"/>
    <mergeCell ref="D65:E65"/>
    <mergeCell ref="A66:B66"/>
    <mergeCell ref="D66:E66"/>
    <mergeCell ref="A67:B67"/>
    <mergeCell ref="D67:E67"/>
    <mergeCell ref="A68:B68"/>
    <mergeCell ref="D68:E68"/>
    <mergeCell ref="A69:B69"/>
    <mergeCell ref="A59:J59"/>
    <mergeCell ref="F62:G62"/>
    <mergeCell ref="C51:F51"/>
    <mergeCell ref="H51:J51"/>
    <mergeCell ref="A55:B55"/>
    <mergeCell ref="A57:C57"/>
    <mergeCell ref="D57:J57"/>
    <mergeCell ref="A60:B60"/>
    <mergeCell ref="D60:E60"/>
    <mergeCell ref="F60:G60"/>
    <mergeCell ref="I60:J60"/>
    <mergeCell ref="A61:B61"/>
    <mergeCell ref="C61:J61"/>
    <mergeCell ref="A62:B62"/>
    <mergeCell ref="D62:E62"/>
    <mergeCell ref="H62:J62"/>
    <mergeCell ref="A53:J53"/>
    <mergeCell ref="A54:C54"/>
    <mergeCell ref="D54:E54"/>
    <mergeCell ref="F54:G54"/>
    <mergeCell ref="H54:J54"/>
    <mergeCell ref="A334:J334"/>
    <mergeCell ref="I322:J324"/>
    <mergeCell ref="A350:J350"/>
    <mergeCell ref="A351:J351"/>
    <mergeCell ref="A352:J352"/>
    <mergeCell ref="A353:J353"/>
    <mergeCell ref="A354:B354"/>
    <mergeCell ref="C354:D354"/>
    <mergeCell ref="E354:G354"/>
    <mergeCell ref="H354:J354"/>
    <mergeCell ref="A337:B337"/>
    <mergeCell ref="D337:E337"/>
    <mergeCell ref="A338:B338"/>
    <mergeCell ref="D338:E338"/>
    <mergeCell ref="I335:J338"/>
    <mergeCell ref="A335:B335"/>
    <mergeCell ref="D335:E335"/>
    <mergeCell ref="A336:B336"/>
    <mergeCell ref="D336:E336"/>
    <mergeCell ref="A331:B331"/>
    <mergeCell ref="D331:E331"/>
    <mergeCell ref="A332:B332"/>
    <mergeCell ref="D332:E332"/>
    <mergeCell ref="A330:J330"/>
    <mergeCell ref="A355:J358"/>
    <mergeCell ref="B375:C375"/>
    <mergeCell ref="G375:H375"/>
    <mergeCell ref="B388:C388"/>
    <mergeCell ref="G388:H388"/>
    <mergeCell ref="I331:J333"/>
    <mergeCell ref="A325:J325"/>
    <mergeCell ref="A326:J326"/>
    <mergeCell ref="A327:J327"/>
    <mergeCell ref="A328:J328"/>
    <mergeCell ref="A329:J329"/>
    <mergeCell ref="A333:B333"/>
    <mergeCell ref="D333:E333"/>
    <mergeCell ref="A348:J348"/>
    <mergeCell ref="A349:J349"/>
    <mergeCell ref="A343:B343"/>
    <mergeCell ref="D343:E343"/>
    <mergeCell ref="A340:B340"/>
    <mergeCell ref="D340:E340"/>
    <mergeCell ref="A341:B341"/>
    <mergeCell ref="D341:E341"/>
    <mergeCell ref="A342:B342"/>
    <mergeCell ref="A339:J339"/>
    <mergeCell ref="C342:G342"/>
    <mergeCell ref="C308:G308"/>
    <mergeCell ref="I305:J308"/>
    <mergeCell ref="I290:J293"/>
    <mergeCell ref="A290:B290"/>
    <mergeCell ref="D290:E290"/>
    <mergeCell ref="A291:B291"/>
    <mergeCell ref="D291:E291"/>
    <mergeCell ref="D293:E293"/>
    <mergeCell ref="I295:J298"/>
    <mergeCell ref="A299:J299"/>
    <mergeCell ref="A304:J304"/>
    <mergeCell ref="A301:B301"/>
    <mergeCell ref="D301:E301"/>
    <mergeCell ref="A302:B302"/>
    <mergeCell ref="D302:E302"/>
    <mergeCell ref="A303:B303"/>
    <mergeCell ref="A298:B298"/>
    <mergeCell ref="D298:E298"/>
    <mergeCell ref="A300:B300"/>
    <mergeCell ref="D300:E300"/>
    <mergeCell ref="C303:G303"/>
    <mergeCell ref="A295:B295"/>
    <mergeCell ref="D295:E295"/>
    <mergeCell ref="A296:B296"/>
    <mergeCell ref="A282:B282"/>
    <mergeCell ref="D282:E282"/>
    <mergeCell ref="A286:J286"/>
    <mergeCell ref="A287:J287"/>
    <mergeCell ref="A288:J288"/>
    <mergeCell ref="A283:B283"/>
    <mergeCell ref="D283:E283"/>
    <mergeCell ref="A289:J289"/>
    <mergeCell ref="D116:F116"/>
    <mergeCell ref="G116:J116"/>
    <mergeCell ref="A117:B117"/>
    <mergeCell ref="D117:F117"/>
    <mergeCell ref="G117:J117"/>
    <mergeCell ref="D268:E268"/>
    <mergeCell ref="A269:B269"/>
    <mergeCell ref="D269:E269"/>
    <mergeCell ref="A267:B267"/>
    <mergeCell ref="A252:B252"/>
    <mergeCell ref="D252:F252"/>
    <mergeCell ref="G252:J252"/>
    <mergeCell ref="A254:B254"/>
    <mergeCell ref="A253:B253"/>
    <mergeCell ref="D253:F253"/>
    <mergeCell ref="G253:J253"/>
    <mergeCell ref="D254:F254"/>
    <mergeCell ref="G254:J254"/>
    <mergeCell ref="A257:B257"/>
    <mergeCell ref="D257:F257"/>
    <mergeCell ref="G257:J257"/>
    <mergeCell ref="A266:B266"/>
    <mergeCell ref="D266:E266"/>
    <mergeCell ref="I266:J269"/>
    <mergeCell ref="A27:B27"/>
    <mergeCell ref="C27:D27"/>
    <mergeCell ref="E27:F27"/>
    <mergeCell ref="G27:H27"/>
    <mergeCell ref="I27:J27"/>
    <mergeCell ref="A102:J102"/>
    <mergeCell ref="A258:J258"/>
    <mergeCell ref="A259:J259"/>
    <mergeCell ref="A260:B260"/>
    <mergeCell ref="D260:E260"/>
    <mergeCell ref="I260:J260"/>
    <mergeCell ref="A106:F106"/>
    <mergeCell ref="G106:J106"/>
    <mergeCell ref="A104:J104"/>
    <mergeCell ref="A105:F105"/>
    <mergeCell ref="G105:J105"/>
    <mergeCell ref="A103:B103"/>
    <mergeCell ref="C103:J103"/>
    <mergeCell ref="A124:B124"/>
    <mergeCell ref="D124:F124"/>
    <mergeCell ref="G124:J124"/>
    <mergeCell ref="A116:B116"/>
    <mergeCell ref="A28:B28"/>
    <mergeCell ref="C28:D28"/>
    <mergeCell ref="E28:F28"/>
    <mergeCell ref="G28:H28"/>
    <mergeCell ref="I28:J28"/>
    <mergeCell ref="A40:E40"/>
    <mergeCell ref="F39:J39"/>
    <mergeCell ref="A35:E35"/>
    <mergeCell ref="F35:J35"/>
    <mergeCell ref="A30:J30"/>
    <mergeCell ref="A29:B29"/>
    <mergeCell ref="C29:D29"/>
    <mergeCell ref="E29:F29"/>
    <mergeCell ref="G29:H29"/>
    <mergeCell ref="I29:J29"/>
    <mergeCell ref="A31:J31"/>
    <mergeCell ref="A32:B32"/>
    <mergeCell ref="A33:B33"/>
    <mergeCell ref="A46:B46"/>
    <mergeCell ref="C46:F46"/>
    <mergeCell ref="A34:J34"/>
    <mergeCell ref="A36:E36"/>
    <mergeCell ref="F36:J36"/>
    <mergeCell ref="A1:J1"/>
    <mergeCell ref="A2:J2"/>
    <mergeCell ref="A3:E3"/>
    <mergeCell ref="F3:J3"/>
    <mergeCell ref="A4:E4"/>
    <mergeCell ref="A8:E8"/>
    <mergeCell ref="F8:J8"/>
    <mergeCell ref="A9:E9"/>
    <mergeCell ref="F9:J9"/>
    <mergeCell ref="F4:J4"/>
    <mergeCell ref="F21:J22"/>
    <mergeCell ref="A10:E10"/>
    <mergeCell ref="F10:J10"/>
    <mergeCell ref="A5:E5"/>
    <mergeCell ref="F5:J5"/>
    <mergeCell ref="A6:E6"/>
    <mergeCell ref="F6:J6"/>
    <mergeCell ref="A7:E7"/>
    <mergeCell ref="F7:J7"/>
    <mergeCell ref="A14:B14"/>
    <mergeCell ref="A11:E11"/>
    <mergeCell ref="F11:J11"/>
    <mergeCell ref="A12:E12"/>
    <mergeCell ref="F12:J12"/>
    <mergeCell ref="A13:B13"/>
    <mergeCell ref="C13:J13"/>
    <mergeCell ref="C14:J14"/>
    <mergeCell ref="A16:B16"/>
    <mergeCell ref="C16:E16"/>
    <mergeCell ref="F16:G16"/>
    <mergeCell ref="H16:J16"/>
    <mergeCell ref="F43:J43"/>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G110:J110"/>
    <mergeCell ref="A110:F110"/>
    <mergeCell ref="A37:J37"/>
    <mergeCell ref="A51:B51"/>
    <mergeCell ref="A52:C52"/>
    <mergeCell ref="D52:E52"/>
    <mergeCell ref="F52:G52"/>
    <mergeCell ref="H52:J52"/>
    <mergeCell ref="A39:E39"/>
    <mergeCell ref="F38:J38"/>
    <mergeCell ref="H46:J46"/>
    <mergeCell ref="A38:E38"/>
    <mergeCell ref="A41:E41"/>
    <mergeCell ref="F40:J40"/>
    <mergeCell ref="A42:E42"/>
    <mergeCell ref="F41:J41"/>
    <mergeCell ref="A43:E43"/>
    <mergeCell ref="F42:J42"/>
    <mergeCell ref="A44:E44"/>
    <mergeCell ref="F44:J44"/>
    <mergeCell ref="A45:J45"/>
    <mergeCell ref="H47:J47"/>
    <mergeCell ref="A47:B47"/>
    <mergeCell ref="C47:F47"/>
    <mergeCell ref="A101:J101"/>
    <mergeCell ref="D69:E69"/>
    <mergeCell ref="A121:J121"/>
    <mergeCell ref="A119:B119"/>
    <mergeCell ref="D119:F119"/>
    <mergeCell ref="G119:J119"/>
    <mergeCell ref="A120:B120"/>
    <mergeCell ref="D120:F120"/>
    <mergeCell ref="G120:J120"/>
    <mergeCell ref="G109:J109"/>
    <mergeCell ref="A109:F109"/>
    <mergeCell ref="G108:J108"/>
    <mergeCell ref="A115:J115"/>
    <mergeCell ref="A113:F113"/>
    <mergeCell ref="G113:J113"/>
    <mergeCell ref="A112:F112"/>
    <mergeCell ref="G112:J112"/>
    <mergeCell ref="A114:F114"/>
    <mergeCell ref="G114:J114"/>
    <mergeCell ref="A107:F107"/>
    <mergeCell ref="G107:J107"/>
    <mergeCell ref="A108:F108"/>
    <mergeCell ref="G111:J111"/>
    <mergeCell ref="A111:F111"/>
    <mergeCell ref="A123:B123"/>
    <mergeCell ref="A122:B122"/>
    <mergeCell ref="D122:F122"/>
    <mergeCell ref="G122:J122"/>
    <mergeCell ref="D123:F123"/>
    <mergeCell ref="G123:J123"/>
    <mergeCell ref="A126:B126"/>
    <mergeCell ref="D126:F126"/>
    <mergeCell ref="G126:J126"/>
    <mergeCell ref="D125:F125"/>
    <mergeCell ref="G125:J125"/>
    <mergeCell ref="A127:J127"/>
    <mergeCell ref="A128:J128"/>
    <mergeCell ref="A132:B132"/>
    <mergeCell ref="D132:E132"/>
    <mergeCell ref="I132:J132"/>
    <mergeCell ref="A125:B125"/>
    <mergeCell ref="A130:B130"/>
    <mergeCell ref="D130:E130"/>
    <mergeCell ref="I130:J130"/>
    <mergeCell ref="A131:J131"/>
    <mergeCell ref="A136:B136"/>
    <mergeCell ref="D136:E136"/>
    <mergeCell ref="I136:J136"/>
    <mergeCell ref="D129:E129"/>
    <mergeCell ref="I129:J129"/>
    <mergeCell ref="A134:B134"/>
    <mergeCell ref="D134:E134"/>
    <mergeCell ref="I134:J134"/>
    <mergeCell ref="A135:B135"/>
    <mergeCell ref="D135:E135"/>
    <mergeCell ref="I135:J135"/>
    <mergeCell ref="A133:B133"/>
    <mergeCell ref="D133:E133"/>
    <mergeCell ref="I133:J133"/>
    <mergeCell ref="A138:B138"/>
    <mergeCell ref="D138:E138"/>
    <mergeCell ref="I138:J138"/>
    <mergeCell ref="A139:B139"/>
    <mergeCell ref="D139:E139"/>
    <mergeCell ref="I139:J139"/>
    <mergeCell ref="A137:B137"/>
    <mergeCell ref="D137:E137"/>
    <mergeCell ref="I137:J137"/>
    <mergeCell ref="A142:B142"/>
    <mergeCell ref="D142:E142"/>
    <mergeCell ref="I142:J142"/>
    <mergeCell ref="A143:B143"/>
    <mergeCell ref="D143:E143"/>
    <mergeCell ref="I143:J143"/>
    <mergeCell ref="A140:B140"/>
    <mergeCell ref="D140:E140"/>
    <mergeCell ref="I140:J140"/>
    <mergeCell ref="A141:B141"/>
    <mergeCell ref="D141:E141"/>
    <mergeCell ref="I141:J141"/>
    <mergeCell ref="A146:B146"/>
    <mergeCell ref="D146:E146"/>
    <mergeCell ref="I146:J146"/>
    <mergeCell ref="A147:B147"/>
    <mergeCell ref="D147:E147"/>
    <mergeCell ref="I147:J147"/>
    <mergeCell ref="A144:B144"/>
    <mergeCell ref="D144:E144"/>
    <mergeCell ref="I144:J144"/>
    <mergeCell ref="A145:B145"/>
    <mergeCell ref="D145:E145"/>
    <mergeCell ref="I145:J145"/>
    <mergeCell ref="A150:B150"/>
    <mergeCell ref="D150:E150"/>
    <mergeCell ref="I150:J150"/>
    <mergeCell ref="A151:B151"/>
    <mergeCell ref="D151:E151"/>
    <mergeCell ref="I151:J151"/>
    <mergeCell ref="A148:B148"/>
    <mergeCell ref="D148:E148"/>
    <mergeCell ref="I148:J148"/>
    <mergeCell ref="A149:B149"/>
    <mergeCell ref="D149:E149"/>
    <mergeCell ref="I149:J149"/>
    <mergeCell ref="A154:B154"/>
    <mergeCell ref="D154:E154"/>
    <mergeCell ref="I154:J154"/>
    <mergeCell ref="A155:B155"/>
    <mergeCell ref="D155:E155"/>
    <mergeCell ref="I155:J155"/>
    <mergeCell ref="A152:B152"/>
    <mergeCell ref="D152:E152"/>
    <mergeCell ref="I152:J152"/>
    <mergeCell ref="A153:B153"/>
    <mergeCell ref="D153:E153"/>
    <mergeCell ref="I153:J153"/>
    <mergeCell ref="A158:B158"/>
    <mergeCell ref="D158:E158"/>
    <mergeCell ref="I158:J158"/>
    <mergeCell ref="A159:B159"/>
    <mergeCell ref="D159:E159"/>
    <mergeCell ref="I159:J159"/>
    <mergeCell ref="A156:B156"/>
    <mergeCell ref="D156:E156"/>
    <mergeCell ref="I156:J156"/>
    <mergeCell ref="A157:B157"/>
    <mergeCell ref="D157:E157"/>
    <mergeCell ref="I157:J157"/>
    <mergeCell ref="A162:B162"/>
    <mergeCell ref="D162:E162"/>
    <mergeCell ref="I162:J162"/>
    <mergeCell ref="A163:B163"/>
    <mergeCell ref="D163:E163"/>
    <mergeCell ref="I163:J163"/>
    <mergeCell ref="A160:B160"/>
    <mergeCell ref="D160:E160"/>
    <mergeCell ref="I160:J160"/>
    <mergeCell ref="A161:B161"/>
    <mergeCell ref="D161:E161"/>
    <mergeCell ref="I161:J161"/>
    <mergeCell ref="A166:B166"/>
    <mergeCell ref="D166:E166"/>
    <mergeCell ref="I166:J166"/>
    <mergeCell ref="A167:B167"/>
    <mergeCell ref="D167:E167"/>
    <mergeCell ref="I167:J167"/>
    <mergeCell ref="A164:B164"/>
    <mergeCell ref="D164:E164"/>
    <mergeCell ref="I164:J164"/>
    <mergeCell ref="A165:B165"/>
    <mergeCell ref="D165:E165"/>
    <mergeCell ref="I165:J165"/>
    <mergeCell ref="A170:B170"/>
    <mergeCell ref="D170:E170"/>
    <mergeCell ref="I170:J170"/>
    <mergeCell ref="A171:B171"/>
    <mergeCell ref="D171:E171"/>
    <mergeCell ref="I171:J171"/>
    <mergeCell ref="A168:B168"/>
    <mergeCell ref="D168:E168"/>
    <mergeCell ref="I168:J168"/>
    <mergeCell ref="A169:B169"/>
    <mergeCell ref="D169:E169"/>
    <mergeCell ref="I169:J169"/>
    <mergeCell ref="A174:B174"/>
    <mergeCell ref="D174:E174"/>
    <mergeCell ref="I174:J174"/>
    <mergeCell ref="A175:B175"/>
    <mergeCell ref="D175:E175"/>
    <mergeCell ref="I175:J175"/>
    <mergeCell ref="A172:B172"/>
    <mergeCell ref="D172:E172"/>
    <mergeCell ref="I172:J172"/>
    <mergeCell ref="A173:B173"/>
    <mergeCell ref="D173:E173"/>
    <mergeCell ref="I173:J173"/>
    <mergeCell ref="A178:B178"/>
    <mergeCell ref="D178:E178"/>
    <mergeCell ref="I178:J178"/>
    <mergeCell ref="A179:B179"/>
    <mergeCell ref="D179:E179"/>
    <mergeCell ref="I179:J179"/>
    <mergeCell ref="A176:B176"/>
    <mergeCell ref="D176:E176"/>
    <mergeCell ref="I176:J176"/>
    <mergeCell ref="A177:B177"/>
    <mergeCell ref="D177:E177"/>
    <mergeCell ref="I177:J177"/>
    <mergeCell ref="A182:B182"/>
    <mergeCell ref="D182:E182"/>
    <mergeCell ref="I182:J182"/>
    <mergeCell ref="A183:B183"/>
    <mergeCell ref="D183:E183"/>
    <mergeCell ref="I183:J183"/>
    <mergeCell ref="A180:B180"/>
    <mergeCell ref="D180:E180"/>
    <mergeCell ref="I180:J180"/>
    <mergeCell ref="A181:B181"/>
    <mergeCell ref="D181:E181"/>
    <mergeCell ref="I181:J181"/>
    <mergeCell ref="A186:B186"/>
    <mergeCell ref="D186:E186"/>
    <mergeCell ref="I186:J186"/>
    <mergeCell ref="A187:B187"/>
    <mergeCell ref="D187:E187"/>
    <mergeCell ref="I187:J187"/>
    <mergeCell ref="A184:B184"/>
    <mergeCell ref="D184:E184"/>
    <mergeCell ref="I184:J184"/>
    <mergeCell ref="A185:B185"/>
    <mergeCell ref="D185:E185"/>
    <mergeCell ref="I185:J185"/>
    <mergeCell ref="A190:B190"/>
    <mergeCell ref="D190:E190"/>
    <mergeCell ref="I190:J190"/>
    <mergeCell ref="A191:B191"/>
    <mergeCell ref="D191:E191"/>
    <mergeCell ref="I191:J191"/>
    <mergeCell ref="A188:B188"/>
    <mergeCell ref="D188:E188"/>
    <mergeCell ref="I188:J188"/>
    <mergeCell ref="A189:B189"/>
    <mergeCell ref="D189:E189"/>
    <mergeCell ref="I189:J189"/>
    <mergeCell ref="A194:B194"/>
    <mergeCell ref="D194:E194"/>
    <mergeCell ref="I194:J194"/>
    <mergeCell ref="A195:B195"/>
    <mergeCell ref="D195:E195"/>
    <mergeCell ref="I195:J195"/>
    <mergeCell ref="A192:B192"/>
    <mergeCell ref="D192:E192"/>
    <mergeCell ref="I192:J192"/>
    <mergeCell ref="A193:B193"/>
    <mergeCell ref="D193:E193"/>
    <mergeCell ref="I193:J193"/>
    <mergeCell ref="A198:B198"/>
    <mergeCell ref="D198:E198"/>
    <mergeCell ref="I198:J198"/>
    <mergeCell ref="A199:B199"/>
    <mergeCell ref="D199:E199"/>
    <mergeCell ref="I199:J199"/>
    <mergeCell ref="A196:B196"/>
    <mergeCell ref="D196:E196"/>
    <mergeCell ref="I196:J196"/>
    <mergeCell ref="A197:B197"/>
    <mergeCell ref="D197:E197"/>
    <mergeCell ref="I197:J197"/>
    <mergeCell ref="A202:B202"/>
    <mergeCell ref="D202:E202"/>
    <mergeCell ref="I202:J202"/>
    <mergeCell ref="A203:B203"/>
    <mergeCell ref="D203:E203"/>
    <mergeCell ref="I203:J203"/>
    <mergeCell ref="A200:B200"/>
    <mergeCell ref="D200:E200"/>
    <mergeCell ref="I200:J200"/>
    <mergeCell ref="A201:B201"/>
    <mergeCell ref="D201:E201"/>
    <mergeCell ref="I201:J201"/>
    <mergeCell ref="A206:B206"/>
    <mergeCell ref="D206:E206"/>
    <mergeCell ref="I206:J206"/>
    <mergeCell ref="A207:B207"/>
    <mergeCell ref="D207:E207"/>
    <mergeCell ref="I207:J207"/>
    <mergeCell ref="A204:B204"/>
    <mergeCell ref="D204:E204"/>
    <mergeCell ref="I204:J204"/>
    <mergeCell ref="A205:B205"/>
    <mergeCell ref="D205:E205"/>
    <mergeCell ref="I205:J205"/>
    <mergeCell ref="A210:B210"/>
    <mergeCell ref="D210:E210"/>
    <mergeCell ref="I210:J210"/>
    <mergeCell ref="A211:B211"/>
    <mergeCell ref="D211:E211"/>
    <mergeCell ref="I211:J211"/>
    <mergeCell ref="A208:B208"/>
    <mergeCell ref="D208:E208"/>
    <mergeCell ref="I208:J208"/>
    <mergeCell ref="A209:B209"/>
    <mergeCell ref="D209:E209"/>
    <mergeCell ref="I209:J209"/>
    <mergeCell ref="A214:B214"/>
    <mergeCell ref="D214:E214"/>
    <mergeCell ref="I214:J214"/>
    <mergeCell ref="A215:B215"/>
    <mergeCell ref="D215:E215"/>
    <mergeCell ref="I215:J215"/>
    <mergeCell ref="A212:B212"/>
    <mergeCell ref="D212:E212"/>
    <mergeCell ref="I212:J212"/>
    <mergeCell ref="A213:B213"/>
    <mergeCell ref="D213:E213"/>
    <mergeCell ref="I213:J213"/>
    <mergeCell ref="A218:B218"/>
    <mergeCell ref="D218:E218"/>
    <mergeCell ref="I218:J218"/>
    <mergeCell ref="A219:B219"/>
    <mergeCell ref="D219:E219"/>
    <mergeCell ref="I219:J219"/>
    <mergeCell ref="A216:B216"/>
    <mergeCell ref="D216:E216"/>
    <mergeCell ref="I216:J216"/>
    <mergeCell ref="A217:B217"/>
    <mergeCell ref="D217:E217"/>
    <mergeCell ref="I217:J217"/>
    <mergeCell ref="A222:B222"/>
    <mergeCell ref="D222:E222"/>
    <mergeCell ref="I222:J222"/>
    <mergeCell ref="A223:B223"/>
    <mergeCell ref="D223:E223"/>
    <mergeCell ref="I223:J223"/>
    <mergeCell ref="A220:B220"/>
    <mergeCell ref="D220:E220"/>
    <mergeCell ref="I220:J220"/>
    <mergeCell ref="A221:B221"/>
    <mergeCell ref="D221:E221"/>
    <mergeCell ref="I221:J221"/>
    <mergeCell ref="A226:B226"/>
    <mergeCell ref="D226:E226"/>
    <mergeCell ref="I226:J226"/>
    <mergeCell ref="A227:B227"/>
    <mergeCell ref="D227:E227"/>
    <mergeCell ref="I227:J227"/>
    <mergeCell ref="A224:B224"/>
    <mergeCell ref="D224:E224"/>
    <mergeCell ref="I224:J224"/>
    <mergeCell ref="A225:B225"/>
    <mergeCell ref="D225:E225"/>
    <mergeCell ref="I225:J225"/>
    <mergeCell ref="I244:J244"/>
    <mergeCell ref="A245:B245"/>
    <mergeCell ref="D245:E245"/>
    <mergeCell ref="I245:J245"/>
    <mergeCell ref="D235:E235"/>
    <mergeCell ref="I235:J235"/>
    <mergeCell ref="A232:B232"/>
    <mergeCell ref="D232:E232"/>
    <mergeCell ref="I232:J232"/>
    <mergeCell ref="A233:B233"/>
    <mergeCell ref="D233:E233"/>
    <mergeCell ref="I233:J233"/>
    <mergeCell ref="I241:J241"/>
    <mergeCell ref="A238:B238"/>
    <mergeCell ref="D238:E238"/>
    <mergeCell ref="I238:J238"/>
    <mergeCell ref="A239:B239"/>
    <mergeCell ref="D239:E239"/>
    <mergeCell ref="A250:B250"/>
    <mergeCell ref="D250:E250"/>
    <mergeCell ref="I250:J250"/>
    <mergeCell ref="D242:E242"/>
    <mergeCell ref="I242:J242"/>
    <mergeCell ref="A243:B243"/>
    <mergeCell ref="D243:E243"/>
    <mergeCell ref="I243:J243"/>
    <mergeCell ref="A240:B240"/>
    <mergeCell ref="D240:E240"/>
    <mergeCell ref="A248:B248"/>
    <mergeCell ref="D248:E248"/>
    <mergeCell ref="I248:J248"/>
    <mergeCell ref="A249:B249"/>
    <mergeCell ref="D249:E249"/>
    <mergeCell ref="I249:J249"/>
    <mergeCell ref="A246:B246"/>
    <mergeCell ref="D246:E246"/>
    <mergeCell ref="I246:J246"/>
    <mergeCell ref="A247:B247"/>
    <mergeCell ref="D247:E247"/>
    <mergeCell ref="I247:J247"/>
    <mergeCell ref="A244:B244"/>
    <mergeCell ref="D244:E244"/>
    <mergeCell ref="I230:J230"/>
    <mergeCell ref="A231:B231"/>
    <mergeCell ref="D231:E231"/>
    <mergeCell ref="I231:J231"/>
    <mergeCell ref="A228:B228"/>
    <mergeCell ref="D228:E228"/>
    <mergeCell ref="I228:J228"/>
    <mergeCell ref="A229:B229"/>
    <mergeCell ref="D229:E229"/>
    <mergeCell ref="I229:J229"/>
    <mergeCell ref="A70:B70"/>
    <mergeCell ref="A75:B75"/>
    <mergeCell ref="A58:J58"/>
    <mergeCell ref="A251:J251"/>
    <mergeCell ref="A118:B118"/>
    <mergeCell ref="D118:F118"/>
    <mergeCell ref="G118:J118"/>
    <mergeCell ref="I239:J239"/>
    <mergeCell ref="A236:B236"/>
    <mergeCell ref="D236:E236"/>
    <mergeCell ref="I236:J236"/>
    <mergeCell ref="A237:B237"/>
    <mergeCell ref="D237:E237"/>
    <mergeCell ref="I237:J237"/>
    <mergeCell ref="A234:B234"/>
    <mergeCell ref="D234:E234"/>
    <mergeCell ref="I234:J234"/>
    <mergeCell ref="A235:B235"/>
    <mergeCell ref="A242:B242"/>
    <mergeCell ref="I240:J240"/>
    <mergeCell ref="A241:B241"/>
    <mergeCell ref="D241:E241"/>
    <mergeCell ref="A230:B230"/>
    <mergeCell ref="D230:E230"/>
    <mergeCell ref="A50:B50"/>
    <mergeCell ref="C50:F50"/>
    <mergeCell ref="H50:J50"/>
    <mergeCell ref="D85:E85"/>
    <mergeCell ref="A86:B86"/>
    <mergeCell ref="D86:E86"/>
    <mergeCell ref="H48:J48"/>
    <mergeCell ref="H49:J49"/>
    <mergeCell ref="C55:J55"/>
    <mergeCell ref="A56:B56"/>
    <mergeCell ref="C56:J56"/>
    <mergeCell ref="A48:B48"/>
    <mergeCell ref="A49:B49"/>
    <mergeCell ref="C49:F49"/>
    <mergeCell ref="D70:E70"/>
    <mergeCell ref="A71:B71"/>
    <mergeCell ref="D71:E71"/>
    <mergeCell ref="A72:B72"/>
    <mergeCell ref="D72:E72"/>
    <mergeCell ref="A73:J73"/>
    <mergeCell ref="A74:B74"/>
    <mergeCell ref="D74:E74"/>
    <mergeCell ref="F74:G74"/>
    <mergeCell ref="I74:J74"/>
  </mergeCells>
  <hyperlinks>
    <hyperlink ref="C33" r:id="rId1"/>
  </hyperlinks>
  <pageMargins left="0.43307086614173229" right="0.43307086614173229" top="0.78740157480314965" bottom="0.78740157480314965" header="0.19685039370078741" footer="0.19685039370078741"/>
  <pageSetup paperSize="9" fitToHeight="0" orientation="portrait" r:id="rId2"/>
  <headerFooter>
    <oddHeader>&amp;C&amp;G</oddHeader>
    <oddFooter>&amp;L&amp;"Times New Roman,Bold"&amp;12Ref No: &amp;F&amp;C&amp;G&amp;R&amp;"Times New Roman,Bold"&amp;12&amp;P</oddFooter>
  </headerFooter>
  <rowBreaks count="5" manualBreakCount="5">
    <brk id="58" max="16383" man="1"/>
    <brk id="86" max="16383" man="1"/>
    <brk id="344" max="16383" man="1"/>
    <brk id="358" max="16383" man="1"/>
    <brk id="40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zoomScaleNormal="100" workbookViewId="0">
      <selection activeCell="C2" sqref="C2"/>
    </sheetView>
  </sheetViews>
  <sheetFormatPr defaultRowHeight="15" x14ac:dyDescent="0.25"/>
  <cols>
    <col min="1" max="1" width="10.28515625" bestFit="1" customWidth="1"/>
  </cols>
  <sheetData>
    <row r="2" spans="1:2" x14ac:dyDescent="0.25">
      <c r="A2" s="6">
        <v>43843</v>
      </c>
      <c r="B2" s="7" t="s">
        <v>180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K8" sqref="K8"/>
    </sheetView>
  </sheetViews>
  <sheetFormatPr defaultColWidth="8.7109375" defaultRowHeight="15" x14ac:dyDescent="0.25"/>
  <cols>
    <col min="1" max="1" width="10.5703125" style="7" bestFit="1" customWidth="1"/>
    <col min="2" max="2" width="22.140625" style="7" customWidth="1"/>
    <col min="3" max="3" width="37" style="7" customWidth="1"/>
    <col min="4" max="5" width="11.42578125" style="7" customWidth="1"/>
    <col min="6" max="6" width="14" style="7" customWidth="1"/>
    <col min="7" max="7" width="20" style="7" customWidth="1"/>
    <col min="8" max="8" width="16.42578125" style="7" customWidth="1"/>
    <col min="9" max="16384" width="8.7109375" style="7"/>
  </cols>
  <sheetData>
    <row r="1" spans="1:9" ht="15" customHeight="1" x14ac:dyDescent="0.25">
      <c r="A1" s="6"/>
    </row>
    <row r="2" spans="1:9" ht="15" customHeight="1" x14ac:dyDescent="0.25">
      <c r="A2" s="8"/>
      <c r="B2" s="8"/>
      <c r="C2" s="8"/>
      <c r="D2" s="8"/>
      <c r="E2" s="8"/>
      <c r="F2" s="8"/>
      <c r="G2" s="8"/>
      <c r="H2" s="8"/>
    </row>
    <row r="3" spans="1:9" ht="15.75" customHeight="1" x14ac:dyDescent="0.25">
      <c r="A3" s="8"/>
      <c r="B3" s="200" t="s">
        <v>181</v>
      </c>
      <c r="C3" s="200"/>
      <c r="D3" s="200"/>
      <c r="E3" s="200"/>
      <c r="F3" s="200"/>
      <c r="G3" s="200"/>
      <c r="H3" s="200"/>
    </row>
    <row r="4" spans="1:9" x14ac:dyDescent="0.25">
      <c r="A4" s="8"/>
      <c r="B4" s="9" t="s">
        <v>182</v>
      </c>
      <c r="C4" s="9" t="s">
        <v>183</v>
      </c>
      <c r="D4" s="9" t="s">
        <v>101</v>
      </c>
      <c r="E4" s="9" t="s">
        <v>184</v>
      </c>
      <c r="F4" s="9" t="s">
        <v>185</v>
      </c>
      <c r="G4" s="9" t="s">
        <v>186</v>
      </c>
      <c r="H4" s="9" t="s">
        <v>187</v>
      </c>
    </row>
    <row r="5" spans="1:9" ht="15" customHeight="1" x14ac:dyDescent="0.25">
      <c r="A5" s="8"/>
      <c r="B5" s="10" t="s">
        <v>188</v>
      </c>
      <c r="C5" s="20" t="s">
        <v>171</v>
      </c>
      <c r="D5" s="21" t="s">
        <v>211</v>
      </c>
      <c r="E5" s="10">
        <v>0</v>
      </c>
      <c r="F5" s="11">
        <v>1203</v>
      </c>
      <c r="G5" s="11">
        <f>H5/F5</f>
        <v>16541.978387364921</v>
      </c>
      <c r="H5" s="12">
        <v>19900000</v>
      </c>
    </row>
    <row r="6" spans="1:9" x14ac:dyDescent="0.25">
      <c r="A6" s="8"/>
      <c r="B6" s="10" t="s">
        <v>188</v>
      </c>
      <c r="C6" s="20" t="s">
        <v>171</v>
      </c>
      <c r="D6" s="21" t="s">
        <v>212</v>
      </c>
      <c r="E6" s="10">
        <v>0</v>
      </c>
      <c r="F6" s="11">
        <v>1665</v>
      </c>
      <c r="G6" s="11">
        <f t="shared" ref="G6:G10" si="0">H6/F6</f>
        <v>17477.477477477478</v>
      </c>
      <c r="H6" s="12">
        <v>29100000</v>
      </c>
    </row>
    <row r="7" spans="1:9" ht="15" customHeight="1" x14ac:dyDescent="0.25">
      <c r="A7" s="8"/>
      <c r="B7" s="10" t="s">
        <v>188</v>
      </c>
      <c r="C7" s="20" t="s">
        <v>171</v>
      </c>
      <c r="D7" s="21" t="s">
        <v>213</v>
      </c>
      <c r="E7" s="10">
        <v>3469</v>
      </c>
      <c r="F7" s="11">
        <f>E7*1.6</f>
        <v>5550.4000000000005</v>
      </c>
      <c r="G7" s="11">
        <f t="shared" si="0"/>
        <v>17836.55232055347</v>
      </c>
      <c r="H7" s="12">
        <v>99000000</v>
      </c>
    </row>
    <row r="8" spans="1:9" x14ac:dyDescent="0.25">
      <c r="A8" s="8"/>
      <c r="B8" s="10" t="s">
        <v>188</v>
      </c>
      <c r="C8" s="20" t="s">
        <v>171</v>
      </c>
      <c r="D8" s="21" t="s">
        <v>213</v>
      </c>
      <c r="E8" s="10">
        <v>1792</v>
      </c>
      <c r="F8" s="11">
        <f>E8*1.6</f>
        <v>2867.2000000000003</v>
      </c>
      <c r="G8" s="11">
        <f t="shared" si="0"/>
        <v>17403.738839285714</v>
      </c>
      <c r="H8" s="12">
        <v>49900000</v>
      </c>
    </row>
    <row r="9" spans="1:9" ht="15" customHeight="1" x14ac:dyDescent="0.25">
      <c r="A9" s="8"/>
      <c r="B9" s="10" t="s">
        <v>188</v>
      </c>
      <c r="C9" s="20" t="s">
        <v>171</v>
      </c>
      <c r="D9" s="21" t="s">
        <v>214</v>
      </c>
      <c r="E9" s="10">
        <v>1445</v>
      </c>
      <c r="F9" s="11">
        <f>E9*1.6</f>
        <v>2312</v>
      </c>
      <c r="G9" s="11">
        <f t="shared" si="0"/>
        <v>17214.532871972318</v>
      </c>
      <c r="H9" s="12">
        <v>39800000</v>
      </c>
    </row>
    <row r="10" spans="1:9" ht="15" customHeight="1" x14ac:dyDescent="0.25">
      <c r="A10" s="8"/>
      <c r="B10" s="10" t="s">
        <v>188</v>
      </c>
      <c r="C10" s="20" t="s">
        <v>171</v>
      </c>
      <c r="D10" s="21" t="s">
        <v>212</v>
      </c>
      <c r="E10" s="10">
        <v>991</v>
      </c>
      <c r="F10" s="11">
        <f>E10*1.6</f>
        <v>1585.6000000000001</v>
      </c>
      <c r="G10" s="11">
        <f t="shared" si="0"/>
        <v>17154.389505549949</v>
      </c>
      <c r="H10" s="12">
        <v>27200000</v>
      </c>
    </row>
    <row r="11" spans="1:9" ht="15" customHeight="1" x14ac:dyDescent="0.25">
      <c r="A11" s="8"/>
      <c r="B11" s="13" t="s">
        <v>189</v>
      </c>
      <c r="C11" s="20" t="s">
        <v>171</v>
      </c>
      <c r="D11" s="10"/>
      <c r="E11" s="10"/>
      <c r="F11" s="10"/>
      <c r="G11" s="14">
        <f>AVERAGE(G5:G10)</f>
        <v>17271.444900367307</v>
      </c>
      <c r="H11" s="10"/>
    </row>
    <row r="12" spans="1:9" ht="15" customHeight="1" x14ac:dyDescent="0.25">
      <c r="B12" s="13" t="s">
        <v>190</v>
      </c>
      <c r="C12" s="20"/>
      <c r="D12" s="10"/>
      <c r="E12" s="10"/>
      <c r="F12" s="15"/>
      <c r="G12" s="13">
        <v>17200</v>
      </c>
      <c r="H12" s="13"/>
      <c r="I12" s="16"/>
    </row>
    <row r="13" spans="1:9" ht="15" customHeight="1" x14ac:dyDescent="0.25"/>
    <row r="14" spans="1:9" ht="15" customHeight="1" x14ac:dyDescent="0.25"/>
    <row r="15" spans="1:9" ht="15" customHeight="1" x14ac:dyDescent="0.25"/>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 (2)</vt:lpstr>
      <vt:lpstr>Note</vt:lpstr>
      <vt:lpstr>Valuation</vt:lpstr>
      <vt:lpstr>'Report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2025-09-19T06:54:51Z</cp:lastPrinted>
  <dcterms:created xsi:type="dcterms:W3CDTF">2019-07-16T09:29:46Z</dcterms:created>
  <dcterms:modified xsi:type="dcterms:W3CDTF">2025-09-19T06:59:58Z</dcterms:modified>
</cp:coreProperties>
</file>