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645" tabRatio="801"/>
  </bookViews>
  <sheets>
    <sheet name="Report (2)" sheetId="1" r:id="rId1"/>
    <sheet name="1C" sheetId="6" r:id="rId2"/>
    <sheet name="1D" sheetId="7" r:id="rId3"/>
    <sheet name="1G" sheetId="8" r:id="rId4"/>
    <sheet name="B2A" sheetId="2" r:id="rId5"/>
    <sheet name="B2B" sheetId="4" r:id="rId6"/>
    <sheet name="B2C" sheetId="5" r:id="rId7"/>
    <sheet name="Note" sheetId="9" r:id="rId8"/>
    <sheet name="Valuation" sheetId="10" r:id="rId9"/>
    <sheet name="Flat detail" sheetId="3" r:id="rId10"/>
  </sheets>
  <definedNames>
    <definedName name="_xlnm.Print_Area" localSheetId="0">'Report (2)'!$A$1:$J$374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K273" i="1"/>
  <c r="K272" i="1"/>
  <c r="K271" i="1"/>
  <c r="K270" i="1"/>
  <c r="K269" i="1"/>
  <c r="K268" i="1"/>
  <c r="K267" i="1"/>
  <c r="K266" i="1"/>
  <c r="K265" i="1"/>
  <c r="K264" i="1"/>
  <c r="K250" i="1"/>
  <c r="K249" i="1"/>
  <c r="K248" i="1"/>
  <c r="K247" i="1"/>
  <c r="K246" i="1"/>
  <c r="K245" i="1"/>
  <c r="K244" i="1"/>
  <c r="K243" i="1"/>
  <c r="K240" i="1"/>
  <c r="K239" i="1"/>
  <c r="K238" i="1"/>
  <c r="K237" i="1"/>
  <c r="K236" i="1"/>
  <c r="K235" i="1"/>
  <c r="K234" i="1"/>
  <c r="K233" i="1"/>
  <c r="K230" i="1"/>
  <c r="K229" i="1"/>
  <c r="K228" i="1"/>
  <c r="K227" i="1"/>
  <c r="K226" i="1"/>
  <c r="K225" i="1"/>
  <c r="K224" i="1"/>
  <c r="K212" i="1"/>
  <c r="K211" i="1"/>
  <c r="K210" i="1"/>
  <c r="K209" i="1"/>
  <c r="K208" i="1"/>
  <c r="K204" i="1"/>
  <c r="K203" i="1"/>
  <c r="K202" i="1"/>
  <c r="K201" i="1"/>
  <c r="K200" i="1"/>
  <c r="K199" i="1"/>
  <c r="K198" i="1"/>
  <c r="K194" i="1"/>
  <c r="K193" i="1"/>
  <c r="K192" i="1"/>
  <c r="K191" i="1"/>
  <c r="K190" i="1"/>
  <c r="M159" i="1" l="1"/>
  <c r="M158" i="1"/>
  <c r="M157" i="1"/>
  <c r="M156" i="1"/>
  <c r="M145" i="1"/>
  <c r="M144" i="1"/>
  <c r="M143" i="1"/>
  <c r="M142" i="1"/>
  <c r="M131" i="1"/>
  <c r="M130" i="1"/>
  <c r="M129" i="1"/>
  <c r="M128" i="1"/>
  <c r="M117" i="1"/>
  <c r="M116" i="1"/>
  <c r="M115" i="1"/>
  <c r="M114" i="1"/>
  <c r="M103" i="1"/>
  <c r="M102" i="1"/>
  <c r="M101" i="1"/>
  <c r="M100" i="1"/>
  <c r="M89" i="1"/>
  <c r="M88" i="1"/>
  <c r="M87" i="1"/>
  <c r="M86" i="1"/>
  <c r="M75" i="1"/>
  <c r="M74" i="1"/>
  <c r="M73" i="1"/>
  <c r="M72" i="1"/>
  <c r="I135" i="1"/>
  <c r="I121" i="1"/>
  <c r="I65" i="1"/>
  <c r="I93" i="1"/>
  <c r="I107" i="1"/>
  <c r="I79" i="1"/>
  <c r="I149" i="1"/>
  <c r="D102" i="1" l="1"/>
  <c r="M153" i="1"/>
  <c r="C152" i="1" s="1"/>
  <c r="D152" i="1" s="1"/>
  <c r="M151" i="1"/>
  <c r="D161" i="1"/>
  <c r="D157" i="1"/>
  <c r="D160" i="1"/>
  <c r="D156" i="1"/>
  <c r="M152" i="1"/>
  <c r="D159" i="1"/>
  <c r="D155" i="1"/>
  <c r="D158" i="1"/>
  <c r="M154" i="1"/>
  <c r="M155" i="1" s="1"/>
  <c r="M160" i="1" s="1"/>
  <c r="M161" i="1" s="1"/>
  <c r="C153" i="1" s="1"/>
  <c r="D153" i="1" s="1"/>
  <c r="D154" i="1"/>
  <c r="M139" i="1"/>
  <c r="C138" i="1" s="1"/>
  <c r="D138" i="1" s="1"/>
  <c r="M137" i="1"/>
  <c r="D147" i="1"/>
  <c r="D143" i="1"/>
  <c r="D146" i="1"/>
  <c r="D142" i="1"/>
  <c r="M138" i="1"/>
  <c r="D140" i="1"/>
  <c r="D145" i="1"/>
  <c r="D141" i="1"/>
  <c r="D144" i="1"/>
  <c r="M140" i="1"/>
  <c r="M141" i="1" s="1"/>
  <c r="M146" i="1" s="1"/>
  <c r="M147" i="1" s="1"/>
  <c r="C139" i="1" s="1"/>
  <c r="D139" i="1" s="1"/>
  <c r="M125" i="1"/>
  <c r="C124" i="1" s="1"/>
  <c r="D124" i="1" s="1"/>
  <c r="M123" i="1"/>
  <c r="M126" i="1"/>
  <c r="M127" i="1" s="1"/>
  <c r="M132" i="1" s="1"/>
  <c r="M133" i="1" s="1"/>
  <c r="C125" i="1" s="1"/>
  <c r="D125" i="1" s="1"/>
  <c r="D133" i="1"/>
  <c r="D129" i="1"/>
  <c r="D126" i="1"/>
  <c r="D132" i="1"/>
  <c r="D128" i="1"/>
  <c r="M124" i="1"/>
  <c r="D130" i="1"/>
  <c r="D131" i="1"/>
  <c r="D127" i="1"/>
  <c r="M111" i="1"/>
  <c r="C110" i="1" s="1"/>
  <c r="D110" i="1" s="1"/>
  <c r="M109" i="1"/>
  <c r="D119" i="1"/>
  <c r="D115" i="1"/>
  <c r="D118" i="1"/>
  <c r="D114" i="1"/>
  <c r="M110" i="1"/>
  <c r="D117" i="1"/>
  <c r="D113" i="1"/>
  <c r="D116" i="1"/>
  <c r="M112" i="1"/>
  <c r="M113" i="1" s="1"/>
  <c r="M118" i="1" s="1"/>
  <c r="M119" i="1" s="1"/>
  <c r="C111" i="1" s="1"/>
  <c r="D111" i="1" s="1"/>
  <c r="D112" i="1"/>
  <c r="D104" i="1"/>
  <c r="D100" i="1"/>
  <c r="D103" i="1"/>
  <c r="D99" i="1"/>
  <c r="D105" i="1"/>
  <c r="M97" i="1"/>
  <c r="C96" i="1" s="1"/>
  <c r="D96" i="1" s="1"/>
  <c r="M96" i="1"/>
  <c r="M98" i="1"/>
  <c r="M99" i="1" s="1"/>
  <c r="M104" i="1" s="1"/>
  <c r="M105" i="1" s="1"/>
  <c r="C97" i="1" s="1"/>
  <c r="D97" i="1" s="1"/>
  <c r="D98" i="1"/>
  <c r="D101" i="1"/>
  <c r="M95" i="1"/>
  <c r="M82" i="1"/>
  <c r="D89" i="1"/>
  <c r="D85" i="1"/>
  <c r="D87" i="1"/>
  <c r="M83" i="1"/>
  <c r="C82" i="1" s="1"/>
  <c r="D82" i="1" s="1"/>
  <c r="D90" i="1"/>
  <c r="D86" i="1"/>
  <c r="M84" i="1"/>
  <c r="M85" i="1" s="1"/>
  <c r="D88" i="1"/>
  <c r="D84" i="1"/>
  <c r="D91" i="1"/>
  <c r="M81" i="1"/>
  <c r="D76" i="1"/>
  <c r="D72" i="1"/>
  <c r="M68" i="1"/>
  <c r="D75" i="1"/>
  <c r="D71" i="1"/>
  <c r="D77" i="1"/>
  <c r="D73" i="1"/>
  <c r="M69" i="1"/>
  <c r="C68" i="1" s="1"/>
  <c r="D68" i="1" s="1"/>
  <c r="M70" i="1"/>
  <c r="M71" i="1" s="1"/>
  <c r="M76" i="1" s="1"/>
  <c r="M77" i="1" s="1"/>
  <c r="D69" i="1" s="1"/>
  <c r="D74" i="1"/>
  <c r="D70" i="1"/>
  <c r="M67" i="1"/>
  <c r="G174" i="1"/>
  <c r="K148" i="1" l="1"/>
  <c r="C150" i="1" s="1"/>
  <c r="F152" i="1" s="1"/>
  <c r="H152" i="1"/>
  <c r="K134" i="1"/>
  <c r="C136" i="1" s="1"/>
  <c r="F138" i="1" s="1"/>
  <c r="H138" i="1"/>
  <c r="H124" i="1"/>
  <c r="K120" i="1"/>
  <c r="C122" i="1" s="1"/>
  <c r="F124" i="1" s="1"/>
  <c r="K106" i="1"/>
  <c r="C108" i="1" s="1"/>
  <c r="F110" i="1" s="1"/>
  <c r="H110" i="1"/>
  <c r="M90" i="1"/>
  <c r="M91" i="1" s="1"/>
  <c r="C83" i="1"/>
  <c r="K78" i="1" s="1"/>
  <c r="C80" i="1" s="1"/>
  <c r="F82" i="1" s="1"/>
  <c r="H96" i="1"/>
  <c r="K92" i="1"/>
  <c r="C94" i="1" s="1"/>
  <c r="F96" i="1" s="1"/>
  <c r="K64" i="1"/>
  <c r="C66" i="1" s="1"/>
  <c r="F68" i="1" s="1"/>
  <c r="H68" i="1"/>
  <c r="G11" i="10"/>
  <c r="G10" i="10"/>
  <c r="G9" i="10"/>
  <c r="G8" i="10"/>
  <c r="G7" i="10"/>
  <c r="G6" i="10"/>
  <c r="G5" i="10"/>
  <c r="G12" i="10" s="1"/>
  <c r="H82" i="1" l="1"/>
  <c r="D83" i="1"/>
  <c r="G15" i="8"/>
  <c r="B15" i="8" s="1"/>
  <c r="B7" i="8"/>
  <c r="D7" i="8" s="1"/>
  <c r="D6" i="8"/>
  <c r="C5" i="8"/>
  <c r="B12" i="8" s="1"/>
  <c r="G15" i="7"/>
  <c r="B15" i="7" s="1"/>
  <c r="B7" i="7"/>
  <c r="D7" i="7" s="1"/>
  <c r="D6" i="7"/>
  <c r="C5" i="7"/>
  <c r="B12" i="7" s="1"/>
  <c r="H15" i="7" l="1"/>
  <c r="B16" i="7" s="1"/>
  <c r="H15" i="8"/>
  <c r="B16" i="8" s="1"/>
  <c r="B8" i="7"/>
  <c r="I16" i="7" s="1"/>
  <c r="C17" i="7" s="1"/>
  <c r="M16" i="8"/>
  <c r="C21" i="8" s="1"/>
  <c r="M15" i="8"/>
  <c r="B21" i="8" s="1"/>
  <c r="D12" i="8"/>
  <c r="G16" i="8"/>
  <c r="C15" i="8" s="1"/>
  <c r="B10" i="8"/>
  <c r="B9" i="8"/>
  <c r="B11" i="8"/>
  <c r="H16" i="8"/>
  <c r="C16" i="8" s="1"/>
  <c r="B8" i="8"/>
  <c r="M16" i="7"/>
  <c r="C21" i="7" s="1"/>
  <c r="D12" i="7"/>
  <c r="M15" i="7"/>
  <c r="B21" i="7" s="1"/>
  <c r="D8" i="7"/>
  <c r="G16" i="7"/>
  <c r="C15" i="7" s="1"/>
  <c r="B10" i="7"/>
  <c r="B9" i="7"/>
  <c r="B11" i="7"/>
  <c r="H16" i="7"/>
  <c r="C16" i="7" s="1"/>
  <c r="G15" i="6"/>
  <c r="G16" i="6" s="1"/>
  <c r="C15" i="6" s="1"/>
  <c r="B7" i="6"/>
  <c r="D7" i="6" s="1"/>
  <c r="D6" i="6"/>
  <c r="C5" i="6"/>
  <c r="B12" i="6" s="1"/>
  <c r="I15" i="7" l="1"/>
  <c r="B17" i="7" s="1"/>
  <c r="B9" i="6"/>
  <c r="J15" i="6" s="1"/>
  <c r="B18" i="6" s="1"/>
  <c r="B15" i="6"/>
  <c r="I16" i="8"/>
  <c r="C17" i="8" s="1"/>
  <c r="I15" i="8"/>
  <c r="B17" i="8" s="1"/>
  <c r="D8" i="8"/>
  <c r="K16" i="8"/>
  <c r="C19" i="8" s="1"/>
  <c r="K15" i="8"/>
  <c r="B19" i="8" s="1"/>
  <c r="D10" i="8"/>
  <c r="D11" i="8"/>
  <c r="L15" i="8"/>
  <c r="B20" i="8" s="1"/>
  <c r="L16" i="8"/>
  <c r="C20" i="8" s="1"/>
  <c r="J15" i="8"/>
  <c r="B18" i="8" s="1"/>
  <c r="D9" i="8"/>
  <c r="J16" i="8"/>
  <c r="C18" i="8" s="1"/>
  <c r="K16" i="7"/>
  <c r="C19" i="7" s="1"/>
  <c r="D10" i="7"/>
  <c r="K15" i="7"/>
  <c r="B19" i="7" s="1"/>
  <c r="J15" i="7"/>
  <c r="B18" i="7" s="1"/>
  <c r="D9" i="7"/>
  <c r="J16" i="7"/>
  <c r="C18" i="7" s="1"/>
  <c r="D11" i="7"/>
  <c r="L15" i="7"/>
  <c r="B20" i="7" s="1"/>
  <c r="L16" i="7"/>
  <c r="C20" i="7" s="1"/>
  <c r="B11" i="6"/>
  <c r="D11" i="6" s="1"/>
  <c r="M16" i="6"/>
  <c r="C21" i="6" s="1"/>
  <c r="M15" i="6"/>
  <c r="B21" i="6" s="1"/>
  <c r="D12" i="6"/>
  <c r="H16" i="6"/>
  <c r="C16" i="6" s="1"/>
  <c r="B8" i="6"/>
  <c r="B10" i="6"/>
  <c r="J16" i="6"/>
  <c r="C18" i="6" s="1"/>
  <c r="H15" i="6"/>
  <c r="B16" i="6" s="1"/>
  <c r="D9" i="6"/>
  <c r="C22" i="8" l="1"/>
  <c r="C22" i="7"/>
  <c r="B22" i="7"/>
  <c r="B22" i="8"/>
  <c r="L16" i="6"/>
  <c r="C20" i="6" s="1"/>
  <c r="L15" i="6"/>
  <c r="B20" i="6" s="1"/>
  <c r="I16" i="6"/>
  <c r="C17" i="6" s="1"/>
  <c r="D8" i="6"/>
  <c r="I15" i="6"/>
  <c r="B17" i="6" s="1"/>
  <c r="K16" i="6"/>
  <c r="C19" i="6" s="1"/>
  <c r="D10" i="6"/>
  <c r="K15" i="6"/>
  <c r="B19" i="6" s="1"/>
  <c r="B22" i="6" l="1"/>
  <c r="C22" i="6"/>
  <c r="D273" i="1" l="1"/>
  <c r="D271" i="1"/>
  <c r="D272" i="1"/>
  <c r="D270" i="1"/>
  <c r="D269" i="1"/>
  <c r="D268" i="1"/>
  <c r="D267" i="1"/>
  <c r="D266" i="1"/>
  <c r="D261" i="1"/>
  <c r="D262" i="1"/>
  <c r="D263" i="1"/>
  <c r="D260" i="1"/>
  <c r="D257" i="1"/>
  <c r="D256" i="1"/>
  <c r="D255" i="1"/>
  <c r="D254" i="1"/>
  <c r="D253" i="1"/>
  <c r="D252" i="1"/>
  <c r="D251" i="1"/>
  <c r="D250" i="1"/>
  <c r="D245" i="1"/>
  <c r="D244" i="1"/>
  <c r="D243" i="1"/>
  <c r="D242" i="1"/>
  <c r="D239" i="1"/>
  <c r="D238" i="1"/>
  <c r="D237" i="1"/>
  <c r="D236" i="1"/>
  <c r="D235" i="1"/>
  <c r="D234" i="1"/>
  <c r="D225" i="1"/>
  <c r="D226" i="1"/>
  <c r="D227" i="1"/>
  <c r="D228" i="1"/>
  <c r="D229" i="1"/>
  <c r="D230" i="1"/>
  <c r="D231" i="1"/>
  <c r="D224" i="1"/>
  <c r="D219" i="1"/>
  <c r="D218" i="1"/>
  <c r="D210" i="1"/>
  <c r="D211" i="1"/>
  <c r="D209" i="1"/>
  <c r="D208" i="1"/>
  <c r="D207" i="1"/>
  <c r="M207" i="1" s="1"/>
  <c r="D206" i="1"/>
  <c r="D200" i="1"/>
  <c r="D203" i="1"/>
  <c r="D202" i="1"/>
  <c r="D199" i="1"/>
  <c r="D198" i="1"/>
  <c r="D195" i="1"/>
  <c r="D194" i="1"/>
  <c r="I266" i="1"/>
  <c r="I260" i="1"/>
  <c r="I250" i="1"/>
  <c r="I242" i="1"/>
  <c r="I234" i="1"/>
  <c r="I224" i="1"/>
  <c r="I216" i="1"/>
  <c r="I206" i="1"/>
  <c r="I198" i="1"/>
  <c r="I190" i="1"/>
  <c r="C22" i="1"/>
  <c r="C175" i="1" l="1"/>
  <c r="C173" i="1"/>
  <c r="D174" i="1"/>
  <c r="C174" i="1"/>
  <c r="C176" i="1"/>
  <c r="C172" i="1"/>
  <c r="G15" i="5"/>
  <c r="G16" i="5" s="1"/>
  <c r="C15" i="5" s="1"/>
  <c r="B7" i="5"/>
  <c r="H15" i="5" s="1"/>
  <c r="B16" i="5" s="1"/>
  <c r="D6" i="5"/>
  <c r="C5" i="5"/>
  <c r="B12" i="5" s="1"/>
  <c r="G15" i="4"/>
  <c r="B15" i="4" s="1"/>
  <c r="B7" i="4"/>
  <c r="D7" i="4" s="1"/>
  <c r="D6" i="4"/>
  <c r="C5" i="4"/>
  <c r="B11" i="4" s="1"/>
  <c r="B15" i="5" l="1"/>
  <c r="B9" i="5"/>
  <c r="J16" i="5" s="1"/>
  <c r="C18" i="5" s="1"/>
  <c r="B11" i="5"/>
  <c r="L15" i="5" s="1"/>
  <c r="B20" i="5" s="1"/>
  <c r="G172" i="1"/>
  <c r="G177" i="1"/>
  <c r="G179" i="1"/>
  <c r="G180" i="1"/>
  <c r="G178" i="1"/>
  <c r="G176" i="1"/>
  <c r="G181" i="1"/>
  <c r="G173" i="1"/>
  <c r="G175" i="1"/>
  <c r="C180" i="1"/>
  <c r="D172" i="1"/>
  <c r="D176" i="1"/>
  <c r="D178" i="1"/>
  <c r="D180" i="1"/>
  <c r="C177" i="1"/>
  <c r="C181" i="1"/>
  <c r="C178" i="1"/>
  <c r="D173" i="1"/>
  <c r="D175" i="1"/>
  <c r="D177" i="1"/>
  <c r="D179" i="1"/>
  <c r="D181" i="1"/>
  <c r="C179" i="1"/>
  <c r="H15" i="4"/>
  <c r="B16" i="4" s="1"/>
  <c r="D12" i="5"/>
  <c r="M16" i="5"/>
  <c r="C21" i="5" s="1"/>
  <c r="M15" i="5"/>
  <c r="B21" i="5" s="1"/>
  <c r="H16" i="5"/>
  <c r="C16" i="5" s="1"/>
  <c r="D7" i="5"/>
  <c r="D11" i="5"/>
  <c r="B8" i="5"/>
  <c r="B10" i="5"/>
  <c r="D11" i="4"/>
  <c r="L16" i="4"/>
  <c r="C20" i="4" s="1"/>
  <c r="L15" i="4"/>
  <c r="B20" i="4" s="1"/>
  <c r="B8" i="4"/>
  <c r="B10" i="4"/>
  <c r="B12" i="4"/>
  <c r="G16" i="4"/>
  <c r="C15" i="4" s="1"/>
  <c r="B9" i="4"/>
  <c r="H16" i="4"/>
  <c r="C16" i="4" s="1"/>
  <c r="F49" i="1"/>
  <c r="H55" i="1"/>
  <c r="H56" i="1" s="1"/>
  <c r="D9" i="5" l="1"/>
  <c r="J15" i="5"/>
  <c r="B18" i="5" s="1"/>
  <c r="L16" i="5"/>
  <c r="C20" i="5" s="1"/>
  <c r="G182" i="1"/>
  <c r="C182" i="1"/>
  <c r="D182" i="1"/>
  <c r="D8" i="5"/>
  <c r="I16" i="5"/>
  <c r="C17" i="5" s="1"/>
  <c r="I15" i="5"/>
  <c r="B17" i="5" s="1"/>
  <c r="K16" i="5"/>
  <c r="C19" i="5" s="1"/>
  <c r="D10" i="5"/>
  <c r="K15" i="5"/>
  <c r="B19" i="5" s="1"/>
  <c r="K16" i="4"/>
  <c r="C19" i="4" s="1"/>
  <c r="D10" i="4"/>
  <c r="K15" i="4"/>
  <c r="B19" i="4" s="1"/>
  <c r="J15" i="4"/>
  <c r="B18" i="4" s="1"/>
  <c r="D9" i="4"/>
  <c r="J16" i="4"/>
  <c r="C18" i="4" s="1"/>
  <c r="I16" i="4"/>
  <c r="C17" i="4" s="1"/>
  <c r="I15" i="4"/>
  <c r="B17" i="4" s="1"/>
  <c r="D8" i="4"/>
  <c r="M16" i="4"/>
  <c r="C21" i="4" s="1"/>
  <c r="M15" i="4"/>
  <c r="B21" i="4" s="1"/>
  <c r="D12" i="4"/>
  <c r="B7" i="2"/>
  <c r="B22" i="5" l="1"/>
  <c r="C22" i="4"/>
  <c r="C22" i="5"/>
  <c r="B22" i="4"/>
  <c r="G15" i="2"/>
  <c r="G16" i="2" s="1"/>
  <c r="C15" i="2" s="1"/>
  <c r="H15" i="2"/>
  <c r="B16" i="2" s="1"/>
  <c r="D6" i="2"/>
  <c r="C5" i="2"/>
  <c r="B12" i="2" s="1"/>
  <c r="D292" i="1"/>
  <c r="G169" i="1"/>
  <c r="D58" i="1"/>
  <c r="C55" i="1"/>
  <c r="F50" i="1"/>
  <c r="D60" i="1" s="1"/>
  <c r="F7" i="1"/>
  <c r="B15" i="2" l="1"/>
  <c r="B9" i="2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C22" i="2" l="1"/>
  <c r="B22" i="2"/>
  <c r="D34" i="3"/>
  <c r="D36" i="3" s="1"/>
  <c r="E36" i="3"/>
</calcChain>
</file>

<file path=xl/sharedStrings.xml><?xml version="1.0" encoding="utf-8"?>
<sst xmlns="http://schemas.openxmlformats.org/spreadsheetml/2006/main" count="1036" uniqueCount="311">
  <si>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</si>
  <si>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</si>
  <si>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</si>
  <si>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</si>
  <si>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</si>
  <si>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</si>
  <si>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</si>
  <si>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</si>
  <si>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</si>
  <si>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</si>
  <si>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</si>
  <si>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</si>
  <si>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</si>
  <si>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</si>
  <si>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</si>
  <si>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</si>
  <si>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</si>
  <si>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</si>
  <si>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</si>
  <si>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</si>
  <si>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</si>
  <si>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</si>
  <si>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</si>
  <si>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</si>
  <si>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</si>
  <si>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</si>
  <si>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</si>
  <si>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</si>
  <si>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</si>
  <si>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</si>
  <si>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</si>
  <si>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</si>
  <si>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</si>
  <si>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</si>
  <si>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</si>
  <si>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</si>
  <si>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</si>
  <si>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</si>
  <si>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</si>
  <si>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</si>
  <si>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</si>
  <si>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</si>
  <si>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</si>
  <si>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</si>
  <si>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</si>
  <si>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</si>
  <si>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</si>
  <si>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</si>
  <si>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</si>
  <si>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</si>
  <si>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</si>
  <si>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</si>
  <si>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</si>
  <si>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</si>
  <si>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</si>
  <si>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</si>
  <si>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</si>
  <si>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>Valid upto date: 
One year from date of issue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</si>
  <si>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</si>
  <si>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</si>
  <si>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</si>
  <si>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</si>
  <si>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</si>
  <si>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</si>
  <si>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</si>
  <si>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</si>
  <si>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Quality of construction: Good</t>
  </si>
  <si>
    <t>Projected life of the structure: 60 Years After Completion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</si>
  <si>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</si>
  <si>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</si>
  <si>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</si>
  <si>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</si>
  <si>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</si>
  <si>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</si>
  <si>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</si>
  <si>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</si>
  <si>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</si>
  <si>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</si>
  <si>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</si>
  <si>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</si>
  <si>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</si>
  <si>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</si>
  <si>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</si>
  <si>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</si>
  <si>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</si>
  <si>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</si>
  <si>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</si>
  <si>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</si>
  <si>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</si>
  <si>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</si>
  <si>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</si>
  <si>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</si>
  <si>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</si>
  <si>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</si>
  <si>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</si>
  <si>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</si>
  <si>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</si>
  <si>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</si>
  <si>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</si>
  <si>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</si>
  <si>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</si>
  <si>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</si>
  <si>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</si>
  <si>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</si>
  <si>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</si>
  <si>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</si>
  <si>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</si>
  <si>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</si>
  <si>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</si>
  <si>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</si>
  <si>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</si>
  <si>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</si>
  <si>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</si>
  <si>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</si>
  <si>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</si>
  <si>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</si>
  <si>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</si>
  <si>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</si>
  <si>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</si>
  <si>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</si>
  <si>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</si>
  <si>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</si>
  <si>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</si>
  <si>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</si>
  <si>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</si>
  <si>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</si>
  <si>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</si>
  <si>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</si>
  <si>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</si>
  <si>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</si>
  <si>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</si>
  <si>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</si>
  <si>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</si>
  <si>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</si>
  <si>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</si>
  <si>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</si>
  <si>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</si>
  <si>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</si>
  <si>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</si>
  <si>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</si>
  <si>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</si>
  <si>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</si>
  <si>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</si>
  <si>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</si>
  <si>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</si>
  <si>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</si>
  <si>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</si>
  <si>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</si>
  <si>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</si>
  <si>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</si>
  <si>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</si>
  <si>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</si>
  <si>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</si>
  <si>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</si>
  <si>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</si>
  <si>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</si>
  <si>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</si>
  <si>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</si>
  <si>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</si>
  <si>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</si>
  <si>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</si>
  <si>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</si>
  <si>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</si>
  <si>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</si>
  <si>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</si>
  <si>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</si>
  <si>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</si>
  <si>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</si>
  <si>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</si>
  <si>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</si>
  <si>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</si>
  <si>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</si>
  <si>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</si>
  <si>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</si>
  <si>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</si>
  <si>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</si>
  <si>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No. of Units</t>
  </si>
  <si>
    <t>Authorized Signatory
Name &amp; Seal of the agency</t>
  </si>
  <si>
    <t>Axis Sanpada</t>
  </si>
  <si>
    <t>M/s.Vikaasha Housing</t>
  </si>
  <si>
    <t>Space World</t>
  </si>
  <si>
    <t xml:space="preserve">02532511686
</t>
  </si>
  <si>
    <t>Buiding No.1</t>
  </si>
  <si>
    <t>A Wing</t>
  </si>
  <si>
    <t>B Wing</t>
  </si>
  <si>
    <t>C Wing</t>
  </si>
  <si>
    <t>D Wing</t>
  </si>
  <si>
    <t>E Wing</t>
  </si>
  <si>
    <t>F Wing</t>
  </si>
  <si>
    <t>G Wing</t>
  </si>
  <si>
    <t xml:space="preserve">P52000011751
</t>
  </si>
  <si>
    <t>P52000011043</t>
  </si>
  <si>
    <t xml:space="preserve">P52000007711
</t>
  </si>
  <si>
    <t>P52000007375</t>
  </si>
  <si>
    <t>P52000009794</t>
  </si>
  <si>
    <t xml:space="preserve">P52000006851
</t>
  </si>
  <si>
    <t xml:space="preserve">P52000012225
</t>
  </si>
  <si>
    <t>Building No.2</t>
  </si>
  <si>
    <t>P52000007986</t>
  </si>
  <si>
    <t>P52000008029</t>
  </si>
  <si>
    <t>P52000006165</t>
  </si>
  <si>
    <t>17/1 Part</t>
  </si>
  <si>
    <t>Survey No</t>
  </si>
  <si>
    <t>Anjap</t>
  </si>
  <si>
    <t>Neral</t>
  </si>
  <si>
    <t>Karjat</t>
  </si>
  <si>
    <t>SBW Logistics</t>
  </si>
  <si>
    <t>Karjat-Murbad Road</t>
  </si>
  <si>
    <t>25/07/2016.</t>
  </si>
  <si>
    <t>MS/LNA1/SR/117/2014</t>
  </si>
  <si>
    <t>Building No.1</t>
  </si>
  <si>
    <t>Ground Floor is for Parking</t>
  </si>
  <si>
    <t>1 BHK</t>
  </si>
  <si>
    <t xml:space="preserve"> D Wing</t>
  </si>
  <si>
    <t>2 BHK</t>
  </si>
  <si>
    <t xml:space="preserve">B Wing </t>
  </si>
  <si>
    <t>1 RK</t>
  </si>
  <si>
    <r>
      <t xml:space="preserve">Wheather the construction is as per approved Building plan : </t>
    </r>
    <r>
      <rPr>
        <sz val="12"/>
        <rFont val="Times New Roman"/>
        <family val="1"/>
      </rPr>
      <t xml:space="preserve">Under Construction </t>
    </r>
  </si>
  <si>
    <t>Residential</t>
  </si>
  <si>
    <t>Building No. 1 (A, B, C, D, E, F, G Wings)
Building No.2 (A,B,C Wings)</t>
  </si>
  <si>
    <t>Raigad</t>
  </si>
  <si>
    <t>02 Buildings (10 Wings)</t>
  </si>
  <si>
    <t>Material laying at Site: Bricks, Cement &amp; Steel etc.</t>
  </si>
  <si>
    <t>Blg No.1 - A Wing</t>
  </si>
  <si>
    <t>Blg No.1 - B Wing</t>
  </si>
  <si>
    <t>Blg No.1 - C Wing</t>
  </si>
  <si>
    <t>Blg No.1 - D Wing</t>
  </si>
  <si>
    <t>Blg No.1 - E Wing</t>
  </si>
  <si>
    <t>Blg No.1 - F Wing</t>
  </si>
  <si>
    <t>Blg No.1 - G Wing</t>
  </si>
  <si>
    <t>Blg No.2 - A Wing</t>
  </si>
  <si>
    <t>Blg No.2 - B Wing</t>
  </si>
  <si>
    <t>Blg No.2 - C Wing</t>
  </si>
  <si>
    <t>1st, 2nd, 3rd, 4th, 5th, 6th &amp; 7th Floor</t>
  </si>
  <si>
    <t>Building</t>
  </si>
  <si>
    <t>Open Land</t>
  </si>
  <si>
    <t>Balcony</t>
  </si>
  <si>
    <t>WS</t>
  </si>
  <si>
    <t>Builder Saleable area</t>
  </si>
  <si>
    <t>About 7.2Km from Neral Junction Railway Station</t>
  </si>
  <si>
    <t>Flats = 448</t>
  </si>
  <si>
    <t>100/- - Akash</t>
  </si>
  <si>
    <t>B1</t>
  </si>
  <si>
    <t>Pratiksha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</si>
  <si>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</si>
  <si>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</si>
  <si>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</si>
  <si>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</si>
  <si>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</si>
  <si>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</si>
  <si>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</si>
  <si>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Housing</t>
  </si>
  <si>
    <t>Proptiger</t>
  </si>
  <si>
    <t>Magic Brick</t>
  </si>
  <si>
    <t>99 Acres</t>
  </si>
  <si>
    <t>Average</t>
  </si>
  <si>
    <t xml:space="preserve">Valuation Adopted </t>
  </si>
  <si>
    <t>bldg 1 A rcc com brickwork 5 this floor com B rcc com brickwork 4th floor com C rcc com brickwork 1 st floor com bldg 2 A&amp;B footing only C,D,E,F bldg plint com G 1 st slap progress</t>
  </si>
  <si>
    <t>Construction details:</t>
  </si>
  <si>
    <t>Floors</t>
  </si>
  <si>
    <t>All work Completed. Provide OC.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</si>
  <si>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</si>
  <si>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</si>
  <si>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</si>
  <si>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</si>
  <si>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</si>
  <si>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</si>
  <si>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</si>
  <si>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</si>
  <si>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</si>
  <si>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</si>
  <si>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</si>
  <si>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</si>
  <si>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</si>
  <si>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</si>
  <si>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</si>
  <si>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</si>
  <si>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</si>
  <si>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</si>
  <si>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</si>
  <si>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</si>
  <si>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</si>
  <si>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</si>
  <si>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 xml:space="preserve">MS/LNA1(B)/SR.117/2014
Valid Up to: 
Building No. 1 (A, B, C, D, E, F, G Wings) &amp; Building No.2 (A, B &amp;C Wings) = G +1st to 7th Floor
</t>
  </si>
  <si>
    <t xml:space="preserve">Building No. 1 (A, B, C, D, E, F, G Wings) &amp;
Building No.2 (A, B &amp; C Wings) = G +1st to 7th Floor
</t>
  </si>
  <si>
    <t>Building  No.1 (G Wing) = G + 1st to 7th Floor</t>
  </si>
  <si>
    <t>Building  No.1 (D, E, F Wings) = G + 1st to 7th Floor</t>
  </si>
  <si>
    <t>Building  No.1 (A &amp; B Wings) = G + 1st to 7th Floor</t>
  </si>
  <si>
    <t>c</t>
  </si>
  <si>
    <t>2,00,000/-</t>
  </si>
  <si>
    <t>Building  No.2 (A Wing) =  G + 1st to 7th Floor</t>
  </si>
  <si>
    <t>Building  No.2 (B Wing) = G + 1st to 7th Floor</t>
  </si>
  <si>
    <t>Building  No.2 (C Wing) = G + 1st to 7th Floor</t>
  </si>
  <si>
    <t xml:space="preserve">Development + Infra charges </t>
  </si>
  <si>
    <t>19.008684, 73.375557</t>
  </si>
  <si>
    <t>Location Link</t>
  </si>
  <si>
    <t>https://goo.gl/maps/ybk6tzzcCmC7r4z3A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</si>
  <si>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</si>
  <si>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1. Bldg No.1 (Wing A to F)</t>
  </si>
  <si>
    <t xml:space="preserve">   Bldg No.1 (Wing G)</t>
  </si>
  <si>
    <t>Building  No.1 (C Wing) = G + 1st to 7th Floor</t>
  </si>
  <si>
    <t>As per RERA:
Building No.1 Wing( A, B, C, D, E, F &amp; G ) = 30/12/2024
Building No. 2 Wing (A, B &amp; C) = 31/12/2023
Bldg 1- C Wing = 31/12/2023
Bldg 1- D Wing = 31/12/2023
Bldg 1- E Wing = 31/12/2023
Bldg 1- F Wing = 31/12/2023
Bldg 1- G Wing = 31/12/2023
Bldg 2- A Wing = 31/12/2021
Bldg 2- B Wing = 31/12/2021
Bldg 2- C Wing = 31/12/2021</t>
  </si>
  <si>
    <t>Nayanesh Lovanshi</t>
  </si>
  <si>
    <t xml:space="preserve">Construction work was stopped. Work is same as last visit(21/04/2021).
</t>
  </si>
  <si>
    <t>Construction work was stopped. Work is same as last visit(06/12/2023).</t>
  </si>
  <si>
    <t xml:space="preserve">   Bldg No.2(Wing B &amp; C)</t>
  </si>
  <si>
    <t xml:space="preserve">   Bldg No.2(Wing A)</t>
  </si>
  <si>
    <t>Construction work is same as last visit (08/03/2025).</t>
  </si>
  <si>
    <r>
      <t xml:space="preserve">2. We considered Saleable area as per Builder area sheet.
3. We considered Carpet area as per Approved Plan.
4. We considered Gross carpet area = Net carpet + Enclose, Open balcony + C.B Area + W.S Area.
5. We have considered rate by verifying it from market inquire.
6. Recommended rate should be considered as all inclusive rate if other charges are not mentioned. (Excluding GST &amp; other government Taxes).
6. We have considered Other charges from cost sheet.
7. Car parking is subjected to authentic documentation.
</t>
    </r>
    <r>
      <rPr>
        <b/>
        <sz val="12"/>
        <color rgb="FFFF0000"/>
        <rFont val="Times New Roman"/>
        <family val="1"/>
      </rPr>
      <t xml:space="preserve">8. As per RERA, completion period of Space World (Bldg No.1 &amp; 2) is expired on 30/12/2024 &amp; 31/12/2023 but still project is under construction.
</t>
    </r>
    <r>
      <rPr>
        <b/>
        <sz val="12"/>
        <rFont val="Times New Roman"/>
        <family val="1"/>
      </rPr>
      <t>9. Since the project has received first CC on 25/07/2016., But construction work of Building No. 1 &amp; 2 is under construction.
10. The project (Space World : Building No.2) is not available on RERA site ( Checked on 10/06/2025 )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rFont val="Times New Roman"/>
        <family val="1"/>
      </rPr>
      <t xml:space="preserve">11. On site we met Mr. Yadav : 9572846324.
8. On Site We Meet With Mr. Chandrakant : 9371606180.
</t>
    </r>
  </si>
  <si>
    <t>Shruti Tathare</t>
  </si>
  <si>
    <t>Construction work was stopped. Work is same as last visit(06/06/2025)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</si>
</sst>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0.000"/>
    <numFmt numFmtId="167" formatCode="_(* #,##0_);_(* \(#,##0\);_(* &quot;-&quot;??_);_(@_)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9" fontId="11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261">
    <xf numFmtId="0" fontId="0" fillId="0" borderId="0" xfId="0"/>
    <xf numFmtId="0" fontId="7" fillId="0" borderId="0" xfId="0" applyFont="1" applyAlignment="1">
      <alignment horizontal="center" vertical="center"/>
    </xf>
    <xf numFmtId="1" fontId="8" fillId="0" borderId="4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 wrapText="1"/>
    </xf>
    <xf numFmtId="0" fontId="0" fillId="3" borderId="4" xfId="0" applyFill="1" applyBorder="1"/>
    <xf numFmtId="0" fontId="0" fillId="0" borderId="9" xfId="0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1" applyFont="1"/>
    <xf numFmtId="0" fontId="6" fillId="2" borderId="4" xfId="1" applyFont="1" applyFill="1" applyBorder="1" applyAlignment="1">
      <alignment vertical="top"/>
    </xf>
    <xf numFmtId="0" fontId="6" fillId="0" borderId="0" xfId="2" applyFont="1"/>
    <xf numFmtId="1" fontId="4" fillId="0" borderId="4" xfId="1" applyNumberFormat="1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0" fillId="0" borderId="0" xfId="1" applyFont="1"/>
    <xf numFmtId="0" fontId="6" fillId="2" borderId="4" xfId="1" applyFont="1" applyFill="1" applyBorder="1" applyAlignment="1">
      <alignment horizontal="left" vertical="top"/>
    </xf>
    <xf numFmtId="0" fontId="16" fillId="0" borderId="0" xfId="0" applyFont="1"/>
    <xf numFmtId="0" fontId="16" fillId="0" borderId="4" xfId="0" applyFont="1" applyBorder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3" borderId="4" xfId="0" applyFont="1" applyFill="1" applyBorder="1"/>
    <xf numFmtId="0" fontId="16" fillId="0" borderId="4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9" fontId="16" fillId="0" borderId="0" xfId="4" applyFont="1" applyBorder="1"/>
    <xf numFmtId="0" fontId="15" fillId="0" borderId="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13" xfId="0" applyFont="1" applyBorder="1"/>
    <xf numFmtId="0" fontId="16" fillId="0" borderId="4" xfId="0" applyFont="1" applyBorder="1" applyAlignment="1">
      <alignment wrapText="1"/>
    </xf>
    <xf numFmtId="9" fontId="16" fillId="0" borderId="4" xfId="4" applyFont="1" applyBorder="1"/>
    <xf numFmtId="9" fontId="16" fillId="0" borderId="0" xfId="0" applyNumberFormat="1" applyFont="1"/>
    <xf numFmtId="0" fontId="16" fillId="0" borderId="0" xfId="0" applyFont="1" applyAlignment="1">
      <alignment horizontal="right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/>
    </xf>
    <xf numFmtId="14" fontId="5" fillId="0" borderId="0" xfId="5" applyNumberFormat="1"/>
    <xf numFmtId="0" fontId="5" fillId="0" borderId="0" xfId="5"/>
    <xf numFmtId="0" fontId="1" fillId="0" borderId="0" xfId="6"/>
    <xf numFmtId="0" fontId="9" fillId="0" borderId="4" xfId="6" applyFont="1" applyBorder="1" applyAlignment="1">
      <alignment horizontal="center" vertical="top" wrapText="1"/>
    </xf>
    <xf numFmtId="0" fontId="1" fillId="0" borderId="4" xfId="6" applyBorder="1" applyAlignment="1">
      <alignment horizontal="center" vertical="center"/>
    </xf>
    <xf numFmtId="0" fontId="1" fillId="0" borderId="4" xfId="6" applyBorder="1" applyAlignment="1">
      <alignment horizontal="left" vertical="center"/>
    </xf>
    <xf numFmtId="1" fontId="1" fillId="0" borderId="4" xfId="6" applyNumberFormat="1" applyBorder="1" applyAlignment="1">
      <alignment horizontal="center" vertical="center"/>
    </xf>
    <xf numFmtId="167" fontId="1" fillId="0" borderId="4" xfId="7" applyNumberFormat="1" applyFont="1" applyBorder="1" applyAlignment="1">
      <alignment horizontal="right" vertical="center"/>
    </xf>
    <xf numFmtId="0" fontId="1" fillId="0" borderId="4" xfId="6" applyBorder="1" applyAlignment="1">
      <alignment horizontal="left" vertical="center" wrapText="1"/>
    </xf>
    <xf numFmtId="0" fontId="9" fillId="0" borderId="4" xfId="6" applyFont="1" applyBorder="1" applyAlignment="1">
      <alignment horizontal="center" vertical="center"/>
    </xf>
    <xf numFmtId="1" fontId="19" fillId="0" borderId="4" xfId="6" applyNumberFormat="1" applyFont="1" applyBorder="1" applyAlignment="1">
      <alignment horizontal="center" vertical="center"/>
    </xf>
    <xf numFmtId="0" fontId="5" fillId="0" borderId="4" xfId="5" applyBorder="1" applyAlignment="1">
      <alignment horizontal="center" vertical="center"/>
    </xf>
    <xf numFmtId="0" fontId="20" fillId="0" borderId="0" xfId="5" applyFont="1"/>
    <xf numFmtId="0" fontId="7" fillId="0" borderId="17" xfId="1" applyFont="1" applyBorder="1" applyProtection="1">
      <protection hidden="1"/>
    </xf>
    <xf numFmtId="0" fontId="7" fillId="0" borderId="18" xfId="1" applyFont="1" applyBorder="1" applyProtection="1">
      <protection hidden="1"/>
    </xf>
    <xf numFmtId="0" fontId="13" fillId="0" borderId="19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Protection="1">
      <protection hidden="1"/>
    </xf>
    <xf numFmtId="0" fontId="7" fillId="0" borderId="21" xfId="1" applyFont="1" applyBorder="1" applyProtection="1">
      <protection hidden="1"/>
    </xf>
    <xf numFmtId="0" fontId="16" fillId="0" borderId="0" xfId="3" applyFont="1" applyProtection="1">
      <protection hidden="1"/>
    </xf>
    <xf numFmtId="0" fontId="7" fillId="0" borderId="21" xfId="1" applyFont="1" applyBorder="1"/>
    <xf numFmtId="9" fontId="16" fillId="0" borderId="0" xfId="3" applyNumberFormat="1" applyFont="1" applyProtection="1">
      <protection hidden="1"/>
    </xf>
    <xf numFmtId="0" fontId="16" fillId="0" borderId="21" xfId="3" applyFont="1" applyBorder="1" applyProtection="1">
      <protection hidden="1"/>
    </xf>
    <xf numFmtId="1" fontId="2" fillId="0" borderId="21" xfId="3" applyNumberFormat="1" applyBorder="1"/>
    <xf numFmtId="1" fontId="2" fillId="0" borderId="0" xfId="3" applyNumberFormat="1"/>
    <xf numFmtId="165" fontId="2" fillId="0" borderId="0" xfId="3" applyNumberFormat="1"/>
    <xf numFmtId="1" fontId="2" fillId="0" borderId="21" xfId="3" applyNumberFormat="1" applyBorder="1" applyAlignment="1">
      <alignment horizontal="right"/>
    </xf>
    <xf numFmtId="0" fontId="2" fillId="0" borderId="0" xfId="3"/>
    <xf numFmtId="0" fontId="2" fillId="0" borderId="21" xfId="3" applyBorder="1"/>
    <xf numFmtId="0" fontId="16" fillId="0" borderId="25" xfId="3" applyFont="1" applyBorder="1" applyProtection="1">
      <protection hidden="1"/>
    </xf>
    <xf numFmtId="9" fontId="16" fillId="0" borderId="25" xfId="3" applyNumberFormat="1" applyFont="1" applyBorder="1" applyProtection="1">
      <protection hidden="1"/>
    </xf>
    <xf numFmtId="1" fontId="2" fillId="0" borderId="26" xfId="3" applyNumberFormat="1" applyBorder="1"/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wrapText="1"/>
      <protection locked="0"/>
    </xf>
    <xf numFmtId="1" fontId="13" fillId="0" borderId="4" xfId="1" applyNumberFormat="1" applyFont="1" applyBorder="1" applyAlignment="1" applyProtection="1">
      <alignment horizontal="center" wrapText="1"/>
      <protection locked="0"/>
    </xf>
    <xf numFmtId="0" fontId="13" fillId="0" borderId="23" xfId="1" applyFont="1" applyBorder="1" applyAlignment="1" applyProtection="1">
      <alignment horizontal="center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18" fillId="0" borderId="4" xfId="1" applyFont="1" applyBorder="1" applyAlignment="1">
      <alignment horizontal="center" vertical="top" wrapText="1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/>
    </xf>
    <xf numFmtId="0" fontId="7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165" fontId="6" fillId="0" borderId="1" xfId="1" applyNumberFormat="1" applyFont="1" applyBorder="1" applyAlignment="1">
      <alignment horizontal="left" vertical="top"/>
    </xf>
    <xf numFmtId="165" fontId="6" fillId="0" borderId="2" xfId="1" applyNumberFormat="1" applyFont="1" applyBorder="1" applyAlignment="1">
      <alignment horizontal="left" vertical="top"/>
    </xf>
    <xf numFmtId="165" fontId="6" fillId="0" borderId="3" xfId="1" applyNumberFormat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 applyProtection="1">
      <alignment horizontal="left" vertical="center" wrapText="1"/>
      <protection locked="0"/>
    </xf>
    <xf numFmtId="0" fontId="13" fillId="0" borderId="3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8" fillId="0" borderId="2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21" fillId="0" borderId="1" xfId="8" applyBorder="1" applyAlignment="1">
      <alignment horizontal="left" vertical="top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14" fontId="6" fillId="0" borderId="1" xfId="1" applyNumberFormat="1" applyFont="1" applyBorder="1" applyAlignment="1">
      <alignment horizontal="left" vertical="top"/>
    </xf>
    <xf numFmtId="14" fontId="6" fillId="0" borderId="2" xfId="1" applyNumberFormat="1" applyFont="1" applyBorder="1" applyAlignment="1">
      <alignment horizontal="left" vertical="top"/>
    </xf>
    <xf numFmtId="14" fontId="6" fillId="0" borderId="3" xfId="1" applyNumberFormat="1" applyFont="1" applyBorder="1" applyAlignment="1">
      <alignment horizontal="left" vertical="top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12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0" fontId="6" fillId="0" borderId="5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left" vertical="center" wrapText="1"/>
      <protection locked="0"/>
    </xf>
    <xf numFmtId="0" fontId="6" fillId="2" borderId="4" xfId="1" applyFont="1" applyFill="1" applyBorder="1" applyAlignment="1">
      <alignment horizontal="left" vertical="top"/>
    </xf>
    <xf numFmtId="0" fontId="6" fillId="0" borderId="6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left" vertical="top"/>
    </xf>
    <xf numFmtId="0" fontId="7" fillId="0" borderId="3" xfId="1" applyFont="1" applyBorder="1" applyAlignment="1">
      <alignment horizontal="left"/>
    </xf>
    <xf numFmtId="165" fontId="6" fillId="0" borderId="1" xfId="1" applyNumberFormat="1" applyFont="1" applyBorder="1" applyAlignment="1">
      <alignment horizontal="left" vertical="top" wrapText="1"/>
    </xf>
    <xf numFmtId="165" fontId="6" fillId="0" borderId="2" xfId="1" applyNumberFormat="1" applyFont="1" applyBorder="1" applyAlignment="1">
      <alignment horizontal="left" vertical="top" wrapText="1"/>
    </xf>
    <xf numFmtId="165" fontId="6" fillId="0" borderId="3" xfId="1" applyNumberFormat="1" applyFont="1" applyBorder="1" applyAlignment="1">
      <alignment horizontal="left" vertical="top" wrapText="1"/>
    </xf>
    <xf numFmtId="166" fontId="6" fillId="0" borderId="1" xfId="1" applyNumberFormat="1" applyFont="1" applyBorder="1" applyAlignment="1">
      <alignment horizontal="left" vertical="top"/>
    </xf>
    <xf numFmtId="166" fontId="6" fillId="0" borderId="2" xfId="1" applyNumberFormat="1" applyFont="1" applyBorder="1" applyAlignment="1">
      <alignment horizontal="left" vertical="top"/>
    </xf>
    <xf numFmtId="166" fontId="6" fillId="0" borderId="3" xfId="1" applyNumberFormat="1" applyFont="1" applyBorder="1" applyAlignment="1">
      <alignment horizontal="left" vertical="top"/>
    </xf>
    <xf numFmtId="0" fontId="13" fillId="0" borderId="1" xfId="1" applyFont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3" xfId="1" applyFont="1" applyBorder="1" applyAlignment="1">
      <alignment vertical="top"/>
    </xf>
    <xf numFmtId="0" fontId="6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13" fillId="0" borderId="1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4" xfId="1" applyFont="1" applyBorder="1" applyAlignment="1" applyProtection="1">
      <alignment horizontal="center" vertical="top" wrapText="1"/>
      <protection locked="0"/>
    </xf>
    <xf numFmtId="9" fontId="13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28" xfId="1" applyFont="1" applyBorder="1" applyAlignment="1" applyProtection="1">
      <alignment horizontal="left" vertical="top" wrapText="1"/>
      <protection locked="0"/>
    </xf>
    <xf numFmtId="0" fontId="14" fillId="0" borderId="2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4" fillId="0" borderId="19" xfId="1" applyFont="1" applyBorder="1" applyAlignment="1" applyProtection="1">
      <alignment horizontal="left" vertical="top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14" fillId="0" borderId="20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1" fontId="14" fillId="0" borderId="3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1" fontId="14" fillId="0" borderId="1" xfId="1" applyNumberFormat="1" applyFont="1" applyBorder="1" applyAlignment="1">
      <alignment horizontal="center" vertical="center" wrapText="1"/>
    </xf>
    <xf numFmtId="1" fontId="14" fillId="0" borderId="2" xfId="1" applyNumberFormat="1" applyFont="1" applyBorder="1" applyAlignment="1">
      <alignment horizontal="center" vertical="center" wrapText="1"/>
    </xf>
    <xf numFmtId="1" fontId="14" fillId="0" borderId="3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top" wrapText="1"/>
    </xf>
    <xf numFmtId="1" fontId="8" fillId="0" borderId="3" xfId="1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top"/>
    </xf>
    <xf numFmtId="0" fontId="6" fillId="0" borderId="2" xfId="1" applyFont="1" applyBorder="1" applyAlignment="1">
      <alignment vertical="top"/>
    </xf>
    <xf numFmtId="0" fontId="6" fillId="0" borderId="3" xfId="1" applyFont="1" applyBorder="1" applyAlignment="1">
      <alignment vertical="top"/>
    </xf>
    <xf numFmtId="0" fontId="13" fillId="0" borderId="4" xfId="1" applyFont="1" applyBorder="1" applyAlignment="1">
      <alignment horizontal="left" vertical="top"/>
    </xf>
    <xf numFmtId="1" fontId="8" fillId="0" borderId="4" xfId="0" applyNumberFormat="1" applyFont="1" applyBorder="1" applyAlignment="1">
      <alignment horizontal="left" vertical="top" wrapText="1"/>
    </xf>
    <xf numFmtId="0" fontId="14" fillId="0" borderId="4" xfId="2" applyFont="1" applyBorder="1" applyAlignment="1">
      <alignment horizontal="left" vertical="top" wrapText="1"/>
    </xf>
    <xf numFmtId="0" fontId="14" fillId="0" borderId="1" xfId="1" applyFont="1" applyBorder="1" applyAlignment="1">
      <alignment horizontal="left" vertical="top"/>
    </xf>
    <xf numFmtId="0" fontId="14" fillId="0" borderId="3" xfId="1" applyFont="1" applyBorder="1" applyAlignment="1">
      <alignment horizontal="left" vertical="top"/>
    </xf>
    <xf numFmtId="0" fontId="14" fillId="0" borderId="1" xfId="1" applyFont="1" applyBorder="1" applyAlignment="1">
      <alignment horizontal="left" vertical="top" wrapText="1"/>
    </xf>
    <xf numFmtId="0" fontId="14" fillId="0" borderId="2" xfId="1" applyFont="1" applyBorder="1" applyAlignment="1">
      <alignment horizontal="left" vertical="top" wrapText="1"/>
    </xf>
    <xf numFmtId="0" fontId="14" fillId="0" borderId="3" xfId="1" applyFont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8" fillId="2" borderId="2" xfId="1" applyFont="1" applyFill="1" applyBorder="1" applyAlignment="1">
      <alignment horizontal="left" vertical="top"/>
    </xf>
    <xf numFmtId="0" fontId="8" fillId="2" borderId="3" xfId="1" applyFont="1" applyFill="1" applyBorder="1" applyAlignment="1">
      <alignment horizontal="left" vertical="top"/>
    </xf>
    <xf numFmtId="1" fontId="8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4" fillId="0" borderId="4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>
      <alignment horizontal="left" vertical="top"/>
    </xf>
    <xf numFmtId="0" fontId="14" fillId="0" borderId="27" xfId="1" applyFont="1" applyBorder="1" applyAlignment="1" applyProtection="1">
      <alignment horizontal="center" vertical="top" wrapText="1"/>
      <protection locked="0"/>
    </xf>
    <xf numFmtId="0" fontId="14" fillId="0" borderId="28" xfId="1" applyFont="1" applyBorder="1" applyAlignment="1" applyProtection="1">
      <alignment horizontal="center" vertical="top" wrapText="1"/>
      <protection locked="0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9" fontId="13" fillId="2" borderId="23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20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24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1" applyFont="1" applyBorder="1" applyAlignment="1" applyProtection="1">
      <alignment horizontal="center" vertical="top" wrapText="1"/>
      <protection locked="0"/>
    </xf>
    <xf numFmtId="0" fontId="13" fillId="0" borderId="23" xfId="1" applyFont="1" applyBorder="1" applyAlignment="1" applyProtection="1">
      <alignment horizontal="center" vertical="top" wrapText="1"/>
      <protection locked="0"/>
    </xf>
    <xf numFmtId="0" fontId="14" fillId="0" borderId="14" xfId="1" applyFont="1" applyBorder="1" applyAlignment="1" applyProtection="1">
      <alignment horizontal="center" vertical="top" wrapText="1"/>
      <protection locked="0"/>
    </xf>
    <xf numFmtId="0" fontId="14" fillId="0" borderId="15" xfId="1" applyFont="1" applyBorder="1" applyAlignment="1" applyProtection="1">
      <alignment horizontal="center" vertical="top" wrapText="1"/>
      <protection locked="0"/>
    </xf>
    <xf numFmtId="0" fontId="14" fillId="0" borderId="15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>
      <alignment horizontal="left" vertical="top" wrapText="1"/>
    </xf>
    <xf numFmtId="1" fontId="8" fillId="0" borderId="2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9" fillId="0" borderId="4" xfId="6" applyFont="1" applyBorder="1" applyAlignment="1">
      <alignment horizontal="left"/>
    </xf>
    <xf numFmtId="0" fontId="0" fillId="3" borderId="4" xfId="0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</cellXfs>
  <cellStyles count="9">
    <cellStyle name="Comma 2" xfId="7"/>
    <cellStyle name="Excel Built-in Normal" xfId="2"/>
    <cellStyle name="Excel Built-in Normal 2" xfId="5"/>
    <cellStyle name="Hyperlink" xfId="8" builtinId="8"/>
    <cellStyle name="Normal" xfId="0" builtinId="0"/>
    <cellStyle name="Normal 2" xfId="3"/>
    <cellStyle name="Normal 3" xfId="1"/>
    <cellStyle name="Normal 4" xfId="6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353</xdr:row>
      <xdr:rowOff>19705</xdr:rowOff>
    </xdr:from>
    <xdr:to>
      <xdr:col>9</xdr:col>
      <xdr:colOff>20001</xdr:colOff>
      <xdr:row>371</xdr:row>
      <xdr:rowOff>111618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" y="63475255"/>
          <a:ext cx="6182676" cy="36923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225692</xdr:colOff>
      <xdr:row>334</xdr:row>
      <xdr:rowOff>0</xdr:rowOff>
    </xdr:from>
    <xdr:to>
      <xdr:col>9</xdr:col>
      <xdr:colOff>19050</xdr:colOff>
      <xdr:row>352</xdr:row>
      <xdr:rowOff>91915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692" y="59655075"/>
          <a:ext cx="6156058" cy="36923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17</xdr:col>
      <xdr:colOff>178844</xdr:colOff>
      <xdr:row>291</xdr:row>
      <xdr:rowOff>0</xdr:rowOff>
    </xdr:from>
    <xdr:to>
      <xdr:col>22</xdr:col>
      <xdr:colOff>559844</xdr:colOff>
      <xdr:row>294</xdr:row>
      <xdr:rowOff>55874</xdr:rowOff>
    </xdr:to>
    <xdr:sp macro="" textlink="">
      <xdr:nvSpPr>
        <xdr:cNvPr id="23" name="Rectangle 22"/>
        <xdr:cNvSpPr/>
      </xdr:nvSpPr>
      <xdr:spPr>
        <a:xfrm>
          <a:off x="10894469" y="65093850"/>
          <a:ext cx="3429000" cy="65594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b="1"/>
            <a:t>Buiding No.1</a:t>
          </a:r>
        </a:p>
        <a:p>
          <a:pPr algn="ctr"/>
          <a:r>
            <a:rPr lang="en-IN" b="1"/>
            <a:t>Wing G</a:t>
          </a:r>
        </a:p>
      </xdr:txBody>
    </xdr:sp>
    <xdr:clientData/>
  </xdr:twoCellAnchor>
  <xdr:twoCellAnchor>
    <xdr:from>
      <xdr:col>11</xdr:col>
      <xdr:colOff>407444</xdr:colOff>
      <xdr:row>305</xdr:row>
      <xdr:rowOff>30757</xdr:rowOff>
    </xdr:from>
    <xdr:to>
      <xdr:col>17</xdr:col>
      <xdr:colOff>178844</xdr:colOff>
      <xdr:row>308</xdr:row>
      <xdr:rowOff>77013</xdr:rowOff>
    </xdr:to>
    <xdr:sp macro="" textlink="">
      <xdr:nvSpPr>
        <xdr:cNvPr id="24" name="Rectangle 23"/>
        <xdr:cNvSpPr/>
      </xdr:nvSpPr>
      <xdr:spPr>
        <a:xfrm>
          <a:off x="7465469" y="67029607"/>
          <a:ext cx="3429000" cy="64633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b="1"/>
            <a:t>Building No.2</a:t>
          </a:r>
        </a:p>
        <a:p>
          <a:pPr algn="ctr"/>
          <a:r>
            <a:rPr lang="en-IN" b="1"/>
            <a:t>Wing A, B &amp; C</a:t>
          </a:r>
        </a:p>
      </xdr:txBody>
    </xdr:sp>
    <xdr:clientData/>
  </xdr:twoCellAnchor>
  <xdr:twoCellAnchor>
    <xdr:from>
      <xdr:col>12</xdr:col>
      <xdr:colOff>483177</xdr:colOff>
      <xdr:row>317</xdr:row>
      <xdr:rowOff>205645</xdr:rowOff>
    </xdr:from>
    <xdr:to>
      <xdr:col>14</xdr:col>
      <xdr:colOff>569191</xdr:colOff>
      <xdr:row>319</xdr:row>
      <xdr:rowOff>186086</xdr:rowOff>
    </xdr:to>
    <xdr:sp macro="" textlink="">
      <xdr:nvSpPr>
        <xdr:cNvPr id="65" name="Rectangle 64"/>
        <xdr:cNvSpPr/>
      </xdr:nvSpPr>
      <xdr:spPr>
        <a:xfrm>
          <a:off x="8155132" y="71088963"/>
          <a:ext cx="1298286" cy="39607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Bldg No.1</a:t>
          </a:r>
        </a:p>
      </xdr:txBody>
    </xdr:sp>
    <xdr:clientData/>
  </xdr:twoCellAnchor>
  <xdr:twoCellAnchor>
    <xdr:from>
      <xdr:col>16</xdr:col>
      <xdr:colOff>458097</xdr:colOff>
      <xdr:row>317</xdr:row>
      <xdr:rowOff>205645</xdr:rowOff>
    </xdr:from>
    <xdr:to>
      <xdr:col>18</xdr:col>
      <xdr:colOff>535740</xdr:colOff>
      <xdr:row>319</xdr:row>
      <xdr:rowOff>186086</xdr:rowOff>
    </xdr:to>
    <xdr:sp macro="" textlink="">
      <xdr:nvSpPr>
        <xdr:cNvPr id="66" name="Rectangle 65"/>
        <xdr:cNvSpPr/>
      </xdr:nvSpPr>
      <xdr:spPr>
        <a:xfrm>
          <a:off x="10554597" y="71088963"/>
          <a:ext cx="1289916" cy="39607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Bldg No.1</a:t>
          </a:r>
        </a:p>
      </xdr:txBody>
    </xdr:sp>
    <xdr:clientData/>
  </xdr:twoCellAnchor>
  <xdr:twoCellAnchor>
    <xdr:from>
      <xdr:col>17</xdr:col>
      <xdr:colOff>536864</xdr:colOff>
      <xdr:row>319</xdr:row>
      <xdr:rowOff>143163</xdr:rowOff>
    </xdr:from>
    <xdr:to>
      <xdr:col>18</xdr:col>
      <xdr:colOff>311727</xdr:colOff>
      <xdr:row>322</xdr:row>
      <xdr:rowOff>73313</xdr:rowOff>
    </xdr:to>
    <xdr:cxnSp macro="">
      <xdr:nvCxnSpPr>
        <xdr:cNvPr id="3" name="Straight Arrow Connector 2"/>
        <xdr:cNvCxnSpPr/>
      </xdr:nvCxnSpPr>
      <xdr:spPr>
        <a:xfrm>
          <a:off x="11239500" y="71442118"/>
          <a:ext cx="381000" cy="55360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533400</xdr:colOff>
      <xdr:row>319</xdr:row>
      <xdr:rowOff>130463</xdr:rowOff>
    </xdr:from>
    <xdr:to>
      <xdr:col>14</xdr:col>
      <xdr:colOff>225714</xdr:colOff>
      <xdr:row>322</xdr:row>
      <xdr:rowOff>92363</xdr:rowOff>
    </xdr:to>
    <xdr:cxnSp macro="">
      <xdr:nvCxnSpPr>
        <xdr:cNvPr id="67" name="Straight Arrow Connector 66"/>
        <xdr:cNvCxnSpPr/>
      </xdr:nvCxnSpPr>
      <xdr:spPr>
        <a:xfrm>
          <a:off x="8811491" y="71429418"/>
          <a:ext cx="298450" cy="58535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476812</xdr:colOff>
      <xdr:row>291</xdr:row>
      <xdr:rowOff>179295</xdr:rowOff>
    </xdr:from>
    <xdr:to>
      <xdr:col>13</xdr:col>
      <xdr:colOff>313350</xdr:colOff>
      <xdr:row>293</xdr:row>
      <xdr:rowOff>153433</xdr:rowOff>
    </xdr:to>
    <xdr:sp macro="" textlink="">
      <xdr:nvSpPr>
        <xdr:cNvPr id="31" name="Rectangle 30"/>
        <xdr:cNvSpPr/>
      </xdr:nvSpPr>
      <xdr:spPr>
        <a:xfrm>
          <a:off x="8144437" y="65273145"/>
          <a:ext cx="446138" cy="37418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2A</a:t>
          </a:r>
        </a:p>
      </xdr:txBody>
    </xdr:sp>
    <xdr:clientData/>
  </xdr:twoCellAnchor>
  <xdr:twoCellAnchor>
    <xdr:from>
      <xdr:col>16</xdr:col>
      <xdr:colOff>563660</xdr:colOff>
      <xdr:row>292</xdr:row>
      <xdr:rowOff>89085</xdr:rowOff>
    </xdr:from>
    <xdr:to>
      <xdr:col>17</xdr:col>
      <xdr:colOff>398517</xdr:colOff>
      <xdr:row>294</xdr:row>
      <xdr:rowOff>63223</xdr:rowOff>
    </xdr:to>
    <xdr:sp macro="" textlink="">
      <xdr:nvSpPr>
        <xdr:cNvPr id="32" name="Rectangle 31"/>
        <xdr:cNvSpPr/>
      </xdr:nvSpPr>
      <xdr:spPr>
        <a:xfrm>
          <a:off x="10669685" y="65382960"/>
          <a:ext cx="444457" cy="37418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2B</a:t>
          </a:r>
        </a:p>
      </xdr:txBody>
    </xdr:sp>
    <xdr:clientData/>
  </xdr:twoCellAnchor>
  <xdr:twoCellAnchor editAs="oneCell">
    <xdr:from>
      <xdr:col>11</xdr:col>
      <xdr:colOff>254001</xdr:colOff>
      <xdr:row>6</xdr:row>
      <xdr:rowOff>50800</xdr:rowOff>
    </xdr:from>
    <xdr:to>
      <xdr:col>18</xdr:col>
      <xdr:colOff>564551</xdr:colOff>
      <xdr:row>17</xdr:row>
      <xdr:rowOff>75250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45401" y="1644650"/>
          <a:ext cx="4800000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254000</xdr:colOff>
      <xdr:row>17</xdr:row>
      <xdr:rowOff>163440</xdr:rowOff>
    </xdr:from>
    <xdr:to>
      <xdr:col>18</xdr:col>
      <xdr:colOff>564550</xdr:colOff>
      <xdr:row>28</xdr:row>
      <xdr:rowOff>35490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45400" y="4252840"/>
          <a:ext cx="4800000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254000</xdr:colOff>
      <xdr:row>28</xdr:row>
      <xdr:rowOff>149080</xdr:rowOff>
    </xdr:from>
    <xdr:to>
      <xdr:col>18</xdr:col>
      <xdr:colOff>564550</xdr:colOff>
      <xdr:row>41</xdr:row>
      <xdr:rowOff>90980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5400" y="6886430"/>
          <a:ext cx="4800000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531908</xdr:colOff>
      <xdr:row>293</xdr:row>
      <xdr:rowOff>176305</xdr:rowOff>
    </xdr:from>
    <xdr:to>
      <xdr:col>11</xdr:col>
      <xdr:colOff>368072</xdr:colOff>
      <xdr:row>295</xdr:row>
      <xdr:rowOff>161649</xdr:rowOff>
    </xdr:to>
    <xdr:sp macro="" textlink="">
      <xdr:nvSpPr>
        <xdr:cNvPr id="55" name="Rectangle 54"/>
        <xdr:cNvSpPr/>
      </xdr:nvSpPr>
      <xdr:spPr>
        <a:xfrm>
          <a:off x="6986496" y="66156540"/>
          <a:ext cx="441282" cy="37755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2A</a:t>
          </a:r>
        </a:p>
      </xdr:txBody>
    </xdr:sp>
    <xdr:clientData/>
  </xdr:twoCellAnchor>
  <xdr:twoCellAnchor>
    <xdr:from>
      <xdr:col>14</xdr:col>
      <xdr:colOff>528545</xdr:colOff>
      <xdr:row>293</xdr:row>
      <xdr:rowOff>176305</xdr:rowOff>
    </xdr:from>
    <xdr:to>
      <xdr:col>15</xdr:col>
      <xdr:colOff>401316</xdr:colOff>
      <xdr:row>295</xdr:row>
      <xdr:rowOff>167952</xdr:rowOff>
    </xdr:to>
    <xdr:sp macro="" textlink="">
      <xdr:nvSpPr>
        <xdr:cNvPr id="56" name="Rectangle 55"/>
        <xdr:cNvSpPr/>
      </xdr:nvSpPr>
      <xdr:spPr>
        <a:xfrm>
          <a:off x="9403604" y="66156540"/>
          <a:ext cx="477888" cy="38385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2B</a:t>
          </a:r>
        </a:p>
      </xdr:txBody>
    </xdr:sp>
    <xdr:clientData/>
  </xdr:twoCellAnchor>
  <xdr:twoCellAnchor>
    <xdr:from>
      <xdr:col>18</xdr:col>
      <xdr:colOff>181911</xdr:colOff>
      <xdr:row>293</xdr:row>
      <xdr:rowOff>62005</xdr:rowOff>
    </xdr:from>
    <xdr:to>
      <xdr:col>19</xdr:col>
      <xdr:colOff>54681</xdr:colOff>
      <xdr:row>295</xdr:row>
      <xdr:rowOff>53652</xdr:rowOff>
    </xdr:to>
    <xdr:sp macro="" textlink="">
      <xdr:nvSpPr>
        <xdr:cNvPr id="57" name="Rectangle 56"/>
        <xdr:cNvSpPr/>
      </xdr:nvSpPr>
      <xdr:spPr>
        <a:xfrm>
          <a:off x="11477440" y="66042240"/>
          <a:ext cx="477888" cy="38385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2C</a:t>
          </a:r>
        </a:p>
      </xdr:txBody>
    </xdr:sp>
    <xdr:clientData/>
  </xdr:twoCellAnchor>
  <xdr:twoCellAnchor editAs="oneCell">
    <xdr:from>
      <xdr:col>7</xdr:col>
      <xdr:colOff>280146</xdr:colOff>
      <xdr:row>319</xdr:row>
      <xdr:rowOff>156882</xdr:rowOff>
    </xdr:from>
    <xdr:to>
      <xdr:col>9</xdr:col>
      <xdr:colOff>452900</xdr:colOff>
      <xdr:row>330</xdr:row>
      <xdr:rowOff>98117</xdr:rowOff>
    </xdr:to>
    <xdr:pic>
      <xdr:nvPicPr>
        <xdr:cNvPr id="96" name="Picture 95" descr="https://vsjcllp.vsjadon.com/upload/insp-246631-1525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51293" y="71370264"/>
          <a:ext cx="161831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67235</xdr:colOff>
      <xdr:row>319</xdr:row>
      <xdr:rowOff>164445</xdr:rowOff>
    </xdr:from>
    <xdr:to>
      <xdr:col>4</xdr:col>
      <xdr:colOff>109480</xdr:colOff>
      <xdr:row>330</xdr:row>
      <xdr:rowOff>105680</xdr:rowOff>
    </xdr:to>
    <xdr:pic>
      <xdr:nvPicPr>
        <xdr:cNvPr id="97" name="Picture 96" descr="https://vsjcllp.vsjadon.com/upload/insp-246631-843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235" y="71377827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58269</xdr:colOff>
      <xdr:row>292</xdr:row>
      <xdr:rowOff>91888</xdr:rowOff>
    </xdr:from>
    <xdr:to>
      <xdr:col>2</xdr:col>
      <xdr:colOff>719544</xdr:colOff>
      <xdr:row>305</xdr:row>
      <xdr:rowOff>188259</xdr:rowOff>
    </xdr:to>
    <xdr:pic>
      <xdr:nvPicPr>
        <xdr:cNvPr id="99" name="Picture 98" descr="https://vsjcllp.vsjadon.com/upload/insp-246631-86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69" y="65870417"/>
          <a:ext cx="2028393" cy="270734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826992</xdr:colOff>
      <xdr:row>292</xdr:row>
      <xdr:rowOff>76199</xdr:rowOff>
    </xdr:from>
    <xdr:to>
      <xdr:col>6</xdr:col>
      <xdr:colOff>356474</xdr:colOff>
      <xdr:row>305</xdr:row>
      <xdr:rowOff>172570</xdr:rowOff>
    </xdr:to>
    <xdr:pic>
      <xdr:nvPicPr>
        <xdr:cNvPr id="100" name="Picture 99" descr="https://vsjcllp.vsjadon.com/upload/insp-246631-862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4110" y="65854728"/>
          <a:ext cx="2028393" cy="270734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441511</xdr:colOff>
      <xdr:row>292</xdr:row>
      <xdr:rowOff>71717</xdr:rowOff>
    </xdr:from>
    <xdr:to>
      <xdr:col>9</xdr:col>
      <xdr:colOff>419227</xdr:colOff>
      <xdr:row>305</xdr:row>
      <xdr:rowOff>168088</xdr:rowOff>
    </xdr:to>
    <xdr:pic>
      <xdr:nvPicPr>
        <xdr:cNvPr id="101" name="Picture 100" descr="https://vsjcllp.vsjadon.com/upload/insp-246631-860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07540" y="65850246"/>
          <a:ext cx="2028393" cy="270734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410136</xdr:colOff>
      <xdr:row>306</xdr:row>
      <xdr:rowOff>51545</xdr:rowOff>
    </xdr:from>
    <xdr:to>
      <xdr:col>9</xdr:col>
      <xdr:colOff>327403</xdr:colOff>
      <xdr:row>319</xdr:row>
      <xdr:rowOff>56028</xdr:rowOff>
    </xdr:to>
    <xdr:pic>
      <xdr:nvPicPr>
        <xdr:cNvPr id="103" name="Picture 102" descr="https://vsjcllp.vsjadon.com/upload/insp-246631-874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76165" y="68642751"/>
          <a:ext cx="1967944" cy="262666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136710</xdr:colOff>
      <xdr:row>306</xdr:row>
      <xdr:rowOff>69476</xdr:rowOff>
    </xdr:from>
    <xdr:to>
      <xdr:col>2</xdr:col>
      <xdr:colOff>737536</xdr:colOff>
      <xdr:row>319</xdr:row>
      <xdr:rowOff>73959</xdr:rowOff>
    </xdr:to>
    <xdr:pic>
      <xdr:nvPicPr>
        <xdr:cNvPr id="104" name="Picture 103" descr="https://vsjcllp.vsjadon.com/upload/insp-246631-880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710" y="68660682"/>
          <a:ext cx="1967944" cy="262666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849404</xdr:colOff>
      <xdr:row>306</xdr:row>
      <xdr:rowOff>64993</xdr:rowOff>
    </xdr:from>
    <xdr:to>
      <xdr:col>6</xdr:col>
      <xdr:colOff>318437</xdr:colOff>
      <xdr:row>319</xdr:row>
      <xdr:rowOff>69476</xdr:rowOff>
    </xdr:to>
    <xdr:pic>
      <xdr:nvPicPr>
        <xdr:cNvPr id="105" name="Picture 104" descr="https://vsjcllp.vsjadon.com/upload/insp-246631-931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6522" y="68656199"/>
          <a:ext cx="1967944" cy="262666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206188</xdr:colOff>
      <xdr:row>319</xdr:row>
      <xdr:rowOff>172570</xdr:rowOff>
    </xdr:from>
    <xdr:to>
      <xdr:col>7</xdr:col>
      <xdr:colOff>188442</xdr:colOff>
      <xdr:row>330</xdr:row>
      <xdr:rowOff>113805</xdr:rowOff>
    </xdr:to>
    <xdr:pic>
      <xdr:nvPicPr>
        <xdr:cNvPr id="106" name="Picture 105" descr="https://vsjcllp.vsjadon.com/upload/insp-246631-1512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1276" y="71385952"/>
          <a:ext cx="161831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58269</xdr:colOff>
      <xdr:row>292</xdr:row>
      <xdr:rowOff>91888</xdr:rowOff>
    </xdr:from>
    <xdr:to>
      <xdr:col>0</xdr:col>
      <xdr:colOff>499551</xdr:colOff>
      <xdr:row>294</xdr:row>
      <xdr:rowOff>66026</xdr:rowOff>
    </xdr:to>
    <xdr:sp macro="" textlink="">
      <xdr:nvSpPr>
        <xdr:cNvPr id="107" name="Rectangle 106"/>
        <xdr:cNvSpPr/>
      </xdr:nvSpPr>
      <xdr:spPr>
        <a:xfrm>
          <a:off x="58269" y="65870417"/>
          <a:ext cx="441282" cy="37755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2A</a:t>
          </a:r>
        </a:p>
      </xdr:txBody>
    </xdr:sp>
    <xdr:clientData/>
  </xdr:twoCellAnchor>
  <xdr:twoCellAnchor>
    <xdr:from>
      <xdr:col>5</xdr:col>
      <xdr:colOff>132228</xdr:colOff>
      <xdr:row>292</xdr:row>
      <xdr:rowOff>109817</xdr:rowOff>
    </xdr:from>
    <xdr:to>
      <xdr:col>5</xdr:col>
      <xdr:colOff>573510</xdr:colOff>
      <xdr:row>294</xdr:row>
      <xdr:rowOff>83955</xdr:rowOff>
    </xdr:to>
    <xdr:sp macro="" textlink="">
      <xdr:nvSpPr>
        <xdr:cNvPr id="108" name="Rectangle 107"/>
        <xdr:cNvSpPr/>
      </xdr:nvSpPr>
      <xdr:spPr>
        <a:xfrm>
          <a:off x="3337110" y="65888346"/>
          <a:ext cx="441282" cy="37755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2B</a:t>
          </a:r>
        </a:p>
      </xdr:txBody>
    </xdr:sp>
    <xdr:clientData/>
  </xdr:twoCellAnchor>
  <xdr:twoCellAnchor>
    <xdr:from>
      <xdr:col>8</xdr:col>
      <xdr:colOff>688040</xdr:colOff>
      <xdr:row>292</xdr:row>
      <xdr:rowOff>60512</xdr:rowOff>
    </xdr:from>
    <xdr:to>
      <xdr:col>9</xdr:col>
      <xdr:colOff>389734</xdr:colOff>
      <xdr:row>294</xdr:row>
      <xdr:rowOff>34650</xdr:rowOff>
    </xdr:to>
    <xdr:sp macro="" textlink="">
      <xdr:nvSpPr>
        <xdr:cNvPr id="109" name="Rectangle 108"/>
        <xdr:cNvSpPr/>
      </xdr:nvSpPr>
      <xdr:spPr>
        <a:xfrm>
          <a:off x="5865158" y="65839041"/>
          <a:ext cx="441282" cy="37755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2C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bk6tzzcCmC7r4z3A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3"/>
  <sheetViews>
    <sheetView tabSelected="1" view="pageBreakPreview" topLeftCell="A276" zoomScale="85" zoomScaleNormal="100" zoomScaleSheetLayoutView="85" zoomScalePageLayoutView="85" workbookViewId="0">
      <selection activeCell="S279" sqref="S279"/>
    </sheetView>
  </sheetViews>
  <sheetFormatPr defaultRowHeight="15.75" x14ac:dyDescent="0.25"/>
  <cols>
    <col min="1" max="1" width="9.28515625" style="12" customWidth="1"/>
    <col min="2" max="2" width="11.28515625" style="12" customWidth="1"/>
    <col min="3" max="3" width="14.7109375" style="12" customWidth="1"/>
    <col min="4" max="4" width="7.28515625" style="12" customWidth="1"/>
    <col min="5" max="5" width="5.5703125" style="12" customWidth="1"/>
    <col min="6" max="6" width="9.85546875" style="12" customWidth="1"/>
    <col min="7" max="7" width="9" style="12" customWidth="1"/>
    <col min="8" max="8" width="10.5703125" style="12" customWidth="1"/>
    <col min="9" max="9" width="11.140625" style="12" customWidth="1"/>
    <col min="10" max="10" width="8" style="12" customWidth="1"/>
    <col min="11" max="247" width="9.140625" style="12"/>
    <col min="248" max="248" width="8.7109375" style="12" customWidth="1"/>
    <col min="249" max="249" width="9.85546875" style="12" customWidth="1"/>
    <col min="250" max="250" width="14.42578125" style="12" customWidth="1"/>
    <col min="251" max="251" width="7.28515625" style="12" customWidth="1"/>
    <col min="252" max="252" width="5.5703125" style="12" customWidth="1"/>
    <col min="253" max="253" width="9" style="12" customWidth="1"/>
    <col min="254" max="255" width="9.85546875" style="12" customWidth="1"/>
    <col min="256" max="256" width="11.140625" style="12" customWidth="1"/>
    <col min="257" max="257" width="2.85546875" style="12" customWidth="1"/>
    <col min="258" max="258" width="3.5703125" style="12" customWidth="1"/>
    <col min="259" max="503" width="9.140625" style="12"/>
    <col min="504" max="504" width="8.7109375" style="12" customWidth="1"/>
    <col min="505" max="505" width="9.85546875" style="12" customWidth="1"/>
    <col min="506" max="506" width="14.42578125" style="12" customWidth="1"/>
    <col min="507" max="507" width="7.28515625" style="12" customWidth="1"/>
    <col min="508" max="508" width="5.5703125" style="12" customWidth="1"/>
    <col min="509" max="509" width="9" style="12" customWidth="1"/>
    <col min="510" max="511" width="9.85546875" style="12" customWidth="1"/>
    <col min="512" max="512" width="11.140625" style="12" customWidth="1"/>
    <col min="513" max="513" width="2.85546875" style="12" customWidth="1"/>
    <col min="514" max="514" width="3.5703125" style="12" customWidth="1"/>
    <col min="515" max="759" width="9.140625" style="12"/>
    <col min="760" max="760" width="8.7109375" style="12" customWidth="1"/>
    <col min="761" max="761" width="9.85546875" style="12" customWidth="1"/>
    <col min="762" max="762" width="14.42578125" style="12" customWidth="1"/>
    <col min="763" max="763" width="7.28515625" style="12" customWidth="1"/>
    <col min="764" max="764" width="5.5703125" style="12" customWidth="1"/>
    <col min="765" max="765" width="9" style="12" customWidth="1"/>
    <col min="766" max="767" width="9.85546875" style="12" customWidth="1"/>
    <col min="768" max="768" width="11.140625" style="12" customWidth="1"/>
    <col min="769" max="769" width="2.85546875" style="12" customWidth="1"/>
    <col min="770" max="770" width="3.5703125" style="12" customWidth="1"/>
    <col min="771" max="1015" width="9.140625" style="12"/>
    <col min="1016" max="1016" width="8.7109375" style="12" customWidth="1"/>
    <col min="1017" max="1017" width="9.85546875" style="12" customWidth="1"/>
    <col min="1018" max="1018" width="14.42578125" style="12" customWidth="1"/>
    <col min="1019" max="1019" width="7.28515625" style="12" customWidth="1"/>
    <col min="1020" max="1020" width="5.5703125" style="12" customWidth="1"/>
    <col min="1021" max="1021" width="9" style="12" customWidth="1"/>
    <col min="1022" max="1023" width="9.85546875" style="12" customWidth="1"/>
    <col min="1024" max="1024" width="11.140625" style="12" customWidth="1"/>
    <col min="1025" max="1025" width="2.85546875" style="12" customWidth="1"/>
    <col min="1026" max="1026" width="3.5703125" style="12" customWidth="1"/>
    <col min="1027" max="1271" width="9.140625" style="12"/>
    <col min="1272" max="1272" width="8.7109375" style="12" customWidth="1"/>
    <col min="1273" max="1273" width="9.85546875" style="12" customWidth="1"/>
    <col min="1274" max="1274" width="14.42578125" style="12" customWidth="1"/>
    <col min="1275" max="1275" width="7.28515625" style="12" customWidth="1"/>
    <col min="1276" max="1276" width="5.5703125" style="12" customWidth="1"/>
    <col min="1277" max="1277" width="9" style="12" customWidth="1"/>
    <col min="1278" max="1279" width="9.85546875" style="12" customWidth="1"/>
    <col min="1280" max="1280" width="11.140625" style="12" customWidth="1"/>
    <col min="1281" max="1281" width="2.85546875" style="12" customWidth="1"/>
    <col min="1282" max="1282" width="3.5703125" style="12" customWidth="1"/>
    <col min="1283" max="1527" width="9.140625" style="12"/>
    <col min="1528" max="1528" width="8.7109375" style="12" customWidth="1"/>
    <col min="1529" max="1529" width="9.85546875" style="12" customWidth="1"/>
    <col min="1530" max="1530" width="14.42578125" style="12" customWidth="1"/>
    <col min="1531" max="1531" width="7.28515625" style="12" customWidth="1"/>
    <col min="1532" max="1532" width="5.5703125" style="12" customWidth="1"/>
    <col min="1533" max="1533" width="9" style="12" customWidth="1"/>
    <col min="1534" max="1535" width="9.85546875" style="12" customWidth="1"/>
    <col min="1536" max="1536" width="11.140625" style="12" customWidth="1"/>
    <col min="1537" max="1537" width="2.85546875" style="12" customWidth="1"/>
    <col min="1538" max="1538" width="3.5703125" style="12" customWidth="1"/>
    <col min="1539" max="1783" width="9.140625" style="12"/>
    <col min="1784" max="1784" width="8.7109375" style="12" customWidth="1"/>
    <col min="1785" max="1785" width="9.85546875" style="12" customWidth="1"/>
    <col min="1786" max="1786" width="14.42578125" style="12" customWidth="1"/>
    <col min="1787" max="1787" width="7.28515625" style="12" customWidth="1"/>
    <col min="1788" max="1788" width="5.5703125" style="12" customWidth="1"/>
    <col min="1789" max="1789" width="9" style="12" customWidth="1"/>
    <col min="1790" max="1791" width="9.85546875" style="12" customWidth="1"/>
    <col min="1792" max="1792" width="11.140625" style="12" customWidth="1"/>
    <col min="1793" max="1793" width="2.85546875" style="12" customWidth="1"/>
    <col min="1794" max="1794" width="3.5703125" style="12" customWidth="1"/>
    <col min="1795" max="2039" width="9.140625" style="12"/>
    <col min="2040" max="2040" width="8.7109375" style="12" customWidth="1"/>
    <col min="2041" max="2041" width="9.85546875" style="12" customWidth="1"/>
    <col min="2042" max="2042" width="14.42578125" style="12" customWidth="1"/>
    <col min="2043" max="2043" width="7.28515625" style="12" customWidth="1"/>
    <col min="2044" max="2044" width="5.5703125" style="12" customWidth="1"/>
    <col min="2045" max="2045" width="9" style="12" customWidth="1"/>
    <col min="2046" max="2047" width="9.85546875" style="12" customWidth="1"/>
    <col min="2048" max="2048" width="11.140625" style="12" customWidth="1"/>
    <col min="2049" max="2049" width="2.85546875" style="12" customWidth="1"/>
    <col min="2050" max="2050" width="3.5703125" style="12" customWidth="1"/>
    <col min="2051" max="2295" width="9.140625" style="12"/>
    <col min="2296" max="2296" width="8.7109375" style="12" customWidth="1"/>
    <col min="2297" max="2297" width="9.85546875" style="12" customWidth="1"/>
    <col min="2298" max="2298" width="14.42578125" style="12" customWidth="1"/>
    <col min="2299" max="2299" width="7.28515625" style="12" customWidth="1"/>
    <col min="2300" max="2300" width="5.5703125" style="12" customWidth="1"/>
    <col min="2301" max="2301" width="9" style="12" customWidth="1"/>
    <col min="2302" max="2303" width="9.85546875" style="12" customWidth="1"/>
    <col min="2304" max="2304" width="11.140625" style="12" customWidth="1"/>
    <col min="2305" max="2305" width="2.85546875" style="12" customWidth="1"/>
    <col min="2306" max="2306" width="3.5703125" style="12" customWidth="1"/>
    <col min="2307" max="2551" width="9.140625" style="12"/>
    <col min="2552" max="2552" width="8.7109375" style="12" customWidth="1"/>
    <col min="2553" max="2553" width="9.85546875" style="12" customWidth="1"/>
    <col min="2554" max="2554" width="14.42578125" style="12" customWidth="1"/>
    <col min="2555" max="2555" width="7.28515625" style="12" customWidth="1"/>
    <col min="2556" max="2556" width="5.5703125" style="12" customWidth="1"/>
    <col min="2557" max="2557" width="9" style="12" customWidth="1"/>
    <col min="2558" max="2559" width="9.85546875" style="12" customWidth="1"/>
    <col min="2560" max="2560" width="11.140625" style="12" customWidth="1"/>
    <col min="2561" max="2561" width="2.85546875" style="12" customWidth="1"/>
    <col min="2562" max="2562" width="3.5703125" style="12" customWidth="1"/>
    <col min="2563" max="2807" width="9.140625" style="12"/>
    <col min="2808" max="2808" width="8.7109375" style="12" customWidth="1"/>
    <col min="2809" max="2809" width="9.85546875" style="12" customWidth="1"/>
    <col min="2810" max="2810" width="14.42578125" style="12" customWidth="1"/>
    <col min="2811" max="2811" width="7.28515625" style="12" customWidth="1"/>
    <col min="2812" max="2812" width="5.5703125" style="12" customWidth="1"/>
    <col min="2813" max="2813" width="9" style="12" customWidth="1"/>
    <col min="2814" max="2815" width="9.85546875" style="12" customWidth="1"/>
    <col min="2816" max="2816" width="11.140625" style="12" customWidth="1"/>
    <col min="2817" max="2817" width="2.85546875" style="12" customWidth="1"/>
    <col min="2818" max="2818" width="3.5703125" style="12" customWidth="1"/>
    <col min="2819" max="3063" width="9.140625" style="12"/>
    <col min="3064" max="3064" width="8.7109375" style="12" customWidth="1"/>
    <col min="3065" max="3065" width="9.85546875" style="12" customWidth="1"/>
    <col min="3066" max="3066" width="14.42578125" style="12" customWidth="1"/>
    <col min="3067" max="3067" width="7.28515625" style="12" customWidth="1"/>
    <col min="3068" max="3068" width="5.5703125" style="12" customWidth="1"/>
    <col min="3069" max="3069" width="9" style="12" customWidth="1"/>
    <col min="3070" max="3071" width="9.85546875" style="12" customWidth="1"/>
    <col min="3072" max="3072" width="11.140625" style="12" customWidth="1"/>
    <col min="3073" max="3073" width="2.85546875" style="12" customWidth="1"/>
    <col min="3074" max="3074" width="3.5703125" style="12" customWidth="1"/>
    <col min="3075" max="3319" width="9.140625" style="12"/>
    <col min="3320" max="3320" width="8.7109375" style="12" customWidth="1"/>
    <col min="3321" max="3321" width="9.85546875" style="12" customWidth="1"/>
    <col min="3322" max="3322" width="14.42578125" style="12" customWidth="1"/>
    <col min="3323" max="3323" width="7.28515625" style="12" customWidth="1"/>
    <col min="3324" max="3324" width="5.5703125" style="12" customWidth="1"/>
    <col min="3325" max="3325" width="9" style="12" customWidth="1"/>
    <col min="3326" max="3327" width="9.85546875" style="12" customWidth="1"/>
    <col min="3328" max="3328" width="11.140625" style="12" customWidth="1"/>
    <col min="3329" max="3329" width="2.85546875" style="12" customWidth="1"/>
    <col min="3330" max="3330" width="3.5703125" style="12" customWidth="1"/>
    <col min="3331" max="3575" width="9.140625" style="12"/>
    <col min="3576" max="3576" width="8.7109375" style="12" customWidth="1"/>
    <col min="3577" max="3577" width="9.85546875" style="12" customWidth="1"/>
    <col min="3578" max="3578" width="14.42578125" style="12" customWidth="1"/>
    <col min="3579" max="3579" width="7.28515625" style="12" customWidth="1"/>
    <col min="3580" max="3580" width="5.5703125" style="12" customWidth="1"/>
    <col min="3581" max="3581" width="9" style="12" customWidth="1"/>
    <col min="3582" max="3583" width="9.85546875" style="12" customWidth="1"/>
    <col min="3584" max="3584" width="11.140625" style="12" customWidth="1"/>
    <col min="3585" max="3585" width="2.85546875" style="12" customWidth="1"/>
    <col min="3586" max="3586" width="3.5703125" style="12" customWidth="1"/>
    <col min="3587" max="3831" width="9.140625" style="12"/>
    <col min="3832" max="3832" width="8.7109375" style="12" customWidth="1"/>
    <col min="3833" max="3833" width="9.85546875" style="12" customWidth="1"/>
    <col min="3834" max="3834" width="14.42578125" style="12" customWidth="1"/>
    <col min="3835" max="3835" width="7.28515625" style="12" customWidth="1"/>
    <col min="3836" max="3836" width="5.5703125" style="12" customWidth="1"/>
    <col min="3837" max="3837" width="9" style="12" customWidth="1"/>
    <col min="3838" max="3839" width="9.85546875" style="12" customWidth="1"/>
    <col min="3840" max="3840" width="11.140625" style="12" customWidth="1"/>
    <col min="3841" max="3841" width="2.85546875" style="12" customWidth="1"/>
    <col min="3842" max="3842" width="3.5703125" style="12" customWidth="1"/>
    <col min="3843" max="4087" width="9.140625" style="12"/>
    <col min="4088" max="4088" width="8.7109375" style="12" customWidth="1"/>
    <col min="4089" max="4089" width="9.85546875" style="12" customWidth="1"/>
    <col min="4090" max="4090" width="14.42578125" style="12" customWidth="1"/>
    <col min="4091" max="4091" width="7.28515625" style="12" customWidth="1"/>
    <col min="4092" max="4092" width="5.5703125" style="12" customWidth="1"/>
    <col min="4093" max="4093" width="9" style="12" customWidth="1"/>
    <col min="4094" max="4095" width="9.85546875" style="12" customWidth="1"/>
    <col min="4096" max="4096" width="11.140625" style="12" customWidth="1"/>
    <col min="4097" max="4097" width="2.85546875" style="12" customWidth="1"/>
    <col min="4098" max="4098" width="3.5703125" style="12" customWidth="1"/>
    <col min="4099" max="4343" width="9.140625" style="12"/>
    <col min="4344" max="4344" width="8.7109375" style="12" customWidth="1"/>
    <col min="4345" max="4345" width="9.85546875" style="12" customWidth="1"/>
    <col min="4346" max="4346" width="14.42578125" style="12" customWidth="1"/>
    <col min="4347" max="4347" width="7.28515625" style="12" customWidth="1"/>
    <col min="4348" max="4348" width="5.5703125" style="12" customWidth="1"/>
    <col min="4349" max="4349" width="9" style="12" customWidth="1"/>
    <col min="4350" max="4351" width="9.85546875" style="12" customWidth="1"/>
    <col min="4352" max="4352" width="11.140625" style="12" customWidth="1"/>
    <col min="4353" max="4353" width="2.85546875" style="12" customWidth="1"/>
    <col min="4354" max="4354" width="3.5703125" style="12" customWidth="1"/>
    <col min="4355" max="4599" width="9.140625" style="12"/>
    <col min="4600" max="4600" width="8.7109375" style="12" customWidth="1"/>
    <col min="4601" max="4601" width="9.85546875" style="12" customWidth="1"/>
    <col min="4602" max="4602" width="14.42578125" style="12" customWidth="1"/>
    <col min="4603" max="4603" width="7.28515625" style="12" customWidth="1"/>
    <col min="4604" max="4604" width="5.5703125" style="12" customWidth="1"/>
    <col min="4605" max="4605" width="9" style="12" customWidth="1"/>
    <col min="4606" max="4607" width="9.85546875" style="12" customWidth="1"/>
    <col min="4608" max="4608" width="11.140625" style="12" customWidth="1"/>
    <col min="4609" max="4609" width="2.85546875" style="12" customWidth="1"/>
    <col min="4610" max="4610" width="3.5703125" style="12" customWidth="1"/>
    <col min="4611" max="4855" width="9.140625" style="12"/>
    <col min="4856" max="4856" width="8.7109375" style="12" customWidth="1"/>
    <col min="4857" max="4857" width="9.85546875" style="12" customWidth="1"/>
    <col min="4858" max="4858" width="14.42578125" style="12" customWidth="1"/>
    <col min="4859" max="4859" width="7.28515625" style="12" customWidth="1"/>
    <col min="4860" max="4860" width="5.5703125" style="12" customWidth="1"/>
    <col min="4861" max="4861" width="9" style="12" customWidth="1"/>
    <col min="4862" max="4863" width="9.85546875" style="12" customWidth="1"/>
    <col min="4864" max="4864" width="11.140625" style="12" customWidth="1"/>
    <col min="4865" max="4865" width="2.85546875" style="12" customWidth="1"/>
    <col min="4866" max="4866" width="3.5703125" style="12" customWidth="1"/>
    <col min="4867" max="5111" width="9.140625" style="12"/>
    <col min="5112" max="5112" width="8.7109375" style="12" customWidth="1"/>
    <col min="5113" max="5113" width="9.85546875" style="12" customWidth="1"/>
    <col min="5114" max="5114" width="14.42578125" style="12" customWidth="1"/>
    <col min="5115" max="5115" width="7.28515625" style="12" customWidth="1"/>
    <col min="5116" max="5116" width="5.5703125" style="12" customWidth="1"/>
    <col min="5117" max="5117" width="9" style="12" customWidth="1"/>
    <col min="5118" max="5119" width="9.85546875" style="12" customWidth="1"/>
    <col min="5120" max="5120" width="11.140625" style="12" customWidth="1"/>
    <col min="5121" max="5121" width="2.85546875" style="12" customWidth="1"/>
    <col min="5122" max="5122" width="3.5703125" style="12" customWidth="1"/>
    <col min="5123" max="5367" width="9.140625" style="12"/>
    <col min="5368" max="5368" width="8.7109375" style="12" customWidth="1"/>
    <col min="5369" max="5369" width="9.85546875" style="12" customWidth="1"/>
    <col min="5370" max="5370" width="14.42578125" style="12" customWidth="1"/>
    <col min="5371" max="5371" width="7.28515625" style="12" customWidth="1"/>
    <col min="5372" max="5372" width="5.5703125" style="12" customWidth="1"/>
    <col min="5373" max="5373" width="9" style="12" customWidth="1"/>
    <col min="5374" max="5375" width="9.85546875" style="12" customWidth="1"/>
    <col min="5376" max="5376" width="11.140625" style="12" customWidth="1"/>
    <col min="5377" max="5377" width="2.85546875" style="12" customWidth="1"/>
    <col min="5378" max="5378" width="3.5703125" style="12" customWidth="1"/>
    <col min="5379" max="5623" width="9.140625" style="12"/>
    <col min="5624" max="5624" width="8.7109375" style="12" customWidth="1"/>
    <col min="5625" max="5625" width="9.85546875" style="12" customWidth="1"/>
    <col min="5626" max="5626" width="14.42578125" style="12" customWidth="1"/>
    <col min="5627" max="5627" width="7.28515625" style="12" customWidth="1"/>
    <col min="5628" max="5628" width="5.5703125" style="12" customWidth="1"/>
    <col min="5629" max="5629" width="9" style="12" customWidth="1"/>
    <col min="5630" max="5631" width="9.85546875" style="12" customWidth="1"/>
    <col min="5632" max="5632" width="11.140625" style="12" customWidth="1"/>
    <col min="5633" max="5633" width="2.85546875" style="12" customWidth="1"/>
    <col min="5634" max="5634" width="3.5703125" style="12" customWidth="1"/>
    <col min="5635" max="5879" width="9.140625" style="12"/>
    <col min="5880" max="5880" width="8.7109375" style="12" customWidth="1"/>
    <col min="5881" max="5881" width="9.85546875" style="12" customWidth="1"/>
    <col min="5882" max="5882" width="14.42578125" style="12" customWidth="1"/>
    <col min="5883" max="5883" width="7.28515625" style="12" customWidth="1"/>
    <col min="5884" max="5884" width="5.5703125" style="12" customWidth="1"/>
    <col min="5885" max="5885" width="9" style="12" customWidth="1"/>
    <col min="5886" max="5887" width="9.85546875" style="12" customWidth="1"/>
    <col min="5888" max="5888" width="11.140625" style="12" customWidth="1"/>
    <col min="5889" max="5889" width="2.85546875" style="12" customWidth="1"/>
    <col min="5890" max="5890" width="3.5703125" style="12" customWidth="1"/>
    <col min="5891" max="6135" width="9.140625" style="12"/>
    <col min="6136" max="6136" width="8.7109375" style="12" customWidth="1"/>
    <col min="6137" max="6137" width="9.85546875" style="12" customWidth="1"/>
    <col min="6138" max="6138" width="14.42578125" style="12" customWidth="1"/>
    <col min="6139" max="6139" width="7.28515625" style="12" customWidth="1"/>
    <col min="6140" max="6140" width="5.5703125" style="12" customWidth="1"/>
    <col min="6141" max="6141" width="9" style="12" customWidth="1"/>
    <col min="6142" max="6143" width="9.85546875" style="12" customWidth="1"/>
    <col min="6144" max="6144" width="11.140625" style="12" customWidth="1"/>
    <col min="6145" max="6145" width="2.85546875" style="12" customWidth="1"/>
    <col min="6146" max="6146" width="3.5703125" style="12" customWidth="1"/>
    <col min="6147" max="6391" width="9.140625" style="12"/>
    <col min="6392" max="6392" width="8.7109375" style="12" customWidth="1"/>
    <col min="6393" max="6393" width="9.85546875" style="12" customWidth="1"/>
    <col min="6394" max="6394" width="14.42578125" style="12" customWidth="1"/>
    <col min="6395" max="6395" width="7.28515625" style="12" customWidth="1"/>
    <col min="6396" max="6396" width="5.5703125" style="12" customWidth="1"/>
    <col min="6397" max="6397" width="9" style="12" customWidth="1"/>
    <col min="6398" max="6399" width="9.85546875" style="12" customWidth="1"/>
    <col min="6400" max="6400" width="11.140625" style="12" customWidth="1"/>
    <col min="6401" max="6401" width="2.85546875" style="12" customWidth="1"/>
    <col min="6402" max="6402" width="3.5703125" style="12" customWidth="1"/>
    <col min="6403" max="6647" width="9.140625" style="12"/>
    <col min="6648" max="6648" width="8.7109375" style="12" customWidth="1"/>
    <col min="6649" max="6649" width="9.85546875" style="12" customWidth="1"/>
    <col min="6650" max="6650" width="14.42578125" style="12" customWidth="1"/>
    <col min="6651" max="6651" width="7.28515625" style="12" customWidth="1"/>
    <col min="6652" max="6652" width="5.5703125" style="12" customWidth="1"/>
    <col min="6653" max="6653" width="9" style="12" customWidth="1"/>
    <col min="6654" max="6655" width="9.85546875" style="12" customWidth="1"/>
    <col min="6656" max="6656" width="11.140625" style="12" customWidth="1"/>
    <col min="6657" max="6657" width="2.85546875" style="12" customWidth="1"/>
    <col min="6658" max="6658" width="3.5703125" style="12" customWidth="1"/>
    <col min="6659" max="6903" width="9.140625" style="12"/>
    <col min="6904" max="6904" width="8.7109375" style="12" customWidth="1"/>
    <col min="6905" max="6905" width="9.85546875" style="12" customWidth="1"/>
    <col min="6906" max="6906" width="14.42578125" style="12" customWidth="1"/>
    <col min="6907" max="6907" width="7.28515625" style="12" customWidth="1"/>
    <col min="6908" max="6908" width="5.5703125" style="12" customWidth="1"/>
    <col min="6909" max="6909" width="9" style="12" customWidth="1"/>
    <col min="6910" max="6911" width="9.85546875" style="12" customWidth="1"/>
    <col min="6912" max="6912" width="11.140625" style="12" customWidth="1"/>
    <col min="6913" max="6913" width="2.85546875" style="12" customWidth="1"/>
    <col min="6914" max="6914" width="3.5703125" style="12" customWidth="1"/>
    <col min="6915" max="7159" width="9.140625" style="12"/>
    <col min="7160" max="7160" width="8.7109375" style="12" customWidth="1"/>
    <col min="7161" max="7161" width="9.85546875" style="12" customWidth="1"/>
    <col min="7162" max="7162" width="14.42578125" style="12" customWidth="1"/>
    <col min="7163" max="7163" width="7.28515625" style="12" customWidth="1"/>
    <col min="7164" max="7164" width="5.5703125" style="12" customWidth="1"/>
    <col min="7165" max="7165" width="9" style="12" customWidth="1"/>
    <col min="7166" max="7167" width="9.85546875" style="12" customWidth="1"/>
    <col min="7168" max="7168" width="11.140625" style="12" customWidth="1"/>
    <col min="7169" max="7169" width="2.85546875" style="12" customWidth="1"/>
    <col min="7170" max="7170" width="3.5703125" style="12" customWidth="1"/>
    <col min="7171" max="7415" width="9.140625" style="12"/>
    <col min="7416" max="7416" width="8.7109375" style="12" customWidth="1"/>
    <col min="7417" max="7417" width="9.85546875" style="12" customWidth="1"/>
    <col min="7418" max="7418" width="14.42578125" style="12" customWidth="1"/>
    <col min="7419" max="7419" width="7.28515625" style="12" customWidth="1"/>
    <col min="7420" max="7420" width="5.5703125" style="12" customWidth="1"/>
    <col min="7421" max="7421" width="9" style="12" customWidth="1"/>
    <col min="7422" max="7423" width="9.85546875" style="12" customWidth="1"/>
    <col min="7424" max="7424" width="11.140625" style="12" customWidth="1"/>
    <col min="7425" max="7425" width="2.85546875" style="12" customWidth="1"/>
    <col min="7426" max="7426" width="3.5703125" style="12" customWidth="1"/>
    <col min="7427" max="7671" width="9.140625" style="12"/>
    <col min="7672" max="7672" width="8.7109375" style="12" customWidth="1"/>
    <col min="7673" max="7673" width="9.85546875" style="12" customWidth="1"/>
    <col min="7674" max="7674" width="14.42578125" style="12" customWidth="1"/>
    <col min="7675" max="7675" width="7.28515625" style="12" customWidth="1"/>
    <col min="7676" max="7676" width="5.5703125" style="12" customWidth="1"/>
    <col min="7677" max="7677" width="9" style="12" customWidth="1"/>
    <col min="7678" max="7679" width="9.85546875" style="12" customWidth="1"/>
    <col min="7680" max="7680" width="11.140625" style="12" customWidth="1"/>
    <col min="7681" max="7681" width="2.85546875" style="12" customWidth="1"/>
    <col min="7682" max="7682" width="3.5703125" style="12" customWidth="1"/>
    <col min="7683" max="7927" width="9.140625" style="12"/>
    <col min="7928" max="7928" width="8.7109375" style="12" customWidth="1"/>
    <col min="7929" max="7929" width="9.85546875" style="12" customWidth="1"/>
    <col min="7930" max="7930" width="14.42578125" style="12" customWidth="1"/>
    <col min="7931" max="7931" width="7.28515625" style="12" customWidth="1"/>
    <col min="7932" max="7932" width="5.5703125" style="12" customWidth="1"/>
    <col min="7933" max="7933" width="9" style="12" customWidth="1"/>
    <col min="7934" max="7935" width="9.85546875" style="12" customWidth="1"/>
    <col min="7936" max="7936" width="11.140625" style="12" customWidth="1"/>
    <col min="7937" max="7937" width="2.85546875" style="12" customWidth="1"/>
    <col min="7938" max="7938" width="3.5703125" style="12" customWidth="1"/>
    <col min="7939" max="8183" width="9.140625" style="12"/>
    <col min="8184" max="8184" width="8.7109375" style="12" customWidth="1"/>
    <col min="8185" max="8185" width="9.85546875" style="12" customWidth="1"/>
    <col min="8186" max="8186" width="14.42578125" style="12" customWidth="1"/>
    <col min="8187" max="8187" width="7.28515625" style="12" customWidth="1"/>
    <col min="8188" max="8188" width="5.5703125" style="12" customWidth="1"/>
    <col min="8189" max="8189" width="9" style="12" customWidth="1"/>
    <col min="8190" max="8191" width="9.85546875" style="12" customWidth="1"/>
    <col min="8192" max="8192" width="11.140625" style="12" customWidth="1"/>
    <col min="8193" max="8193" width="2.85546875" style="12" customWidth="1"/>
    <col min="8194" max="8194" width="3.5703125" style="12" customWidth="1"/>
    <col min="8195" max="8439" width="9.140625" style="12"/>
    <col min="8440" max="8440" width="8.7109375" style="12" customWidth="1"/>
    <col min="8441" max="8441" width="9.85546875" style="12" customWidth="1"/>
    <col min="8442" max="8442" width="14.42578125" style="12" customWidth="1"/>
    <col min="8443" max="8443" width="7.28515625" style="12" customWidth="1"/>
    <col min="8444" max="8444" width="5.5703125" style="12" customWidth="1"/>
    <col min="8445" max="8445" width="9" style="12" customWidth="1"/>
    <col min="8446" max="8447" width="9.85546875" style="12" customWidth="1"/>
    <col min="8448" max="8448" width="11.140625" style="12" customWidth="1"/>
    <col min="8449" max="8449" width="2.85546875" style="12" customWidth="1"/>
    <col min="8450" max="8450" width="3.5703125" style="12" customWidth="1"/>
    <col min="8451" max="8695" width="9.140625" style="12"/>
    <col min="8696" max="8696" width="8.7109375" style="12" customWidth="1"/>
    <col min="8697" max="8697" width="9.85546875" style="12" customWidth="1"/>
    <col min="8698" max="8698" width="14.42578125" style="12" customWidth="1"/>
    <col min="8699" max="8699" width="7.28515625" style="12" customWidth="1"/>
    <col min="8700" max="8700" width="5.5703125" style="12" customWidth="1"/>
    <col min="8701" max="8701" width="9" style="12" customWidth="1"/>
    <col min="8702" max="8703" width="9.85546875" style="12" customWidth="1"/>
    <col min="8704" max="8704" width="11.140625" style="12" customWidth="1"/>
    <col min="8705" max="8705" width="2.85546875" style="12" customWidth="1"/>
    <col min="8706" max="8706" width="3.5703125" style="12" customWidth="1"/>
    <col min="8707" max="8951" width="9.140625" style="12"/>
    <col min="8952" max="8952" width="8.7109375" style="12" customWidth="1"/>
    <col min="8953" max="8953" width="9.85546875" style="12" customWidth="1"/>
    <col min="8954" max="8954" width="14.42578125" style="12" customWidth="1"/>
    <col min="8955" max="8955" width="7.28515625" style="12" customWidth="1"/>
    <col min="8956" max="8956" width="5.5703125" style="12" customWidth="1"/>
    <col min="8957" max="8957" width="9" style="12" customWidth="1"/>
    <col min="8958" max="8959" width="9.85546875" style="12" customWidth="1"/>
    <col min="8960" max="8960" width="11.140625" style="12" customWidth="1"/>
    <col min="8961" max="8961" width="2.85546875" style="12" customWidth="1"/>
    <col min="8962" max="8962" width="3.5703125" style="12" customWidth="1"/>
    <col min="8963" max="9207" width="9.140625" style="12"/>
    <col min="9208" max="9208" width="8.7109375" style="12" customWidth="1"/>
    <col min="9209" max="9209" width="9.85546875" style="12" customWidth="1"/>
    <col min="9210" max="9210" width="14.42578125" style="12" customWidth="1"/>
    <col min="9211" max="9211" width="7.28515625" style="12" customWidth="1"/>
    <col min="9212" max="9212" width="5.5703125" style="12" customWidth="1"/>
    <col min="9213" max="9213" width="9" style="12" customWidth="1"/>
    <col min="9214" max="9215" width="9.85546875" style="12" customWidth="1"/>
    <col min="9216" max="9216" width="11.140625" style="12" customWidth="1"/>
    <col min="9217" max="9217" width="2.85546875" style="12" customWidth="1"/>
    <col min="9218" max="9218" width="3.5703125" style="12" customWidth="1"/>
    <col min="9219" max="9463" width="9.140625" style="12"/>
    <col min="9464" max="9464" width="8.7109375" style="12" customWidth="1"/>
    <col min="9465" max="9465" width="9.85546875" style="12" customWidth="1"/>
    <col min="9466" max="9466" width="14.42578125" style="12" customWidth="1"/>
    <col min="9467" max="9467" width="7.28515625" style="12" customWidth="1"/>
    <col min="9468" max="9468" width="5.5703125" style="12" customWidth="1"/>
    <col min="9469" max="9469" width="9" style="12" customWidth="1"/>
    <col min="9470" max="9471" width="9.85546875" style="12" customWidth="1"/>
    <col min="9472" max="9472" width="11.140625" style="12" customWidth="1"/>
    <col min="9473" max="9473" width="2.85546875" style="12" customWidth="1"/>
    <col min="9474" max="9474" width="3.5703125" style="12" customWidth="1"/>
    <col min="9475" max="9719" width="9.140625" style="12"/>
    <col min="9720" max="9720" width="8.7109375" style="12" customWidth="1"/>
    <col min="9721" max="9721" width="9.85546875" style="12" customWidth="1"/>
    <col min="9722" max="9722" width="14.42578125" style="12" customWidth="1"/>
    <col min="9723" max="9723" width="7.28515625" style="12" customWidth="1"/>
    <col min="9724" max="9724" width="5.5703125" style="12" customWidth="1"/>
    <col min="9725" max="9725" width="9" style="12" customWidth="1"/>
    <col min="9726" max="9727" width="9.85546875" style="12" customWidth="1"/>
    <col min="9728" max="9728" width="11.140625" style="12" customWidth="1"/>
    <col min="9729" max="9729" width="2.85546875" style="12" customWidth="1"/>
    <col min="9730" max="9730" width="3.5703125" style="12" customWidth="1"/>
    <col min="9731" max="9975" width="9.140625" style="12"/>
    <col min="9976" max="9976" width="8.7109375" style="12" customWidth="1"/>
    <col min="9977" max="9977" width="9.85546875" style="12" customWidth="1"/>
    <col min="9978" max="9978" width="14.42578125" style="12" customWidth="1"/>
    <col min="9979" max="9979" width="7.28515625" style="12" customWidth="1"/>
    <col min="9980" max="9980" width="5.5703125" style="12" customWidth="1"/>
    <col min="9981" max="9981" width="9" style="12" customWidth="1"/>
    <col min="9982" max="9983" width="9.85546875" style="12" customWidth="1"/>
    <col min="9984" max="9984" width="11.140625" style="12" customWidth="1"/>
    <col min="9985" max="9985" width="2.85546875" style="12" customWidth="1"/>
    <col min="9986" max="9986" width="3.5703125" style="12" customWidth="1"/>
    <col min="9987" max="10231" width="9.140625" style="12"/>
    <col min="10232" max="10232" width="8.7109375" style="12" customWidth="1"/>
    <col min="10233" max="10233" width="9.85546875" style="12" customWidth="1"/>
    <col min="10234" max="10234" width="14.42578125" style="12" customWidth="1"/>
    <col min="10235" max="10235" width="7.28515625" style="12" customWidth="1"/>
    <col min="10236" max="10236" width="5.5703125" style="12" customWidth="1"/>
    <col min="10237" max="10237" width="9" style="12" customWidth="1"/>
    <col min="10238" max="10239" width="9.85546875" style="12" customWidth="1"/>
    <col min="10240" max="10240" width="11.140625" style="12" customWidth="1"/>
    <col min="10241" max="10241" width="2.85546875" style="12" customWidth="1"/>
    <col min="10242" max="10242" width="3.5703125" style="12" customWidth="1"/>
    <col min="10243" max="10487" width="9.140625" style="12"/>
    <col min="10488" max="10488" width="8.7109375" style="12" customWidth="1"/>
    <col min="10489" max="10489" width="9.85546875" style="12" customWidth="1"/>
    <col min="10490" max="10490" width="14.42578125" style="12" customWidth="1"/>
    <col min="10491" max="10491" width="7.28515625" style="12" customWidth="1"/>
    <col min="10492" max="10492" width="5.5703125" style="12" customWidth="1"/>
    <col min="10493" max="10493" width="9" style="12" customWidth="1"/>
    <col min="10494" max="10495" width="9.85546875" style="12" customWidth="1"/>
    <col min="10496" max="10496" width="11.140625" style="12" customWidth="1"/>
    <col min="10497" max="10497" width="2.85546875" style="12" customWidth="1"/>
    <col min="10498" max="10498" width="3.5703125" style="12" customWidth="1"/>
    <col min="10499" max="10743" width="9.140625" style="12"/>
    <col min="10744" max="10744" width="8.7109375" style="12" customWidth="1"/>
    <col min="10745" max="10745" width="9.85546875" style="12" customWidth="1"/>
    <col min="10746" max="10746" width="14.42578125" style="12" customWidth="1"/>
    <col min="10747" max="10747" width="7.28515625" style="12" customWidth="1"/>
    <col min="10748" max="10748" width="5.5703125" style="12" customWidth="1"/>
    <col min="10749" max="10749" width="9" style="12" customWidth="1"/>
    <col min="10750" max="10751" width="9.85546875" style="12" customWidth="1"/>
    <col min="10752" max="10752" width="11.140625" style="12" customWidth="1"/>
    <col min="10753" max="10753" width="2.85546875" style="12" customWidth="1"/>
    <col min="10754" max="10754" width="3.5703125" style="12" customWidth="1"/>
    <col min="10755" max="10999" width="9.140625" style="12"/>
    <col min="11000" max="11000" width="8.7109375" style="12" customWidth="1"/>
    <col min="11001" max="11001" width="9.85546875" style="12" customWidth="1"/>
    <col min="11002" max="11002" width="14.42578125" style="12" customWidth="1"/>
    <col min="11003" max="11003" width="7.28515625" style="12" customWidth="1"/>
    <col min="11004" max="11004" width="5.5703125" style="12" customWidth="1"/>
    <col min="11005" max="11005" width="9" style="12" customWidth="1"/>
    <col min="11006" max="11007" width="9.85546875" style="12" customWidth="1"/>
    <col min="11008" max="11008" width="11.140625" style="12" customWidth="1"/>
    <col min="11009" max="11009" width="2.85546875" style="12" customWidth="1"/>
    <col min="11010" max="11010" width="3.5703125" style="12" customWidth="1"/>
    <col min="11011" max="11255" width="9.140625" style="12"/>
    <col min="11256" max="11256" width="8.7109375" style="12" customWidth="1"/>
    <col min="11257" max="11257" width="9.85546875" style="12" customWidth="1"/>
    <col min="11258" max="11258" width="14.42578125" style="12" customWidth="1"/>
    <col min="11259" max="11259" width="7.28515625" style="12" customWidth="1"/>
    <col min="11260" max="11260" width="5.5703125" style="12" customWidth="1"/>
    <col min="11261" max="11261" width="9" style="12" customWidth="1"/>
    <col min="11262" max="11263" width="9.85546875" style="12" customWidth="1"/>
    <col min="11264" max="11264" width="11.140625" style="12" customWidth="1"/>
    <col min="11265" max="11265" width="2.85546875" style="12" customWidth="1"/>
    <col min="11266" max="11266" width="3.5703125" style="12" customWidth="1"/>
    <col min="11267" max="11511" width="9.140625" style="12"/>
    <col min="11512" max="11512" width="8.7109375" style="12" customWidth="1"/>
    <col min="11513" max="11513" width="9.85546875" style="12" customWidth="1"/>
    <col min="11514" max="11514" width="14.42578125" style="12" customWidth="1"/>
    <col min="11515" max="11515" width="7.28515625" style="12" customWidth="1"/>
    <col min="11516" max="11516" width="5.5703125" style="12" customWidth="1"/>
    <col min="11517" max="11517" width="9" style="12" customWidth="1"/>
    <col min="11518" max="11519" width="9.85546875" style="12" customWidth="1"/>
    <col min="11520" max="11520" width="11.140625" style="12" customWidth="1"/>
    <col min="11521" max="11521" width="2.85546875" style="12" customWidth="1"/>
    <col min="11522" max="11522" width="3.5703125" style="12" customWidth="1"/>
    <col min="11523" max="11767" width="9.140625" style="12"/>
    <col min="11768" max="11768" width="8.7109375" style="12" customWidth="1"/>
    <col min="11769" max="11769" width="9.85546875" style="12" customWidth="1"/>
    <col min="11770" max="11770" width="14.42578125" style="12" customWidth="1"/>
    <col min="11771" max="11771" width="7.28515625" style="12" customWidth="1"/>
    <col min="11772" max="11772" width="5.5703125" style="12" customWidth="1"/>
    <col min="11773" max="11773" width="9" style="12" customWidth="1"/>
    <col min="11774" max="11775" width="9.85546875" style="12" customWidth="1"/>
    <col min="11776" max="11776" width="11.140625" style="12" customWidth="1"/>
    <col min="11777" max="11777" width="2.85546875" style="12" customWidth="1"/>
    <col min="11778" max="11778" width="3.5703125" style="12" customWidth="1"/>
    <col min="11779" max="12023" width="9.140625" style="12"/>
    <col min="12024" max="12024" width="8.7109375" style="12" customWidth="1"/>
    <col min="12025" max="12025" width="9.85546875" style="12" customWidth="1"/>
    <col min="12026" max="12026" width="14.42578125" style="12" customWidth="1"/>
    <col min="12027" max="12027" width="7.28515625" style="12" customWidth="1"/>
    <col min="12028" max="12028" width="5.5703125" style="12" customWidth="1"/>
    <col min="12029" max="12029" width="9" style="12" customWidth="1"/>
    <col min="12030" max="12031" width="9.85546875" style="12" customWidth="1"/>
    <col min="12032" max="12032" width="11.140625" style="12" customWidth="1"/>
    <col min="12033" max="12033" width="2.85546875" style="12" customWidth="1"/>
    <col min="12034" max="12034" width="3.5703125" style="12" customWidth="1"/>
    <col min="12035" max="12279" width="9.140625" style="12"/>
    <col min="12280" max="12280" width="8.7109375" style="12" customWidth="1"/>
    <col min="12281" max="12281" width="9.85546875" style="12" customWidth="1"/>
    <col min="12282" max="12282" width="14.42578125" style="12" customWidth="1"/>
    <col min="12283" max="12283" width="7.28515625" style="12" customWidth="1"/>
    <col min="12284" max="12284" width="5.5703125" style="12" customWidth="1"/>
    <col min="12285" max="12285" width="9" style="12" customWidth="1"/>
    <col min="12286" max="12287" width="9.85546875" style="12" customWidth="1"/>
    <col min="12288" max="12288" width="11.140625" style="12" customWidth="1"/>
    <col min="12289" max="12289" width="2.85546875" style="12" customWidth="1"/>
    <col min="12290" max="12290" width="3.5703125" style="12" customWidth="1"/>
    <col min="12291" max="12535" width="9.140625" style="12"/>
    <col min="12536" max="12536" width="8.7109375" style="12" customWidth="1"/>
    <col min="12537" max="12537" width="9.85546875" style="12" customWidth="1"/>
    <col min="12538" max="12538" width="14.42578125" style="12" customWidth="1"/>
    <col min="12539" max="12539" width="7.28515625" style="12" customWidth="1"/>
    <col min="12540" max="12540" width="5.5703125" style="12" customWidth="1"/>
    <col min="12541" max="12541" width="9" style="12" customWidth="1"/>
    <col min="12542" max="12543" width="9.85546875" style="12" customWidth="1"/>
    <col min="12544" max="12544" width="11.140625" style="12" customWidth="1"/>
    <col min="12545" max="12545" width="2.85546875" style="12" customWidth="1"/>
    <col min="12546" max="12546" width="3.5703125" style="12" customWidth="1"/>
    <col min="12547" max="12791" width="9.140625" style="12"/>
    <col min="12792" max="12792" width="8.7109375" style="12" customWidth="1"/>
    <col min="12793" max="12793" width="9.85546875" style="12" customWidth="1"/>
    <col min="12794" max="12794" width="14.42578125" style="12" customWidth="1"/>
    <col min="12795" max="12795" width="7.28515625" style="12" customWidth="1"/>
    <col min="12796" max="12796" width="5.5703125" style="12" customWidth="1"/>
    <col min="12797" max="12797" width="9" style="12" customWidth="1"/>
    <col min="12798" max="12799" width="9.85546875" style="12" customWidth="1"/>
    <col min="12800" max="12800" width="11.140625" style="12" customWidth="1"/>
    <col min="12801" max="12801" width="2.85546875" style="12" customWidth="1"/>
    <col min="12802" max="12802" width="3.5703125" style="12" customWidth="1"/>
    <col min="12803" max="13047" width="9.140625" style="12"/>
    <col min="13048" max="13048" width="8.7109375" style="12" customWidth="1"/>
    <col min="13049" max="13049" width="9.85546875" style="12" customWidth="1"/>
    <col min="13050" max="13050" width="14.42578125" style="12" customWidth="1"/>
    <col min="13051" max="13051" width="7.28515625" style="12" customWidth="1"/>
    <col min="13052" max="13052" width="5.5703125" style="12" customWidth="1"/>
    <col min="13053" max="13053" width="9" style="12" customWidth="1"/>
    <col min="13054" max="13055" width="9.85546875" style="12" customWidth="1"/>
    <col min="13056" max="13056" width="11.140625" style="12" customWidth="1"/>
    <col min="13057" max="13057" width="2.85546875" style="12" customWidth="1"/>
    <col min="13058" max="13058" width="3.5703125" style="12" customWidth="1"/>
    <col min="13059" max="13303" width="9.140625" style="12"/>
    <col min="13304" max="13304" width="8.7109375" style="12" customWidth="1"/>
    <col min="13305" max="13305" width="9.85546875" style="12" customWidth="1"/>
    <col min="13306" max="13306" width="14.42578125" style="12" customWidth="1"/>
    <col min="13307" max="13307" width="7.28515625" style="12" customWidth="1"/>
    <col min="13308" max="13308" width="5.5703125" style="12" customWidth="1"/>
    <col min="13309" max="13309" width="9" style="12" customWidth="1"/>
    <col min="13310" max="13311" width="9.85546875" style="12" customWidth="1"/>
    <col min="13312" max="13312" width="11.140625" style="12" customWidth="1"/>
    <col min="13313" max="13313" width="2.85546875" style="12" customWidth="1"/>
    <col min="13314" max="13314" width="3.5703125" style="12" customWidth="1"/>
    <col min="13315" max="13559" width="9.140625" style="12"/>
    <col min="13560" max="13560" width="8.7109375" style="12" customWidth="1"/>
    <col min="13561" max="13561" width="9.85546875" style="12" customWidth="1"/>
    <col min="13562" max="13562" width="14.42578125" style="12" customWidth="1"/>
    <col min="13563" max="13563" width="7.28515625" style="12" customWidth="1"/>
    <col min="13564" max="13564" width="5.5703125" style="12" customWidth="1"/>
    <col min="13565" max="13565" width="9" style="12" customWidth="1"/>
    <col min="13566" max="13567" width="9.85546875" style="12" customWidth="1"/>
    <col min="13568" max="13568" width="11.140625" style="12" customWidth="1"/>
    <col min="13569" max="13569" width="2.85546875" style="12" customWidth="1"/>
    <col min="13570" max="13570" width="3.5703125" style="12" customWidth="1"/>
    <col min="13571" max="13815" width="9.140625" style="12"/>
    <col min="13816" max="13816" width="8.7109375" style="12" customWidth="1"/>
    <col min="13817" max="13817" width="9.85546875" style="12" customWidth="1"/>
    <col min="13818" max="13818" width="14.42578125" style="12" customWidth="1"/>
    <col min="13819" max="13819" width="7.28515625" style="12" customWidth="1"/>
    <col min="13820" max="13820" width="5.5703125" style="12" customWidth="1"/>
    <col min="13821" max="13821" width="9" style="12" customWidth="1"/>
    <col min="13822" max="13823" width="9.85546875" style="12" customWidth="1"/>
    <col min="13824" max="13824" width="11.140625" style="12" customWidth="1"/>
    <col min="13825" max="13825" width="2.85546875" style="12" customWidth="1"/>
    <col min="13826" max="13826" width="3.5703125" style="12" customWidth="1"/>
    <col min="13827" max="14071" width="9.140625" style="12"/>
    <col min="14072" max="14072" width="8.7109375" style="12" customWidth="1"/>
    <col min="14073" max="14073" width="9.85546875" style="12" customWidth="1"/>
    <col min="14074" max="14074" width="14.42578125" style="12" customWidth="1"/>
    <col min="14075" max="14075" width="7.28515625" style="12" customWidth="1"/>
    <col min="14076" max="14076" width="5.5703125" style="12" customWidth="1"/>
    <col min="14077" max="14077" width="9" style="12" customWidth="1"/>
    <col min="14078" max="14079" width="9.85546875" style="12" customWidth="1"/>
    <col min="14080" max="14080" width="11.140625" style="12" customWidth="1"/>
    <col min="14081" max="14081" width="2.85546875" style="12" customWidth="1"/>
    <col min="14082" max="14082" width="3.5703125" style="12" customWidth="1"/>
    <col min="14083" max="14327" width="9.140625" style="12"/>
    <col min="14328" max="14328" width="8.7109375" style="12" customWidth="1"/>
    <col min="14329" max="14329" width="9.85546875" style="12" customWidth="1"/>
    <col min="14330" max="14330" width="14.42578125" style="12" customWidth="1"/>
    <col min="14331" max="14331" width="7.28515625" style="12" customWidth="1"/>
    <col min="14332" max="14332" width="5.5703125" style="12" customWidth="1"/>
    <col min="14333" max="14333" width="9" style="12" customWidth="1"/>
    <col min="14334" max="14335" width="9.85546875" style="12" customWidth="1"/>
    <col min="14336" max="14336" width="11.140625" style="12" customWidth="1"/>
    <col min="14337" max="14337" width="2.85546875" style="12" customWidth="1"/>
    <col min="14338" max="14338" width="3.5703125" style="12" customWidth="1"/>
    <col min="14339" max="14583" width="9.140625" style="12"/>
    <col min="14584" max="14584" width="8.7109375" style="12" customWidth="1"/>
    <col min="14585" max="14585" width="9.85546875" style="12" customWidth="1"/>
    <col min="14586" max="14586" width="14.42578125" style="12" customWidth="1"/>
    <col min="14587" max="14587" width="7.28515625" style="12" customWidth="1"/>
    <col min="14588" max="14588" width="5.5703125" style="12" customWidth="1"/>
    <col min="14589" max="14589" width="9" style="12" customWidth="1"/>
    <col min="14590" max="14591" width="9.85546875" style="12" customWidth="1"/>
    <col min="14592" max="14592" width="11.140625" style="12" customWidth="1"/>
    <col min="14593" max="14593" width="2.85546875" style="12" customWidth="1"/>
    <col min="14594" max="14594" width="3.5703125" style="12" customWidth="1"/>
    <col min="14595" max="14839" width="9.140625" style="12"/>
    <col min="14840" max="14840" width="8.7109375" style="12" customWidth="1"/>
    <col min="14841" max="14841" width="9.85546875" style="12" customWidth="1"/>
    <col min="14842" max="14842" width="14.42578125" style="12" customWidth="1"/>
    <col min="14843" max="14843" width="7.28515625" style="12" customWidth="1"/>
    <col min="14844" max="14844" width="5.5703125" style="12" customWidth="1"/>
    <col min="14845" max="14845" width="9" style="12" customWidth="1"/>
    <col min="14846" max="14847" width="9.85546875" style="12" customWidth="1"/>
    <col min="14848" max="14848" width="11.140625" style="12" customWidth="1"/>
    <col min="14849" max="14849" width="2.85546875" style="12" customWidth="1"/>
    <col min="14850" max="14850" width="3.5703125" style="12" customWidth="1"/>
    <col min="14851" max="15095" width="9.140625" style="12"/>
    <col min="15096" max="15096" width="8.7109375" style="12" customWidth="1"/>
    <col min="15097" max="15097" width="9.85546875" style="12" customWidth="1"/>
    <col min="15098" max="15098" width="14.42578125" style="12" customWidth="1"/>
    <col min="15099" max="15099" width="7.28515625" style="12" customWidth="1"/>
    <col min="15100" max="15100" width="5.5703125" style="12" customWidth="1"/>
    <col min="15101" max="15101" width="9" style="12" customWidth="1"/>
    <col min="15102" max="15103" width="9.85546875" style="12" customWidth="1"/>
    <col min="15104" max="15104" width="11.140625" style="12" customWidth="1"/>
    <col min="15105" max="15105" width="2.85546875" style="12" customWidth="1"/>
    <col min="15106" max="15106" width="3.5703125" style="12" customWidth="1"/>
    <col min="15107" max="15351" width="9.140625" style="12"/>
    <col min="15352" max="15352" width="8.7109375" style="12" customWidth="1"/>
    <col min="15353" max="15353" width="9.85546875" style="12" customWidth="1"/>
    <col min="15354" max="15354" width="14.42578125" style="12" customWidth="1"/>
    <col min="15355" max="15355" width="7.28515625" style="12" customWidth="1"/>
    <col min="15356" max="15356" width="5.5703125" style="12" customWidth="1"/>
    <col min="15357" max="15357" width="9" style="12" customWidth="1"/>
    <col min="15358" max="15359" width="9.85546875" style="12" customWidth="1"/>
    <col min="15360" max="15360" width="11.140625" style="12" customWidth="1"/>
    <col min="15361" max="15361" width="2.85546875" style="12" customWidth="1"/>
    <col min="15362" max="15362" width="3.5703125" style="12" customWidth="1"/>
    <col min="15363" max="15607" width="9.140625" style="12"/>
    <col min="15608" max="15608" width="8.7109375" style="12" customWidth="1"/>
    <col min="15609" max="15609" width="9.85546875" style="12" customWidth="1"/>
    <col min="15610" max="15610" width="14.42578125" style="12" customWidth="1"/>
    <col min="15611" max="15611" width="7.28515625" style="12" customWidth="1"/>
    <col min="15612" max="15612" width="5.5703125" style="12" customWidth="1"/>
    <col min="15613" max="15613" width="9" style="12" customWidth="1"/>
    <col min="15614" max="15615" width="9.85546875" style="12" customWidth="1"/>
    <col min="15616" max="15616" width="11.140625" style="12" customWidth="1"/>
    <col min="15617" max="15617" width="2.85546875" style="12" customWidth="1"/>
    <col min="15618" max="15618" width="3.5703125" style="12" customWidth="1"/>
    <col min="15619" max="15863" width="9.140625" style="12"/>
    <col min="15864" max="15864" width="8.7109375" style="12" customWidth="1"/>
    <col min="15865" max="15865" width="9.85546875" style="12" customWidth="1"/>
    <col min="15866" max="15866" width="14.42578125" style="12" customWidth="1"/>
    <col min="15867" max="15867" width="7.28515625" style="12" customWidth="1"/>
    <col min="15868" max="15868" width="5.5703125" style="12" customWidth="1"/>
    <col min="15869" max="15869" width="9" style="12" customWidth="1"/>
    <col min="15870" max="15871" width="9.85546875" style="12" customWidth="1"/>
    <col min="15872" max="15872" width="11.140625" style="12" customWidth="1"/>
    <col min="15873" max="15873" width="2.85546875" style="12" customWidth="1"/>
    <col min="15874" max="15874" width="3.5703125" style="12" customWidth="1"/>
    <col min="15875" max="16119" width="9.140625" style="12"/>
    <col min="16120" max="16120" width="8.7109375" style="12" customWidth="1"/>
    <col min="16121" max="16121" width="9.85546875" style="12" customWidth="1"/>
    <col min="16122" max="16122" width="14.42578125" style="12" customWidth="1"/>
    <col min="16123" max="16123" width="7.28515625" style="12" customWidth="1"/>
    <col min="16124" max="16124" width="5.5703125" style="12" customWidth="1"/>
    <col min="16125" max="16125" width="9" style="12" customWidth="1"/>
    <col min="16126" max="16127" width="9.85546875" style="12" customWidth="1"/>
    <col min="16128" max="16128" width="11.140625" style="12" customWidth="1"/>
    <col min="16129" max="16129" width="2.85546875" style="12" customWidth="1"/>
    <col min="16130" max="16130" width="3.5703125" style="12" customWidth="1"/>
    <col min="16131" max="16384" width="9.140625" style="12"/>
  </cols>
  <sheetData>
    <row r="1" spans="1:10" ht="46.5" customHeight="1" x14ac:dyDescent="0.25">
      <c r="A1" s="125" t="s">
        <v>297</v>
      </c>
      <c r="B1" s="126"/>
      <c r="C1" s="126"/>
      <c r="D1" s="126"/>
      <c r="E1" s="126"/>
      <c r="F1" s="126"/>
      <c r="G1" s="126"/>
      <c r="H1" s="126"/>
      <c r="I1" s="126"/>
      <c r="J1" s="127"/>
    </row>
    <row r="2" spans="1:10" ht="16.5" customHeigh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30"/>
    </row>
    <row r="3" spans="1:10" x14ac:dyDescent="0.25">
      <c r="A3" s="104" t="s">
        <v>1</v>
      </c>
      <c r="B3" s="105"/>
      <c r="C3" s="105"/>
      <c r="D3" s="105"/>
      <c r="E3" s="106"/>
      <c r="F3" s="131" t="str">
        <f ca="1">TEXT(TODAY(),"DD/MM/YYYY")</f>
        <v>17/09/2025</v>
      </c>
      <c r="G3" s="132"/>
      <c r="H3" s="132"/>
      <c r="I3" s="132"/>
      <c r="J3" s="133"/>
    </row>
    <row r="4" spans="1:10" ht="15" customHeight="1" x14ac:dyDescent="0.25">
      <c r="A4" s="104" t="s">
        <v>2</v>
      </c>
      <c r="B4" s="105"/>
      <c r="C4" s="105"/>
      <c r="D4" s="105"/>
      <c r="E4" s="106"/>
      <c r="F4" s="134" t="s">
        <v>178</v>
      </c>
      <c r="G4" s="135"/>
      <c r="H4" s="135"/>
      <c r="I4" s="135"/>
      <c r="J4" s="136"/>
    </row>
    <row r="5" spans="1:10" x14ac:dyDescent="0.25">
      <c r="A5" s="104" t="s">
        <v>3</v>
      </c>
      <c r="B5" s="105"/>
      <c r="C5" s="105"/>
      <c r="D5" s="105"/>
      <c r="E5" s="106"/>
      <c r="F5" s="131">
        <v>45814</v>
      </c>
      <c r="G5" s="132"/>
      <c r="H5" s="132"/>
      <c r="I5" s="132"/>
      <c r="J5" s="133"/>
    </row>
    <row r="6" spans="1:10" ht="16.5" customHeight="1" x14ac:dyDescent="0.25">
      <c r="A6" s="104" t="s">
        <v>4</v>
      </c>
      <c r="B6" s="105"/>
      <c r="C6" s="105"/>
      <c r="D6" s="105"/>
      <c r="E6" s="106"/>
      <c r="F6" s="110" t="s">
        <v>179</v>
      </c>
      <c r="G6" s="111"/>
      <c r="H6" s="111"/>
      <c r="I6" s="111"/>
      <c r="J6" s="112"/>
    </row>
    <row r="7" spans="1:10" ht="15" customHeight="1" x14ac:dyDescent="0.25">
      <c r="A7" s="104" t="s">
        <v>5</v>
      </c>
      <c r="B7" s="105"/>
      <c r="C7" s="105"/>
      <c r="D7" s="105"/>
      <c r="E7" s="106"/>
      <c r="F7" s="110" t="str">
        <f>F6</f>
        <v>M/s.Vikaasha Housing</v>
      </c>
      <c r="G7" s="111"/>
      <c r="H7" s="111"/>
      <c r="I7" s="111"/>
      <c r="J7" s="112"/>
    </row>
    <row r="8" spans="1:10" x14ac:dyDescent="0.25">
      <c r="A8" s="104" t="s">
        <v>6</v>
      </c>
      <c r="B8" s="105"/>
      <c r="C8" s="105"/>
      <c r="D8" s="105"/>
      <c r="E8" s="106"/>
      <c r="F8" s="118" t="s">
        <v>180</v>
      </c>
      <c r="G8" s="119"/>
      <c r="H8" s="119"/>
      <c r="I8" s="119"/>
      <c r="J8" s="120"/>
    </row>
    <row r="9" spans="1:10" x14ac:dyDescent="0.25">
      <c r="A9" s="104" t="s">
        <v>7</v>
      </c>
      <c r="B9" s="105"/>
      <c r="C9" s="105"/>
      <c r="D9" s="105"/>
      <c r="E9" s="106"/>
      <c r="F9" s="110" t="s">
        <v>181</v>
      </c>
      <c r="G9" s="105"/>
      <c r="H9" s="105"/>
      <c r="I9" s="105"/>
      <c r="J9" s="106"/>
    </row>
    <row r="10" spans="1:10" ht="32.25" customHeight="1" x14ac:dyDescent="0.25">
      <c r="A10" s="104" t="s">
        <v>8</v>
      </c>
      <c r="B10" s="105"/>
      <c r="C10" s="105"/>
      <c r="D10" s="105"/>
      <c r="E10" s="106"/>
      <c r="F10" s="137" t="s">
        <v>219</v>
      </c>
      <c r="G10" s="138"/>
      <c r="H10" s="138"/>
      <c r="I10" s="138"/>
      <c r="J10" s="139"/>
    </row>
    <row r="11" spans="1:10" ht="16.5" customHeight="1" x14ac:dyDescent="0.25">
      <c r="A11" s="104" t="s">
        <v>9</v>
      </c>
      <c r="B11" s="105"/>
      <c r="C11" s="105"/>
      <c r="D11" s="105"/>
      <c r="E11" s="106"/>
      <c r="F11" s="137" t="s">
        <v>10</v>
      </c>
      <c r="G11" s="140"/>
      <c r="H11" s="140"/>
      <c r="I11" s="140"/>
      <c r="J11" s="141"/>
    </row>
    <row r="12" spans="1:10" ht="17.25" customHeight="1" x14ac:dyDescent="0.25">
      <c r="A12" s="143" t="s">
        <v>11</v>
      </c>
      <c r="B12" s="144"/>
      <c r="C12" s="144"/>
      <c r="D12" s="144"/>
      <c r="E12" s="145"/>
      <c r="F12" s="152" t="s">
        <v>182</v>
      </c>
      <c r="G12" s="153"/>
      <c r="H12" s="36" t="s">
        <v>183</v>
      </c>
      <c r="I12" s="142" t="s">
        <v>190</v>
      </c>
      <c r="J12" s="98"/>
    </row>
    <row r="13" spans="1:10" ht="17.25" customHeight="1" x14ac:dyDescent="0.25">
      <c r="A13" s="146"/>
      <c r="B13" s="147"/>
      <c r="C13" s="147"/>
      <c r="D13" s="147"/>
      <c r="E13" s="148"/>
      <c r="F13" s="154"/>
      <c r="G13" s="155"/>
      <c r="H13" s="37" t="s">
        <v>184</v>
      </c>
      <c r="I13" s="98" t="s">
        <v>191</v>
      </c>
      <c r="J13" s="98"/>
    </row>
    <row r="14" spans="1:10" ht="17.25" customHeight="1" x14ac:dyDescent="0.25">
      <c r="A14" s="146"/>
      <c r="B14" s="147"/>
      <c r="C14" s="147"/>
      <c r="D14" s="147"/>
      <c r="E14" s="148"/>
      <c r="F14" s="154"/>
      <c r="G14" s="155"/>
      <c r="H14" s="37" t="s">
        <v>185</v>
      </c>
      <c r="I14" s="142" t="s">
        <v>192</v>
      </c>
      <c r="J14" s="98"/>
    </row>
    <row r="15" spans="1:10" ht="17.25" customHeight="1" x14ac:dyDescent="0.25">
      <c r="A15" s="146"/>
      <c r="B15" s="147"/>
      <c r="C15" s="147"/>
      <c r="D15" s="147"/>
      <c r="E15" s="148"/>
      <c r="F15" s="154"/>
      <c r="G15" s="155"/>
      <c r="H15" s="37" t="s">
        <v>186</v>
      </c>
      <c r="I15" s="98" t="s">
        <v>193</v>
      </c>
      <c r="J15" s="98"/>
    </row>
    <row r="16" spans="1:10" ht="17.25" customHeight="1" x14ac:dyDescent="0.25">
      <c r="A16" s="146"/>
      <c r="B16" s="147"/>
      <c r="C16" s="147"/>
      <c r="D16" s="147"/>
      <c r="E16" s="148"/>
      <c r="F16" s="154"/>
      <c r="G16" s="155"/>
      <c r="H16" s="37" t="s">
        <v>187</v>
      </c>
      <c r="I16" s="98" t="s">
        <v>194</v>
      </c>
      <c r="J16" s="98"/>
    </row>
    <row r="17" spans="1:10" ht="17.25" customHeight="1" x14ac:dyDescent="0.25">
      <c r="A17" s="146"/>
      <c r="B17" s="147"/>
      <c r="C17" s="147"/>
      <c r="D17" s="147"/>
      <c r="E17" s="148"/>
      <c r="F17" s="154"/>
      <c r="G17" s="155"/>
      <c r="H17" s="37" t="s">
        <v>188</v>
      </c>
      <c r="I17" s="142" t="s">
        <v>195</v>
      </c>
      <c r="J17" s="98"/>
    </row>
    <row r="18" spans="1:10" ht="17.25" customHeight="1" x14ac:dyDescent="0.25">
      <c r="A18" s="146"/>
      <c r="B18" s="147"/>
      <c r="C18" s="147"/>
      <c r="D18" s="147"/>
      <c r="E18" s="148"/>
      <c r="F18" s="156"/>
      <c r="G18" s="157"/>
      <c r="H18" s="37" t="s">
        <v>189</v>
      </c>
      <c r="I18" s="142" t="s">
        <v>196</v>
      </c>
      <c r="J18" s="98"/>
    </row>
    <row r="19" spans="1:10" ht="17.25" customHeight="1" x14ac:dyDescent="0.25">
      <c r="A19" s="146"/>
      <c r="B19" s="147"/>
      <c r="C19" s="147"/>
      <c r="D19" s="147"/>
      <c r="E19" s="148"/>
      <c r="F19" s="152" t="s">
        <v>197</v>
      </c>
      <c r="G19" s="153"/>
      <c r="H19" s="37" t="s">
        <v>183</v>
      </c>
      <c r="I19" s="98" t="s">
        <v>198</v>
      </c>
      <c r="J19" s="98"/>
    </row>
    <row r="20" spans="1:10" ht="17.25" customHeight="1" x14ac:dyDescent="0.25">
      <c r="A20" s="146"/>
      <c r="B20" s="147"/>
      <c r="C20" s="147"/>
      <c r="D20" s="147"/>
      <c r="E20" s="148"/>
      <c r="F20" s="154"/>
      <c r="G20" s="155"/>
      <c r="H20" s="37" t="s">
        <v>184</v>
      </c>
      <c r="I20" s="98" t="s">
        <v>199</v>
      </c>
      <c r="J20" s="98"/>
    </row>
    <row r="21" spans="1:10" ht="17.25" customHeight="1" x14ac:dyDescent="0.25">
      <c r="A21" s="149"/>
      <c r="B21" s="150"/>
      <c r="C21" s="150"/>
      <c r="D21" s="150"/>
      <c r="E21" s="151"/>
      <c r="F21" s="156"/>
      <c r="G21" s="157"/>
      <c r="H21" s="37" t="s">
        <v>185</v>
      </c>
      <c r="I21" s="98" t="s">
        <v>200</v>
      </c>
      <c r="J21" s="98"/>
    </row>
    <row r="22" spans="1:10" ht="31.5" customHeight="1" x14ac:dyDescent="0.25">
      <c r="A22" s="142" t="s">
        <v>12</v>
      </c>
      <c r="B22" s="142"/>
      <c r="C22" s="110" t="str">
        <f>CONCATENATE((IF(OR(F8="",F8="NA"),"",F8)),", ",(IF(OR(A23="",A23="NA"),"",A23)),".",(IF(OR(C23="",C23="NA"),"",C23)),", ",(IF(OR(C24="",C24="NA"),"",C24)),", ",(IF(OR(H24="",H24="NA"),"",H24)),", ",(IF(OR(C25="",C25="NA"),"",C25)),", ",(IF(OR(C26="",C26="NA"),"",C26)),", ",(IF(OR(H25="",H25="NA"),"",H25)),".")</f>
        <v>Space World, Survey No.17/1 Part, Karjat-Murbad Road, Anjap, Neral, Karjat, Raigad.</v>
      </c>
      <c r="D22" s="111"/>
      <c r="E22" s="111"/>
      <c r="F22" s="111"/>
      <c r="G22" s="111"/>
      <c r="H22" s="111"/>
      <c r="I22" s="111"/>
      <c r="J22" s="112"/>
    </row>
    <row r="23" spans="1:10" ht="15.75" customHeight="1" x14ac:dyDescent="0.25">
      <c r="A23" s="110" t="s">
        <v>202</v>
      </c>
      <c r="B23" s="112"/>
      <c r="C23" s="110" t="s">
        <v>201</v>
      </c>
      <c r="D23" s="111"/>
      <c r="E23" s="111"/>
      <c r="F23" s="111"/>
      <c r="G23" s="111"/>
      <c r="H23" s="111"/>
      <c r="I23" s="111"/>
      <c r="J23" s="112"/>
    </row>
    <row r="24" spans="1:10" ht="15.75" customHeight="1" x14ac:dyDescent="0.25">
      <c r="A24" s="110" t="s">
        <v>13</v>
      </c>
      <c r="B24" s="112"/>
      <c r="C24" s="98" t="s">
        <v>207</v>
      </c>
      <c r="D24" s="98"/>
      <c r="E24" s="98"/>
      <c r="F24" s="99" t="s">
        <v>140</v>
      </c>
      <c r="G24" s="100"/>
      <c r="H24" s="110" t="s">
        <v>203</v>
      </c>
      <c r="I24" s="111"/>
      <c r="J24" s="112"/>
    </row>
    <row r="25" spans="1:10" x14ac:dyDescent="0.25">
      <c r="A25" s="98" t="s">
        <v>15</v>
      </c>
      <c r="B25" s="98"/>
      <c r="C25" s="98" t="s">
        <v>204</v>
      </c>
      <c r="D25" s="98"/>
      <c r="E25" s="98"/>
      <c r="F25" s="99" t="s">
        <v>14</v>
      </c>
      <c r="G25" s="100"/>
      <c r="H25" s="101" t="s">
        <v>220</v>
      </c>
      <c r="I25" s="101"/>
      <c r="J25" s="101"/>
    </row>
    <row r="26" spans="1:10" x14ac:dyDescent="0.25">
      <c r="A26" s="98" t="s">
        <v>141</v>
      </c>
      <c r="B26" s="98"/>
      <c r="C26" s="110" t="s">
        <v>205</v>
      </c>
      <c r="D26" s="111"/>
      <c r="E26" s="112"/>
      <c r="F26" s="99" t="s">
        <v>16</v>
      </c>
      <c r="G26" s="100"/>
      <c r="H26" s="110">
        <v>410101</v>
      </c>
      <c r="I26" s="111"/>
      <c r="J26" s="112"/>
    </row>
    <row r="27" spans="1:10" ht="32.25" customHeight="1" x14ac:dyDescent="0.25">
      <c r="A27" s="98" t="s">
        <v>17</v>
      </c>
      <c r="B27" s="98"/>
      <c r="C27" s="159" t="s">
        <v>206</v>
      </c>
      <c r="D27" s="159"/>
      <c r="E27" s="159"/>
      <c r="F27" s="142" t="s">
        <v>18</v>
      </c>
      <c r="G27" s="142"/>
      <c r="H27" s="140" t="s">
        <v>239</v>
      </c>
      <c r="I27" s="140"/>
      <c r="J27" s="141"/>
    </row>
    <row r="28" spans="1:10" ht="15" customHeight="1" x14ac:dyDescent="0.25">
      <c r="A28" s="99" t="s">
        <v>153</v>
      </c>
      <c r="B28" s="160"/>
      <c r="C28" s="160"/>
      <c r="D28" s="160"/>
      <c r="E28" s="100"/>
      <c r="F28" s="143" t="s">
        <v>19</v>
      </c>
      <c r="G28" s="144"/>
      <c r="H28" s="144"/>
      <c r="I28" s="144"/>
      <c r="J28" s="145"/>
    </row>
    <row r="29" spans="1:10" ht="18.75" customHeight="1" x14ac:dyDescent="0.25">
      <c r="A29" s="123"/>
      <c r="B29" s="124"/>
      <c r="C29" s="124"/>
      <c r="D29" s="124"/>
      <c r="E29" s="161"/>
      <c r="F29" s="149"/>
      <c r="G29" s="150"/>
      <c r="H29" s="150"/>
      <c r="I29" s="150"/>
      <c r="J29" s="151"/>
    </row>
    <row r="30" spans="1:10" ht="15" customHeight="1" x14ac:dyDescent="0.25">
      <c r="A30" s="99" t="s">
        <v>20</v>
      </c>
      <c r="B30" s="160"/>
      <c r="C30" s="160"/>
      <c r="D30" s="160"/>
      <c r="E30" s="100"/>
      <c r="F30" s="99" t="s">
        <v>21</v>
      </c>
      <c r="G30" s="160"/>
      <c r="H30" s="160"/>
      <c r="I30" s="160"/>
      <c r="J30" s="100"/>
    </row>
    <row r="31" spans="1:10" x14ac:dyDescent="0.25">
      <c r="A31" s="123"/>
      <c r="B31" s="124"/>
      <c r="C31" s="124"/>
      <c r="D31" s="124"/>
      <c r="E31" s="161"/>
      <c r="F31" s="123"/>
      <c r="G31" s="124"/>
      <c r="H31" s="124"/>
      <c r="I31" s="124"/>
      <c r="J31" s="161"/>
    </row>
    <row r="32" spans="1:10" ht="15" customHeight="1" x14ac:dyDescent="0.25">
      <c r="A32" s="104" t="s">
        <v>22</v>
      </c>
      <c r="B32" s="105"/>
      <c r="C32" s="105"/>
      <c r="D32" s="105"/>
      <c r="E32" s="106"/>
      <c r="F32" s="134" t="s">
        <v>23</v>
      </c>
      <c r="G32" s="135"/>
      <c r="H32" s="135"/>
      <c r="I32" s="135"/>
      <c r="J32" s="136"/>
    </row>
    <row r="33" spans="1:10" x14ac:dyDescent="0.25">
      <c r="A33" s="104" t="s">
        <v>24</v>
      </c>
      <c r="B33" s="105"/>
      <c r="C33" s="105"/>
      <c r="D33" s="105"/>
      <c r="E33" s="106"/>
      <c r="F33" s="134" t="s">
        <v>25</v>
      </c>
      <c r="G33" s="135"/>
      <c r="H33" s="135"/>
      <c r="I33" s="135"/>
      <c r="J33" s="136"/>
    </row>
    <row r="34" spans="1:10" ht="15" customHeight="1" x14ac:dyDescent="0.25">
      <c r="A34" s="104" t="s">
        <v>26</v>
      </c>
      <c r="B34" s="105"/>
      <c r="C34" s="105"/>
      <c r="D34" s="105"/>
      <c r="E34" s="106"/>
      <c r="F34" s="134" t="s">
        <v>27</v>
      </c>
      <c r="G34" s="135"/>
      <c r="H34" s="135"/>
      <c r="I34" s="135"/>
      <c r="J34" s="136"/>
    </row>
    <row r="35" spans="1:10" x14ac:dyDescent="0.25">
      <c r="A35" s="98" t="s">
        <v>28</v>
      </c>
      <c r="B35" s="98"/>
      <c r="C35" s="98"/>
      <c r="D35" s="98"/>
      <c r="E35" s="98"/>
      <c r="F35" s="158" t="s">
        <v>29</v>
      </c>
      <c r="G35" s="158"/>
      <c r="H35" s="158"/>
      <c r="I35" s="158"/>
      <c r="J35" s="158"/>
    </row>
    <row r="36" spans="1:10" x14ac:dyDescent="0.25">
      <c r="A36" s="102" t="s">
        <v>30</v>
      </c>
      <c r="B36" s="102"/>
      <c r="C36" s="102" t="s">
        <v>31</v>
      </c>
      <c r="D36" s="102"/>
      <c r="E36" s="102" t="s">
        <v>32</v>
      </c>
      <c r="F36" s="102"/>
      <c r="G36" s="102" t="s">
        <v>34</v>
      </c>
      <c r="H36" s="102"/>
      <c r="I36" s="102" t="s">
        <v>33</v>
      </c>
      <c r="J36" s="102"/>
    </row>
    <row r="37" spans="1:10" x14ac:dyDescent="0.25">
      <c r="A37" s="103" t="s">
        <v>35</v>
      </c>
      <c r="B37" s="103"/>
      <c r="C37" s="103" t="s">
        <v>36</v>
      </c>
      <c r="D37" s="103"/>
      <c r="E37" s="103" t="s">
        <v>36</v>
      </c>
      <c r="F37" s="103"/>
      <c r="G37" s="103" t="s">
        <v>36</v>
      </c>
      <c r="H37" s="103"/>
      <c r="I37" s="103" t="s">
        <v>36</v>
      </c>
      <c r="J37" s="103"/>
    </row>
    <row r="38" spans="1:10" x14ac:dyDescent="0.25">
      <c r="A38" s="102" t="s">
        <v>37</v>
      </c>
      <c r="B38" s="102"/>
      <c r="C38" s="102" t="s">
        <v>235</v>
      </c>
      <c r="D38" s="102"/>
      <c r="E38" s="102" t="s">
        <v>234</v>
      </c>
      <c r="F38" s="102"/>
      <c r="G38" s="102" t="s">
        <v>13</v>
      </c>
      <c r="H38" s="102"/>
      <c r="I38" s="102" t="s">
        <v>235</v>
      </c>
      <c r="J38" s="102"/>
    </row>
    <row r="39" spans="1:10" x14ac:dyDescent="0.25">
      <c r="A39" s="98" t="s">
        <v>38</v>
      </c>
      <c r="B39" s="98"/>
      <c r="C39" s="98"/>
      <c r="D39" s="98"/>
      <c r="E39" s="98"/>
      <c r="F39" s="98"/>
      <c r="G39" s="98"/>
      <c r="H39" s="98"/>
      <c r="I39" s="98"/>
      <c r="J39" s="98"/>
    </row>
    <row r="40" spans="1:10" x14ac:dyDescent="0.25">
      <c r="A40" s="98" t="s">
        <v>39</v>
      </c>
      <c r="B40" s="98"/>
      <c r="C40" s="98"/>
      <c r="D40" s="98"/>
      <c r="E40" s="98"/>
      <c r="F40" s="98"/>
      <c r="G40" s="98"/>
      <c r="H40" s="98"/>
      <c r="I40" s="98"/>
      <c r="J40" s="98"/>
    </row>
    <row r="41" spans="1:10" x14ac:dyDescent="0.25">
      <c r="A41" s="116" t="s">
        <v>40</v>
      </c>
      <c r="B41" s="117"/>
      <c r="C41" s="116" t="s">
        <v>294</v>
      </c>
      <c r="D41" s="121"/>
      <c r="E41" s="121"/>
      <c r="F41" s="121"/>
      <c r="G41" s="121"/>
      <c r="H41" s="121"/>
      <c r="I41" s="121"/>
      <c r="J41" s="117"/>
    </row>
    <row r="42" spans="1:10" x14ac:dyDescent="0.25">
      <c r="A42" s="116" t="s">
        <v>295</v>
      </c>
      <c r="B42" s="117"/>
      <c r="C42" s="122" t="s">
        <v>296</v>
      </c>
      <c r="D42" s="121"/>
      <c r="E42" s="121"/>
      <c r="F42" s="121"/>
      <c r="G42" s="121"/>
      <c r="H42" s="121"/>
      <c r="I42" s="121"/>
      <c r="J42" s="117"/>
    </row>
    <row r="43" spans="1:10" x14ac:dyDescent="0.25">
      <c r="A43" s="118" t="s">
        <v>41</v>
      </c>
      <c r="B43" s="119"/>
      <c r="C43" s="119"/>
      <c r="D43" s="119"/>
      <c r="E43" s="119"/>
      <c r="F43" s="119"/>
      <c r="G43" s="119"/>
      <c r="H43" s="119"/>
      <c r="I43" s="119"/>
      <c r="J43" s="120"/>
    </row>
    <row r="44" spans="1:10" ht="15" customHeight="1" x14ac:dyDescent="0.25">
      <c r="A44" s="110" t="s">
        <v>42</v>
      </c>
      <c r="B44" s="111"/>
      <c r="C44" s="111"/>
      <c r="D44" s="111"/>
      <c r="E44" s="112"/>
      <c r="F44" s="113" t="s">
        <v>218</v>
      </c>
      <c r="G44" s="114"/>
      <c r="H44" s="114"/>
      <c r="I44" s="114"/>
      <c r="J44" s="115"/>
    </row>
    <row r="45" spans="1:10" ht="15" customHeight="1" x14ac:dyDescent="0.25">
      <c r="A45" s="123" t="s">
        <v>43</v>
      </c>
      <c r="B45" s="124"/>
      <c r="C45" s="124"/>
      <c r="D45" s="124"/>
      <c r="E45" s="124"/>
      <c r="F45" s="110" t="s">
        <v>44</v>
      </c>
      <c r="G45" s="111"/>
      <c r="H45" s="111"/>
      <c r="I45" s="111"/>
      <c r="J45" s="112"/>
    </row>
    <row r="46" spans="1:10" x14ac:dyDescent="0.25">
      <c r="A46" s="118" t="s">
        <v>45</v>
      </c>
      <c r="B46" s="119"/>
      <c r="C46" s="119"/>
      <c r="D46" s="119"/>
      <c r="E46" s="119"/>
      <c r="F46" s="119"/>
      <c r="G46" s="119"/>
      <c r="H46" s="119"/>
      <c r="I46" s="119"/>
      <c r="J46" s="120"/>
    </row>
    <row r="47" spans="1:10" x14ac:dyDescent="0.25">
      <c r="A47" s="104" t="s">
        <v>46</v>
      </c>
      <c r="B47" s="105"/>
      <c r="C47" s="105"/>
      <c r="D47" s="105"/>
      <c r="E47" s="106"/>
      <c r="F47" s="166">
        <v>11814.8</v>
      </c>
      <c r="G47" s="167"/>
      <c r="H47" s="167"/>
      <c r="I47" s="167"/>
      <c r="J47" s="168"/>
    </row>
    <row r="48" spans="1:10" x14ac:dyDescent="0.25">
      <c r="A48" s="104" t="s">
        <v>47</v>
      </c>
      <c r="B48" s="105"/>
      <c r="C48" s="105"/>
      <c r="D48" s="105"/>
      <c r="E48" s="106"/>
      <c r="F48" s="107">
        <v>1.2</v>
      </c>
      <c r="G48" s="108"/>
      <c r="H48" s="108"/>
      <c r="I48" s="108"/>
      <c r="J48" s="109"/>
    </row>
    <row r="49" spans="1:13" x14ac:dyDescent="0.25">
      <c r="A49" s="104" t="s">
        <v>48</v>
      </c>
      <c r="B49" s="105"/>
      <c r="C49" s="105"/>
      <c r="D49" s="105"/>
      <c r="E49" s="106"/>
      <c r="F49" s="107">
        <f>F51/F47-1.2</f>
        <v>0.13020956766090008</v>
      </c>
      <c r="G49" s="108"/>
      <c r="H49" s="108"/>
      <c r="I49" s="108"/>
      <c r="J49" s="109"/>
    </row>
    <row r="50" spans="1:13" x14ac:dyDescent="0.25">
      <c r="A50" s="104" t="s">
        <v>49</v>
      </c>
      <c r="B50" s="105"/>
      <c r="C50" s="105"/>
      <c r="D50" s="105"/>
      <c r="E50" s="106"/>
      <c r="F50" s="107">
        <f>F48+F49</f>
        <v>1.3302095676609</v>
      </c>
      <c r="G50" s="108"/>
      <c r="H50" s="108"/>
      <c r="I50" s="108"/>
      <c r="J50" s="109"/>
    </row>
    <row r="51" spans="1:13" x14ac:dyDescent="0.25">
      <c r="A51" s="104" t="s">
        <v>50</v>
      </c>
      <c r="B51" s="105"/>
      <c r="C51" s="105"/>
      <c r="D51" s="105"/>
      <c r="E51" s="106"/>
      <c r="F51" s="169">
        <v>15716.16</v>
      </c>
      <c r="G51" s="170"/>
      <c r="H51" s="170"/>
      <c r="I51" s="170"/>
      <c r="J51" s="171"/>
    </row>
    <row r="52" spans="1:13" x14ac:dyDescent="0.25">
      <c r="A52" s="104" t="s">
        <v>51</v>
      </c>
      <c r="B52" s="105"/>
      <c r="C52" s="105"/>
      <c r="D52" s="105"/>
      <c r="E52" s="106"/>
      <c r="F52" s="172" t="s">
        <v>221</v>
      </c>
      <c r="G52" s="138"/>
      <c r="H52" s="138"/>
      <c r="I52" s="138"/>
      <c r="J52" s="139"/>
    </row>
    <row r="53" spans="1:13" x14ac:dyDescent="0.25">
      <c r="A53" s="118" t="s">
        <v>52</v>
      </c>
      <c r="B53" s="119"/>
      <c r="C53" s="119"/>
      <c r="D53" s="119"/>
      <c r="E53" s="119"/>
      <c r="F53" s="119"/>
      <c r="G53" s="119"/>
      <c r="H53" s="119"/>
      <c r="I53" s="119"/>
      <c r="J53" s="120"/>
    </row>
    <row r="54" spans="1:13" x14ac:dyDescent="0.25">
      <c r="A54" s="110" t="s">
        <v>53</v>
      </c>
      <c r="B54" s="112"/>
      <c r="C54" s="162" t="s">
        <v>209</v>
      </c>
      <c r="D54" s="173"/>
      <c r="E54" s="173"/>
      <c r="F54" s="174"/>
      <c r="G54" s="20" t="s">
        <v>54</v>
      </c>
      <c r="H54" s="110" t="s">
        <v>208</v>
      </c>
      <c r="I54" s="111"/>
      <c r="J54" s="112"/>
    </row>
    <row r="55" spans="1:13" ht="31.5" customHeight="1" x14ac:dyDescent="0.25">
      <c r="A55" s="110" t="s">
        <v>55</v>
      </c>
      <c r="B55" s="112"/>
      <c r="C55" s="162" t="str">
        <f>C54</f>
        <v>MS/LNA1/SR/117/2014</v>
      </c>
      <c r="D55" s="173"/>
      <c r="E55" s="173"/>
      <c r="F55" s="174"/>
      <c r="G55" s="20" t="s">
        <v>54</v>
      </c>
      <c r="H55" s="110" t="str">
        <f>H54</f>
        <v>25/07/2016.</v>
      </c>
      <c r="I55" s="111"/>
      <c r="J55" s="112"/>
    </row>
    <row r="56" spans="1:13" ht="82.5" customHeight="1" x14ac:dyDescent="0.25">
      <c r="A56" s="110" t="s">
        <v>56</v>
      </c>
      <c r="B56" s="112"/>
      <c r="C56" s="162" t="s">
        <v>283</v>
      </c>
      <c r="D56" s="163"/>
      <c r="E56" s="163"/>
      <c r="F56" s="164"/>
      <c r="G56" s="13" t="s">
        <v>54</v>
      </c>
      <c r="H56" s="110" t="str">
        <f>H55</f>
        <v>25/07/2016.</v>
      </c>
      <c r="I56" s="111" t="s">
        <v>57</v>
      </c>
      <c r="J56" s="112"/>
    </row>
    <row r="57" spans="1:13" ht="15" customHeight="1" x14ac:dyDescent="0.25">
      <c r="A57" s="110" t="s">
        <v>58</v>
      </c>
      <c r="B57" s="112"/>
      <c r="C57" s="162" t="s">
        <v>150</v>
      </c>
      <c r="D57" s="163"/>
      <c r="E57" s="163"/>
      <c r="F57" s="164" t="s">
        <v>59</v>
      </c>
      <c r="G57" s="20" t="s">
        <v>54</v>
      </c>
      <c r="H57" s="110" t="s">
        <v>36</v>
      </c>
      <c r="I57" s="111" t="s">
        <v>36</v>
      </c>
      <c r="J57" s="112"/>
    </row>
    <row r="58" spans="1:13" ht="78.75" customHeight="1" x14ac:dyDescent="0.25">
      <c r="A58" s="98" t="s">
        <v>60</v>
      </c>
      <c r="B58" s="98"/>
      <c r="C58" s="98"/>
      <c r="D58" s="103" t="str">
        <f>H56</f>
        <v>25/07/2016.</v>
      </c>
      <c r="E58" s="103"/>
      <c r="F58" s="104" t="s">
        <v>61</v>
      </c>
      <c r="G58" s="165"/>
      <c r="H58" s="137" t="s">
        <v>301</v>
      </c>
      <c r="I58" s="138"/>
      <c r="J58" s="139"/>
    </row>
    <row r="59" spans="1:13" x14ac:dyDescent="0.25">
      <c r="A59" s="175" t="s">
        <v>62</v>
      </c>
      <c r="B59" s="176"/>
      <c r="C59" s="176"/>
      <c r="D59" s="176"/>
      <c r="E59" s="176"/>
      <c r="F59" s="176"/>
      <c r="G59" s="176"/>
      <c r="H59" s="176"/>
      <c r="I59" s="176"/>
      <c r="J59" s="177"/>
    </row>
    <row r="60" spans="1:13" ht="15.75" customHeight="1" x14ac:dyDescent="0.25">
      <c r="A60" s="104" t="s">
        <v>63</v>
      </c>
      <c r="B60" s="105"/>
      <c r="C60" s="106"/>
      <c r="D60" s="178">
        <f>F51</f>
        <v>15716.16</v>
      </c>
      <c r="E60" s="179"/>
      <c r="F60" s="180" t="s">
        <v>64</v>
      </c>
      <c r="G60" s="181"/>
      <c r="H60" s="180" t="s">
        <v>240</v>
      </c>
      <c r="I60" s="182"/>
      <c r="J60" s="181"/>
    </row>
    <row r="61" spans="1:13" ht="32.25" customHeight="1" x14ac:dyDescent="0.25">
      <c r="A61" s="219" t="s">
        <v>65</v>
      </c>
      <c r="B61" s="219"/>
      <c r="C61" s="253" t="s">
        <v>284</v>
      </c>
      <c r="D61" s="253"/>
      <c r="E61" s="253"/>
      <c r="F61" s="253"/>
      <c r="G61" s="253"/>
      <c r="H61" s="253"/>
      <c r="I61" s="253"/>
      <c r="J61" s="253"/>
    </row>
    <row r="62" spans="1:13" ht="15.75" customHeight="1" x14ac:dyDescent="0.25">
      <c r="A62" s="98" t="s">
        <v>66</v>
      </c>
      <c r="B62" s="98"/>
      <c r="C62" s="98"/>
      <c r="D62" s="142" t="s">
        <v>67</v>
      </c>
      <c r="E62" s="142"/>
      <c r="F62" s="142"/>
      <c r="G62" s="142"/>
      <c r="H62" s="142"/>
      <c r="I62" s="142"/>
      <c r="J62" s="142"/>
    </row>
    <row r="63" spans="1:13" ht="16.5" thickBot="1" x14ac:dyDescent="0.3">
      <c r="A63" s="236" t="s">
        <v>222</v>
      </c>
      <c r="B63" s="236"/>
      <c r="C63" s="236"/>
      <c r="D63" s="236"/>
      <c r="E63" s="236"/>
      <c r="F63" s="236"/>
      <c r="G63" s="236"/>
      <c r="H63" s="236"/>
      <c r="I63" s="236"/>
      <c r="J63" s="236"/>
    </row>
    <row r="64" spans="1:13" ht="18.75" customHeight="1" x14ac:dyDescent="0.25">
      <c r="A64" s="235" t="s">
        <v>258</v>
      </c>
      <c r="B64" s="235"/>
      <c r="C64" s="193" t="s">
        <v>287</v>
      </c>
      <c r="D64" s="193"/>
      <c r="E64" s="193"/>
      <c r="F64" s="193"/>
      <c r="G64" s="193"/>
      <c r="H64" s="193"/>
      <c r="I64" s="193"/>
      <c r="J64" s="193"/>
      <c r="K64" s="51" t="str">
        <f ca="1">(IF(C68=0,"Work not yet Started.",IF(D68=25%,"Piling work in process",IF(D68=50%,"Excavation work in process",IF(D68=100%,"Excavation work completed, ","0")))&amp;(IF(C69=0%,"",IF(C69=M70,"Footing work is process",IF(C69=M71,"Footing work Completed",IF(C69=M72,"1st Basement Completed",IF(C69=M73,"1st &amp; 2nd Basement Completed",IF(C69=M74,"1st to 3rd Basement Completed",IF(C69=M75,"1st to 4th Basement Completed",IF(C69=M76,"Plinth work is process",IF(C69=M77,"Plinth work completed","0")))))))))))&amp;(IF(C70&gt;0,", RCC upto "&amp;C70&amp;" Slab completed",""))&amp;(IF(C71&gt;0,", Brickwork upto "&amp;C71&amp;" Floor completed"," "))&amp;(IF(C72&gt;0,", Internal Plaster upto "&amp;C72&amp;" Floor completed"," "))&amp;(IF(C73&gt;0,", External Plaster upto "&amp;C73&amp;" Floor completed"," "))&amp;(IF(C74&gt;0,", Flooring upto "&amp;C74&amp;" Floor completed"," "))&amp;(IF(C75&gt;0,", Painting upto "&amp;C75&amp;" Floor completed"," "))&amp;(IF(C76&gt;0,", Finishing upto "&amp;C76&amp;" Floor completed"," ")))</f>
        <v xml:space="preserve">Excavation work completed,       </v>
      </c>
      <c r="L64" s="51"/>
      <c r="M64" s="52"/>
    </row>
    <row r="65" spans="1:13" ht="15" customHeight="1" x14ac:dyDescent="0.25">
      <c r="A65" s="76" t="s">
        <v>136</v>
      </c>
      <c r="B65" s="76">
        <v>0</v>
      </c>
      <c r="C65" s="76" t="s">
        <v>138</v>
      </c>
      <c r="D65" s="189">
        <v>1</v>
      </c>
      <c r="E65" s="189"/>
      <c r="F65" s="76" t="s">
        <v>137</v>
      </c>
      <c r="G65" s="76">
        <v>0</v>
      </c>
      <c r="H65" s="76" t="s">
        <v>259</v>
      </c>
      <c r="I65" s="189">
        <f ca="1">--TRIM(RIGHT(SUBSTITUTE(LEFT(C64,_xlfn.AGGREGATE(16,6,FIND({0,1,2,3,4,5,6,7,8,9},C64,ROW(INDIRECT("1:"&amp;LEN(C64)))),1))," ",REPT(" ",LEN(C64))),LEN(C64)))</f>
        <v>7</v>
      </c>
      <c r="J65" s="189"/>
      <c r="K65" s="56" t="s">
        <v>260</v>
      </c>
      <c r="L65" s="56"/>
      <c r="M65" s="57"/>
    </row>
    <row r="66" spans="1:13" ht="15" customHeight="1" x14ac:dyDescent="0.25">
      <c r="A66" s="192" t="s">
        <v>261</v>
      </c>
      <c r="B66" s="192"/>
      <c r="C66" s="193" t="str">
        <f ca="1">K64</f>
        <v xml:space="preserve">Excavation work completed,       </v>
      </c>
      <c r="D66" s="193"/>
      <c r="E66" s="193"/>
      <c r="F66" s="193"/>
      <c r="G66" s="193"/>
      <c r="H66" s="193"/>
      <c r="I66" s="193"/>
      <c r="J66" s="193"/>
      <c r="K66" s="56" t="s">
        <v>262</v>
      </c>
      <c r="L66" s="56"/>
      <c r="M66" s="57"/>
    </row>
    <row r="67" spans="1:13" ht="15" customHeight="1" x14ac:dyDescent="0.25">
      <c r="A67" s="183" t="s">
        <v>68</v>
      </c>
      <c r="B67" s="183"/>
      <c r="C67" s="75" t="s">
        <v>263</v>
      </c>
      <c r="D67" s="183" t="s">
        <v>264</v>
      </c>
      <c r="E67" s="183"/>
      <c r="F67" s="183" t="s">
        <v>265</v>
      </c>
      <c r="G67" s="183"/>
      <c r="H67" s="183" t="s">
        <v>266</v>
      </c>
      <c r="I67" s="183"/>
      <c r="J67" s="183"/>
      <c r="K67" s="58" t="s">
        <v>267</v>
      </c>
      <c r="M67" s="59">
        <f ca="1">I65*25%</f>
        <v>1.75</v>
      </c>
    </row>
    <row r="68" spans="1:13" ht="15" customHeight="1" x14ac:dyDescent="0.25">
      <c r="A68" s="183" t="s">
        <v>268</v>
      </c>
      <c r="B68" s="183"/>
      <c r="C68" s="72">
        <f ca="1">M69</f>
        <v>7</v>
      </c>
      <c r="D68" s="184">
        <f ca="1">((100/I65)*C68)/100</f>
        <v>1</v>
      </c>
      <c r="E68" s="184"/>
      <c r="F68" s="184">
        <f ca="1">(IF(C66=K65,"100%",IF(C66=K66,"100%",(((C69/I65*10)+(40/(D65+G65+I65)*C70)+(7.5/(I65)*C71)+(7.5/(I65)*C72)+(10/I65*C73)+(10/I65*C74)+(5/I65*C75)+(5/I65*C76)+(5/I65*C77))/100))))</f>
        <v>0</v>
      </c>
      <c r="G68" s="184"/>
      <c r="H68" s="184">
        <f ca="1">((((C68/I65)*20)+((C69/I65)*25)+(30/(I65+G65+D65)*C70)+(5/I65*C71)+(5/I65*C72)+(5/I65*C73)+(5/I65*C74)+(0/I65*C75)+(0/I65*C76)+(5/I65*C77))/100)</f>
        <v>0.2</v>
      </c>
      <c r="I68" s="184"/>
      <c r="J68" s="184"/>
      <c r="K68" s="58" t="s">
        <v>144</v>
      </c>
      <c r="L68" s="60"/>
      <c r="M68" s="61">
        <f ca="1">I65*50%</f>
        <v>3.5</v>
      </c>
    </row>
    <row r="69" spans="1:13" ht="15" customHeight="1" x14ac:dyDescent="0.25">
      <c r="A69" s="183" t="s">
        <v>69</v>
      </c>
      <c r="B69" s="183"/>
      <c r="C69" s="73">
        <v>0</v>
      </c>
      <c r="D69" s="184">
        <f ca="1">((100/I65)*C69)/100</f>
        <v>0</v>
      </c>
      <c r="E69" s="184"/>
      <c r="F69" s="184"/>
      <c r="G69" s="184"/>
      <c r="H69" s="184"/>
      <c r="I69" s="184"/>
      <c r="J69" s="184"/>
      <c r="K69" s="58" t="s">
        <v>145</v>
      </c>
      <c r="L69" s="60"/>
      <c r="M69" s="61">
        <f ca="1">I65</f>
        <v>7</v>
      </c>
    </row>
    <row r="70" spans="1:13" ht="15" customHeight="1" x14ac:dyDescent="0.25">
      <c r="A70" s="183" t="s">
        <v>269</v>
      </c>
      <c r="B70" s="183"/>
      <c r="C70" s="73">
        <v>0</v>
      </c>
      <c r="D70" s="184">
        <f ca="1">((100/(D65+G65+I65))*C70)/100</f>
        <v>0</v>
      </c>
      <c r="E70" s="184"/>
      <c r="F70" s="184"/>
      <c r="G70" s="184"/>
      <c r="H70" s="184"/>
      <c r="I70" s="184"/>
      <c r="J70" s="184"/>
      <c r="K70" s="58" t="s">
        <v>146</v>
      </c>
      <c r="L70" s="60"/>
      <c r="M70" s="62">
        <f ca="1">(IF(B65=0,I65/4,(I65/(B65+4))))</f>
        <v>1.75</v>
      </c>
    </row>
    <row r="71" spans="1:13" ht="15" customHeight="1" x14ac:dyDescent="0.25">
      <c r="A71" s="183" t="s">
        <v>270</v>
      </c>
      <c r="B71" s="183" t="s">
        <v>271</v>
      </c>
      <c r="C71" s="72">
        <v>0</v>
      </c>
      <c r="D71" s="184">
        <f ca="1">((100/I65)*C71)/100</f>
        <v>0</v>
      </c>
      <c r="E71" s="184"/>
      <c r="F71" s="184"/>
      <c r="G71" s="184"/>
      <c r="H71" s="184"/>
      <c r="I71" s="184"/>
      <c r="J71" s="184"/>
      <c r="K71" s="58" t="s">
        <v>147</v>
      </c>
      <c r="L71" s="60"/>
      <c r="M71" s="62">
        <f ca="1">(IF(B65=0,I65/4+M70,(I65/(B65+4)+M70)))</f>
        <v>3.5</v>
      </c>
    </row>
    <row r="72" spans="1:13" ht="15" customHeight="1" x14ac:dyDescent="0.25">
      <c r="A72" s="183" t="s">
        <v>272</v>
      </c>
      <c r="B72" s="183" t="s">
        <v>271</v>
      </c>
      <c r="C72" s="72">
        <v>0</v>
      </c>
      <c r="D72" s="184">
        <f ca="1">((100/I65)*C72)/100</f>
        <v>0</v>
      </c>
      <c r="E72" s="184"/>
      <c r="F72" s="184"/>
      <c r="G72" s="184"/>
      <c r="H72" s="184"/>
      <c r="I72" s="184"/>
      <c r="J72" s="184"/>
      <c r="K72" s="58" t="s">
        <v>273</v>
      </c>
      <c r="L72" s="63"/>
      <c r="M72" s="62">
        <f>(IF(B65=0,0,(I65/(B65+4)+M71)))</f>
        <v>0</v>
      </c>
    </row>
    <row r="73" spans="1:13" ht="15" customHeight="1" x14ac:dyDescent="0.25">
      <c r="A73" s="183" t="s">
        <v>274</v>
      </c>
      <c r="B73" s="183" t="s">
        <v>275</v>
      </c>
      <c r="C73" s="72">
        <v>0</v>
      </c>
      <c r="D73" s="184">
        <f ca="1">((100/(I65))*C73)/100</f>
        <v>0</v>
      </c>
      <c r="E73" s="184"/>
      <c r="F73" s="184"/>
      <c r="G73" s="184"/>
      <c r="H73" s="184"/>
      <c r="I73" s="184"/>
      <c r="J73" s="184"/>
      <c r="K73" s="58" t="s">
        <v>276</v>
      </c>
      <c r="L73" s="63"/>
      <c r="M73" s="62">
        <f>(IF(B65&gt;1,(I65/(B65+4)+M72),0))</f>
        <v>0</v>
      </c>
    </row>
    <row r="74" spans="1:13" ht="15" customHeight="1" x14ac:dyDescent="0.25">
      <c r="A74" s="183" t="s">
        <v>277</v>
      </c>
      <c r="B74" s="183" t="s">
        <v>277</v>
      </c>
      <c r="C74" s="72">
        <v>0</v>
      </c>
      <c r="D74" s="184">
        <f ca="1">((100/I65)*C74)/100</f>
        <v>0</v>
      </c>
      <c r="E74" s="184"/>
      <c r="F74" s="184"/>
      <c r="G74" s="184"/>
      <c r="H74" s="184"/>
      <c r="I74" s="184"/>
      <c r="J74" s="184"/>
      <c r="K74" s="58" t="s">
        <v>278</v>
      </c>
      <c r="L74" s="64"/>
      <c r="M74" s="65">
        <f>(IF(B65&gt;2,(I65/(B65+4)+M73),0))</f>
        <v>0</v>
      </c>
    </row>
    <row r="75" spans="1:13" ht="15" customHeight="1" x14ac:dyDescent="0.25">
      <c r="A75" s="183" t="s">
        <v>279</v>
      </c>
      <c r="B75" s="183"/>
      <c r="C75" s="72">
        <v>0</v>
      </c>
      <c r="D75" s="184">
        <f ca="1">((100/I65)*C75)/100</f>
        <v>0</v>
      </c>
      <c r="E75" s="184"/>
      <c r="F75" s="184"/>
      <c r="G75" s="184"/>
      <c r="H75" s="184"/>
      <c r="I75" s="184"/>
      <c r="J75" s="184"/>
      <c r="K75" s="58" t="s">
        <v>280</v>
      </c>
      <c r="L75" s="66"/>
      <c r="M75" s="67">
        <f>(IF(B65&gt;3,(I65/(B65+4)+M74),0))</f>
        <v>0</v>
      </c>
    </row>
    <row r="76" spans="1:13" ht="15" customHeight="1" x14ac:dyDescent="0.25">
      <c r="A76" s="183" t="s">
        <v>281</v>
      </c>
      <c r="B76" s="183" t="s">
        <v>281</v>
      </c>
      <c r="C76" s="72">
        <v>0</v>
      </c>
      <c r="D76" s="184">
        <f ca="1">((100/(I65))*C76)/100</f>
        <v>0</v>
      </c>
      <c r="E76" s="184"/>
      <c r="F76" s="184"/>
      <c r="G76" s="184"/>
      <c r="H76" s="184"/>
      <c r="I76" s="184"/>
      <c r="J76" s="184"/>
      <c r="K76" s="58" t="s">
        <v>148</v>
      </c>
      <c r="L76" s="60"/>
      <c r="M76" s="62">
        <f ca="1">(IF(B65=0,I65/4+M71,(I65/(B65+4)+M71+MAX(0,M72-M71)+MAX(0,M73-M72)+MAX(0,M74-M73)+MAX(0,M75-M74))))</f>
        <v>5.25</v>
      </c>
    </row>
    <row r="77" spans="1:13" ht="15" customHeight="1" thickBot="1" x14ac:dyDescent="0.3">
      <c r="A77" s="183" t="s">
        <v>282</v>
      </c>
      <c r="B77" s="183"/>
      <c r="C77" s="72">
        <v>0</v>
      </c>
      <c r="D77" s="184">
        <f ca="1">((100/(I65))*C77)/100</f>
        <v>0</v>
      </c>
      <c r="E77" s="184"/>
      <c r="F77" s="184"/>
      <c r="G77" s="184"/>
      <c r="H77" s="184"/>
      <c r="I77" s="184"/>
      <c r="J77" s="184"/>
      <c r="K77" s="68" t="s">
        <v>149</v>
      </c>
      <c r="L77" s="69"/>
      <c r="M77" s="70">
        <f ca="1">(IF(B65=0,I65/4+M76,(I65/(B65+4)+M76)))</f>
        <v>7</v>
      </c>
    </row>
    <row r="78" spans="1:13" ht="18.75" customHeight="1" x14ac:dyDescent="0.25">
      <c r="A78" s="237" t="s">
        <v>258</v>
      </c>
      <c r="B78" s="238"/>
      <c r="C78" s="185" t="s">
        <v>300</v>
      </c>
      <c r="D78" s="185"/>
      <c r="E78" s="185"/>
      <c r="F78" s="185"/>
      <c r="G78" s="185"/>
      <c r="H78" s="185"/>
      <c r="I78" s="185"/>
      <c r="J78" s="186"/>
      <c r="K78" s="51" t="str">
        <f ca="1">(IF(C82=0,"Work not yet Started.",IF(D82=25%,"Piling work in process",IF(D82=50%,"Excavation work in process",IF(D82=100%,"Excavation work completed, ","0")))&amp;(IF(C83=0%,"",IF(C83=M84,"Footing work is process",IF(C83=M85,"Footing work Completed",IF(C83=M86,"1st Basement Completed",IF(C83=M87,"1st &amp; 2nd Basement Completed",IF(C83=M88,"1st to 3rd Basement Completed",IF(C83=M89,"1st to 4th Basement Completed",IF(C83=M90,"Plinth work is process",IF(C83=M91,"Plinth work completed","0")))))))))))&amp;(IF(C84&gt;0,", RCC upto "&amp;C84&amp;" Slab completed",""))&amp;(IF(C85&gt;0,", Brickwork upto "&amp;C85&amp;" Floor completed"," "))&amp;(IF(C86&gt;0,", Internal Plaster upto "&amp;C86&amp;" Floor completed"," "))&amp;(IF(C87&gt;0,", External Plaster upto "&amp;C87&amp;" Floor completed"," "))&amp;(IF(C88&gt;0,", Flooring upto "&amp;C88&amp;" Floor completed"," "))&amp;(IF(C89&gt;0,", Painting upto "&amp;C89&amp;" Floor completed"," "))&amp;(IF(C90&gt;0,", Finishing upto "&amp;C90&amp;" Floor completed"," ")))</f>
        <v xml:space="preserve">Excavation work completed, Footing work Completed      </v>
      </c>
      <c r="L78" s="51"/>
      <c r="M78" s="52"/>
    </row>
    <row r="79" spans="1:13" ht="15" customHeight="1" x14ac:dyDescent="0.25">
      <c r="A79" s="53" t="s">
        <v>136</v>
      </c>
      <c r="B79" s="54">
        <v>0</v>
      </c>
      <c r="C79" s="54" t="s">
        <v>138</v>
      </c>
      <c r="D79" s="187">
        <v>1</v>
      </c>
      <c r="E79" s="188"/>
      <c r="F79" s="55" t="s">
        <v>137</v>
      </c>
      <c r="G79" s="54">
        <v>0</v>
      </c>
      <c r="H79" s="54" t="s">
        <v>259</v>
      </c>
      <c r="I79" s="189">
        <f ca="1">--TRIM(RIGHT(SUBSTITUTE(LEFT(C78,_xlfn.AGGREGATE(16,6,FIND({0,1,2,3,4,5,6,7,8,9},C78,ROW(INDIRECT("1:"&amp;LEN(C78)))),1))," ",REPT(" ",LEN(C78))),LEN(C78)))</f>
        <v>7</v>
      </c>
      <c r="J79" s="190"/>
      <c r="K79" s="56" t="s">
        <v>260</v>
      </c>
      <c r="L79" s="56"/>
      <c r="M79" s="57"/>
    </row>
    <row r="80" spans="1:13" ht="15" customHeight="1" x14ac:dyDescent="0.25">
      <c r="A80" s="191" t="s">
        <v>261</v>
      </c>
      <c r="B80" s="192"/>
      <c r="C80" s="193" t="str">
        <f ca="1">K78</f>
        <v xml:space="preserve">Excavation work completed, Footing work Completed      </v>
      </c>
      <c r="D80" s="193"/>
      <c r="E80" s="193"/>
      <c r="F80" s="193"/>
      <c r="G80" s="193"/>
      <c r="H80" s="193"/>
      <c r="I80" s="193"/>
      <c r="J80" s="194"/>
      <c r="K80" s="56" t="s">
        <v>262</v>
      </c>
      <c r="L80" s="56"/>
      <c r="M80" s="57"/>
    </row>
    <row r="81" spans="1:13" ht="15" customHeight="1" x14ac:dyDescent="0.25">
      <c r="A81" s="239" t="s">
        <v>68</v>
      </c>
      <c r="B81" s="183"/>
      <c r="C81" s="71" t="s">
        <v>263</v>
      </c>
      <c r="D81" s="183" t="s">
        <v>264</v>
      </c>
      <c r="E81" s="183"/>
      <c r="F81" s="183" t="s">
        <v>265</v>
      </c>
      <c r="G81" s="183"/>
      <c r="H81" s="183" t="s">
        <v>266</v>
      </c>
      <c r="I81" s="183"/>
      <c r="J81" s="240"/>
      <c r="K81" s="58" t="s">
        <v>267</v>
      </c>
      <c r="M81" s="59">
        <f ca="1">I79*25%</f>
        <v>1.75</v>
      </c>
    </row>
    <row r="82" spans="1:13" ht="15" customHeight="1" x14ac:dyDescent="0.25">
      <c r="A82" s="239" t="s">
        <v>268</v>
      </c>
      <c r="B82" s="183"/>
      <c r="C82" s="72">
        <f ca="1">M83</f>
        <v>7</v>
      </c>
      <c r="D82" s="184">
        <f ca="1">((100/I79)*C82)/100</f>
        <v>1</v>
      </c>
      <c r="E82" s="184"/>
      <c r="F82" s="184">
        <f ca="1">(IF(C80=K79,"100%",IF(C80=K80,"100%",(((C83/I79*10)+(40/(D79+G79+I79)*C84)+(7.5/(I79)*C85)+(7.5/(I79)*C86)+(10/I79*C87)+(10/I79*C88)+(5/I79*C89)+(5/I79*C90)+(5/I79*C91))/100))))</f>
        <v>0.05</v>
      </c>
      <c r="G82" s="184"/>
      <c r="H82" s="184">
        <f ca="1">((((C82/I79)*20)+((C83/I79)*25)+(30/(I79+G79+D79)*C84)+(5/I79*C85)+(5/I79*C86)+(5/I79*C87)+(5/I79*C88)+(0/I79*C89)+(0/I79*C90)+(5/I79*C91))/100)</f>
        <v>0.32500000000000001</v>
      </c>
      <c r="I82" s="184"/>
      <c r="J82" s="242"/>
      <c r="K82" s="58" t="s">
        <v>144</v>
      </c>
      <c r="L82" s="60"/>
      <c r="M82" s="61">
        <f ca="1">I79*50%</f>
        <v>3.5</v>
      </c>
    </row>
    <row r="83" spans="1:13" ht="15" customHeight="1" x14ac:dyDescent="0.25">
      <c r="A83" s="239" t="s">
        <v>69</v>
      </c>
      <c r="B83" s="183"/>
      <c r="C83" s="73">
        <f ca="1">M85</f>
        <v>3.5</v>
      </c>
      <c r="D83" s="184">
        <f ca="1">((100/I79)*C83)/100</f>
        <v>0.5</v>
      </c>
      <c r="E83" s="184"/>
      <c r="F83" s="184"/>
      <c r="G83" s="184"/>
      <c r="H83" s="184"/>
      <c r="I83" s="184"/>
      <c r="J83" s="242"/>
      <c r="K83" s="58" t="s">
        <v>145</v>
      </c>
      <c r="L83" s="60"/>
      <c r="M83" s="61">
        <f ca="1">I79</f>
        <v>7</v>
      </c>
    </row>
    <row r="84" spans="1:13" ht="15" customHeight="1" x14ac:dyDescent="0.25">
      <c r="A84" s="239" t="s">
        <v>269</v>
      </c>
      <c r="B84" s="183"/>
      <c r="C84" s="73">
        <v>0</v>
      </c>
      <c r="D84" s="184">
        <f ca="1">((100/(D79+G79+I79))*C84)/100</f>
        <v>0</v>
      </c>
      <c r="E84" s="184"/>
      <c r="F84" s="184"/>
      <c r="G84" s="184"/>
      <c r="H84" s="184"/>
      <c r="I84" s="184"/>
      <c r="J84" s="242"/>
      <c r="K84" s="58" t="s">
        <v>146</v>
      </c>
      <c r="L84" s="60"/>
      <c r="M84" s="62">
        <f ca="1">(IF(B79=0,I79/4,(I79/(B79+4))))</f>
        <v>1.75</v>
      </c>
    </row>
    <row r="85" spans="1:13" ht="15" customHeight="1" x14ac:dyDescent="0.25">
      <c r="A85" s="239" t="s">
        <v>270</v>
      </c>
      <c r="B85" s="183" t="s">
        <v>271</v>
      </c>
      <c r="C85" s="72">
        <v>0</v>
      </c>
      <c r="D85" s="184">
        <f ca="1">((100/I79)*C85)/100</f>
        <v>0</v>
      </c>
      <c r="E85" s="184"/>
      <c r="F85" s="184"/>
      <c r="G85" s="184"/>
      <c r="H85" s="184"/>
      <c r="I85" s="184"/>
      <c r="J85" s="242"/>
      <c r="K85" s="58" t="s">
        <v>147</v>
      </c>
      <c r="L85" s="60"/>
      <c r="M85" s="62">
        <f ca="1">(IF(B79=0,I79/4+M84,(I79/(B79+4)+M84)))</f>
        <v>3.5</v>
      </c>
    </row>
    <row r="86" spans="1:13" ht="15" customHeight="1" x14ac:dyDescent="0.25">
      <c r="A86" s="239" t="s">
        <v>272</v>
      </c>
      <c r="B86" s="183" t="s">
        <v>271</v>
      </c>
      <c r="C86" s="72">
        <v>0</v>
      </c>
      <c r="D86" s="184">
        <f ca="1">((100/I79)*C86)/100</f>
        <v>0</v>
      </c>
      <c r="E86" s="184"/>
      <c r="F86" s="184"/>
      <c r="G86" s="184"/>
      <c r="H86" s="184"/>
      <c r="I86" s="184"/>
      <c r="J86" s="242"/>
      <c r="K86" s="58" t="s">
        <v>273</v>
      </c>
      <c r="L86" s="63"/>
      <c r="M86" s="62">
        <f>(IF(B79=0,0,(I79/(B79+4)+M85)))</f>
        <v>0</v>
      </c>
    </row>
    <row r="87" spans="1:13" ht="15" customHeight="1" x14ac:dyDescent="0.25">
      <c r="A87" s="239" t="s">
        <v>274</v>
      </c>
      <c r="B87" s="183" t="s">
        <v>275</v>
      </c>
      <c r="C87" s="72">
        <v>0</v>
      </c>
      <c r="D87" s="184">
        <f ca="1">((100/(I79))*C87)/100</f>
        <v>0</v>
      </c>
      <c r="E87" s="184"/>
      <c r="F87" s="184"/>
      <c r="G87" s="184"/>
      <c r="H87" s="184"/>
      <c r="I87" s="184"/>
      <c r="J87" s="242"/>
      <c r="K87" s="58" t="s">
        <v>276</v>
      </c>
      <c r="L87" s="63"/>
      <c r="M87" s="62">
        <f>(IF(B79&gt;1,(I79/(B79+4)+M86),0))</f>
        <v>0</v>
      </c>
    </row>
    <row r="88" spans="1:13" ht="15" customHeight="1" x14ac:dyDescent="0.25">
      <c r="A88" s="239" t="s">
        <v>277</v>
      </c>
      <c r="B88" s="183" t="s">
        <v>277</v>
      </c>
      <c r="C88" s="72">
        <v>0</v>
      </c>
      <c r="D88" s="184">
        <f ca="1">((100/I79)*C88)/100</f>
        <v>0</v>
      </c>
      <c r="E88" s="184"/>
      <c r="F88" s="184"/>
      <c r="G88" s="184"/>
      <c r="H88" s="184"/>
      <c r="I88" s="184"/>
      <c r="J88" s="242"/>
      <c r="K88" s="58" t="s">
        <v>278</v>
      </c>
      <c r="L88" s="64"/>
      <c r="M88" s="65">
        <f>(IF(B79&gt;2,(I79/(B79+4)+M87),0))</f>
        <v>0</v>
      </c>
    </row>
    <row r="89" spans="1:13" ht="15" customHeight="1" x14ac:dyDescent="0.25">
      <c r="A89" s="239" t="s">
        <v>279</v>
      </c>
      <c r="B89" s="183"/>
      <c r="C89" s="72">
        <v>0</v>
      </c>
      <c r="D89" s="184">
        <f ca="1">((100/I79)*C89)/100</f>
        <v>0</v>
      </c>
      <c r="E89" s="184"/>
      <c r="F89" s="184"/>
      <c r="G89" s="184"/>
      <c r="H89" s="184"/>
      <c r="I89" s="184"/>
      <c r="J89" s="242"/>
      <c r="K89" s="58" t="s">
        <v>280</v>
      </c>
      <c r="L89" s="66"/>
      <c r="M89" s="67">
        <f>(IF(B79&gt;3,(I79/(B79+4)+M88),0))</f>
        <v>0</v>
      </c>
    </row>
    <row r="90" spans="1:13" ht="15" customHeight="1" x14ac:dyDescent="0.25">
      <c r="A90" s="239" t="s">
        <v>281</v>
      </c>
      <c r="B90" s="183" t="s">
        <v>281</v>
      </c>
      <c r="C90" s="72">
        <v>0</v>
      </c>
      <c r="D90" s="184">
        <f ca="1">((100/(I79))*C90)/100</f>
        <v>0</v>
      </c>
      <c r="E90" s="184"/>
      <c r="F90" s="184"/>
      <c r="G90" s="184"/>
      <c r="H90" s="184"/>
      <c r="I90" s="184"/>
      <c r="J90" s="242"/>
      <c r="K90" s="58" t="s">
        <v>148</v>
      </c>
      <c r="L90" s="60"/>
      <c r="M90" s="62">
        <f ca="1">(IF(B79=0,I79/4+M85,(I79/(B79+4)+M85+MAX(0,M86-M85)+MAX(0,M87-M86)+MAX(0,M88-M87)+MAX(0,M89-M88))))</f>
        <v>5.25</v>
      </c>
    </row>
    <row r="91" spans="1:13" ht="15" customHeight="1" thickBot="1" x14ac:dyDescent="0.3">
      <c r="A91" s="244" t="s">
        <v>282</v>
      </c>
      <c r="B91" s="245"/>
      <c r="C91" s="74">
        <v>0</v>
      </c>
      <c r="D91" s="241">
        <f ca="1">((100/(I79))*C91)/100</f>
        <v>0</v>
      </c>
      <c r="E91" s="241"/>
      <c r="F91" s="241"/>
      <c r="G91" s="241"/>
      <c r="H91" s="241"/>
      <c r="I91" s="241"/>
      <c r="J91" s="243"/>
      <c r="K91" s="68" t="s">
        <v>149</v>
      </c>
      <c r="L91" s="69"/>
      <c r="M91" s="70">
        <f ca="1">(IF(B79=0,I79/4+M90,(I79/(B79+4)+M90)))</f>
        <v>7</v>
      </c>
    </row>
    <row r="92" spans="1:13" ht="18.75" customHeight="1" x14ac:dyDescent="0.25">
      <c r="A92" s="246" t="s">
        <v>258</v>
      </c>
      <c r="B92" s="247"/>
      <c r="C92" s="248" t="s">
        <v>286</v>
      </c>
      <c r="D92" s="248"/>
      <c r="E92" s="248"/>
      <c r="F92" s="248"/>
      <c r="G92" s="248"/>
      <c r="H92" s="248"/>
      <c r="I92" s="248"/>
      <c r="J92" s="249"/>
      <c r="K92" s="51" t="str">
        <f ca="1">(IF(C96=0,"Work not yet Started.",IF(D96=25%,"Piling work in process",IF(D96=50%,"Excavation work in process",IF(D96=100%,"Excavation work completed, ","0")))&amp;(IF(C97=0%,"",IF(C97=M98,"Footing work is process",IF(C97=M99,"Footing work Completed",IF(C97=M100,"1st Basement Completed",IF(C97=M101,"1st &amp; 2nd Basement Completed",IF(C97=M102,"1st to 3rd Basement Completed",IF(C97=M103,"1st to 4th Basement Completed",IF(C97=M104,"Plinth work is process",IF(C97=M105,"Plinth work completed","0")))))))))))&amp;(IF(C98&gt;0,", RCC upto "&amp;C98&amp;" Slab completed",""))&amp;(IF(C99&gt;0,", Brickwork upto "&amp;C99&amp;" Floor completed"," "))&amp;(IF(C100&gt;0,", Internal Plaster upto "&amp;C100&amp;" Floor completed"," "))&amp;(IF(C101&gt;0,", External Plaster upto "&amp;C101&amp;" Floor completed"," "))&amp;(IF(C102&gt;0,", Flooring upto "&amp;C102&amp;" Floor completed"," "))&amp;(IF(C103&gt;0,", Painting upto "&amp;C103&amp;" Floor completed"," "))&amp;(IF(C104&gt;0,", Finishing upto "&amp;C104&amp;" Floor completed"," ")))</f>
        <v xml:space="preserve">Excavation work completed, Plinth work completed      </v>
      </c>
      <c r="L92" s="51"/>
      <c r="M92" s="52"/>
    </row>
    <row r="93" spans="1:13" ht="15" customHeight="1" x14ac:dyDescent="0.25">
      <c r="A93" s="53" t="s">
        <v>136</v>
      </c>
      <c r="B93" s="54">
        <v>0</v>
      </c>
      <c r="C93" s="54" t="s">
        <v>138</v>
      </c>
      <c r="D93" s="187">
        <v>1</v>
      </c>
      <c r="E93" s="188"/>
      <c r="F93" s="55" t="s">
        <v>137</v>
      </c>
      <c r="G93" s="54">
        <v>0</v>
      </c>
      <c r="H93" s="54" t="s">
        <v>259</v>
      </c>
      <c r="I93" s="189">
        <f ca="1">--TRIM(RIGHT(SUBSTITUTE(LEFT(C92,_xlfn.AGGREGATE(16,6,FIND({0,1,2,3,4,5,6,7,8,9},C92,ROW(INDIRECT("1:"&amp;LEN(C92)))),1))," ",REPT(" ",LEN(C92))),LEN(C92)))</f>
        <v>7</v>
      </c>
      <c r="J93" s="190"/>
      <c r="K93" s="56" t="s">
        <v>260</v>
      </c>
      <c r="L93" s="56"/>
      <c r="M93" s="57"/>
    </row>
    <row r="94" spans="1:13" ht="15" customHeight="1" x14ac:dyDescent="0.25">
      <c r="A94" s="191" t="s">
        <v>261</v>
      </c>
      <c r="B94" s="192"/>
      <c r="C94" s="193" t="str">
        <f ca="1">K92</f>
        <v xml:space="preserve">Excavation work completed, Plinth work completed      </v>
      </c>
      <c r="D94" s="193"/>
      <c r="E94" s="193"/>
      <c r="F94" s="193"/>
      <c r="G94" s="193"/>
      <c r="H94" s="193"/>
      <c r="I94" s="193"/>
      <c r="J94" s="194"/>
      <c r="K94" s="56" t="s">
        <v>262</v>
      </c>
      <c r="L94" s="56"/>
      <c r="M94" s="57"/>
    </row>
    <row r="95" spans="1:13" ht="15" customHeight="1" x14ac:dyDescent="0.25">
      <c r="A95" s="239" t="s">
        <v>68</v>
      </c>
      <c r="B95" s="183"/>
      <c r="C95" s="71" t="s">
        <v>263</v>
      </c>
      <c r="D95" s="183" t="s">
        <v>264</v>
      </c>
      <c r="E95" s="183"/>
      <c r="F95" s="183" t="s">
        <v>265</v>
      </c>
      <c r="G95" s="183"/>
      <c r="H95" s="183" t="s">
        <v>266</v>
      </c>
      <c r="I95" s="183"/>
      <c r="J95" s="240"/>
      <c r="K95" s="58" t="s">
        <v>267</v>
      </c>
      <c r="M95" s="59">
        <f ca="1">I93*25%</f>
        <v>1.75</v>
      </c>
    </row>
    <row r="96" spans="1:13" ht="15" customHeight="1" x14ac:dyDescent="0.25">
      <c r="A96" s="183" t="s">
        <v>268</v>
      </c>
      <c r="B96" s="183"/>
      <c r="C96" s="72">
        <f ca="1">M97</f>
        <v>7</v>
      </c>
      <c r="D96" s="184">
        <f ca="1">((100/I93)*C96)/100</f>
        <v>1</v>
      </c>
      <c r="E96" s="184"/>
      <c r="F96" s="184">
        <f ca="1">(IF(C94=K93,"100%",IF(C94=K94,"100%",(((C97/I93*10)+(40/(D93+G93+I93)*C98)+(7.5/(I93)*C99)+(7.5/(I93)*C100)+(10/I93*C101)+(10/I93*C102)+(5/I93*C103)+(5/I93*C104)+(5/I93*C105))/100))))</f>
        <v>0.1</v>
      </c>
      <c r="G96" s="184"/>
      <c r="H96" s="184">
        <f ca="1">((((C96/I93)*20)+((C97/I93)*25)+(30/(I93+G93+D93)*C98)+(5/I93*C99)+(5/I93*C100)+(5/I93*C101)+(5/I93*C102)+(0/I93*C103)+(0/I93*C104)+(5/I93*C105))/100)</f>
        <v>0.45</v>
      </c>
      <c r="I96" s="184"/>
      <c r="J96" s="184"/>
      <c r="K96" s="58" t="s">
        <v>144</v>
      </c>
      <c r="L96" s="60"/>
      <c r="M96" s="61">
        <f ca="1">I93*50%</f>
        <v>3.5</v>
      </c>
    </row>
    <row r="97" spans="1:13" ht="15" customHeight="1" x14ac:dyDescent="0.25">
      <c r="A97" s="183" t="s">
        <v>69</v>
      </c>
      <c r="B97" s="183"/>
      <c r="C97" s="73">
        <f ca="1">M105</f>
        <v>7</v>
      </c>
      <c r="D97" s="184">
        <f ca="1">((100/I93)*C97)/100</f>
        <v>1</v>
      </c>
      <c r="E97" s="184"/>
      <c r="F97" s="184"/>
      <c r="G97" s="184"/>
      <c r="H97" s="184"/>
      <c r="I97" s="184"/>
      <c r="J97" s="184"/>
      <c r="K97" s="58" t="s">
        <v>145</v>
      </c>
      <c r="L97" s="60"/>
      <c r="M97" s="61">
        <f ca="1">I93</f>
        <v>7</v>
      </c>
    </row>
    <row r="98" spans="1:13" ht="15" customHeight="1" x14ac:dyDescent="0.25">
      <c r="A98" s="183" t="s">
        <v>269</v>
      </c>
      <c r="B98" s="183"/>
      <c r="C98" s="73">
        <v>0</v>
      </c>
      <c r="D98" s="184">
        <f ca="1">((100/(D93+G93+I93))*C98)/100</f>
        <v>0</v>
      </c>
      <c r="E98" s="184"/>
      <c r="F98" s="184"/>
      <c r="G98" s="184"/>
      <c r="H98" s="184"/>
      <c r="I98" s="184"/>
      <c r="J98" s="184"/>
      <c r="K98" s="58" t="s">
        <v>146</v>
      </c>
      <c r="L98" s="60"/>
      <c r="M98" s="62">
        <f ca="1">(IF(B93=0,I93/4,(I93/(B93+4))))</f>
        <v>1.75</v>
      </c>
    </row>
    <row r="99" spans="1:13" ht="15" customHeight="1" x14ac:dyDescent="0.25">
      <c r="A99" s="183" t="s">
        <v>270</v>
      </c>
      <c r="B99" s="183" t="s">
        <v>271</v>
      </c>
      <c r="C99" s="72">
        <v>0</v>
      </c>
      <c r="D99" s="184">
        <f ca="1">((100/I93)*C99)/100</f>
        <v>0</v>
      </c>
      <c r="E99" s="184"/>
      <c r="F99" s="184"/>
      <c r="G99" s="184"/>
      <c r="H99" s="184"/>
      <c r="I99" s="184"/>
      <c r="J99" s="184"/>
      <c r="K99" s="58" t="s">
        <v>147</v>
      </c>
      <c r="L99" s="60"/>
      <c r="M99" s="62">
        <f ca="1">(IF(B93=0,I93/4+M98,(I93/(B93+4)+M98)))</f>
        <v>3.5</v>
      </c>
    </row>
    <row r="100" spans="1:13" ht="15" customHeight="1" x14ac:dyDescent="0.25">
      <c r="A100" s="183" t="s">
        <v>272</v>
      </c>
      <c r="B100" s="183" t="s">
        <v>271</v>
      </c>
      <c r="C100" s="72">
        <v>0</v>
      </c>
      <c r="D100" s="184">
        <f ca="1">((100/I93)*C100)/100</f>
        <v>0</v>
      </c>
      <c r="E100" s="184"/>
      <c r="F100" s="184"/>
      <c r="G100" s="184"/>
      <c r="H100" s="184"/>
      <c r="I100" s="184"/>
      <c r="J100" s="184"/>
      <c r="K100" s="58" t="s">
        <v>273</v>
      </c>
      <c r="L100" s="63"/>
      <c r="M100" s="62">
        <f>(IF(B93=0,0,(I93/(B93+4)+M99)))</f>
        <v>0</v>
      </c>
    </row>
    <row r="101" spans="1:13" ht="15" customHeight="1" x14ac:dyDescent="0.25">
      <c r="A101" s="183" t="s">
        <v>274</v>
      </c>
      <c r="B101" s="183" t="s">
        <v>275</v>
      </c>
      <c r="C101" s="72">
        <v>0</v>
      </c>
      <c r="D101" s="184">
        <f ca="1">((100/(I93))*C101)/100</f>
        <v>0</v>
      </c>
      <c r="E101" s="184"/>
      <c r="F101" s="184"/>
      <c r="G101" s="184"/>
      <c r="H101" s="184"/>
      <c r="I101" s="184"/>
      <c r="J101" s="184"/>
      <c r="K101" s="58" t="s">
        <v>276</v>
      </c>
      <c r="L101" s="63"/>
      <c r="M101" s="62">
        <f>(IF(B93&gt;1,(I93/(B93+4)+M100),0))</f>
        <v>0</v>
      </c>
    </row>
    <row r="102" spans="1:13" ht="15" customHeight="1" x14ac:dyDescent="0.25">
      <c r="A102" s="183" t="s">
        <v>277</v>
      </c>
      <c r="B102" s="183" t="s">
        <v>277</v>
      </c>
      <c r="C102" s="72">
        <v>0</v>
      </c>
      <c r="D102" s="184">
        <f ca="1">((100/I93)*C102)/100</f>
        <v>0</v>
      </c>
      <c r="E102" s="184"/>
      <c r="F102" s="184"/>
      <c r="G102" s="184"/>
      <c r="H102" s="184"/>
      <c r="I102" s="184"/>
      <c r="J102" s="184"/>
      <c r="K102" s="58" t="s">
        <v>278</v>
      </c>
      <c r="L102" s="64"/>
      <c r="M102" s="65">
        <f>(IF(B93&gt;2,(I93/(B93+4)+M101),0))</f>
        <v>0</v>
      </c>
    </row>
    <row r="103" spans="1:13" ht="15" customHeight="1" x14ac:dyDescent="0.25">
      <c r="A103" s="183" t="s">
        <v>279</v>
      </c>
      <c r="B103" s="183"/>
      <c r="C103" s="72">
        <v>0</v>
      </c>
      <c r="D103" s="184">
        <f ca="1">((100/I93)*C103)/100</f>
        <v>0</v>
      </c>
      <c r="E103" s="184"/>
      <c r="F103" s="184"/>
      <c r="G103" s="184"/>
      <c r="H103" s="184"/>
      <c r="I103" s="184"/>
      <c r="J103" s="184"/>
      <c r="K103" s="58" t="s">
        <v>280</v>
      </c>
      <c r="L103" s="66"/>
      <c r="M103" s="67">
        <f>(IF(B93&gt;3,(I93/(B93+4)+M102),0))</f>
        <v>0</v>
      </c>
    </row>
    <row r="104" spans="1:13" ht="15" customHeight="1" x14ac:dyDescent="0.25">
      <c r="A104" s="183" t="s">
        <v>281</v>
      </c>
      <c r="B104" s="183" t="s">
        <v>281</v>
      </c>
      <c r="C104" s="72">
        <v>0</v>
      </c>
      <c r="D104" s="184">
        <f ca="1">((100/(I93))*C104)/100</f>
        <v>0</v>
      </c>
      <c r="E104" s="184"/>
      <c r="F104" s="184"/>
      <c r="G104" s="184"/>
      <c r="H104" s="184"/>
      <c r="I104" s="184"/>
      <c r="J104" s="184"/>
      <c r="K104" s="58" t="s">
        <v>148</v>
      </c>
      <c r="L104" s="60"/>
      <c r="M104" s="62">
        <f ca="1">(IF(B93=0,I93/4+M99,(I93/(B93+4)+M99+MAX(0,M100-M99)+MAX(0,M101-M100)+MAX(0,M102-M101)+MAX(0,M103-M102))))</f>
        <v>5.25</v>
      </c>
    </row>
    <row r="105" spans="1:13" ht="15" customHeight="1" thickBot="1" x14ac:dyDescent="0.3">
      <c r="A105" s="183" t="s">
        <v>282</v>
      </c>
      <c r="B105" s="183"/>
      <c r="C105" s="72">
        <v>0</v>
      </c>
      <c r="D105" s="184">
        <f ca="1">((100/(I93))*C105)/100</f>
        <v>0</v>
      </c>
      <c r="E105" s="184"/>
      <c r="F105" s="184"/>
      <c r="G105" s="184"/>
      <c r="H105" s="184"/>
      <c r="I105" s="184"/>
      <c r="J105" s="184"/>
      <c r="K105" s="68" t="s">
        <v>149</v>
      </c>
      <c r="L105" s="69"/>
      <c r="M105" s="70">
        <f ca="1">(IF(B93=0,I93/4+M104,(I93/(B93+4)+M104)))</f>
        <v>7</v>
      </c>
    </row>
    <row r="106" spans="1:13" ht="18.75" customHeight="1" x14ac:dyDescent="0.25">
      <c r="A106" s="235" t="s">
        <v>258</v>
      </c>
      <c r="B106" s="235"/>
      <c r="C106" s="193" t="s">
        <v>285</v>
      </c>
      <c r="D106" s="193"/>
      <c r="E106" s="193"/>
      <c r="F106" s="193"/>
      <c r="G106" s="193"/>
      <c r="H106" s="193"/>
      <c r="I106" s="193"/>
      <c r="J106" s="193"/>
      <c r="K106" s="51" t="str">
        <f ca="1">(IF(C110=0,"Work not yet Started.",IF(D110=25%,"Piling work in process",IF(D110=50%,"Excavation work in process",IF(D110=100%,"Excavation work completed, ","0")))&amp;(IF(C111=0%,"",IF(C111=M112,"Footing work is process",IF(C111=M113,"Footing work Completed",IF(C111=M114,"1st Basement Completed",IF(C111=M115,"1st &amp; 2nd Basement Completed",IF(C111=M116,"1st to 3rd Basement Completed",IF(C111=M117,"1st to 4th Basement Completed",IF(C111=M118,"Plinth work is process",IF(C111=M119,"Plinth work completed","0")))))))))))&amp;(IF(C112&gt;0,", RCC upto "&amp;C112&amp;" Slab completed",""))&amp;(IF(C113&gt;0,", Brickwork upto "&amp;C113&amp;" Floor completed"," "))&amp;(IF(C114&gt;0,", Internal Plaster upto "&amp;C114&amp;" Floor completed"," "))&amp;(IF(C115&gt;0,", External Plaster upto "&amp;C115&amp;" Floor completed"," "))&amp;(IF(C116&gt;0,", Flooring upto "&amp;C116&amp;" Floor completed"," "))&amp;(IF(C117&gt;0,", Painting upto "&amp;C117&amp;" Floor completed"," "))&amp;(IF(C118&gt;0,", Finishing upto "&amp;C118&amp;" Floor completed"," ")))</f>
        <v xml:space="preserve">Excavation work completed, Plinth work completed, RCC upto 1 Slab completed      </v>
      </c>
      <c r="L106" s="51"/>
      <c r="M106" s="52"/>
    </row>
    <row r="107" spans="1:13" ht="15" customHeight="1" x14ac:dyDescent="0.25">
      <c r="A107" s="76" t="s">
        <v>136</v>
      </c>
      <c r="B107" s="76">
        <v>0</v>
      </c>
      <c r="C107" s="76" t="s">
        <v>138</v>
      </c>
      <c r="D107" s="189">
        <v>1</v>
      </c>
      <c r="E107" s="189"/>
      <c r="F107" s="76" t="s">
        <v>137</v>
      </c>
      <c r="G107" s="76">
        <v>0</v>
      </c>
      <c r="H107" s="76" t="s">
        <v>259</v>
      </c>
      <c r="I107" s="189">
        <f ca="1">--TRIM(RIGHT(SUBSTITUTE(LEFT(C106,_xlfn.AGGREGATE(16,6,FIND({0,1,2,3,4,5,6,7,8,9},C106,ROW(INDIRECT("1:"&amp;LEN(C106)))),1))," ",REPT(" ",LEN(C106))),LEN(C106)))</f>
        <v>7</v>
      </c>
      <c r="J107" s="189"/>
      <c r="K107" s="56" t="s">
        <v>260</v>
      </c>
      <c r="L107" s="56"/>
      <c r="M107" s="57"/>
    </row>
    <row r="108" spans="1:13" x14ac:dyDescent="0.25">
      <c r="A108" s="192" t="s">
        <v>261</v>
      </c>
      <c r="B108" s="192"/>
      <c r="C108" s="193" t="str">
        <f ca="1">K106</f>
        <v xml:space="preserve">Excavation work completed, Plinth work completed, RCC upto 1 Slab completed      </v>
      </c>
      <c r="D108" s="193"/>
      <c r="E108" s="193"/>
      <c r="F108" s="193"/>
      <c r="G108" s="193"/>
      <c r="H108" s="193"/>
      <c r="I108" s="193"/>
      <c r="J108" s="193"/>
      <c r="K108" s="56" t="s">
        <v>262</v>
      </c>
      <c r="L108" s="56"/>
      <c r="M108" s="57"/>
    </row>
    <row r="109" spans="1:13" ht="15" customHeight="1" x14ac:dyDescent="0.25">
      <c r="A109" s="183" t="s">
        <v>68</v>
      </c>
      <c r="B109" s="183"/>
      <c r="C109" s="75" t="s">
        <v>263</v>
      </c>
      <c r="D109" s="183" t="s">
        <v>264</v>
      </c>
      <c r="E109" s="183"/>
      <c r="F109" s="183" t="s">
        <v>265</v>
      </c>
      <c r="G109" s="183"/>
      <c r="H109" s="183" t="s">
        <v>266</v>
      </c>
      <c r="I109" s="183"/>
      <c r="J109" s="183"/>
      <c r="K109" s="58" t="s">
        <v>267</v>
      </c>
      <c r="M109" s="59">
        <f ca="1">I107*25%</f>
        <v>1.75</v>
      </c>
    </row>
    <row r="110" spans="1:13" ht="15" customHeight="1" x14ac:dyDescent="0.25">
      <c r="A110" s="183" t="s">
        <v>268</v>
      </c>
      <c r="B110" s="183"/>
      <c r="C110" s="72">
        <f ca="1">M111</f>
        <v>7</v>
      </c>
      <c r="D110" s="184">
        <f ca="1">((100/I107)*C110)/100</f>
        <v>1</v>
      </c>
      <c r="E110" s="184"/>
      <c r="F110" s="184">
        <f ca="1">(IF(C108=K107,"100%",IF(C108=K108,"100%",(((C111/I107*10)+(40/(D107+G107+I107)*C112)+(7.5/(I107)*C113)+(7.5/(I107)*C114)+(10/I107*C115)+(10/I107*C116)+(5/I107*C117)+(5/I107*C118)+(5/I107*C119))/100))))</f>
        <v>0.15</v>
      </c>
      <c r="G110" s="184"/>
      <c r="H110" s="184">
        <f ca="1">((((C110/I107)*20)+((C111/I107)*25)+(30/(I107+G107+D107)*C112)+(5/I107*C113)+(5/I107*C114)+(5/I107*C115)+(5/I107*C116)+(0/I107*C117)+(0/I107*C118)+(5/I107*C119))/100)</f>
        <v>0.48749999999999999</v>
      </c>
      <c r="I110" s="184"/>
      <c r="J110" s="184"/>
      <c r="K110" s="58" t="s">
        <v>144</v>
      </c>
      <c r="L110" s="60"/>
      <c r="M110" s="61">
        <f ca="1">I107*50%</f>
        <v>3.5</v>
      </c>
    </row>
    <row r="111" spans="1:13" ht="15" customHeight="1" x14ac:dyDescent="0.25">
      <c r="A111" s="183" t="s">
        <v>69</v>
      </c>
      <c r="B111" s="183"/>
      <c r="C111" s="73">
        <f ca="1">M119</f>
        <v>7</v>
      </c>
      <c r="D111" s="184">
        <f ca="1">((100/I107)*C111)/100</f>
        <v>1</v>
      </c>
      <c r="E111" s="184"/>
      <c r="F111" s="184"/>
      <c r="G111" s="184"/>
      <c r="H111" s="184"/>
      <c r="I111" s="184"/>
      <c r="J111" s="184"/>
      <c r="K111" s="58" t="s">
        <v>145</v>
      </c>
      <c r="L111" s="60"/>
      <c r="M111" s="61">
        <f ca="1">I107</f>
        <v>7</v>
      </c>
    </row>
    <row r="112" spans="1:13" ht="15" customHeight="1" x14ac:dyDescent="0.25">
      <c r="A112" s="183" t="s">
        <v>269</v>
      </c>
      <c r="B112" s="183"/>
      <c r="C112" s="73">
        <v>1</v>
      </c>
      <c r="D112" s="184">
        <f ca="1">((100/(D107+G107+I107))*C112)/100</f>
        <v>0.125</v>
      </c>
      <c r="E112" s="184"/>
      <c r="F112" s="184"/>
      <c r="G112" s="184"/>
      <c r="H112" s="184"/>
      <c r="I112" s="184"/>
      <c r="J112" s="184"/>
      <c r="K112" s="58" t="s">
        <v>146</v>
      </c>
      <c r="L112" s="60"/>
      <c r="M112" s="62">
        <f ca="1">(IF(B107=0,I107/4,(I107/(B107+4))))</f>
        <v>1.75</v>
      </c>
    </row>
    <row r="113" spans="1:13" ht="15" customHeight="1" x14ac:dyDescent="0.25">
      <c r="A113" s="183" t="s">
        <v>270</v>
      </c>
      <c r="B113" s="183" t="s">
        <v>271</v>
      </c>
      <c r="C113" s="72">
        <v>0</v>
      </c>
      <c r="D113" s="184">
        <f ca="1">((100/I107)*C113)/100</f>
        <v>0</v>
      </c>
      <c r="E113" s="184"/>
      <c r="F113" s="184"/>
      <c r="G113" s="184"/>
      <c r="H113" s="184"/>
      <c r="I113" s="184"/>
      <c r="J113" s="184"/>
      <c r="K113" s="58" t="s">
        <v>147</v>
      </c>
      <c r="L113" s="60"/>
      <c r="M113" s="62">
        <f ca="1">(IF(B107=0,I107/4+M112,(I107/(B107+4)+M112)))</f>
        <v>3.5</v>
      </c>
    </row>
    <row r="114" spans="1:13" ht="15" customHeight="1" x14ac:dyDescent="0.25">
      <c r="A114" s="183" t="s">
        <v>272</v>
      </c>
      <c r="B114" s="183" t="s">
        <v>271</v>
      </c>
      <c r="C114" s="72">
        <v>0</v>
      </c>
      <c r="D114" s="184">
        <f ca="1">((100/I107)*C114)/100</f>
        <v>0</v>
      </c>
      <c r="E114" s="184"/>
      <c r="F114" s="184"/>
      <c r="G114" s="184"/>
      <c r="H114" s="184"/>
      <c r="I114" s="184"/>
      <c r="J114" s="184"/>
      <c r="K114" s="58" t="s">
        <v>273</v>
      </c>
      <c r="L114" s="63"/>
      <c r="M114" s="62">
        <f>(IF(B107=0,0,(I107/(B107+4)+M113)))</f>
        <v>0</v>
      </c>
    </row>
    <row r="115" spans="1:13" ht="15" customHeight="1" x14ac:dyDescent="0.25">
      <c r="A115" s="183" t="s">
        <v>274</v>
      </c>
      <c r="B115" s="183" t="s">
        <v>275</v>
      </c>
      <c r="C115" s="72">
        <v>0</v>
      </c>
      <c r="D115" s="184">
        <f ca="1">((100/(I107))*C115)/100</f>
        <v>0</v>
      </c>
      <c r="E115" s="184"/>
      <c r="F115" s="184"/>
      <c r="G115" s="184"/>
      <c r="H115" s="184"/>
      <c r="I115" s="184"/>
      <c r="J115" s="184"/>
      <c r="K115" s="58" t="s">
        <v>276</v>
      </c>
      <c r="L115" s="63"/>
      <c r="M115" s="62">
        <f>(IF(B107&gt;1,(I107/(B107+4)+M114),0))</f>
        <v>0</v>
      </c>
    </row>
    <row r="116" spans="1:13" ht="15" customHeight="1" x14ac:dyDescent="0.25">
      <c r="A116" s="183" t="s">
        <v>277</v>
      </c>
      <c r="B116" s="183" t="s">
        <v>277</v>
      </c>
      <c r="C116" s="72">
        <v>0</v>
      </c>
      <c r="D116" s="184">
        <f ca="1">((100/I107)*C116)/100</f>
        <v>0</v>
      </c>
      <c r="E116" s="184"/>
      <c r="F116" s="184"/>
      <c r="G116" s="184"/>
      <c r="H116" s="184"/>
      <c r="I116" s="184"/>
      <c r="J116" s="184"/>
      <c r="K116" s="58" t="s">
        <v>278</v>
      </c>
      <c r="L116" s="64"/>
      <c r="M116" s="65">
        <f>(IF(B107&gt;2,(I107/(B107+4)+M115),0))</f>
        <v>0</v>
      </c>
    </row>
    <row r="117" spans="1:13" ht="15" customHeight="1" x14ac:dyDescent="0.25">
      <c r="A117" s="183" t="s">
        <v>279</v>
      </c>
      <c r="B117" s="183"/>
      <c r="C117" s="72">
        <v>0</v>
      </c>
      <c r="D117" s="184">
        <f ca="1">((100/I107)*C117)/100</f>
        <v>0</v>
      </c>
      <c r="E117" s="184"/>
      <c r="F117" s="184"/>
      <c r="G117" s="184"/>
      <c r="H117" s="184"/>
      <c r="I117" s="184"/>
      <c r="J117" s="184"/>
      <c r="K117" s="58" t="s">
        <v>280</v>
      </c>
      <c r="L117" s="66"/>
      <c r="M117" s="67">
        <f>(IF(B107&gt;3,(I107/(B107+4)+M116),0))</f>
        <v>0</v>
      </c>
    </row>
    <row r="118" spans="1:13" ht="15" customHeight="1" x14ac:dyDescent="0.25">
      <c r="A118" s="183" t="s">
        <v>281</v>
      </c>
      <c r="B118" s="183" t="s">
        <v>281</v>
      </c>
      <c r="C118" s="72">
        <v>0</v>
      </c>
      <c r="D118" s="184">
        <f ca="1">((100/(I107))*C118)/100</f>
        <v>0</v>
      </c>
      <c r="E118" s="184"/>
      <c r="F118" s="184"/>
      <c r="G118" s="184"/>
      <c r="H118" s="184"/>
      <c r="I118" s="184"/>
      <c r="J118" s="184"/>
      <c r="K118" s="58" t="s">
        <v>148</v>
      </c>
      <c r="L118" s="60"/>
      <c r="M118" s="62">
        <f ca="1">(IF(B107=0,I107/4+M113,(I107/(B107+4)+M113+MAX(0,M114-M113)+MAX(0,M115-M114)+MAX(0,M116-M115)+MAX(0,M117-M116))))</f>
        <v>5.25</v>
      </c>
    </row>
    <row r="119" spans="1:13" ht="15" customHeight="1" thickBot="1" x14ac:dyDescent="0.3">
      <c r="A119" s="183" t="s">
        <v>282</v>
      </c>
      <c r="B119" s="183"/>
      <c r="C119" s="72">
        <v>0</v>
      </c>
      <c r="D119" s="184">
        <f ca="1">((100/(I107))*C119)/100</f>
        <v>0</v>
      </c>
      <c r="E119" s="184"/>
      <c r="F119" s="184"/>
      <c r="G119" s="184"/>
      <c r="H119" s="184"/>
      <c r="I119" s="184"/>
      <c r="J119" s="184"/>
      <c r="K119" s="68" t="s">
        <v>149</v>
      </c>
      <c r="L119" s="69"/>
      <c r="M119" s="70">
        <f ca="1">(IF(B107=0,I107/4+M118,(I107/(B107+4)+M118)))</f>
        <v>7</v>
      </c>
    </row>
    <row r="120" spans="1:13" ht="18.75" customHeight="1" x14ac:dyDescent="0.25">
      <c r="A120" s="237" t="s">
        <v>258</v>
      </c>
      <c r="B120" s="238"/>
      <c r="C120" s="185" t="s">
        <v>290</v>
      </c>
      <c r="D120" s="185"/>
      <c r="E120" s="185"/>
      <c r="F120" s="185"/>
      <c r="G120" s="185"/>
      <c r="H120" s="185"/>
      <c r="I120" s="185"/>
      <c r="J120" s="186"/>
      <c r="K120" s="51" t="str">
        <f ca="1">(IF(C124=0,"Work not yet Started.",IF(D124=25%,"Piling work in process",IF(D124=50%,"Excavation work in process",IF(D124=100%,"Excavation work completed, ","0")))&amp;(IF(C125=0%,"",IF(C125=M126,"Footing work is process",IF(C125=M127,"Footing work Completed",IF(C125=M128,"1st Basement Completed",IF(C125=M129,"1st &amp; 2nd Basement Completed",IF(C125=M130,"1st to 3rd Basement Completed",IF(C125=M131,"1st to 4th Basement Completed",IF(C125=M132,"Plinth work is process",IF(C125=M133,"Plinth work completed","0")))))))))))&amp;(IF(C126&gt;0,", RCC upto "&amp;C126&amp;" Slab completed",""))&amp;(IF(C127&gt;0,", Brickwork upto "&amp;C127&amp;" Floor completed"," "))&amp;(IF(C128&gt;0,", Internal Plaster upto "&amp;C128&amp;" Floor completed"," "))&amp;(IF(C129&gt;0,", External Plaster upto "&amp;C129&amp;" Floor completed"," "))&amp;(IF(C130&gt;0,", Flooring upto "&amp;C130&amp;" Floor completed"," "))&amp;(IF(C131&gt;0,", Painting upto "&amp;C131&amp;" Floor completed"," "))&amp;(IF(C132&gt;0,", Finishing upto "&amp;C132&amp;" Floor completed"," ")))</f>
        <v xml:space="preserve">Excavation work completed, Plinth work completed, RCC upto 8 Slab completed, Brickwork upto 7 Floor completed, Internal Plaster upto 7 Floor completed, External Plaster upto 6 Floor completed, Flooring upto 2 Floor completed  </v>
      </c>
      <c r="L120" s="51"/>
      <c r="M120" s="52"/>
    </row>
    <row r="121" spans="1:13" ht="15" customHeight="1" x14ac:dyDescent="0.25">
      <c r="A121" s="53" t="s">
        <v>136</v>
      </c>
      <c r="B121" s="54">
        <v>0</v>
      </c>
      <c r="C121" s="54" t="s">
        <v>138</v>
      </c>
      <c r="D121" s="187">
        <v>1</v>
      </c>
      <c r="E121" s="188"/>
      <c r="F121" s="55" t="s">
        <v>137</v>
      </c>
      <c r="G121" s="54">
        <v>0</v>
      </c>
      <c r="H121" s="54" t="s">
        <v>259</v>
      </c>
      <c r="I121" s="189">
        <f ca="1">--TRIM(RIGHT(SUBSTITUTE(LEFT(C120,_xlfn.AGGREGATE(16,6,FIND({0,1,2,3,4,5,6,7,8,9},C120,ROW(INDIRECT("1:"&amp;LEN(C120)))),1))," ",REPT(" ",LEN(C120))),LEN(C120)))</f>
        <v>7</v>
      </c>
      <c r="J121" s="190"/>
      <c r="K121" s="56" t="s">
        <v>260</v>
      </c>
      <c r="L121" s="56"/>
      <c r="M121" s="57"/>
    </row>
    <row r="122" spans="1:13" ht="47.25" customHeight="1" x14ac:dyDescent="0.25">
      <c r="A122" s="191" t="s">
        <v>261</v>
      </c>
      <c r="B122" s="192"/>
      <c r="C122" s="193" t="str">
        <f ca="1">K120</f>
        <v xml:space="preserve">Excavation work completed, Plinth work completed, RCC upto 8 Slab completed, Brickwork upto 7 Floor completed, Internal Plaster upto 7 Floor completed, External Plaster upto 6 Floor completed, Flooring upto 2 Floor completed  </v>
      </c>
      <c r="D122" s="193"/>
      <c r="E122" s="193"/>
      <c r="F122" s="193"/>
      <c r="G122" s="193"/>
      <c r="H122" s="193"/>
      <c r="I122" s="193"/>
      <c r="J122" s="194"/>
      <c r="K122" s="56" t="s">
        <v>262</v>
      </c>
      <c r="L122" s="56"/>
      <c r="M122" s="57"/>
    </row>
    <row r="123" spans="1:13" ht="15" customHeight="1" x14ac:dyDescent="0.25">
      <c r="A123" s="239" t="s">
        <v>68</v>
      </c>
      <c r="B123" s="183"/>
      <c r="C123" s="71" t="s">
        <v>263</v>
      </c>
      <c r="D123" s="183" t="s">
        <v>264</v>
      </c>
      <c r="E123" s="183"/>
      <c r="F123" s="183" t="s">
        <v>265</v>
      </c>
      <c r="G123" s="183"/>
      <c r="H123" s="183" t="s">
        <v>266</v>
      </c>
      <c r="I123" s="183"/>
      <c r="J123" s="240"/>
      <c r="K123" s="58" t="s">
        <v>267</v>
      </c>
      <c r="M123" s="59">
        <f ca="1">I121*25%</f>
        <v>1.75</v>
      </c>
    </row>
    <row r="124" spans="1:13" ht="15" customHeight="1" x14ac:dyDescent="0.25">
      <c r="A124" s="239" t="s">
        <v>268</v>
      </c>
      <c r="B124" s="183"/>
      <c r="C124" s="72">
        <f ca="1">M125</f>
        <v>7</v>
      </c>
      <c r="D124" s="184">
        <f ca="1">((100/I121)*C124)/100</f>
        <v>1</v>
      </c>
      <c r="E124" s="184"/>
      <c r="F124" s="184">
        <f ca="1">(IF(C122=K121,"100%",IF(C122=K122,"100%",(((C125/I121*10)+(40/(D121+G121+I121)*C126)+(7.5/(I121)*C127)+(7.5/(I121)*C128)+(10/I121*C129)+(10/I121*C130)+(5/I121*C131)+(5/I121*C132)+(5/I121*C133))/100))))</f>
        <v>0.76428571428571435</v>
      </c>
      <c r="G124" s="184"/>
      <c r="H124" s="184">
        <f ca="1">((((C124/I121)*20)+((C125/I121)*25)+(30/(I121+G121+D121)*C126)+(5/I121*C127)+(5/I121*C128)+(5/I121*C129)+(5/I121*C130)+(0/I121*C131)+(0/I121*C132)+(5/I121*C133))/100)</f>
        <v>0.90714285714285725</v>
      </c>
      <c r="I124" s="184"/>
      <c r="J124" s="242"/>
      <c r="K124" s="58" t="s">
        <v>144</v>
      </c>
      <c r="L124" s="60"/>
      <c r="M124" s="61">
        <f ca="1">I121*50%</f>
        <v>3.5</v>
      </c>
    </row>
    <row r="125" spans="1:13" ht="15" customHeight="1" x14ac:dyDescent="0.25">
      <c r="A125" s="239" t="s">
        <v>69</v>
      </c>
      <c r="B125" s="183"/>
      <c r="C125" s="73">
        <f ca="1">M133</f>
        <v>7</v>
      </c>
      <c r="D125" s="184">
        <f ca="1">((100/I121)*C125)/100</f>
        <v>1</v>
      </c>
      <c r="E125" s="184"/>
      <c r="F125" s="184"/>
      <c r="G125" s="184"/>
      <c r="H125" s="184"/>
      <c r="I125" s="184"/>
      <c r="J125" s="242"/>
      <c r="K125" s="58" t="s">
        <v>145</v>
      </c>
      <c r="L125" s="60"/>
      <c r="M125" s="61">
        <f ca="1">I121</f>
        <v>7</v>
      </c>
    </row>
    <row r="126" spans="1:13" ht="15" customHeight="1" x14ac:dyDescent="0.25">
      <c r="A126" s="239" t="s">
        <v>269</v>
      </c>
      <c r="B126" s="183"/>
      <c r="C126" s="73">
        <v>8</v>
      </c>
      <c r="D126" s="184">
        <f ca="1">((100/(D121+G121+I121))*C126)/100</f>
        <v>1</v>
      </c>
      <c r="E126" s="184"/>
      <c r="F126" s="184"/>
      <c r="G126" s="184"/>
      <c r="H126" s="184"/>
      <c r="I126" s="184"/>
      <c r="J126" s="242"/>
      <c r="K126" s="58" t="s">
        <v>146</v>
      </c>
      <c r="L126" s="60"/>
      <c r="M126" s="62">
        <f ca="1">(IF(B121=0,I121/4,(I121/(B121+4))))</f>
        <v>1.75</v>
      </c>
    </row>
    <row r="127" spans="1:13" ht="15" customHeight="1" x14ac:dyDescent="0.25">
      <c r="A127" s="239" t="s">
        <v>270</v>
      </c>
      <c r="B127" s="183" t="s">
        <v>271</v>
      </c>
      <c r="C127" s="72">
        <v>7</v>
      </c>
      <c r="D127" s="184">
        <f ca="1">((100/I121)*C127)/100</f>
        <v>1</v>
      </c>
      <c r="E127" s="184"/>
      <c r="F127" s="184"/>
      <c r="G127" s="184"/>
      <c r="H127" s="184"/>
      <c r="I127" s="184"/>
      <c r="J127" s="242"/>
      <c r="K127" s="58" t="s">
        <v>147</v>
      </c>
      <c r="L127" s="60"/>
      <c r="M127" s="62">
        <f ca="1">(IF(B121=0,I121/4+M126,(I121/(B121+4)+M126)))</f>
        <v>3.5</v>
      </c>
    </row>
    <row r="128" spans="1:13" ht="15" customHeight="1" x14ac:dyDescent="0.25">
      <c r="A128" s="239" t="s">
        <v>272</v>
      </c>
      <c r="B128" s="183" t="s">
        <v>271</v>
      </c>
      <c r="C128" s="72">
        <v>7</v>
      </c>
      <c r="D128" s="184">
        <f ca="1">((100/I121)*C128)/100</f>
        <v>1</v>
      </c>
      <c r="E128" s="184"/>
      <c r="F128" s="184"/>
      <c r="G128" s="184"/>
      <c r="H128" s="184"/>
      <c r="I128" s="184"/>
      <c r="J128" s="242"/>
      <c r="K128" s="58" t="s">
        <v>273</v>
      </c>
      <c r="L128" s="63"/>
      <c r="M128" s="62">
        <f>(IF(B121=0,0,(I121/(B121+4)+M127)))</f>
        <v>0</v>
      </c>
    </row>
    <row r="129" spans="1:13" ht="15" customHeight="1" x14ac:dyDescent="0.25">
      <c r="A129" s="239" t="s">
        <v>274</v>
      </c>
      <c r="B129" s="183" t="s">
        <v>275</v>
      </c>
      <c r="C129" s="72">
        <v>6</v>
      </c>
      <c r="D129" s="184">
        <f ca="1">((100/(I121))*C129)/100</f>
        <v>0.85714285714285721</v>
      </c>
      <c r="E129" s="184"/>
      <c r="F129" s="184"/>
      <c r="G129" s="184"/>
      <c r="H129" s="184"/>
      <c r="I129" s="184"/>
      <c r="J129" s="242"/>
      <c r="K129" s="58" t="s">
        <v>276</v>
      </c>
      <c r="L129" s="63"/>
      <c r="M129" s="62">
        <f>(IF(B121&gt;1,(I121/(B121+4)+M128),0))</f>
        <v>0</v>
      </c>
    </row>
    <row r="130" spans="1:13" ht="15" customHeight="1" x14ac:dyDescent="0.25">
      <c r="A130" s="239" t="s">
        <v>277</v>
      </c>
      <c r="B130" s="183" t="s">
        <v>277</v>
      </c>
      <c r="C130" s="72">
        <v>2</v>
      </c>
      <c r="D130" s="184">
        <f ca="1">((100/I121)*C130)/100</f>
        <v>0.28571428571428575</v>
      </c>
      <c r="E130" s="184"/>
      <c r="F130" s="184"/>
      <c r="G130" s="184"/>
      <c r="H130" s="184"/>
      <c r="I130" s="184"/>
      <c r="J130" s="242"/>
      <c r="K130" s="58" t="s">
        <v>278</v>
      </c>
      <c r="L130" s="64"/>
      <c r="M130" s="65">
        <f>(IF(B121&gt;2,(I121/(B121+4)+M129),0))</f>
        <v>0</v>
      </c>
    </row>
    <row r="131" spans="1:13" ht="15" customHeight="1" x14ac:dyDescent="0.25">
      <c r="A131" s="239" t="s">
        <v>279</v>
      </c>
      <c r="B131" s="183"/>
      <c r="C131" s="72">
        <v>0</v>
      </c>
      <c r="D131" s="184">
        <f ca="1">((100/I121)*C131)/100</f>
        <v>0</v>
      </c>
      <c r="E131" s="184"/>
      <c r="F131" s="184"/>
      <c r="G131" s="184"/>
      <c r="H131" s="184"/>
      <c r="I131" s="184"/>
      <c r="J131" s="242"/>
      <c r="K131" s="58" t="s">
        <v>280</v>
      </c>
      <c r="L131" s="66"/>
      <c r="M131" s="67">
        <f>(IF(B121&gt;3,(I121/(B121+4)+M130),0))</f>
        <v>0</v>
      </c>
    </row>
    <row r="132" spans="1:13" ht="15" customHeight="1" x14ac:dyDescent="0.25">
      <c r="A132" s="239" t="s">
        <v>281</v>
      </c>
      <c r="B132" s="183" t="s">
        <v>281</v>
      </c>
      <c r="C132" s="72">
        <v>0</v>
      </c>
      <c r="D132" s="184">
        <f ca="1">((100/(I121))*C132)/100</f>
        <v>0</v>
      </c>
      <c r="E132" s="184"/>
      <c r="F132" s="184"/>
      <c r="G132" s="184"/>
      <c r="H132" s="184"/>
      <c r="I132" s="184"/>
      <c r="J132" s="242"/>
      <c r="K132" s="58" t="s">
        <v>148</v>
      </c>
      <c r="L132" s="60"/>
      <c r="M132" s="62">
        <f ca="1">(IF(B121=0,I121/4+M127,(I121/(B121+4)+M127+MAX(0,M128-M127)+MAX(0,M129-M128)+MAX(0,M130-M129)+MAX(0,M131-M130))))</f>
        <v>5.25</v>
      </c>
    </row>
    <row r="133" spans="1:13" ht="15" customHeight="1" thickBot="1" x14ac:dyDescent="0.3">
      <c r="A133" s="244" t="s">
        <v>282</v>
      </c>
      <c r="B133" s="245"/>
      <c r="C133" s="74">
        <v>0</v>
      </c>
      <c r="D133" s="241">
        <f ca="1">((100/(I121))*C133)/100</f>
        <v>0</v>
      </c>
      <c r="E133" s="241"/>
      <c r="F133" s="241"/>
      <c r="G133" s="241"/>
      <c r="H133" s="241"/>
      <c r="I133" s="241"/>
      <c r="J133" s="243"/>
      <c r="K133" s="68" t="s">
        <v>149</v>
      </c>
      <c r="L133" s="69"/>
      <c r="M133" s="70">
        <f ca="1">(IF(B121=0,I121/4+M132,(I121/(B121+4)+M132)))</f>
        <v>7</v>
      </c>
    </row>
    <row r="134" spans="1:13" ht="18.75" customHeight="1" x14ac:dyDescent="0.25">
      <c r="A134" s="246" t="s">
        <v>258</v>
      </c>
      <c r="B134" s="247"/>
      <c r="C134" s="248" t="s">
        <v>291</v>
      </c>
      <c r="D134" s="248"/>
      <c r="E134" s="248"/>
      <c r="F134" s="248"/>
      <c r="G134" s="248"/>
      <c r="H134" s="248"/>
      <c r="I134" s="248"/>
      <c r="J134" s="249"/>
      <c r="K134" s="51" t="str">
        <f ca="1">(IF(C138=0,"Work not yet Started.",IF(D138=25%,"Piling work in process",IF(D138=50%,"Excavation work in process",IF(D138=100%,"Excavation work completed, ","0")))&amp;(IF(C139=0%,"",IF(C139=M140,"Footing work is process",IF(C139=M141,"Footing work Completed",IF(C139=M142,"1st Basement Completed",IF(C139=M143,"1st &amp; 2nd Basement Completed",IF(C139=M144,"1st to 3rd Basement Completed",IF(C139=M145,"1st to 4th Basement Completed",IF(C139=M146,"Plinth work is process",IF(C139=M147,"Plinth work completed","0")))))))))))&amp;(IF(C140&gt;0,", RCC upto "&amp;C140&amp;" Slab completed",""))&amp;(IF(C141&gt;0,", Brickwork upto "&amp;C141&amp;" Floor completed"," "))&amp;(IF(C142&gt;0,", Internal Plaster upto "&amp;C142&amp;" Floor completed"," "))&amp;(IF(C143&gt;0,", External Plaster upto "&amp;C143&amp;" Floor completed"," "))&amp;(IF(C144&gt;0,", Flooring upto "&amp;C144&amp;" Floor completed"," "))&amp;(IF(C145&gt;0,", Painting upto "&amp;C145&amp;" Floor completed"," "))&amp;(IF(C146&gt;0,", Finishing upto "&amp;C146&amp;" Floor completed"," ")))</f>
        <v xml:space="preserve">Excavation work completed, Plinth work completed, RCC upto 8 Slab completed, Brickwork upto 7 Floor completed, Internal Plaster upto 6 Floor completed, External Plaster upto 5 Floor completed, Flooring upto 2 Floor completed  </v>
      </c>
      <c r="L134" s="51"/>
      <c r="M134" s="52"/>
    </row>
    <row r="135" spans="1:13" ht="15" customHeight="1" x14ac:dyDescent="0.25">
      <c r="A135" s="53" t="s">
        <v>136</v>
      </c>
      <c r="B135" s="54">
        <v>0</v>
      </c>
      <c r="C135" s="54" t="s">
        <v>138</v>
      </c>
      <c r="D135" s="187">
        <v>1</v>
      </c>
      <c r="E135" s="188"/>
      <c r="F135" s="55" t="s">
        <v>137</v>
      </c>
      <c r="G135" s="54">
        <v>0</v>
      </c>
      <c r="H135" s="54" t="s">
        <v>259</v>
      </c>
      <c r="I135" s="189">
        <f ca="1">--TRIM(RIGHT(SUBSTITUTE(LEFT(C134,_xlfn.AGGREGATE(16,6,FIND({0,1,2,3,4,5,6,7,8,9},C134,ROW(INDIRECT("1:"&amp;LEN(C134)))),1))," ",REPT(" ",LEN(C134))),LEN(C134)))</f>
        <v>7</v>
      </c>
      <c r="J135" s="190"/>
      <c r="K135" s="56" t="s">
        <v>260</v>
      </c>
      <c r="L135" s="56"/>
      <c r="M135" s="57"/>
    </row>
    <row r="136" spans="1:13" ht="47.45" customHeight="1" x14ac:dyDescent="0.25">
      <c r="A136" s="191" t="s">
        <v>261</v>
      </c>
      <c r="B136" s="192"/>
      <c r="C136" s="193" t="str">
        <f ca="1">K134</f>
        <v xml:space="preserve">Excavation work completed, Plinth work completed, RCC upto 8 Slab completed, Brickwork upto 7 Floor completed, Internal Plaster upto 6 Floor completed, External Plaster upto 5 Floor completed, Flooring upto 2 Floor completed  </v>
      </c>
      <c r="D136" s="193"/>
      <c r="E136" s="193"/>
      <c r="F136" s="193"/>
      <c r="G136" s="193"/>
      <c r="H136" s="193"/>
      <c r="I136" s="193"/>
      <c r="J136" s="194"/>
      <c r="K136" s="56" t="s">
        <v>262</v>
      </c>
      <c r="L136" s="56"/>
      <c r="M136" s="57"/>
    </row>
    <row r="137" spans="1:13" ht="15" customHeight="1" x14ac:dyDescent="0.25">
      <c r="A137" s="239" t="s">
        <v>68</v>
      </c>
      <c r="B137" s="183"/>
      <c r="C137" s="71" t="s">
        <v>263</v>
      </c>
      <c r="D137" s="183" t="s">
        <v>264</v>
      </c>
      <c r="E137" s="183"/>
      <c r="F137" s="183" t="s">
        <v>265</v>
      </c>
      <c r="G137" s="183"/>
      <c r="H137" s="183" t="s">
        <v>266</v>
      </c>
      <c r="I137" s="183"/>
      <c r="J137" s="240"/>
      <c r="K137" s="58" t="s">
        <v>267</v>
      </c>
      <c r="M137" s="59">
        <f ca="1">I135*25%</f>
        <v>1.75</v>
      </c>
    </row>
    <row r="138" spans="1:13" ht="15" customHeight="1" x14ac:dyDescent="0.25">
      <c r="A138" s="183" t="s">
        <v>268</v>
      </c>
      <c r="B138" s="183"/>
      <c r="C138" s="72">
        <f ca="1">M139</f>
        <v>7</v>
      </c>
      <c r="D138" s="184">
        <f ca="1">((100/I135)*C138)/100</f>
        <v>1</v>
      </c>
      <c r="E138" s="184"/>
      <c r="F138" s="184">
        <f ca="1">(IF(C136=K135,"100%",IF(C136=K136,"100%",(((C139/I135*10)+(40/(D135+G135+I135)*C140)+(7.5/(I135)*C141)+(7.5/(I135)*C142)+(10/I135*C143)+(10/I135*C144)+(5/I135*C145)+(5/I135*C146)+(5/I135*C147))/100))))</f>
        <v>0.73928571428571432</v>
      </c>
      <c r="G138" s="184"/>
      <c r="H138" s="184">
        <f ca="1">((((C138/I135)*20)+((C139/I135)*25)+(30/(I135+G135+D135)*C140)+(5/I135*C141)+(5/I135*C142)+(5/I135*C143)+(5/I135*C144)+(0/I135*C145)+(0/I135*C146)+(5/I135*C147))/100)</f>
        <v>0.8928571428571429</v>
      </c>
      <c r="I138" s="184"/>
      <c r="J138" s="184"/>
      <c r="K138" s="58" t="s">
        <v>144</v>
      </c>
      <c r="L138" s="60"/>
      <c r="M138" s="61">
        <f ca="1">I135*50%</f>
        <v>3.5</v>
      </c>
    </row>
    <row r="139" spans="1:13" ht="15" customHeight="1" x14ac:dyDescent="0.25">
      <c r="A139" s="183" t="s">
        <v>69</v>
      </c>
      <c r="B139" s="183"/>
      <c r="C139" s="73">
        <f ca="1">M147</f>
        <v>7</v>
      </c>
      <c r="D139" s="184">
        <f ca="1">((100/I135)*C139)/100</f>
        <v>1</v>
      </c>
      <c r="E139" s="184"/>
      <c r="F139" s="184"/>
      <c r="G139" s="184"/>
      <c r="H139" s="184"/>
      <c r="I139" s="184"/>
      <c r="J139" s="184"/>
      <c r="K139" s="58" t="s">
        <v>145</v>
      </c>
      <c r="L139" s="60"/>
      <c r="M139" s="61">
        <f ca="1">I135</f>
        <v>7</v>
      </c>
    </row>
    <row r="140" spans="1:13" ht="15" customHeight="1" x14ac:dyDescent="0.25">
      <c r="A140" s="183" t="s">
        <v>269</v>
      </c>
      <c r="B140" s="183"/>
      <c r="C140" s="73">
        <v>8</v>
      </c>
      <c r="D140" s="184">
        <f ca="1">((100/(D135+G135+I135))*C140)/100</f>
        <v>1</v>
      </c>
      <c r="E140" s="184"/>
      <c r="F140" s="184"/>
      <c r="G140" s="184"/>
      <c r="H140" s="184"/>
      <c r="I140" s="184"/>
      <c r="J140" s="184"/>
      <c r="K140" s="58" t="s">
        <v>146</v>
      </c>
      <c r="L140" s="60"/>
      <c r="M140" s="62">
        <f ca="1">(IF(B135=0,I135/4,(I135/(B135+4))))</f>
        <v>1.75</v>
      </c>
    </row>
    <row r="141" spans="1:13" ht="15" customHeight="1" x14ac:dyDescent="0.25">
      <c r="A141" s="183" t="s">
        <v>270</v>
      </c>
      <c r="B141" s="183" t="s">
        <v>271</v>
      </c>
      <c r="C141" s="72">
        <v>7</v>
      </c>
      <c r="D141" s="184">
        <f ca="1">((100/I135)*C141)/100</f>
        <v>1</v>
      </c>
      <c r="E141" s="184"/>
      <c r="F141" s="184"/>
      <c r="G141" s="184"/>
      <c r="H141" s="184"/>
      <c r="I141" s="184"/>
      <c r="J141" s="184"/>
      <c r="K141" s="58" t="s">
        <v>147</v>
      </c>
      <c r="L141" s="60"/>
      <c r="M141" s="62">
        <f ca="1">(IF(B135=0,I135/4+M140,(I135/(B135+4)+M140)))</f>
        <v>3.5</v>
      </c>
    </row>
    <row r="142" spans="1:13" ht="15" customHeight="1" x14ac:dyDescent="0.25">
      <c r="A142" s="183" t="s">
        <v>272</v>
      </c>
      <c r="B142" s="183" t="s">
        <v>271</v>
      </c>
      <c r="C142" s="72">
        <v>6</v>
      </c>
      <c r="D142" s="184">
        <f ca="1">((100/I135)*C142)/100</f>
        <v>0.85714285714285721</v>
      </c>
      <c r="E142" s="184"/>
      <c r="F142" s="184"/>
      <c r="G142" s="184"/>
      <c r="H142" s="184"/>
      <c r="I142" s="184"/>
      <c r="J142" s="184"/>
      <c r="K142" s="58" t="s">
        <v>273</v>
      </c>
      <c r="L142" s="63"/>
      <c r="M142" s="62">
        <f>(IF(B135=0,0,(I135/(B135+4)+M141)))</f>
        <v>0</v>
      </c>
    </row>
    <row r="143" spans="1:13" ht="15" customHeight="1" x14ac:dyDescent="0.25">
      <c r="A143" s="183" t="s">
        <v>274</v>
      </c>
      <c r="B143" s="183" t="s">
        <v>275</v>
      </c>
      <c r="C143" s="72">
        <v>5</v>
      </c>
      <c r="D143" s="184">
        <f ca="1">((100/(I135))*C143)/100</f>
        <v>0.7142857142857143</v>
      </c>
      <c r="E143" s="184"/>
      <c r="F143" s="184"/>
      <c r="G143" s="184"/>
      <c r="H143" s="184"/>
      <c r="I143" s="184"/>
      <c r="J143" s="184"/>
      <c r="K143" s="58" t="s">
        <v>276</v>
      </c>
      <c r="L143" s="63"/>
      <c r="M143" s="62">
        <f>(IF(B135&gt;1,(I135/(B135+4)+M142),0))</f>
        <v>0</v>
      </c>
    </row>
    <row r="144" spans="1:13" ht="15" customHeight="1" x14ac:dyDescent="0.25">
      <c r="A144" s="183" t="s">
        <v>277</v>
      </c>
      <c r="B144" s="183" t="s">
        <v>277</v>
      </c>
      <c r="C144" s="72">
        <v>2</v>
      </c>
      <c r="D144" s="184">
        <f ca="1">((100/I135)*C144)/100</f>
        <v>0.28571428571428575</v>
      </c>
      <c r="E144" s="184"/>
      <c r="F144" s="184"/>
      <c r="G144" s="184"/>
      <c r="H144" s="184"/>
      <c r="I144" s="184"/>
      <c r="J144" s="184"/>
      <c r="K144" s="58" t="s">
        <v>278</v>
      </c>
      <c r="L144" s="64"/>
      <c r="M144" s="65">
        <f>(IF(B135&gt;2,(I135/(B135+4)+M143),0))</f>
        <v>0</v>
      </c>
    </row>
    <row r="145" spans="1:13" ht="15" customHeight="1" x14ac:dyDescent="0.25">
      <c r="A145" s="183" t="s">
        <v>279</v>
      </c>
      <c r="B145" s="183"/>
      <c r="C145" s="72">
        <v>0</v>
      </c>
      <c r="D145" s="184">
        <f ca="1">((100/I135)*C145)/100</f>
        <v>0</v>
      </c>
      <c r="E145" s="184"/>
      <c r="F145" s="184"/>
      <c r="G145" s="184"/>
      <c r="H145" s="184"/>
      <c r="I145" s="184"/>
      <c r="J145" s="184"/>
      <c r="K145" s="58" t="s">
        <v>280</v>
      </c>
      <c r="L145" s="66"/>
      <c r="M145" s="67">
        <f>(IF(B135&gt;3,(I135/(B135+4)+M144),0))</f>
        <v>0</v>
      </c>
    </row>
    <row r="146" spans="1:13" ht="15" customHeight="1" x14ac:dyDescent="0.25">
      <c r="A146" s="183" t="s">
        <v>281</v>
      </c>
      <c r="B146" s="183" t="s">
        <v>281</v>
      </c>
      <c r="C146" s="72">
        <v>0</v>
      </c>
      <c r="D146" s="184">
        <f ca="1">((100/(I135))*C146)/100</f>
        <v>0</v>
      </c>
      <c r="E146" s="184"/>
      <c r="F146" s="184"/>
      <c r="G146" s="184"/>
      <c r="H146" s="184"/>
      <c r="I146" s="184"/>
      <c r="J146" s="184"/>
      <c r="K146" s="58" t="s">
        <v>148</v>
      </c>
      <c r="L146" s="60"/>
      <c r="M146" s="62">
        <f ca="1">(IF(B135=0,I135/4+M141,(I135/(B135+4)+M141+MAX(0,M142-M141)+MAX(0,M143-M142)+MAX(0,M144-M143)+MAX(0,M145-M144))))</f>
        <v>5.25</v>
      </c>
    </row>
    <row r="147" spans="1:13" ht="15" customHeight="1" thickBot="1" x14ac:dyDescent="0.3">
      <c r="A147" s="183" t="s">
        <v>282</v>
      </c>
      <c r="B147" s="183"/>
      <c r="C147" s="72">
        <v>0</v>
      </c>
      <c r="D147" s="184">
        <f ca="1">((100/(I135))*C147)/100</f>
        <v>0</v>
      </c>
      <c r="E147" s="184"/>
      <c r="F147" s="184"/>
      <c r="G147" s="184"/>
      <c r="H147" s="184"/>
      <c r="I147" s="184"/>
      <c r="J147" s="184"/>
      <c r="K147" s="68" t="s">
        <v>149</v>
      </c>
      <c r="L147" s="69"/>
      <c r="M147" s="70">
        <f ca="1">(IF(B135=0,I135/4+M146,(I135/(B135+4)+M146)))</f>
        <v>7</v>
      </c>
    </row>
    <row r="148" spans="1:13" ht="18.75" customHeight="1" x14ac:dyDescent="0.25">
      <c r="A148" s="235" t="s">
        <v>258</v>
      </c>
      <c r="B148" s="235"/>
      <c r="C148" s="193" t="s">
        <v>292</v>
      </c>
      <c r="D148" s="193"/>
      <c r="E148" s="193"/>
      <c r="F148" s="193"/>
      <c r="G148" s="193"/>
      <c r="H148" s="193"/>
      <c r="I148" s="193"/>
      <c r="J148" s="193"/>
      <c r="K148" s="51" t="str">
        <f ca="1">(IF(C152=0,"Work not yet Started.",IF(D152=25%,"Piling work in process",IF(D152=50%,"Excavation work in process",IF(D152=100%,"Excavation work completed, ","0")))&amp;(IF(C153=0%,"",IF(C153=M154,"Footing work is process",IF(C153=M155,"Footing work Completed",IF(C153=M156,"1st Basement Completed",IF(C153=M157,"1st &amp; 2nd Basement Completed",IF(C153=M158,"1st to 3rd Basement Completed",IF(C153=M159,"1st to 4th Basement Completed",IF(C153=M160,"Plinth work is process",IF(C153=M161,"Plinth work completed","0")))))))))))&amp;(IF(C154&gt;0,", RCC upto "&amp;C154&amp;" Slab completed",""))&amp;(IF(C155&gt;0,", Brickwork upto "&amp;C155&amp;" Floor completed"," "))&amp;(IF(C156&gt;0,", Internal Plaster upto "&amp;C156&amp;" Floor completed"," "))&amp;(IF(C157&gt;0,", External Plaster upto "&amp;C157&amp;" Floor completed"," "))&amp;(IF(C158&gt;0,", Flooring upto "&amp;C158&amp;" Floor completed"," "))&amp;(IF(C159&gt;0,", Painting upto "&amp;C159&amp;" Floor completed"," "))&amp;(IF(C160&gt;0,", Finishing upto "&amp;C160&amp;" Floor completed"," ")))</f>
        <v xml:space="preserve">Excavation work completed, Plinth work completed, RCC upto 8 Slab completed, Brickwork upto 7 Floor completed, Internal Plaster upto 6 Floor completed, External Plaster upto 5 Floor completed, Flooring upto 2 Floor completed  </v>
      </c>
      <c r="L148" s="51"/>
      <c r="M148" s="52"/>
    </row>
    <row r="149" spans="1:13" ht="15" customHeight="1" x14ac:dyDescent="0.25">
      <c r="A149" s="76" t="s">
        <v>136</v>
      </c>
      <c r="B149" s="76">
        <v>0</v>
      </c>
      <c r="C149" s="76" t="s">
        <v>138</v>
      </c>
      <c r="D149" s="189">
        <v>1</v>
      </c>
      <c r="E149" s="189"/>
      <c r="F149" s="76" t="s">
        <v>137</v>
      </c>
      <c r="G149" s="76">
        <v>0</v>
      </c>
      <c r="H149" s="76" t="s">
        <v>259</v>
      </c>
      <c r="I149" s="189">
        <f ca="1">--TRIM(RIGHT(SUBSTITUTE(LEFT(C148,_xlfn.AGGREGATE(16,6,FIND({0,1,2,3,4,5,6,7,8,9},C148,ROW(INDIRECT("1:"&amp;LEN(C148)))),1))," ",REPT(" ",LEN(C148))),LEN(C148)))</f>
        <v>7</v>
      </c>
      <c r="J149" s="189"/>
      <c r="K149" s="56" t="s">
        <v>260</v>
      </c>
      <c r="L149" s="56"/>
      <c r="M149" s="57"/>
    </row>
    <row r="150" spans="1:13" ht="32.25" customHeight="1" x14ac:dyDescent="0.25">
      <c r="A150" s="192" t="s">
        <v>261</v>
      </c>
      <c r="B150" s="192"/>
      <c r="C150" s="193" t="str">
        <f ca="1">K148</f>
        <v xml:space="preserve">Excavation work completed, Plinth work completed, RCC upto 8 Slab completed, Brickwork upto 7 Floor completed, Internal Plaster upto 6 Floor completed, External Plaster upto 5 Floor completed, Flooring upto 2 Floor completed  </v>
      </c>
      <c r="D150" s="193"/>
      <c r="E150" s="193"/>
      <c r="F150" s="193"/>
      <c r="G150" s="193"/>
      <c r="H150" s="193"/>
      <c r="I150" s="193"/>
      <c r="J150" s="193"/>
      <c r="K150" s="56" t="s">
        <v>262</v>
      </c>
      <c r="L150" s="56"/>
      <c r="M150" s="57"/>
    </row>
    <row r="151" spans="1:13" ht="15" customHeight="1" x14ac:dyDescent="0.25">
      <c r="A151" s="183" t="s">
        <v>68</v>
      </c>
      <c r="B151" s="183"/>
      <c r="C151" s="75" t="s">
        <v>263</v>
      </c>
      <c r="D151" s="183" t="s">
        <v>264</v>
      </c>
      <c r="E151" s="183"/>
      <c r="F151" s="183" t="s">
        <v>265</v>
      </c>
      <c r="G151" s="183"/>
      <c r="H151" s="183" t="s">
        <v>266</v>
      </c>
      <c r="I151" s="183"/>
      <c r="J151" s="183"/>
      <c r="K151" s="58" t="s">
        <v>267</v>
      </c>
      <c r="M151" s="59">
        <f ca="1">I149*25%</f>
        <v>1.75</v>
      </c>
    </row>
    <row r="152" spans="1:13" ht="15" customHeight="1" x14ac:dyDescent="0.25">
      <c r="A152" s="183" t="s">
        <v>268</v>
      </c>
      <c r="B152" s="183"/>
      <c r="C152" s="72">
        <f ca="1">M153</f>
        <v>7</v>
      </c>
      <c r="D152" s="184">
        <f ca="1">((100/I149)*C152)/100</f>
        <v>1</v>
      </c>
      <c r="E152" s="184"/>
      <c r="F152" s="184">
        <f ca="1">(IF(C150=K149,"100%",IF(C150=K150,"100%",(((C153/I149*10)+(40/(D149+G149+I149)*C154)+(7.5/(I149)*C155)+(7.5/(I149)*C156)+(10/I149*C157)+(10/I149*C158)+(5/I149*C159)+(5/I149*C160)+(5/I149*C161))/100))))</f>
        <v>0.73928571428571432</v>
      </c>
      <c r="G152" s="184"/>
      <c r="H152" s="184">
        <f ca="1">((((C152/I149)*20)+((C153/I149)*25)+(30/(I149+G149+D149)*C154)+(5/I149*C155)+(5/I149*C156)+(5/I149*C157)+(5/I149*C158)+(0/I149*C159)+(0/I149*C160)+(5/I149*C161))/100)</f>
        <v>0.8928571428571429</v>
      </c>
      <c r="I152" s="184"/>
      <c r="J152" s="184"/>
      <c r="K152" s="58" t="s">
        <v>144</v>
      </c>
      <c r="L152" s="60"/>
      <c r="M152" s="61">
        <f ca="1">I149*50%</f>
        <v>3.5</v>
      </c>
    </row>
    <row r="153" spans="1:13" ht="15" customHeight="1" x14ac:dyDescent="0.25">
      <c r="A153" s="183" t="s">
        <v>69</v>
      </c>
      <c r="B153" s="183"/>
      <c r="C153" s="73">
        <f ca="1">M161</f>
        <v>7</v>
      </c>
      <c r="D153" s="184">
        <f ca="1">((100/I149)*C153)/100</f>
        <v>1</v>
      </c>
      <c r="E153" s="184"/>
      <c r="F153" s="184"/>
      <c r="G153" s="184"/>
      <c r="H153" s="184"/>
      <c r="I153" s="184"/>
      <c r="J153" s="184"/>
      <c r="K153" s="58" t="s">
        <v>145</v>
      </c>
      <c r="L153" s="60"/>
      <c r="M153" s="61">
        <f ca="1">I149</f>
        <v>7</v>
      </c>
    </row>
    <row r="154" spans="1:13" ht="15" customHeight="1" x14ac:dyDescent="0.25">
      <c r="A154" s="183" t="s">
        <v>269</v>
      </c>
      <c r="B154" s="183"/>
      <c r="C154" s="73">
        <v>8</v>
      </c>
      <c r="D154" s="184">
        <f ca="1">((100/(D149+G149+I149))*C154)/100</f>
        <v>1</v>
      </c>
      <c r="E154" s="184"/>
      <c r="F154" s="184"/>
      <c r="G154" s="184"/>
      <c r="H154" s="184"/>
      <c r="I154" s="184"/>
      <c r="J154" s="184"/>
      <c r="K154" s="58" t="s">
        <v>146</v>
      </c>
      <c r="L154" s="60"/>
      <c r="M154" s="62">
        <f ca="1">(IF(B149=0,I149/4,(I149/(B149+4))))</f>
        <v>1.75</v>
      </c>
    </row>
    <row r="155" spans="1:13" ht="15" customHeight="1" x14ac:dyDescent="0.25">
      <c r="A155" s="183" t="s">
        <v>270</v>
      </c>
      <c r="B155" s="183" t="s">
        <v>271</v>
      </c>
      <c r="C155" s="72">
        <v>7</v>
      </c>
      <c r="D155" s="184">
        <f ca="1">((100/I149)*C155)/100</f>
        <v>1</v>
      </c>
      <c r="E155" s="184"/>
      <c r="F155" s="184"/>
      <c r="G155" s="184"/>
      <c r="H155" s="184"/>
      <c r="I155" s="184"/>
      <c r="J155" s="184"/>
      <c r="K155" s="58" t="s">
        <v>147</v>
      </c>
      <c r="L155" s="60"/>
      <c r="M155" s="62">
        <f ca="1">(IF(B149=0,I149/4+M154,(I149/(B149+4)+M154)))</f>
        <v>3.5</v>
      </c>
    </row>
    <row r="156" spans="1:13" ht="15" customHeight="1" x14ac:dyDescent="0.25">
      <c r="A156" s="183" t="s">
        <v>272</v>
      </c>
      <c r="B156" s="183" t="s">
        <v>271</v>
      </c>
      <c r="C156" s="72">
        <v>6</v>
      </c>
      <c r="D156" s="184">
        <f ca="1">((100/I149)*C156)/100</f>
        <v>0.85714285714285721</v>
      </c>
      <c r="E156" s="184"/>
      <c r="F156" s="184"/>
      <c r="G156" s="184"/>
      <c r="H156" s="184"/>
      <c r="I156" s="184"/>
      <c r="J156" s="184"/>
      <c r="K156" s="58" t="s">
        <v>273</v>
      </c>
      <c r="L156" s="63"/>
      <c r="M156" s="62">
        <f>(IF(B149=0,0,(I149/(B149+4)+M155)))</f>
        <v>0</v>
      </c>
    </row>
    <row r="157" spans="1:13" ht="15" customHeight="1" x14ac:dyDescent="0.25">
      <c r="A157" s="183" t="s">
        <v>274</v>
      </c>
      <c r="B157" s="183" t="s">
        <v>275</v>
      </c>
      <c r="C157" s="72">
        <v>5</v>
      </c>
      <c r="D157" s="184">
        <f ca="1">((100/(I149))*C157)/100</f>
        <v>0.7142857142857143</v>
      </c>
      <c r="E157" s="184"/>
      <c r="F157" s="184"/>
      <c r="G157" s="184"/>
      <c r="H157" s="184"/>
      <c r="I157" s="184"/>
      <c r="J157" s="184"/>
      <c r="K157" s="58" t="s">
        <v>276</v>
      </c>
      <c r="L157" s="63"/>
      <c r="M157" s="62">
        <f>(IF(B149&gt;1,(I149/(B149+4)+M156),0))</f>
        <v>0</v>
      </c>
    </row>
    <row r="158" spans="1:13" ht="15" customHeight="1" x14ac:dyDescent="0.25">
      <c r="A158" s="183" t="s">
        <v>277</v>
      </c>
      <c r="B158" s="183" t="s">
        <v>277</v>
      </c>
      <c r="C158" s="72">
        <v>2</v>
      </c>
      <c r="D158" s="184">
        <f ca="1">((100/I149)*C158)/100</f>
        <v>0.28571428571428575</v>
      </c>
      <c r="E158" s="184"/>
      <c r="F158" s="184"/>
      <c r="G158" s="184"/>
      <c r="H158" s="184"/>
      <c r="I158" s="184"/>
      <c r="J158" s="184"/>
      <c r="K158" s="58" t="s">
        <v>278</v>
      </c>
      <c r="L158" s="64"/>
      <c r="M158" s="65">
        <f>(IF(B149&gt;2,(I149/(B149+4)+M157),0))</f>
        <v>0</v>
      </c>
    </row>
    <row r="159" spans="1:13" ht="15" customHeight="1" x14ac:dyDescent="0.25">
      <c r="A159" s="183" t="s">
        <v>279</v>
      </c>
      <c r="B159" s="183"/>
      <c r="C159" s="72">
        <v>0</v>
      </c>
      <c r="D159" s="184">
        <f ca="1">((100/I149)*C159)/100</f>
        <v>0</v>
      </c>
      <c r="E159" s="184"/>
      <c r="F159" s="184"/>
      <c r="G159" s="184"/>
      <c r="H159" s="184"/>
      <c r="I159" s="184"/>
      <c r="J159" s="184"/>
      <c r="K159" s="58" t="s">
        <v>280</v>
      </c>
      <c r="L159" s="66"/>
      <c r="M159" s="67">
        <f>(IF(B149&gt;3,(I149/(B149+4)+M158),0))</f>
        <v>0</v>
      </c>
    </row>
    <row r="160" spans="1:13" ht="15" customHeight="1" x14ac:dyDescent="0.25">
      <c r="A160" s="183" t="s">
        <v>281</v>
      </c>
      <c r="B160" s="183" t="s">
        <v>281</v>
      </c>
      <c r="C160" s="72">
        <v>0</v>
      </c>
      <c r="D160" s="184">
        <f ca="1">((100/(I149))*C160)/100</f>
        <v>0</v>
      </c>
      <c r="E160" s="184"/>
      <c r="F160" s="184"/>
      <c r="G160" s="184"/>
      <c r="H160" s="184"/>
      <c r="I160" s="184"/>
      <c r="J160" s="184"/>
      <c r="K160" s="58" t="s">
        <v>148</v>
      </c>
      <c r="L160" s="60"/>
      <c r="M160" s="62">
        <f ca="1">(IF(B149=0,I149/4+M155,(I149/(B149+4)+M155+MAX(0,M156-M155)+MAX(0,M157-M156)+MAX(0,M158-M157)+MAX(0,M159-M158))))</f>
        <v>5.25</v>
      </c>
    </row>
    <row r="161" spans="1:13" ht="15" customHeight="1" thickBot="1" x14ac:dyDescent="0.3">
      <c r="A161" s="183" t="s">
        <v>282</v>
      </c>
      <c r="B161" s="183"/>
      <c r="C161" s="72">
        <v>0</v>
      </c>
      <c r="D161" s="184">
        <f ca="1">((100/(I149))*C161)/100</f>
        <v>0</v>
      </c>
      <c r="E161" s="184"/>
      <c r="F161" s="184"/>
      <c r="G161" s="184"/>
      <c r="H161" s="184"/>
      <c r="I161" s="184"/>
      <c r="J161" s="184"/>
      <c r="K161" s="68" t="s">
        <v>149</v>
      </c>
      <c r="L161" s="69"/>
      <c r="M161" s="70">
        <f ca="1">(IF(B149=0,I149/4+M160,(I149/(B149+4)+M160)))</f>
        <v>7</v>
      </c>
    </row>
    <row r="162" spans="1:13" x14ac:dyDescent="0.25">
      <c r="A162" s="149" t="s">
        <v>217</v>
      </c>
      <c r="B162" s="150"/>
      <c r="C162" s="150"/>
      <c r="D162" s="150"/>
      <c r="E162" s="150"/>
      <c r="F162" s="150"/>
      <c r="G162" s="150"/>
      <c r="H162" s="150"/>
      <c r="I162" s="150"/>
      <c r="J162" s="151"/>
    </row>
    <row r="163" spans="1:13" x14ac:dyDescent="0.25">
      <c r="A163" s="104" t="s">
        <v>74</v>
      </c>
      <c r="B163" s="105"/>
      <c r="C163" s="105"/>
      <c r="D163" s="105"/>
      <c r="E163" s="105"/>
      <c r="F163" s="105"/>
      <c r="G163" s="105"/>
      <c r="H163" s="105"/>
      <c r="I163" s="105"/>
      <c r="J163" s="106"/>
    </row>
    <row r="164" spans="1:13" ht="15" customHeight="1" x14ac:dyDescent="0.25">
      <c r="A164" s="222" t="s">
        <v>142</v>
      </c>
      <c r="B164" s="223"/>
      <c r="C164" s="224" t="s">
        <v>143</v>
      </c>
      <c r="D164" s="225"/>
      <c r="E164" s="225"/>
      <c r="F164" s="225"/>
      <c r="G164" s="225"/>
      <c r="H164" s="225"/>
      <c r="I164" s="225"/>
      <c r="J164" s="226"/>
    </row>
    <row r="165" spans="1:13" x14ac:dyDescent="0.25">
      <c r="A165" s="118" t="s">
        <v>75</v>
      </c>
      <c r="B165" s="119"/>
      <c r="C165" s="119"/>
      <c r="D165" s="119"/>
      <c r="E165" s="119"/>
      <c r="F165" s="119"/>
      <c r="G165" s="119"/>
      <c r="H165" s="119"/>
      <c r="I165" s="119"/>
      <c r="J165" s="120"/>
    </row>
    <row r="166" spans="1:13" x14ac:dyDescent="0.25">
      <c r="A166" s="104" t="s">
        <v>151</v>
      </c>
      <c r="B166" s="105"/>
      <c r="C166" s="105"/>
      <c r="D166" s="105"/>
      <c r="E166" s="105"/>
      <c r="F166" s="106"/>
      <c r="G166" s="228">
        <v>3350</v>
      </c>
      <c r="H166" s="229"/>
      <c r="I166" s="229"/>
      <c r="J166" s="230"/>
      <c r="K166" s="12" t="s">
        <v>241</v>
      </c>
    </row>
    <row r="167" spans="1:13" x14ac:dyDescent="0.25">
      <c r="A167" s="104" t="s">
        <v>76</v>
      </c>
      <c r="B167" s="105"/>
      <c r="C167" s="105"/>
      <c r="D167" s="105"/>
      <c r="E167" s="105"/>
      <c r="F167" s="106"/>
      <c r="G167" s="162" t="s">
        <v>158</v>
      </c>
      <c r="H167" s="173"/>
      <c r="I167" s="173"/>
      <c r="J167" s="174"/>
    </row>
    <row r="168" spans="1:13" x14ac:dyDescent="0.25">
      <c r="A168" s="104" t="s">
        <v>293</v>
      </c>
      <c r="B168" s="105"/>
      <c r="C168" s="105"/>
      <c r="D168" s="105"/>
      <c r="E168" s="105"/>
      <c r="F168" s="106"/>
      <c r="G168" s="162" t="s">
        <v>289</v>
      </c>
      <c r="H168" s="173"/>
      <c r="I168" s="173"/>
      <c r="J168" s="174"/>
    </row>
    <row r="169" spans="1:13" s="14" customFormat="1" ht="14.45" customHeight="1" x14ac:dyDescent="0.25">
      <c r="A169" s="118" t="s">
        <v>77</v>
      </c>
      <c r="B169" s="119"/>
      <c r="C169" s="119"/>
      <c r="D169" s="119"/>
      <c r="E169" s="119"/>
      <c r="F169" s="120"/>
      <c r="G169" s="227">
        <f>G166*0.8</f>
        <v>2680</v>
      </c>
      <c r="H169" s="163"/>
      <c r="I169" s="163"/>
      <c r="J169" s="164"/>
    </row>
    <row r="170" spans="1:13" s="1" customFormat="1" x14ac:dyDescent="0.25">
      <c r="A170" s="214" t="s">
        <v>135</v>
      </c>
      <c r="B170" s="215"/>
      <c r="C170" s="215"/>
      <c r="D170" s="215"/>
      <c r="E170" s="215"/>
      <c r="F170" s="215"/>
      <c r="G170" s="215"/>
      <c r="H170" s="215"/>
      <c r="I170" s="215"/>
      <c r="J170" s="231"/>
    </row>
    <row r="171" spans="1:13" s="1" customFormat="1" ht="15" customHeight="1" x14ac:dyDescent="0.25">
      <c r="A171" s="206" t="s">
        <v>78</v>
      </c>
      <c r="B171" s="208"/>
      <c r="C171" s="10" t="s">
        <v>176</v>
      </c>
      <c r="D171" s="232" t="s">
        <v>79</v>
      </c>
      <c r="E171" s="233"/>
      <c r="F171" s="234"/>
      <c r="G171" s="206" t="s">
        <v>80</v>
      </c>
      <c r="H171" s="207"/>
      <c r="I171" s="207"/>
      <c r="J171" s="208"/>
    </row>
    <row r="172" spans="1:13" s="1" customFormat="1" ht="15" customHeight="1" x14ac:dyDescent="0.25">
      <c r="A172" s="195" t="s">
        <v>223</v>
      </c>
      <c r="B172" s="196"/>
      <c r="C172" s="11">
        <f>COUNT(D190:E195)*7</f>
        <v>42</v>
      </c>
      <c r="D172" s="197">
        <f>SUM(D190:E195)*7</f>
        <v>14666.186807999999</v>
      </c>
      <c r="E172" s="198"/>
      <c r="F172" s="199"/>
      <c r="G172" s="200">
        <f>SUM(G190:G195)*7</f>
        <v>22372</v>
      </c>
      <c r="H172" s="201"/>
      <c r="I172" s="201"/>
      <c r="J172" s="202"/>
    </row>
    <row r="173" spans="1:13" s="1" customFormat="1" ht="15" customHeight="1" x14ac:dyDescent="0.25">
      <c r="A173" s="195" t="s">
        <v>224</v>
      </c>
      <c r="B173" s="196"/>
      <c r="C173" s="11">
        <f>COUNT(D198:E203)*7</f>
        <v>42</v>
      </c>
      <c r="D173" s="197">
        <f>SUM(D198:E203)*7</f>
        <v>14513.098508999999</v>
      </c>
      <c r="E173" s="198"/>
      <c r="F173" s="199"/>
      <c r="G173" s="200">
        <f>SUM(G198:G203)*7</f>
        <v>22358</v>
      </c>
      <c r="H173" s="201"/>
      <c r="I173" s="201"/>
      <c r="J173" s="202"/>
    </row>
    <row r="174" spans="1:13" s="1" customFormat="1" ht="15" customHeight="1" x14ac:dyDescent="0.25">
      <c r="A174" s="195" t="s">
        <v>225</v>
      </c>
      <c r="B174" s="196"/>
      <c r="C174" s="11">
        <f>COUNT(D206:E213)*7</f>
        <v>56</v>
      </c>
      <c r="D174" s="197">
        <f>SUM(D206:E213)*7</f>
        <v>19299.297653999998</v>
      </c>
      <c r="E174" s="198"/>
      <c r="F174" s="199"/>
      <c r="G174" s="200">
        <f>SUM(G206:G213)*7</f>
        <v>29806</v>
      </c>
      <c r="H174" s="201"/>
      <c r="I174" s="201"/>
      <c r="J174" s="202"/>
    </row>
    <row r="175" spans="1:13" s="1" customFormat="1" ht="15" customHeight="1" x14ac:dyDescent="0.25">
      <c r="A175" s="195" t="s">
        <v>226</v>
      </c>
      <c r="B175" s="196"/>
      <c r="C175" s="11">
        <f>COUNT(D216:E221)*7</f>
        <v>42</v>
      </c>
      <c r="D175" s="197">
        <f>SUM(D216:E221)*7</f>
        <v>14666.186807999999</v>
      </c>
      <c r="E175" s="198"/>
      <c r="F175" s="199"/>
      <c r="G175" s="200">
        <f>SUM(G216:G221)*7</f>
        <v>22372</v>
      </c>
      <c r="H175" s="201"/>
      <c r="I175" s="201"/>
      <c r="J175" s="202"/>
    </row>
    <row r="176" spans="1:13" s="1" customFormat="1" ht="15" customHeight="1" x14ac:dyDescent="0.25">
      <c r="A176" s="195" t="s">
        <v>227</v>
      </c>
      <c r="B176" s="196"/>
      <c r="C176" s="11">
        <f>COUNT(D224:E231)*7</f>
        <v>56</v>
      </c>
      <c r="D176" s="197">
        <f>SUM(D224:E231)*7</f>
        <v>22304.062871999995</v>
      </c>
      <c r="E176" s="198"/>
      <c r="F176" s="199"/>
      <c r="G176" s="200">
        <f>SUM(G224:G231)*7</f>
        <v>34692</v>
      </c>
      <c r="H176" s="201"/>
      <c r="I176" s="201"/>
      <c r="J176" s="202"/>
    </row>
    <row r="177" spans="1:11" s="1" customFormat="1" ht="15" customHeight="1" x14ac:dyDescent="0.25">
      <c r="A177" s="195" t="s">
        <v>228</v>
      </c>
      <c r="B177" s="196"/>
      <c r="C177" s="11">
        <f>COUNT(D234:E239)*7</f>
        <v>42</v>
      </c>
      <c r="D177" s="197">
        <f>SUM(D234:E239)*7</f>
        <v>20797.188391980002</v>
      </c>
      <c r="E177" s="198"/>
      <c r="F177" s="199"/>
      <c r="G177" s="200">
        <f>SUM(G234:G239)*7</f>
        <v>33656</v>
      </c>
      <c r="H177" s="201"/>
      <c r="I177" s="201"/>
      <c r="J177" s="202"/>
    </row>
    <row r="178" spans="1:11" s="1" customFormat="1" ht="15" customHeight="1" x14ac:dyDescent="0.25">
      <c r="A178" s="195" t="s">
        <v>229</v>
      </c>
      <c r="B178" s="196"/>
      <c r="C178" s="11">
        <f>COUNT(D242:E245)*7</f>
        <v>28</v>
      </c>
      <c r="D178" s="197">
        <f>SUM(D242:E245)*7</f>
        <v>14218.638524999997</v>
      </c>
      <c r="E178" s="198"/>
      <c r="F178" s="199"/>
      <c r="G178" s="200">
        <f>SUM(G242:G245)*7</f>
        <v>23184</v>
      </c>
      <c r="H178" s="201"/>
      <c r="I178" s="201"/>
      <c r="J178" s="202"/>
    </row>
    <row r="179" spans="1:11" s="1" customFormat="1" ht="15" customHeight="1" x14ac:dyDescent="0.25">
      <c r="A179" s="195" t="s">
        <v>230</v>
      </c>
      <c r="B179" s="196"/>
      <c r="C179" s="11">
        <f>COUNT(D250:E257)*7</f>
        <v>56</v>
      </c>
      <c r="D179" s="197">
        <f>SUM(D250:E257)*7</f>
        <v>14304.817800000001</v>
      </c>
      <c r="E179" s="198"/>
      <c r="F179" s="199"/>
      <c r="G179" s="200">
        <f>SUM(G250:G257)*7</f>
        <v>21805</v>
      </c>
      <c r="H179" s="201"/>
      <c r="I179" s="201"/>
      <c r="J179" s="202"/>
    </row>
    <row r="180" spans="1:11" s="1" customFormat="1" ht="15" customHeight="1" x14ac:dyDescent="0.25">
      <c r="A180" s="195" t="s">
        <v>231</v>
      </c>
      <c r="B180" s="196"/>
      <c r="C180" s="11">
        <f>COUNT(D260:E263)*7</f>
        <v>28</v>
      </c>
      <c r="D180" s="197">
        <f>SUM(D260:E263)*7</f>
        <v>9301.6804607999984</v>
      </c>
      <c r="E180" s="198"/>
      <c r="F180" s="199"/>
      <c r="G180" s="200">
        <f>SUM(G260:G263)*7</f>
        <v>14756</v>
      </c>
      <c r="H180" s="201"/>
      <c r="I180" s="201"/>
      <c r="J180" s="202"/>
    </row>
    <row r="181" spans="1:11" s="1" customFormat="1" ht="15" customHeight="1" x14ac:dyDescent="0.25">
      <c r="A181" s="195" t="s">
        <v>232</v>
      </c>
      <c r="B181" s="196"/>
      <c r="C181" s="11">
        <f>COUNT(D266:E273)*7</f>
        <v>56</v>
      </c>
      <c r="D181" s="197">
        <f>SUM(D266:E273)*7</f>
        <v>14359.068360000001</v>
      </c>
      <c r="E181" s="198"/>
      <c r="F181" s="199"/>
      <c r="G181" s="200">
        <f>SUM(G266:G273)*7</f>
        <v>21840</v>
      </c>
      <c r="H181" s="201"/>
      <c r="I181" s="201"/>
      <c r="J181" s="202"/>
    </row>
    <row r="182" spans="1:11" s="1" customFormat="1" ht="15" customHeight="1" x14ac:dyDescent="0.25">
      <c r="A182" s="214" t="s">
        <v>82</v>
      </c>
      <c r="B182" s="215"/>
      <c r="C182" s="10">
        <f>SUM(C172:C181)</f>
        <v>448</v>
      </c>
      <c r="D182" s="203">
        <f>SUM(D172:F181)</f>
        <v>158430.22618878001</v>
      </c>
      <c r="E182" s="204"/>
      <c r="F182" s="205"/>
      <c r="G182" s="206">
        <f>SUM(G172:J181)</f>
        <v>246841</v>
      </c>
      <c r="H182" s="207"/>
      <c r="I182" s="207"/>
      <c r="J182" s="208"/>
    </row>
    <row r="183" spans="1:11" s="14" customFormat="1" x14ac:dyDescent="0.25">
      <c r="A183" s="128" t="s">
        <v>83</v>
      </c>
      <c r="B183" s="129"/>
      <c r="C183" s="129"/>
      <c r="D183" s="129"/>
      <c r="E183" s="129"/>
      <c r="F183" s="129"/>
      <c r="G183" s="129"/>
      <c r="H183" s="129"/>
      <c r="I183" s="129"/>
      <c r="J183" s="130"/>
    </row>
    <row r="184" spans="1:11" x14ac:dyDescent="0.25">
      <c r="A184" s="128" t="s">
        <v>84</v>
      </c>
      <c r="B184" s="129"/>
      <c r="C184" s="129"/>
      <c r="D184" s="129"/>
      <c r="E184" s="129"/>
      <c r="F184" s="129"/>
      <c r="G184" s="129"/>
      <c r="H184" s="129"/>
      <c r="I184" s="129"/>
      <c r="J184" s="130"/>
    </row>
    <row r="185" spans="1:11" ht="42.75" x14ac:dyDescent="0.25">
      <c r="A185" s="212" t="s">
        <v>152</v>
      </c>
      <c r="B185" s="213"/>
      <c r="C185" s="2" t="s">
        <v>85</v>
      </c>
      <c r="D185" s="212" t="s">
        <v>86</v>
      </c>
      <c r="E185" s="213"/>
      <c r="F185" s="15" t="s">
        <v>87</v>
      </c>
      <c r="G185" s="15" t="s">
        <v>238</v>
      </c>
      <c r="H185" s="2" t="s">
        <v>88</v>
      </c>
      <c r="I185" s="212" t="s">
        <v>89</v>
      </c>
      <c r="J185" s="213"/>
    </row>
    <row r="186" spans="1:11" s="3" customFormat="1" x14ac:dyDescent="0.25">
      <c r="A186" s="95" t="s">
        <v>210</v>
      </c>
      <c r="B186" s="96"/>
      <c r="C186" s="96"/>
      <c r="D186" s="96"/>
      <c r="E186" s="96"/>
      <c r="F186" s="96"/>
      <c r="G186" s="96"/>
      <c r="H186" s="96"/>
      <c r="I186" s="96"/>
      <c r="J186" s="97"/>
    </row>
    <row r="187" spans="1:11" s="3" customFormat="1" x14ac:dyDescent="0.25">
      <c r="A187" s="209" t="s">
        <v>211</v>
      </c>
      <c r="B187" s="210"/>
      <c r="C187" s="210"/>
      <c r="D187" s="210"/>
      <c r="E187" s="210"/>
      <c r="F187" s="210"/>
      <c r="G187" s="210"/>
      <c r="H187" s="210"/>
      <c r="I187" s="210"/>
      <c r="J187" s="211"/>
    </row>
    <row r="188" spans="1:11" s="3" customFormat="1" x14ac:dyDescent="0.25">
      <c r="A188" s="95" t="s">
        <v>183</v>
      </c>
      <c r="B188" s="96"/>
      <c r="C188" s="96"/>
      <c r="D188" s="96"/>
      <c r="E188" s="96"/>
      <c r="F188" s="96"/>
      <c r="G188" s="96"/>
      <c r="H188" s="96"/>
      <c r="I188" s="96"/>
      <c r="J188" s="97"/>
    </row>
    <row r="189" spans="1:11" s="3" customFormat="1" ht="16.5" customHeight="1" x14ac:dyDescent="0.25">
      <c r="A189" s="95" t="s">
        <v>233</v>
      </c>
      <c r="B189" s="96"/>
      <c r="C189" s="96"/>
      <c r="D189" s="96"/>
      <c r="E189" s="96"/>
      <c r="F189" s="96"/>
      <c r="G189" s="96"/>
      <c r="H189" s="96"/>
      <c r="I189" s="96"/>
      <c r="J189" s="97"/>
    </row>
    <row r="190" spans="1:11" s="3" customFormat="1" ht="15.75" customHeight="1" x14ac:dyDescent="0.25">
      <c r="A190" s="93">
        <v>1</v>
      </c>
      <c r="B190" s="94"/>
      <c r="C190" s="4" t="s">
        <v>212</v>
      </c>
      <c r="D190" s="93">
        <v>352.846611</v>
      </c>
      <c r="E190" s="94"/>
      <c r="F190" s="4">
        <v>0</v>
      </c>
      <c r="G190" s="4">
        <v>533</v>
      </c>
      <c r="H190" s="4" t="s">
        <v>90</v>
      </c>
      <c r="I190" s="77" t="str">
        <f>A189</f>
        <v>1st, 2nd, 3rd, 4th, 5th, 6th &amp; 7th Floor</v>
      </c>
      <c r="J190" s="78"/>
      <c r="K190" s="3">
        <f>350*G190</f>
        <v>186550</v>
      </c>
    </row>
    <row r="191" spans="1:11" s="3" customFormat="1" x14ac:dyDescent="0.25">
      <c r="A191" s="93">
        <v>2</v>
      </c>
      <c r="B191" s="94"/>
      <c r="C191" s="4" t="s">
        <v>212</v>
      </c>
      <c r="D191" s="93">
        <v>352.846611</v>
      </c>
      <c r="E191" s="94"/>
      <c r="F191" s="4">
        <v>0</v>
      </c>
      <c r="G191" s="4">
        <v>533</v>
      </c>
      <c r="H191" s="4" t="s">
        <v>90</v>
      </c>
      <c r="I191" s="79"/>
      <c r="J191" s="80"/>
      <c r="K191" s="3">
        <f t="shared" ref="K191:K194" si="0">350*G191</f>
        <v>186550</v>
      </c>
    </row>
    <row r="192" spans="1:11" s="3" customFormat="1" x14ac:dyDescent="0.25">
      <c r="A192" s="93">
        <v>3</v>
      </c>
      <c r="B192" s="94"/>
      <c r="C192" s="4" t="s">
        <v>212</v>
      </c>
      <c r="D192" s="93">
        <v>352.846611</v>
      </c>
      <c r="E192" s="94"/>
      <c r="F192" s="4">
        <v>0</v>
      </c>
      <c r="G192" s="4">
        <v>533</v>
      </c>
      <c r="H192" s="4" t="s">
        <v>90</v>
      </c>
      <c r="I192" s="79"/>
      <c r="J192" s="80"/>
      <c r="K192" s="3">
        <f t="shared" si="0"/>
        <v>186550</v>
      </c>
    </row>
    <row r="193" spans="1:13" s="3" customFormat="1" x14ac:dyDescent="0.25">
      <c r="A193" s="93">
        <v>4</v>
      </c>
      <c r="B193" s="94"/>
      <c r="C193" s="4" t="s">
        <v>212</v>
      </c>
      <c r="D193" s="93">
        <v>352.846611</v>
      </c>
      <c r="E193" s="94"/>
      <c r="F193" s="4">
        <v>0</v>
      </c>
      <c r="G193" s="4">
        <v>533</v>
      </c>
      <c r="H193" s="4" t="s">
        <v>90</v>
      </c>
      <c r="I193" s="79"/>
      <c r="J193" s="80"/>
      <c r="K193" s="3">
        <f t="shared" si="0"/>
        <v>186550</v>
      </c>
    </row>
    <row r="194" spans="1:13" s="3" customFormat="1" x14ac:dyDescent="0.25">
      <c r="A194" s="93">
        <v>5</v>
      </c>
      <c r="B194" s="94"/>
      <c r="C194" s="4" t="s">
        <v>212</v>
      </c>
      <c r="D194" s="93">
        <f>(2.75*3.25+1.05*0.45+1.4*2.75+2.075*1.85+0.6*0.6+2.75*1.525+1*2.75+2.105*0.45+1.37*1.075+1.2*1.825+1.1*2.5)*10.764</f>
        <v>341.89155</v>
      </c>
      <c r="E194" s="94"/>
      <c r="F194" s="4">
        <v>0</v>
      </c>
      <c r="G194" s="4">
        <v>532</v>
      </c>
      <c r="H194" s="4" t="s">
        <v>90</v>
      </c>
      <c r="I194" s="79"/>
      <c r="J194" s="80"/>
      <c r="K194" s="3">
        <f t="shared" si="0"/>
        <v>186200</v>
      </c>
    </row>
    <row r="195" spans="1:13" s="3" customFormat="1" x14ac:dyDescent="0.25">
      <c r="A195" s="93">
        <v>6</v>
      </c>
      <c r="B195" s="94"/>
      <c r="C195" s="4" t="s">
        <v>212</v>
      </c>
      <c r="D195" s="93">
        <f>(2.75*3.25+1.05*0.45+1.4*2.75+2.075*1.85+0.6*0.6+2.75*1.525+1*2.75+2.105*0.45+1.37*1.075+1.2*1.825+1.1*2.5)*10.764</f>
        <v>341.89155</v>
      </c>
      <c r="E195" s="94"/>
      <c r="F195" s="4">
        <v>0</v>
      </c>
      <c r="G195" s="4">
        <v>532</v>
      </c>
      <c r="H195" s="4" t="s">
        <v>90</v>
      </c>
      <c r="I195" s="81"/>
      <c r="J195" s="82"/>
    </row>
    <row r="196" spans="1:13" s="3" customFormat="1" x14ac:dyDescent="0.25">
      <c r="A196" s="95" t="s">
        <v>215</v>
      </c>
      <c r="B196" s="96"/>
      <c r="C196" s="96"/>
      <c r="D196" s="96"/>
      <c r="E196" s="96"/>
      <c r="F196" s="96"/>
      <c r="G196" s="96"/>
      <c r="H196" s="96"/>
      <c r="I196" s="96"/>
      <c r="J196" s="97"/>
    </row>
    <row r="197" spans="1:13" s="3" customFormat="1" x14ac:dyDescent="0.25">
      <c r="A197" s="95" t="s">
        <v>233</v>
      </c>
      <c r="B197" s="96"/>
      <c r="C197" s="96"/>
      <c r="D197" s="96"/>
      <c r="E197" s="96"/>
      <c r="F197" s="96"/>
      <c r="G197" s="96"/>
      <c r="H197" s="96"/>
      <c r="I197" s="96"/>
      <c r="J197" s="97"/>
    </row>
    <row r="198" spans="1:13" s="3" customFormat="1" x14ac:dyDescent="0.25">
      <c r="A198" s="93">
        <v>1</v>
      </c>
      <c r="B198" s="94"/>
      <c r="C198" s="4" t="s">
        <v>212</v>
      </c>
      <c r="D198" s="93">
        <f>(2.75*3.25+1.05*0.45+1.4*2.75+2.075*1.85+0.6*0.6+2.75*1.525+1*2.75+2.105*0.45+1.37*1.075+1.2*1.825+1.1*2.5)*10.764</f>
        <v>341.89155</v>
      </c>
      <c r="E198" s="94"/>
      <c r="F198" s="4">
        <v>0</v>
      </c>
      <c r="G198" s="4">
        <v>532</v>
      </c>
      <c r="H198" s="4" t="s">
        <v>90</v>
      </c>
      <c r="I198" s="77" t="str">
        <f>A197</f>
        <v>1st, 2nd, 3rd, 4th, 5th, 6th &amp; 7th Floor</v>
      </c>
      <c r="J198" s="78"/>
      <c r="K198" s="3">
        <f t="shared" ref="K198:K204" si="1">350*G198</f>
        <v>186200</v>
      </c>
    </row>
    <row r="199" spans="1:13" s="3" customFormat="1" x14ac:dyDescent="0.25">
      <c r="A199" s="93">
        <v>2</v>
      </c>
      <c r="B199" s="94"/>
      <c r="C199" s="4" t="s">
        <v>212</v>
      </c>
      <c r="D199" s="93">
        <f>(2.75*3.25+1.05*0.45+1.4*2.75+2.075*1.85+0.6*0.6+2.75*1.525+1*2.75+2.105*0.45+1.37*1.075+1.2*1.825+1.1*2.5)*10.764</f>
        <v>341.89155</v>
      </c>
      <c r="E199" s="94"/>
      <c r="F199" s="4">
        <v>0</v>
      </c>
      <c r="G199" s="4">
        <v>532</v>
      </c>
      <c r="H199" s="4" t="s">
        <v>90</v>
      </c>
      <c r="I199" s="79"/>
      <c r="J199" s="80"/>
      <c r="K199" s="3">
        <f t="shared" si="1"/>
        <v>186200</v>
      </c>
    </row>
    <row r="200" spans="1:13" s="3" customFormat="1" x14ac:dyDescent="0.25">
      <c r="A200" s="93">
        <v>3</v>
      </c>
      <c r="B200" s="94"/>
      <c r="C200" s="4" t="s">
        <v>212</v>
      </c>
      <c r="D200" s="93">
        <f>(2.75*3.25+1.05*0.15+1.4*2.75+2.075*1.85+0.6*0.45+2.3*1.5+1.5*0.45+2.3*1.475+1.37*1.075+1.2*1.825+1.1*2.5+2.4*0.75)*10.764</f>
        <v>352.88697599999995</v>
      </c>
      <c r="E200" s="94"/>
      <c r="F200" s="4">
        <v>0</v>
      </c>
      <c r="G200" s="4">
        <v>533</v>
      </c>
      <c r="H200" s="4" t="s">
        <v>90</v>
      </c>
      <c r="I200" s="79"/>
      <c r="J200" s="80"/>
      <c r="K200" s="3">
        <f t="shared" si="1"/>
        <v>186550</v>
      </c>
    </row>
    <row r="201" spans="1:13" s="3" customFormat="1" x14ac:dyDescent="0.25">
      <c r="A201" s="93">
        <v>4</v>
      </c>
      <c r="B201" s="94"/>
      <c r="C201" s="4" t="s">
        <v>212</v>
      </c>
      <c r="D201" s="93">
        <v>352.846611</v>
      </c>
      <c r="E201" s="94"/>
      <c r="F201" s="4">
        <v>0</v>
      </c>
      <c r="G201" s="4">
        <v>533</v>
      </c>
      <c r="H201" s="4" t="s">
        <v>90</v>
      </c>
      <c r="I201" s="79"/>
      <c r="J201" s="80"/>
      <c r="K201" s="3">
        <f t="shared" si="1"/>
        <v>186550</v>
      </c>
    </row>
    <row r="202" spans="1:13" s="3" customFormat="1" x14ac:dyDescent="0.25">
      <c r="A202" s="93">
        <v>5</v>
      </c>
      <c r="B202" s="94"/>
      <c r="C202" s="4" t="s">
        <v>212</v>
      </c>
      <c r="D202" s="93">
        <f>(2.75*3.25+1.05*0.45+1.4*2.75+2.075*1.85+0.6*0.6+2.75*1.525+1*2.75+2.105*0.45+1.37*1.075+1.2*1.825+1.1*2.5)*10.764</f>
        <v>341.89155</v>
      </c>
      <c r="E202" s="94"/>
      <c r="F202" s="4">
        <v>0</v>
      </c>
      <c r="G202" s="4">
        <v>532</v>
      </c>
      <c r="H202" s="4" t="s">
        <v>90</v>
      </c>
      <c r="I202" s="79"/>
      <c r="J202" s="80"/>
      <c r="K202" s="3">
        <f t="shared" si="1"/>
        <v>186200</v>
      </c>
    </row>
    <row r="203" spans="1:13" s="3" customFormat="1" x14ac:dyDescent="0.25">
      <c r="A203" s="93">
        <v>6</v>
      </c>
      <c r="B203" s="94"/>
      <c r="C203" s="4" t="s">
        <v>212</v>
      </c>
      <c r="D203" s="93">
        <f>(2.75*3.25+1.05*0.45+1.4*2.75+2.075*1.85+0.6*0.6+2.75*1.525+1*2.75+2.105*0.45+1.37*1.075+1.2*1.825+1.1*2.5)*10.764</f>
        <v>341.89155</v>
      </c>
      <c r="E203" s="94"/>
      <c r="F203" s="4">
        <v>0</v>
      </c>
      <c r="G203" s="4">
        <v>532</v>
      </c>
      <c r="H203" s="4" t="s">
        <v>90</v>
      </c>
      <c r="I203" s="81"/>
      <c r="J203" s="82"/>
      <c r="K203" s="3">
        <f t="shared" si="1"/>
        <v>186200</v>
      </c>
    </row>
    <row r="204" spans="1:13" s="3" customFormat="1" x14ac:dyDescent="0.25">
      <c r="A204" s="95" t="s">
        <v>185</v>
      </c>
      <c r="B204" s="96"/>
      <c r="C204" s="96"/>
      <c r="D204" s="96"/>
      <c r="E204" s="96"/>
      <c r="F204" s="96"/>
      <c r="G204" s="96"/>
      <c r="H204" s="96"/>
      <c r="I204" s="96"/>
      <c r="J204" s="97"/>
      <c r="K204" s="3">
        <f t="shared" si="1"/>
        <v>0</v>
      </c>
    </row>
    <row r="205" spans="1:13" s="3" customFormat="1" x14ac:dyDescent="0.25">
      <c r="A205" s="95" t="s">
        <v>233</v>
      </c>
      <c r="B205" s="96"/>
      <c r="C205" s="96"/>
      <c r="D205" s="96"/>
      <c r="E205" s="96"/>
      <c r="F205" s="96"/>
      <c r="G205" s="96"/>
      <c r="H205" s="96"/>
      <c r="I205" s="96"/>
      <c r="J205" s="97"/>
    </row>
    <row r="206" spans="1:13" s="3" customFormat="1" ht="15.75" customHeight="1" x14ac:dyDescent="0.25">
      <c r="A206" s="93">
        <v>1</v>
      </c>
      <c r="B206" s="94"/>
      <c r="C206" s="4" t="s">
        <v>212</v>
      </c>
      <c r="D206" s="93">
        <f t="shared" ref="D206:D211" si="2">(2.75*3.25+1.05*0.45+1.4*2.75+2.075*1.85+0.6*0.6+2.75*1.525+1*2.75+2.105*0.45+1.37*1.075+1.2*1.825+1.1*2.5)*10.764</f>
        <v>341.89155</v>
      </c>
      <c r="E206" s="94"/>
      <c r="F206" s="4">
        <v>0</v>
      </c>
      <c r="G206" s="4">
        <v>532</v>
      </c>
      <c r="H206" s="4" t="s">
        <v>90</v>
      </c>
      <c r="I206" s="77" t="str">
        <f>A205</f>
        <v>1st, 2nd, 3rd, 4th, 5th, 6th &amp; 7th Floor</v>
      </c>
      <c r="J206" s="78"/>
    </row>
    <row r="207" spans="1:13" s="3" customFormat="1" ht="15" customHeight="1" x14ac:dyDescent="0.25">
      <c r="A207" s="93">
        <v>2</v>
      </c>
      <c r="B207" s="94"/>
      <c r="C207" s="4" t="s">
        <v>212</v>
      </c>
      <c r="D207" s="93">
        <f t="shared" si="2"/>
        <v>341.89155</v>
      </c>
      <c r="E207" s="94"/>
      <c r="F207" s="4">
        <v>0</v>
      </c>
      <c r="G207" s="4">
        <v>532</v>
      </c>
      <c r="H207" s="4" t="s">
        <v>90</v>
      </c>
      <c r="I207" s="79"/>
      <c r="J207" s="80"/>
      <c r="M207" s="3">
        <f>G207/D207</f>
        <v>1.5560489868790264</v>
      </c>
    </row>
    <row r="208" spans="1:13" s="3" customFormat="1" x14ac:dyDescent="0.25">
      <c r="A208" s="93">
        <v>3</v>
      </c>
      <c r="B208" s="94"/>
      <c r="C208" s="4" t="s">
        <v>212</v>
      </c>
      <c r="D208" s="93">
        <f t="shared" si="2"/>
        <v>341.89155</v>
      </c>
      <c r="E208" s="94"/>
      <c r="F208" s="4">
        <v>0</v>
      </c>
      <c r="G208" s="4">
        <v>532</v>
      </c>
      <c r="H208" s="4" t="s">
        <v>90</v>
      </c>
      <c r="I208" s="79"/>
      <c r="J208" s="80"/>
      <c r="K208" s="3">
        <f t="shared" ref="K208:K212" si="3">350*G208</f>
        <v>186200</v>
      </c>
    </row>
    <row r="209" spans="1:11" s="3" customFormat="1" x14ac:dyDescent="0.25">
      <c r="A209" s="93">
        <v>4</v>
      </c>
      <c r="B209" s="94"/>
      <c r="C209" s="4" t="s">
        <v>212</v>
      </c>
      <c r="D209" s="93">
        <f t="shared" si="2"/>
        <v>341.89155</v>
      </c>
      <c r="E209" s="94"/>
      <c r="F209" s="4">
        <v>0</v>
      </c>
      <c r="G209" s="4">
        <v>532</v>
      </c>
      <c r="H209" s="4" t="s">
        <v>90</v>
      </c>
      <c r="I209" s="79"/>
      <c r="J209" s="80"/>
      <c r="K209" s="3">
        <f t="shared" si="3"/>
        <v>186200</v>
      </c>
    </row>
    <row r="210" spans="1:11" s="3" customFormat="1" x14ac:dyDescent="0.25">
      <c r="A210" s="93">
        <v>5</v>
      </c>
      <c r="B210" s="94"/>
      <c r="C210" s="4" t="s">
        <v>212</v>
      </c>
      <c r="D210" s="93">
        <f t="shared" si="2"/>
        <v>341.89155</v>
      </c>
      <c r="E210" s="94"/>
      <c r="F210" s="4">
        <v>0</v>
      </c>
      <c r="G210" s="4">
        <v>532</v>
      </c>
      <c r="H210" s="4" t="s">
        <v>90</v>
      </c>
      <c r="I210" s="79"/>
      <c r="J210" s="80"/>
      <c r="K210" s="3">
        <f t="shared" si="3"/>
        <v>186200</v>
      </c>
    </row>
    <row r="211" spans="1:11" s="3" customFormat="1" ht="15.75" customHeight="1" x14ac:dyDescent="0.25">
      <c r="A211" s="93">
        <v>6</v>
      </c>
      <c r="B211" s="94"/>
      <c r="C211" s="4" t="s">
        <v>212</v>
      </c>
      <c r="D211" s="93">
        <f t="shared" si="2"/>
        <v>341.89155</v>
      </c>
      <c r="E211" s="94"/>
      <c r="F211" s="4">
        <v>0</v>
      </c>
      <c r="G211" s="4">
        <v>532</v>
      </c>
      <c r="H211" s="4" t="s">
        <v>90</v>
      </c>
      <c r="I211" s="79"/>
      <c r="J211" s="80"/>
      <c r="K211" s="3">
        <f t="shared" si="3"/>
        <v>186200</v>
      </c>
    </row>
    <row r="212" spans="1:11" s="3" customFormat="1" x14ac:dyDescent="0.25">
      <c r="A212" s="93">
        <v>7</v>
      </c>
      <c r="B212" s="94"/>
      <c r="C212" s="4" t="s">
        <v>212</v>
      </c>
      <c r="D212" s="93">
        <v>352.846611</v>
      </c>
      <c r="E212" s="94"/>
      <c r="F212" s="4">
        <v>0</v>
      </c>
      <c r="G212" s="4">
        <v>533</v>
      </c>
      <c r="H212" s="4" t="s">
        <v>90</v>
      </c>
      <c r="I212" s="79"/>
      <c r="J212" s="80"/>
      <c r="K212" s="3">
        <f t="shared" si="3"/>
        <v>186550</v>
      </c>
    </row>
    <row r="213" spans="1:11" s="3" customFormat="1" x14ac:dyDescent="0.25">
      <c r="A213" s="93">
        <v>8</v>
      </c>
      <c r="B213" s="94"/>
      <c r="C213" s="4" t="s">
        <v>212</v>
      </c>
      <c r="D213" s="93">
        <v>352.846611</v>
      </c>
      <c r="E213" s="94"/>
      <c r="F213" s="4">
        <v>0</v>
      </c>
      <c r="G213" s="4">
        <v>533</v>
      </c>
      <c r="H213" s="4" t="s">
        <v>90</v>
      </c>
      <c r="I213" s="81"/>
      <c r="J213" s="82"/>
    </row>
    <row r="214" spans="1:11" s="3" customFormat="1" x14ac:dyDescent="0.25">
      <c r="A214" s="95" t="s">
        <v>213</v>
      </c>
      <c r="B214" s="96"/>
      <c r="C214" s="96"/>
      <c r="D214" s="96"/>
      <c r="E214" s="96"/>
      <c r="F214" s="96"/>
      <c r="G214" s="96"/>
      <c r="H214" s="96"/>
      <c r="I214" s="96"/>
      <c r="J214" s="97"/>
    </row>
    <row r="215" spans="1:11" s="3" customFormat="1" x14ac:dyDescent="0.25">
      <c r="A215" s="95" t="s">
        <v>233</v>
      </c>
      <c r="B215" s="96"/>
      <c r="C215" s="96"/>
      <c r="D215" s="96"/>
      <c r="E215" s="96"/>
      <c r="F215" s="96"/>
      <c r="G215" s="96"/>
      <c r="H215" s="96"/>
      <c r="I215" s="96"/>
      <c r="J215" s="97"/>
    </row>
    <row r="216" spans="1:11" s="3" customFormat="1" ht="15.75" customHeight="1" x14ac:dyDescent="0.25">
      <c r="A216" s="93">
        <v>1</v>
      </c>
      <c r="B216" s="94"/>
      <c r="C216" s="4" t="s">
        <v>212</v>
      </c>
      <c r="D216" s="93">
        <v>352.846611</v>
      </c>
      <c r="E216" s="94"/>
      <c r="F216" s="4">
        <v>0</v>
      </c>
      <c r="G216" s="4">
        <v>533</v>
      </c>
      <c r="H216" s="4" t="s">
        <v>90</v>
      </c>
      <c r="I216" s="77" t="str">
        <f>A215</f>
        <v>1st, 2nd, 3rd, 4th, 5th, 6th &amp; 7th Floor</v>
      </c>
      <c r="J216" s="78"/>
    </row>
    <row r="217" spans="1:11" s="3" customFormat="1" x14ac:dyDescent="0.25">
      <c r="A217" s="93">
        <v>2</v>
      </c>
      <c r="B217" s="94"/>
      <c r="C217" s="4" t="s">
        <v>212</v>
      </c>
      <c r="D217" s="93">
        <v>352.846611</v>
      </c>
      <c r="E217" s="94"/>
      <c r="F217" s="4">
        <v>0</v>
      </c>
      <c r="G217" s="4">
        <v>533</v>
      </c>
      <c r="H217" s="4" t="s">
        <v>90</v>
      </c>
      <c r="I217" s="79"/>
      <c r="J217" s="80"/>
    </row>
    <row r="218" spans="1:11" s="3" customFormat="1" x14ac:dyDescent="0.25">
      <c r="A218" s="93">
        <v>3</v>
      </c>
      <c r="B218" s="94"/>
      <c r="C218" s="4" t="s">
        <v>212</v>
      </c>
      <c r="D218" s="93">
        <f>(2.75*3.25+1.05*0.45+1.4*2.75+2.075*1.85+0.6*0.6+2.75*1.525+1*2.75+2.105*0.45+1.37*1.075+1.2*1.825+1.1*2.5)*10.764</f>
        <v>341.89155</v>
      </c>
      <c r="E218" s="94"/>
      <c r="F218" s="4">
        <v>0</v>
      </c>
      <c r="G218" s="4">
        <v>532</v>
      </c>
      <c r="H218" s="4" t="s">
        <v>90</v>
      </c>
      <c r="I218" s="79"/>
      <c r="J218" s="80"/>
    </row>
    <row r="219" spans="1:11" s="3" customFormat="1" x14ac:dyDescent="0.25">
      <c r="A219" s="93">
        <v>4</v>
      </c>
      <c r="B219" s="94"/>
      <c r="C219" s="4" t="s">
        <v>212</v>
      </c>
      <c r="D219" s="93">
        <f>(2.75*3.25+1.05*0.45+1.4*2.75+2.075*1.85+0.6*0.6+2.75*1.525+1*2.75+2.105*0.45+1.37*1.075+1.2*1.825+1.1*2.5)*10.764</f>
        <v>341.89155</v>
      </c>
      <c r="E219" s="94"/>
      <c r="F219" s="4">
        <v>0</v>
      </c>
      <c r="G219" s="4">
        <v>532</v>
      </c>
      <c r="H219" s="4" t="s">
        <v>90</v>
      </c>
      <c r="I219" s="79"/>
      <c r="J219" s="80"/>
    </row>
    <row r="220" spans="1:11" s="3" customFormat="1" x14ac:dyDescent="0.25">
      <c r="A220" s="93">
        <v>5</v>
      </c>
      <c r="B220" s="94"/>
      <c r="C220" s="4" t="s">
        <v>212</v>
      </c>
      <c r="D220" s="93">
        <v>352.846611</v>
      </c>
      <c r="E220" s="94"/>
      <c r="F220" s="4">
        <v>0</v>
      </c>
      <c r="G220" s="4">
        <v>533</v>
      </c>
      <c r="H220" s="4" t="s">
        <v>90</v>
      </c>
      <c r="I220" s="79"/>
      <c r="J220" s="80"/>
    </row>
    <row r="221" spans="1:11" s="3" customFormat="1" x14ac:dyDescent="0.25">
      <c r="A221" s="93">
        <v>6</v>
      </c>
      <c r="B221" s="94"/>
      <c r="C221" s="4" t="s">
        <v>212</v>
      </c>
      <c r="D221" s="93">
        <v>352.846611</v>
      </c>
      <c r="E221" s="94"/>
      <c r="F221" s="4">
        <v>0</v>
      </c>
      <c r="G221" s="4">
        <v>533</v>
      </c>
      <c r="H221" s="4" t="s">
        <v>90</v>
      </c>
      <c r="I221" s="81"/>
      <c r="J221" s="82"/>
    </row>
    <row r="222" spans="1:11" s="3" customFormat="1" x14ac:dyDescent="0.25">
      <c r="A222" s="95" t="s">
        <v>187</v>
      </c>
      <c r="B222" s="96"/>
      <c r="C222" s="96"/>
      <c r="D222" s="96"/>
      <c r="E222" s="96"/>
      <c r="F222" s="96"/>
      <c r="G222" s="96"/>
      <c r="H222" s="96"/>
      <c r="I222" s="96"/>
      <c r="J222" s="97"/>
    </row>
    <row r="223" spans="1:11" s="3" customFormat="1" x14ac:dyDescent="0.25">
      <c r="A223" s="95" t="s">
        <v>233</v>
      </c>
      <c r="B223" s="96"/>
      <c r="C223" s="96"/>
      <c r="D223" s="96"/>
      <c r="E223" s="96"/>
      <c r="F223" s="96"/>
      <c r="G223" s="96"/>
      <c r="H223" s="96"/>
      <c r="I223" s="96"/>
      <c r="J223" s="97"/>
    </row>
    <row r="224" spans="1:11" s="3" customFormat="1" x14ac:dyDescent="0.25">
      <c r="A224" s="93">
        <v>1</v>
      </c>
      <c r="B224" s="94"/>
      <c r="C224" s="4" t="s">
        <v>212</v>
      </c>
      <c r="D224" s="93">
        <f>(4*2.9+2.125*2.125+1.5*2.6+1.5*0.45+1.75*3.175+1.075*1.37+1.825*1.22+0.75*2.4+0.6*0.45+2.9*0.75+1.1*2.4+0.725*0.45)*10.764</f>
        <v>399.96198449999997</v>
      </c>
      <c r="E224" s="94"/>
      <c r="F224" s="4">
        <v>0</v>
      </c>
      <c r="G224" s="4">
        <v>621</v>
      </c>
      <c r="H224" s="4" t="s">
        <v>90</v>
      </c>
      <c r="I224" s="77" t="str">
        <f>A223</f>
        <v>1st, 2nd, 3rd, 4th, 5th, 6th &amp; 7th Floor</v>
      </c>
      <c r="J224" s="78"/>
      <c r="K224" s="3">
        <f t="shared" ref="K224:K230" si="4">350*G224</f>
        <v>217350</v>
      </c>
    </row>
    <row r="225" spans="1:11" s="3" customFormat="1" x14ac:dyDescent="0.25">
      <c r="A225" s="93">
        <v>2</v>
      </c>
      <c r="B225" s="94"/>
      <c r="C225" s="4" t="s">
        <v>212</v>
      </c>
      <c r="D225" s="93">
        <f>(4*2.9+2.125*2.125+1.5*2.6+1.5*0.45+1.75*3.175+1.075*1.37+1.825*1.22+0.75*2.4+0.6*0.45+2.9*0.75+1.1*2.4+0.725*0.45)*10.764</f>
        <v>399.96198449999997</v>
      </c>
      <c r="E225" s="94"/>
      <c r="F225" s="4">
        <v>0</v>
      </c>
      <c r="G225" s="4">
        <v>621</v>
      </c>
      <c r="H225" s="4" t="s">
        <v>90</v>
      </c>
      <c r="I225" s="79"/>
      <c r="J225" s="80"/>
      <c r="K225" s="3">
        <f t="shared" si="4"/>
        <v>217350</v>
      </c>
    </row>
    <row r="226" spans="1:11" s="3" customFormat="1" x14ac:dyDescent="0.25">
      <c r="A226" s="93">
        <v>3</v>
      </c>
      <c r="B226" s="94"/>
      <c r="C226" s="4" t="s">
        <v>212</v>
      </c>
      <c r="D226" s="93">
        <f t="shared" ref="D226:D231" si="5">(2.9*4+1.55*0.45+2.9*0.75+2.125*2.125+3.05*1.5+1.3*3.05+2.25*0.45+1.37*1.075+1.22*1.825+0.45*0.6+1.1*2.4+0.75*2.4)*10.764</f>
        <v>397.72845449999994</v>
      </c>
      <c r="E226" s="94"/>
      <c r="F226" s="4">
        <v>0</v>
      </c>
      <c r="G226" s="4">
        <v>619</v>
      </c>
      <c r="H226" s="4" t="s">
        <v>90</v>
      </c>
      <c r="I226" s="79"/>
      <c r="J226" s="80"/>
      <c r="K226" s="3">
        <f t="shared" si="4"/>
        <v>216650</v>
      </c>
    </row>
    <row r="227" spans="1:11" s="3" customFormat="1" x14ac:dyDescent="0.25">
      <c r="A227" s="93">
        <v>4</v>
      </c>
      <c r="B227" s="94"/>
      <c r="C227" s="4" t="s">
        <v>212</v>
      </c>
      <c r="D227" s="93">
        <f t="shared" si="5"/>
        <v>397.72845449999994</v>
      </c>
      <c r="E227" s="94"/>
      <c r="F227" s="4">
        <v>0</v>
      </c>
      <c r="G227" s="4">
        <v>619</v>
      </c>
      <c r="H227" s="4" t="s">
        <v>90</v>
      </c>
      <c r="I227" s="79"/>
      <c r="J227" s="80"/>
      <c r="K227" s="3">
        <f t="shared" si="4"/>
        <v>216650</v>
      </c>
    </row>
    <row r="228" spans="1:11" s="3" customFormat="1" x14ac:dyDescent="0.25">
      <c r="A228" s="93">
        <v>5</v>
      </c>
      <c r="B228" s="94"/>
      <c r="C228" s="4" t="s">
        <v>212</v>
      </c>
      <c r="D228" s="93">
        <f t="shared" si="5"/>
        <v>397.72845449999994</v>
      </c>
      <c r="E228" s="94"/>
      <c r="F228" s="4">
        <v>0</v>
      </c>
      <c r="G228" s="4">
        <v>619</v>
      </c>
      <c r="H228" s="4" t="s">
        <v>90</v>
      </c>
      <c r="I228" s="79"/>
      <c r="J228" s="80"/>
      <c r="K228" s="3">
        <f t="shared" si="4"/>
        <v>216650</v>
      </c>
    </row>
    <row r="229" spans="1:11" s="3" customFormat="1" x14ac:dyDescent="0.25">
      <c r="A229" s="93">
        <v>6</v>
      </c>
      <c r="B229" s="94"/>
      <c r="C229" s="4" t="s">
        <v>212</v>
      </c>
      <c r="D229" s="93">
        <f t="shared" si="5"/>
        <v>397.72845449999994</v>
      </c>
      <c r="E229" s="94"/>
      <c r="F229" s="4">
        <v>0</v>
      </c>
      <c r="G229" s="4">
        <v>619</v>
      </c>
      <c r="H229" s="4" t="s">
        <v>90</v>
      </c>
      <c r="I229" s="79"/>
      <c r="J229" s="80"/>
      <c r="K229" s="3">
        <f t="shared" si="4"/>
        <v>216650</v>
      </c>
    </row>
    <row r="230" spans="1:11" s="3" customFormat="1" x14ac:dyDescent="0.25">
      <c r="A230" s="93">
        <v>7</v>
      </c>
      <c r="B230" s="94"/>
      <c r="C230" s="4" t="s">
        <v>212</v>
      </c>
      <c r="D230" s="93">
        <f t="shared" si="5"/>
        <v>397.72845449999994</v>
      </c>
      <c r="E230" s="94"/>
      <c r="F230" s="4">
        <v>0</v>
      </c>
      <c r="G230" s="4">
        <v>619</v>
      </c>
      <c r="H230" s="4" t="s">
        <v>90</v>
      </c>
      <c r="I230" s="79"/>
      <c r="J230" s="80"/>
      <c r="K230" s="3">
        <f t="shared" si="4"/>
        <v>216650</v>
      </c>
    </row>
    <row r="231" spans="1:11" s="3" customFormat="1" x14ac:dyDescent="0.25">
      <c r="A231" s="93">
        <v>8</v>
      </c>
      <c r="B231" s="94"/>
      <c r="C231" s="4" t="s">
        <v>212</v>
      </c>
      <c r="D231" s="93">
        <f t="shared" si="5"/>
        <v>397.72845449999994</v>
      </c>
      <c r="E231" s="94"/>
      <c r="F231" s="4">
        <v>0</v>
      </c>
      <c r="G231" s="4">
        <v>619</v>
      </c>
      <c r="H231" s="4" t="s">
        <v>90</v>
      </c>
      <c r="I231" s="81"/>
      <c r="J231" s="82"/>
    </row>
    <row r="232" spans="1:11" s="3" customFormat="1" x14ac:dyDescent="0.25">
      <c r="A232" s="95" t="s">
        <v>188</v>
      </c>
      <c r="B232" s="96"/>
      <c r="C232" s="96"/>
      <c r="D232" s="96"/>
      <c r="E232" s="96"/>
      <c r="F232" s="96"/>
      <c r="G232" s="96"/>
      <c r="H232" s="96"/>
      <c r="I232" s="96"/>
      <c r="J232" s="97"/>
    </row>
    <row r="233" spans="1:11" s="3" customFormat="1" x14ac:dyDescent="0.25">
      <c r="A233" s="95" t="s">
        <v>233</v>
      </c>
      <c r="B233" s="96"/>
      <c r="C233" s="96"/>
      <c r="D233" s="96"/>
      <c r="E233" s="96"/>
      <c r="F233" s="96"/>
      <c r="G233" s="96"/>
      <c r="H233" s="96"/>
      <c r="I233" s="96"/>
      <c r="J233" s="97"/>
      <c r="K233" s="3">
        <f t="shared" ref="K233:K240" si="6">350*G233</f>
        <v>0</v>
      </c>
    </row>
    <row r="234" spans="1:11" s="3" customFormat="1" x14ac:dyDescent="0.25">
      <c r="A234" s="93">
        <v>1</v>
      </c>
      <c r="B234" s="94"/>
      <c r="C234" s="4" t="s">
        <v>214</v>
      </c>
      <c r="D234" s="93">
        <f>(2.895*3.75+1.545*0.45+1.556*2.895+2.125*2.125+0.45*0.6+2.125*0.75+2*1.6+1.6*0.45+0.906*2+3.125*2.65+2.25*0.45+1.85*1.225+1.2193*1.975+1.1*3.5)*10.764</f>
        <v>494.98913295000006</v>
      </c>
      <c r="E234" s="94"/>
      <c r="F234" s="4">
        <v>0</v>
      </c>
      <c r="G234" s="4">
        <v>795</v>
      </c>
      <c r="H234" s="4" t="s">
        <v>90</v>
      </c>
      <c r="I234" s="77" t="str">
        <f>A233</f>
        <v>1st, 2nd, 3rd, 4th, 5th, 6th &amp; 7th Floor</v>
      </c>
      <c r="J234" s="78"/>
      <c r="K234" s="3">
        <f t="shared" si="6"/>
        <v>278250</v>
      </c>
    </row>
    <row r="235" spans="1:11" s="3" customFormat="1" x14ac:dyDescent="0.25">
      <c r="A235" s="93">
        <v>2</v>
      </c>
      <c r="B235" s="94"/>
      <c r="C235" s="4" t="s">
        <v>214</v>
      </c>
      <c r="D235" s="93">
        <f>(2.895*3.75+1.545*0.45+1.556*2.895+2.125*2.125+0.45*0.6+2.125*0.75+2*1.6+1.6*0.45+0.906*2+3.125*2.65+2.25*0.45+1.85*1.225+1.2193*1.975+1.1*3.5)*10.764</f>
        <v>494.98913295000006</v>
      </c>
      <c r="E235" s="94"/>
      <c r="F235" s="4">
        <v>0</v>
      </c>
      <c r="G235" s="4">
        <v>795</v>
      </c>
      <c r="H235" s="4" t="s">
        <v>90</v>
      </c>
      <c r="I235" s="79"/>
      <c r="J235" s="80"/>
      <c r="K235" s="3">
        <f t="shared" si="6"/>
        <v>278250</v>
      </c>
    </row>
    <row r="236" spans="1:11" s="3" customFormat="1" x14ac:dyDescent="0.25">
      <c r="A236" s="93">
        <v>3</v>
      </c>
      <c r="B236" s="94"/>
      <c r="C236" s="4" t="s">
        <v>214</v>
      </c>
      <c r="D236" s="93">
        <f>(3.231*4.2+1*3.231+2.125*2.125+0.6*0.45+0.75*2.125+2*1.6+1.6*0.45+1.1*2+3.125*2.65+2.25*0.45+1.85*1.225+1.2193*1.975+1.1*3.6)*10.764</f>
        <v>508.36964606999999</v>
      </c>
      <c r="E236" s="94"/>
      <c r="F236" s="4">
        <v>0</v>
      </c>
      <c r="G236" s="4">
        <v>861</v>
      </c>
      <c r="H236" s="4" t="s">
        <v>90</v>
      </c>
      <c r="I236" s="79"/>
      <c r="J236" s="80"/>
      <c r="K236" s="3">
        <f t="shared" si="6"/>
        <v>301350</v>
      </c>
    </row>
    <row r="237" spans="1:11" s="3" customFormat="1" x14ac:dyDescent="0.25">
      <c r="A237" s="93">
        <v>4</v>
      </c>
      <c r="B237" s="94"/>
      <c r="C237" s="4" t="s">
        <v>214</v>
      </c>
      <c r="D237" s="93">
        <f>(4.2*2.895+1*2.895+2.125*2.125+0.75*2.125+1.6*2+1*2+1.6*0.45+0.65*0.45+2.65*3.125+2.25*0.45+1.225*1.85+1.975*1.2193+1*3.5)*10.764</f>
        <v>482.70073527000005</v>
      </c>
      <c r="E237" s="94"/>
      <c r="F237" s="4">
        <v>0</v>
      </c>
      <c r="G237" s="4">
        <v>767</v>
      </c>
      <c r="H237" s="4" t="s">
        <v>90</v>
      </c>
      <c r="I237" s="79"/>
      <c r="J237" s="80"/>
      <c r="K237" s="3">
        <f t="shared" si="6"/>
        <v>268450</v>
      </c>
    </row>
    <row r="238" spans="1:11" s="3" customFormat="1" x14ac:dyDescent="0.25">
      <c r="A238" s="93">
        <v>5</v>
      </c>
      <c r="B238" s="94"/>
      <c r="C238" s="4" t="s">
        <v>214</v>
      </c>
      <c r="D238" s="93">
        <f>(2.895*3.75+1.545*0.45+1.556*2.895+2.125*2.125+0.45*0.6+2.125*0.75+2*1.6+1.6*0.45+0.906*2+3.125*2.65+2.25*0.45+1.85*1.225+1.2193*1.975+1.1*3.5)*10.764</f>
        <v>494.98913295000006</v>
      </c>
      <c r="E238" s="94"/>
      <c r="F238" s="4">
        <v>0</v>
      </c>
      <c r="G238" s="4">
        <v>795</v>
      </c>
      <c r="H238" s="4" t="s">
        <v>90</v>
      </c>
      <c r="I238" s="79"/>
      <c r="J238" s="80"/>
      <c r="K238" s="3">
        <f t="shared" si="6"/>
        <v>278250</v>
      </c>
    </row>
    <row r="239" spans="1:11" s="3" customFormat="1" x14ac:dyDescent="0.25">
      <c r="A239" s="93">
        <v>6</v>
      </c>
      <c r="B239" s="94"/>
      <c r="C239" s="4" t="s">
        <v>214</v>
      </c>
      <c r="D239" s="93">
        <f>(2.895*3.75+1.545*0.45+1.556*2.895+2.125*2.125+0.45*0.6+2.125*0.75+2*1.6+1.6*0.45+0.906*2+3.125*2.65+2.25*0.45+1.85*1.225+1.2193*1.975+1.1*3.5)*10.764</f>
        <v>494.98913295000006</v>
      </c>
      <c r="E239" s="94"/>
      <c r="F239" s="4">
        <v>0</v>
      </c>
      <c r="G239" s="4">
        <v>795</v>
      </c>
      <c r="H239" s="4" t="s">
        <v>90</v>
      </c>
      <c r="I239" s="81"/>
      <c r="J239" s="82"/>
      <c r="K239" s="3">
        <f t="shared" si="6"/>
        <v>278250</v>
      </c>
    </row>
    <row r="240" spans="1:11" s="3" customFormat="1" ht="15" customHeight="1" x14ac:dyDescent="0.25">
      <c r="A240" s="95" t="s">
        <v>189</v>
      </c>
      <c r="B240" s="96"/>
      <c r="C240" s="96"/>
      <c r="D240" s="96"/>
      <c r="E240" s="96"/>
      <c r="F240" s="96"/>
      <c r="G240" s="96"/>
      <c r="H240" s="96"/>
      <c r="I240" s="96"/>
      <c r="J240" s="97"/>
      <c r="K240" s="3">
        <f t="shared" si="6"/>
        <v>0</v>
      </c>
    </row>
    <row r="241" spans="1:11" s="3" customFormat="1" x14ac:dyDescent="0.25">
      <c r="A241" s="95" t="s">
        <v>233</v>
      </c>
      <c r="B241" s="96"/>
      <c r="C241" s="96"/>
      <c r="D241" s="96"/>
      <c r="E241" s="96"/>
      <c r="F241" s="96"/>
      <c r="G241" s="96"/>
      <c r="H241" s="96"/>
      <c r="I241" s="96"/>
      <c r="J241" s="97"/>
    </row>
    <row r="242" spans="1:11" s="3" customFormat="1" x14ac:dyDescent="0.25">
      <c r="A242" s="93">
        <v>1</v>
      </c>
      <c r="B242" s="94"/>
      <c r="C242" s="4" t="s">
        <v>214</v>
      </c>
      <c r="D242" s="93">
        <f>(3.975*3.045+1.695*0.45+1.1*3.045+2.125*1.22+2.3*2.125+0.63*0.45+0.75*2.125+2.05*2.3+1.6*0.45+1*2.3+2.65*3.125+2.25*0.45+1*3.8)*10.764</f>
        <v>499.47247349999992</v>
      </c>
      <c r="E242" s="94"/>
      <c r="F242" s="4">
        <v>0</v>
      </c>
      <c r="G242" s="4">
        <v>795</v>
      </c>
      <c r="H242" s="4" t="s">
        <v>90</v>
      </c>
      <c r="I242" s="77" t="str">
        <f>A241</f>
        <v>1st, 2nd, 3rd, 4th, 5th, 6th &amp; 7th Floor</v>
      </c>
      <c r="J242" s="78"/>
    </row>
    <row r="243" spans="1:11" s="3" customFormat="1" x14ac:dyDescent="0.25">
      <c r="A243" s="93">
        <v>2</v>
      </c>
      <c r="B243" s="94"/>
      <c r="C243" s="4" t="s">
        <v>214</v>
      </c>
      <c r="D243" s="93">
        <f>(3.975*3.045+1.695*0.45+1.1*3.045+2.125*1.22+2.3*2.125+0.63*0.45+0.75*2.125+2.05*2.3+1.6*0.45+1*2.3+2.65*3.125+2.25*0.45+1*3.8)*10.764</f>
        <v>499.47247349999992</v>
      </c>
      <c r="E243" s="94"/>
      <c r="F243" s="4">
        <v>0</v>
      </c>
      <c r="G243" s="4">
        <v>795</v>
      </c>
      <c r="H243" s="4" t="s">
        <v>90</v>
      </c>
      <c r="I243" s="79"/>
      <c r="J243" s="80"/>
      <c r="K243" s="3">
        <f t="shared" ref="K243:K250" si="7">350*G243</f>
        <v>278250</v>
      </c>
    </row>
    <row r="244" spans="1:11" s="3" customFormat="1" x14ac:dyDescent="0.25">
      <c r="A244" s="93">
        <v>3</v>
      </c>
      <c r="B244" s="94"/>
      <c r="C244" s="4" t="s">
        <v>214</v>
      </c>
      <c r="D244" s="93">
        <f>(4.425*3.045+2.125*1.22+2.3*2.125+0.6*0.45+0.75*2.125+1.25*3.045+1.375*2.105+2.8*3.2+2.25*0.45+1.1*0.45+2.05*2.3+1.6*0.45+1.1*2.3)*10.764</f>
        <v>516.14456399999995</v>
      </c>
      <c r="E244" s="94"/>
      <c r="F244" s="4">
        <v>0</v>
      </c>
      <c r="G244" s="4">
        <v>861</v>
      </c>
      <c r="H244" s="4" t="s">
        <v>90</v>
      </c>
      <c r="I244" s="79"/>
      <c r="J244" s="80"/>
      <c r="K244" s="3">
        <f t="shared" si="7"/>
        <v>301350</v>
      </c>
    </row>
    <row r="245" spans="1:11" s="3" customFormat="1" x14ac:dyDescent="0.25">
      <c r="A245" s="93">
        <v>4</v>
      </c>
      <c r="B245" s="94"/>
      <c r="C245" s="4" t="s">
        <v>214</v>
      </c>
      <c r="D245" s="93">
        <f>(4.425*3.045+2.125*1.22+2.3*2.125+0.6*0.45+0.75*2.125+1.25*3.045+1.375*2.105+2.8*3.2+2.25*0.45+1.1*0.45+2.05*2.3+1.6*0.45+1.1*2.3)*10.764</f>
        <v>516.14456399999995</v>
      </c>
      <c r="E245" s="94"/>
      <c r="F245" s="4">
        <v>0</v>
      </c>
      <c r="G245" s="4">
        <v>861</v>
      </c>
      <c r="H245" s="4" t="s">
        <v>90</v>
      </c>
      <c r="I245" s="81"/>
      <c r="J245" s="82"/>
      <c r="K245" s="3">
        <f t="shared" si="7"/>
        <v>301350</v>
      </c>
    </row>
    <row r="246" spans="1:11" s="3" customFormat="1" x14ac:dyDescent="0.25">
      <c r="A246" s="95" t="s">
        <v>197</v>
      </c>
      <c r="B246" s="96"/>
      <c r="C246" s="96"/>
      <c r="D246" s="96"/>
      <c r="E246" s="96"/>
      <c r="F246" s="96"/>
      <c r="G246" s="96"/>
      <c r="H246" s="96"/>
      <c r="I246" s="96"/>
      <c r="J246" s="97"/>
      <c r="K246" s="3">
        <f t="shared" si="7"/>
        <v>0</v>
      </c>
    </row>
    <row r="247" spans="1:11" s="3" customFormat="1" x14ac:dyDescent="0.25">
      <c r="A247" s="95" t="s">
        <v>211</v>
      </c>
      <c r="B247" s="96"/>
      <c r="C247" s="96"/>
      <c r="D247" s="96"/>
      <c r="E247" s="96"/>
      <c r="F247" s="96"/>
      <c r="G247" s="96"/>
      <c r="H247" s="96"/>
      <c r="I247" s="96"/>
      <c r="J247" s="97"/>
      <c r="K247" s="3">
        <f t="shared" si="7"/>
        <v>0</v>
      </c>
    </row>
    <row r="248" spans="1:11" s="3" customFormat="1" x14ac:dyDescent="0.25">
      <c r="A248" s="95" t="s">
        <v>183</v>
      </c>
      <c r="B248" s="96"/>
      <c r="C248" s="96"/>
      <c r="D248" s="96"/>
      <c r="E248" s="96"/>
      <c r="F248" s="96"/>
      <c r="G248" s="96"/>
      <c r="H248" s="96"/>
      <c r="I248" s="96"/>
      <c r="J248" s="97"/>
      <c r="K248" s="3">
        <f t="shared" si="7"/>
        <v>0</v>
      </c>
    </row>
    <row r="249" spans="1:11" s="3" customFormat="1" x14ac:dyDescent="0.25">
      <c r="A249" s="95" t="s">
        <v>233</v>
      </c>
      <c r="B249" s="96"/>
      <c r="C249" s="96"/>
      <c r="D249" s="96"/>
      <c r="E249" s="96"/>
      <c r="F249" s="96"/>
      <c r="G249" s="96"/>
      <c r="H249" s="96"/>
      <c r="I249" s="96"/>
      <c r="J249" s="97"/>
      <c r="K249" s="3">
        <f t="shared" si="7"/>
        <v>0</v>
      </c>
    </row>
    <row r="250" spans="1:11" s="3" customFormat="1" ht="15.75" customHeight="1" x14ac:dyDescent="0.25">
      <c r="A250" s="93">
        <v>1</v>
      </c>
      <c r="B250" s="94"/>
      <c r="C250" s="4" t="s">
        <v>216</v>
      </c>
      <c r="D250" s="93">
        <f>(3.275*2.75+1.05*0.15+1*2.75+1.85*1.85+1.05*1.275+1.525*1.2+0.75*2+1*1.2)*10.764</f>
        <v>228.25061999999997</v>
      </c>
      <c r="E250" s="94"/>
      <c r="F250" s="4">
        <v>0</v>
      </c>
      <c r="G250" s="4">
        <v>365</v>
      </c>
      <c r="H250" s="4" t="s">
        <v>90</v>
      </c>
      <c r="I250" s="77" t="str">
        <f>A249</f>
        <v>1st, 2nd, 3rd, 4th, 5th, 6th &amp; 7th Floor</v>
      </c>
      <c r="J250" s="78"/>
      <c r="K250" s="3">
        <f t="shared" si="7"/>
        <v>127750</v>
      </c>
    </row>
    <row r="251" spans="1:11" s="3" customFormat="1" x14ac:dyDescent="0.25">
      <c r="A251" s="93">
        <v>2</v>
      </c>
      <c r="B251" s="94"/>
      <c r="C251" s="4" t="s">
        <v>216</v>
      </c>
      <c r="D251" s="93">
        <f>(3.275*2.75+1.05*0.15+1*2.75+1.85*1.85+1.85*0.45+1.85*0.75+1.05*1.275+1.525*1.2+1*1.2)*10.764</f>
        <v>236.00069999999997</v>
      </c>
      <c r="E251" s="94"/>
      <c r="F251" s="4">
        <v>0</v>
      </c>
      <c r="G251" s="4">
        <v>370</v>
      </c>
      <c r="H251" s="4" t="s">
        <v>90</v>
      </c>
      <c r="I251" s="79"/>
      <c r="J251" s="80"/>
      <c r="K251" s="3" t="s">
        <v>288</v>
      </c>
    </row>
    <row r="252" spans="1:11" s="3" customFormat="1" x14ac:dyDescent="0.25">
      <c r="A252" s="93">
        <v>3</v>
      </c>
      <c r="B252" s="94"/>
      <c r="C252" s="4" t="s">
        <v>216</v>
      </c>
      <c r="D252" s="93">
        <f>(3.275*2.75+1.05*0.15+1*2.75+1.85*1.85+1.85*0.45+1.85*0.75+1.05*1.275+1.525*1.2+1*1.2)*10.764</f>
        <v>236.00069999999997</v>
      </c>
      <c r="E252" s="94"/>
      <c r="F252" s="4">
        <v>0</v>
      </c>
      <c r="G252" s="4">
        <v>370</v>
      </c>
      <c r="H252" s="4" t="s">
        <v>90</v>
      </c>
      <c r="I252" s="79"/>
      <c r="J252" s="80"/>
    </row>
    <row r="253" spans="1:11" s="3" customFormat="1" ht="15.75" customHeight="1" x14ac:dyDescent="0.25">
      <c r="A253" s="93">
        <v>4</v>
      </c>
      <c r="B253" s="94"/>
      <c r="C253" s="4" t="s">
        <v>216</v>
      </c>
      <c r="D253" s="93">
        <f>(3.275*2.75+1.05*0.15+1*2.75+1.85*1.85+1.85*0.45+1.85*0.75+1.05*1.275+1.525*1.2+1*1.2)*10.764</f>
        <v>236.00069999999997</v>
      </c>
      <c r="E253" s="94"/>
      <c r="F253" s="4">
        <v>0</v>
      </c>
      <c r="G253" s="4">
        <v>370</v>
      </c>
      <c r="H253" s="4" t="s">
        <v>90</v>
      </c>
      <c r="I253" s="79"/>
      <c r="J253" s="80"/>
    </row>
    <row r="254" spans="1:11" s="3" customFormat="1" ht="15.75" customHeight="1" x14ac:dyDescent="0.25">
      <c r="A254" s="93">
        <v>5</v>
      </c>
      <c r="B254" s="94"/>
      <c r="C254" s="4" t="s">
        <v>212</v>
      </c>
      <c r="D254" s="93">
        <f>(3.5*2.6+0.45*1.025+1.325*0.45+1.6*2.375+1.4*2.375+1.15*2.75+1.95*0.45+1*2.75+1.35*1.2+1.35*1.05+1*2.4)*10.764</f>
        <v>317.64564000000001</v>
      </c>
      <c r="E254" s="94"/>
      <c r="F254" s="4">
        <v>0</v>
      </c>
      <c r="G254" s="4">
        <v>450</v>
      </c>
      <c r="H254" s="4" t="s">
        <v>90</v>
      </c>
      <c r="I254" s="79"/>
      <c r="J254" s="80"/>
    </row>
    <row r="255" spans="1:11" s="3" customFormat="1" x14ac:dyDescent="0.25">
      <c r="A255" s="93">
        <v>6</v>
      </c>
      <c r="B255" s="94"/>
      <c r="C255" s="4" t="s">
        <v>212</v>
      </c>
      <c r="D255" s="93">
        <f>(3.5*2.6+0.45*1.025+1.325*0.45+1.6*2.375+1.4*2.375+1.15*2.75+1.95*0.45+1*2.75+1.35*1.2+1.35*1.05+1*2.4)*10.764</f>
        <v>317.64564000000001</v>
      </c>
      <c r="E255" s="94"/>
      <c r="F255" s="4">
        <v>0</v>
      </c>
      <c r="G255" s="4">
        <v>450</v>
      </c>
      <c r="H255" s="4" t="s">
        <v>90</v>
      </c>
      <c r="I255" s="79"/>
      <c r="J255" s="80"/>
    </row>
    <row r="256" spans="1:11" s="3" customFormat="1" x14ac:dyDescent="0.25">
      <c r="A256" s="93">
        <v>7</v>
      </c>
      <c r="B256" s="94"/>
      <c r="C256" s="4" t="s">
        <v>216</v>
      </c>
      <c r="D256" s="93">
        <f>(3.275*2.75+1.05*0.15+1*2.75+1.85*1.85+1.85*0.45+1.85*0.75+1.05*1.275+1.525*1.2+1*1.2)*10.764</f>
        <v>236.00069999999997</v>
      </c>
      <c r="E256" s="94"/>
      <c r="F256" s="4">
        <v>0</v>
      </c>
      <c r="G256" s="4">
        <v>370</v>
      </c>
      <c r="H256" s="4" t="s">
        <v>90</v>
      </c>
      <c r="I256" s="79"/>
      <c r="J256" s="80"/>
    </row>
    <row r="257" spans="1:11" s="3" customFormat="1" x14ac:dyDescent="0.25">
      <c r="A257" s="93">
        <v>8</v>
      </c>
      <c r="B257" s="94"/>
      <c r="C257" s="4" t="s">
        <v>216</v>
      </c>
      <c r="D257" s="93">
        <f>(3.275*2.75+1.05*0.15+1*2.75+1.85*1.85+1.85*0.45+1.85*0.75+1.05*1.275+1.525*1.2+1*1.2)*10.764</f>
        <v>236.00069999999997</v>
      </c>
      <c r="E257" s="94"/>
      <c r="F257" s="4">
        <v>0</v>
      </c>
      <c r="G257" s="4">
        <v>370</v>
      </c>
      <c r="H257" s="4" t="s">
        <v>90</v>
      </c>
      <c r="I257" s="81"/>
      <c r="J257" s="82"/>
    </row>
    <row r="258" spans="1:11" s="3" customFormat="1" x14ac:dyDescent="0.25">
      <c r="A258" s="95" t="s">
        <v>215</v>
      </c>
      <c r="B258" s="96"/>
      <c r="C258" s="96"/>
      <c r="D258" s="96"/>
      <c r="E258" s="96"/>
      <c r="F258" s="96"/>
      <c r="G258" s="96"/>
      <c r="H258" s="96"/>
      <c r="I258" s="96"/>
      <c r="J258" s="97"/>
    </row>
    <row r="259" spans="1:11" s="3" customFormat="1" x14ac:dyDescent="0.25">
      <c r="A259" s="95" t="s">
        <v>233</v>
      </c>
      <c r="B259" s="96"/>
      <c r="C259" s="96"/>
      <c r="D259" s="96"/>
      <c r="E259" s="96"/>
      <c r="F259" s="96"/>
      <c r="G259" s="96"/>
      <c r="H259" s="96"/>
      <c r="I259" s="96"/>
      <c r="J259" s="97"/>
    </row>
    <row r="260" spans="1:11" s="3" customFormat="1" x14ac:dyDescent="0.25">
      <c r="A260" s="93">
        <v>1</v>
      </c>
      <c r="B260" s="94"/>
      <c r="C260" s="4" t="s">
        <v>212</v>
      </c>
      <c r="D260" s="93">
        <f>(2.5*3.6+0.45*1.025+1.325*0.45+2.375*1.6+1.4*2.375+1.05*1.35+1.2*1.35+2.75*1.15+1.95*0.45+1*2.751*2.4)*10.764</f>
        <v>332.20287359999998</v>
      </c>
      <c r="E260" s="94"/>
      <c r="F260" s="4">
        <v>0</v>
      </c>
      <c r="G260" s="4">
        <v>527</v>
      </c>
      <c r="H260" s="4" t="s">
        <v>90</v>
      </c>
      <c r="I260" s="77" t="str">
        <f>A259</f>
        <v>1st, 2nd, 3rd, 4th, 5th, 6th &amp; 7th Floor</v>
      </c>
      <c r="J260" s="78"/>
    </row>
    <row r="261" spans="1:11" s="3" customFormat="1" x14ac:dyDescent="0.25">
      <c r="A261" s="93">
        <v>2</v>
      </c>
      <c r="B261" s="94"/>
      <c r="C261" s="4" t="s">
        <v>212</v>
      </c>
      <c r="D261" s="93">
        <f>(2.5*3.6+0.45*1.025+1.325*0.45+2.375*1.6+1.4*2.375+1.05*1.35+1.2*1.35+2.75*1.15+1.95*0.45+1*2.751*2.4)*10.764</f>
        <v>332.20287359999998</v>
      </c>
      <c r="E261" s="94"/>
      <c r="F261" s="4">
        <v>0</v>
      </c>
      <c r="G261" s="4">
        <v>527</v>
      </c>
      <c r="H261" s="4" t="s">
        <v>90</v>
      </c>
      <c r="I261" s="79"/>
      <c r="J261" s="80"/>
    </row>
    <row r="262" spans="1:11" s="3" customFormat="1" x14ac:dyDescent="0.25">
      <c r="A262" s="93">
        <v>3</v>
      </c>
      <c r="B262" s="94"/>
      <c r="C262" s="4" t="s">
        <v>212</v>
      </c>
      <c r="D262" s="93">
        <f>(2.5*3.6+0.45*1.025+1.325*0.45+2.375*1.6+1.4*2.375+1.05*1.35+1.2*1.35+2.75*1.15+1.95*0.45+1*2.751*2.4)*10.764</f>
        <v>332.20287359999998</v>
      </c>
      <c r="E262" s="94"/>
      <c r="F262" s="4">
        <v>0</v>
      </c>
      <c r="G262" s="4">
        <v>527</v>
      </c>
      <c r="H262" s="4" t="s">
        <v>90</v>
      </c>
      <c r="I262" s="79"/>
      <c r="J262" s="80"/>
    </row>
    <row r="263" spans="1:11" s="3" customFormat="1" x14ac:dyDescent="0.25">
      <c r="A263" s="93">
        <v>4</v>
      </c>
      <c r="B263" s="94"/>
      <c r="C263" s="4" t="s">
        <v>212</v>
      </c>
      <c r="D263" s="93">
        <f>(2.5*3.6+0.45*1.025+1.325*0.45+2.375*1.6+1.4*2.375+1.05*1.35+1.2*1.35+2.75*1.15+1.95*0.45+1*2.751*2.4)*10.764</f>
        <v>332.20287359999998</v>
      </c>
      <c r="E263" s="94"/>
      <c r="F263" s="4">
        <v>0</v>
      </c>
      <c r="G263" s="4">
        <v>527</v>
      </c>
      <c r="H263" s="4" t="s">
        <v>90</v>
      </c>
      <c r="I263" s="81"/>
      <c r="J263" s="82"/>
    </row>
    <row r="264" spans="1:11" s="3" customFormat="1" x14ac:dyDescent="0.25">
      <c r="A264" s="95" t="s">
        <v>185</v>
      </c>
      <c r="B264" s="96"/>
      <c r="C264" s="96"/>
      <c r="D264" s="96"/>
      <c r="E264" s="96"/>
      <c r="F264" s="96"/>
      <c r="G264" s="96"/>
      <c r="H264" s="96"/>
      <c r="I264" s="96"/>
      <c r="J264" s="97"/>
      <c r="K264" s="3">
        <f t="shared" ref="K264:K273" si="8">350*G264</f>
        <v>0</v>
      </c>
    </row>
    <row r="265" spans="1:11" s="3" customFormat="1" x14ac:dyDescent="0.25">
      <c r="A265" s="95" t="s">
        <v>233</v>
      </c>
      <c r="B265" s="96"/>
      <c r="C265" s="96"/>
      <c r="D265" s="96"/>
      <c r="E265" s="96"/>
      <c r="F265" s="96"/>
      <c r="G265" s="96"/>
      <c r="H265" s="96"/>
      <c r="I265" s="96"/>
      <c r="J265" s="97"/>
      <c r="K265" s="3">
        <f t="shared" si="8"/>
        <v>0</v>
      </c>
    </row>
    <row r="266" spans="1:11" s="3" customFormat="1" x14ac:dyDescent="0.25">
      <c r="A266" s="93">
        <v>1</v>
      </c>
      <c r="B266" s="94"/>
      <c r="C266" s="4" t="s">
        <v>216</v>
      </c>
      <c r="D266" s="93">
        <f>(3.275*2.75+1.05*0.15+1*2.75+1.85*1.85+1.85*0.45+1.85*0.75+1.05*1.275+1.525*1.2+1*1.2)*10.764</f>
        <v>236.00069999999997</v>
      </c>
      <c r="E266" s="94"/>
      <c r="F266" s="4">
        <v>0</v>
      </c>
      <c r="G266" s="4">
        <v>370</v>
      </c>
      <c r="H266" s="4" t="s">
        <v>90</v>
      </c>
      <c r="I266" s="77" t="str">
        <f>A265</f>
        <v>1st, 2nd, 3rd, 4th, 5th, 6th &amp; 7th Floor</v>
      </c>
      <c r="J266" s="78"/>
      <c r="K266" s="3">
        <f t="shared" si="8"/>
        <v>129500</v>
      </c>
    </row>
    <row r="267" spans="1:11" s="3" customFormat="1" x14ac:dyDescent="0.25">
      <c r="A267" s="93">
        <v>2</v>
      </c>
      <c r="B267" s="94"/>
      <c r="C267" s="4" t="s">
        <v>216</v>
      </c>
      <c r="D267" s="93">
        <f>(3.275*2.75+1.05*0.15+1*2.75+1.85*1.85+1.85*0.45+1.85*0.75+1.05*1.275+1.525*1.2+1*1.2)*10.764</f>
        <v>236.00069999999997</v>
      </c>
      <c r="E267" s="94"/>
      <c r="F267" s="4">
        <v>0</v>
      </c>
      <c r="G267" s="4">
        <v>370</v>
      </c>
      <c r="H267" s="4" t="s">
        <v>90</v>
      </c>
      <c r="I267" s="79"/>
      <c r="J267" s="80"/>
      <c r="K267" s="3">
        <f t="shared" si="8"/>
        <v>129500</v>
      </c>
    </row>
    <row r="268" spans="1:11" s="3" customFormat="1" x14ac:dyDescent="0.25">
      <c r="A268" s="93">
        <v>3</v>
      </c>
      <c r="B268" s="94"/>
      <c r="C268" s="4" t="s">
        <v>212</v>
      </c>
      <c r="D268" s="93">
        <f>(3.5*2.6+0.45*1.025+1.325*0.45+1.6*2.375+1.4*2.375+1.15*2.75+1.95*0.45+1*2.75+1.35*1.2+1.35*1.05+1*2.4)*10.764</f>
        <v>317.64564000000001</v>
      </c>
      <c r="E268" s="94"/>
      <c r="F268" s="4">
        <v>0</v>
      </c>
      <c r="G268" s="4">
        <v>450</v>
      </c>
      <c r="H268" s="4" t="s">
        <v>90</v>
      </c>
      <c r="I268" s="79"/>
      <c r="J268" s="80"/>
      <c r="K268" s="3">
        <f t="shared" si="8"/>
        <v>157500</v>
      </c>
    </row>
    <row r="269" spans="1:11" s="3" customFormat="1" x14ac:dyDescent="0.25">
      <c r="A269" s="93">
        <v>4</v>
      </c>
      <c r="B269" s="94"/>
      <c r="C269" s="4" t="s">
        <v>212</v>
      </c>
      <c r="D269" s="93">
        <f>(3.5*2.6+0.45*1.025+1.325*0.45+1.6*2.375+1.4*2.375+1.15*2.75+1.95*0.45+1*2.75+1.35*1.2+1.35*1.05+1*2.4)*10.764</f>
        <v>317.64564000000001</v>
      </c>
      <c r="E269" s="94"/>
      <c r="F269" s="4">
        <v>0</v>
      </c>
      <c r="G269" s="4">
        <v>450</v>
      </c>
      <c r="H269" s="4" t="s">
        <v>90</v>
      </c>
      <c r="I269" s="79"/>
      <c r="J269" s="80"/>
      <c r="K269" s="3">
        <f t="shared" si="8"/>
        <v>157500</v>
      </c>
    </row>
    <row r="270" spans="1:11" s="3" customFormat="1" x14ac:dyDescent="0.25">
      <c r="A270" s="93">
        <v>5</v>
      </c>
      <c r="B270" s="94"/>
      <c r="C270" s="4" t="s">
        <v>216</v>
      </c>
      <c r="D270" s="93">
        <f>(3.275*2.75+1.05*0.15+1*2.75+1.85*1.85+1.85*0.45+1.85*0.75+1.05*1.275+1.525*1.2+1*1.2)*10.764</f>
        <v>236.00069999999997</v>
      </c>
      <c r="E270" s="94"/>
      <c r="F270" s="4">
        <v>0</v>
      </c>
      <c r="G270" s="4">
        <v>370</v>
      </c>
      <c r="H270" s="4" t="s">
        <v>90</v>
      </c>
      <c r="I270" s="79"/>
      <c r="J270" s="80"/>
      <c r="K270" s="3">
        <f t="shared" si="8"/>
        <v>129500</v>
      </c>
    </row>
    <row r="271" spans="1:11" s="3" customFormat="1" x14ac:dyDescent="0.25">
      <c r="A271" s="93">
        <v>6</v>
      </c>
      <c r="B271" s="94"/>
      <c r="C271" s="4" t="s">
        <v>216</v>
      </c>
      <c r="D271" s="93">
        <f>(3.275*2.75+1.05*0.15+1*2.75+1.85*1.85+1.85*0.45+1.85*0.75+1.05*1.275+1.525*1.2+1*1.2)*10.764</f>
        <v>236.00069999999997</v>
      </c>
      <c r="E271" s="94"/>
      <c r="F271" s="4">
        <v>0</v>
      </c>
      <c r="G271" s="4">
        <v>370</v>
      </c>
      <c r="H271" s="4" t="s">
        <v>90</v>
      </c>
      <c r="I271" s="79"/>
      <c r="J271" s="80"/>
      <c r="K271" s="3">
        <f t="shared" si="8"/>
        <v>129500</v>
      </c>
    </row>
    <row r="272" spans="1:11" s="3" customFormat="1" x14ac:dyDescent="0.25">
      <c r="A272" s="93">
        <v>7</v>
      </c>
      <c r="B272" s="94"/>
      <c r="C272" s="4" t="s">
        <v>216</v>
      </c>
      <c r="D272" s="93">
        <f>(3.275*2.75+1.05*0.15+1*2.75+1.85*1.85+1.85*0.45+1.85*0.75+1.05*1.275+1.525*1.2+1*1.2)*10.764</f>
        <v>236.00069999999997</v>
      </c>
      <c r="E272" s="94"/>
      <c r="F272" s="4">
        <v>0</v>
      </c>
      <c r="G272" s="4">
        <v>370</v>
      </c>
      <c r="H272" s="4" t="s">
        <v>90</v>
      </c>
      <c r="I272" s="79"/>
      <c r="J272" s="80"/>
      <c r="K272" s="3">
        <f t="shared" si="8"/>
        <v>129500</v>
      </c>
    </row>
    <row r="273" spans="1:11" s="3" customFormat="1" x14ac:dyDescent="0.25">
      <c r="A273" s="93">
        <v>8</v>
      </c>
      <c r="B273" s="94"/>
      <c r="C273" s="4" t="s">
        <v>216</v>
      </c>
      <c r="D273" s="93">
        <f>(3.275*2.75+1.05*0.15+1*2.75+1.85*1.85+1.85*0.45+1.85*0.75+1.05*1.275+1.525*1.2+1*1.2)*10.764</f>
        <v>236.00069999999997</v>
      </c>
      <c r="E273" s="94"/>
      <c r="F273" s="4">
        <v>0</v>
      </c>
      <c r="G273" s="4">
        <v>370</v>
      </c>
      <c r="H273" s="4" t="s">
        <v>90</v>
      </c>
      <c r="I273" s="81"/>
      <c r="J273" s="82"/>
      <c r="K273" s="3">
        <f t="shared" si="8"/>
        <v>129500</v>
      </c>
    </row>
    <row r="274" spans="1:11" s="1" customFormat="1" x14ac:dyDescent="0.25">
      <c r="A274" s="220" t="s">
        <v>100</v>
      </c>
      <c r="B274" s="220"/>
      <c r="C274" s="220"/>
      <c r="D274" s="220"/>
      <c r="E274" s="220"/>
      <c r="F274" s="220"/>
      <c r="G274" s="220"/>
      <c r="H274" s="220"/>
      <c r="I274" s="220"/>
      <c r="J274" s="220"/>
    </row>
    <row r="275" spans="1:11" s="1" customFormat="1" ht="30.75" customHeight="1" x14ac:dyDescent="0.25">
      <c r="A275" s="250" t="s">
        <v>298</v>
      </c>
      <c r="B275" s="251"/>
      <c r="C275" s="251"/>
      <c r="D275" s="251"/>
      <c r="E275" s="252"/>
      <c r="F275" s="250" t="s">
        <v>303</v>
      </c>
      <c r="G275" s="251"/>
      <c r="H275" s="251"/>
      <c r="I275" s="251"/>
      <c r="J275" s="252"/>
    </row>
    <row r="276" spans="1:11" s="1" customFormat="1" ht="31.5" customHeight="1" x14ac:dyDescent="0.25">
      <c r="A276" s="250" t="s">
        <v>299</v>
      </c>
      <c r="B276" s="251"/>
      <c r="C276" s="251"/>
      <c r="D276" s="251"/>
      <c r="E276" s="252"/>
      <c r="F276" s="250" t="s">
        <v>304</v>
      </c>
      <c r="G276" s="251"/>
      <c r="H276" s="251"/>
      <c r="I276" s="251"/>
      <c r="J276" s="252"/>
    </row>
    <row r="277" spans="1:11" s="1" customFormat="1" ht="17.25" customHeight="1" x14ac:dyDescent="0.25">
      <c r="A277" s="250" t="s">
        <v>306</v>
      </c>
      <c r="B277" s="251"/>
      <c r="C277" s="251"/>
      <c r="D277" s="251"/>
      <c r="E277" s="252"/>
      <c r="F277" s="250" t="s">
        <v>307</v>
      </c>
      <c r="G277" s="251"/>
      <c r="H277" s="251"/>
      <c r="I277" s="251"/>
      <c r="J277" s="252"/>
    </row>
    <row r="278" spans="1:11" s="1" customFormat="1" ht="31.5" customHeight="1" x14ac:dyDescent="0.25">
      <c r="A278" s="250" t="s">
        <v>305</v>
      </c>
      <c r="B278" s="251"/>
      <c r="C278" s="251"/>
      <c r="D278" s="251"/>
      <c r="E278" s="252"/>
      <c r="F278" s="250" t="s">
        <v>310</v>
      </c>
      <c r="G278" s="251"/>
      <c r="H278" s="251"/>
      <c r="I278" s="251"/>
      <c r="J278" s="252"/>
    </row>
    <row r="279" spans="1:11" s="16" customFormat="1" ht="222.75" customHeight="1" x14ac:dyDescent="0.25">
      <c r="A279" s="221" t="s">
        <v>308</v>
      </c>
      <c r="B279" s="221"/>
      <c r="C279" s="221"/>
      <c r="D279" s="221"/>
      <c r="E279" s="221"/>
      <c r="F279" s="221"/>
      <c r="G279" s="221"/>
      <c r="H279" s="221"/>
      <c r="I279" s="221"/>
      <c r="J279" s="221"/>
    </row>
    <row r="280" spans="1:11" x14ac:dyDescent="0.25">
      <c r="A280" s="216" t="s">
        <v>91</v>
      </c>
      <c r="B280" s="217"/>
      <c r="C280" s="217"/>
      <c r="D280" s="217"/>
      <c r="E280" s="217"/>
      <c r="F280" s="217"/>
      <c r="G280" s="217"/>
      <c r="H280" s="217"/>
      <c r="I280" s="217"/>
      <c r="J280" s="218"/>
    </row>
    <row r="281" spans="1:11" x14ac:dyDescent="0.25">
      <c r="A281" s="104" t="s">
        <v>92</v>
      </c>
      <c r="B281" s="105"/>
      <c r="C281" s="105"/>
      <c r="D281" s="105"/>
      <c r="E281" s="105"/>
      <c r="F281" s="105"/>
      <c r="G281" s="105"/>
      <c r="H281" s="105"/>
      <c r="I281" s="105"/>
      <c r="J281" s="106"/>
    </row>
    <row r="282" spans="1:11" ht="15.75" customHeight="1" x14ac:dyDescent="0.25">
      <c r="A282" s="216" t="s">
        <v>93</v>
      </c>
      <c r="B282" s="217"/>
      <c r="C282" s="217"/>
      <c r="D282" s="217"/>
      <c r="E282" s="217"/>
      <c r="F282" s="217"/>
      <c r="G282" s="217"/>
      <c r="H282" s="217"/>
      <c r="I282" s="217"/>
      <c r="J282" s="218"/>
    </row>
    <row r="283" spans="1:11" x14ac:dyDescent="0.25">
      <c r="A283" s="104" t="s">
        <v>94</v>
      </c>
      <c r="B283" s="105"/>
      <c r="C283" s="105"/>
      <c r="D283" s="105"/>
      <c r="E283" s="105"/>
      <c r="F283" s="105"/>
      <c r="G283" s="105"/>
      <c r="H283" s="105"/>
      <c r="I283" s="105"/>
      <c r="J283" s="106"/>
    </row>
    <row r="284" spans="1:11" x14ac:dyDescent="0.25">
      <c r="A284" s="104" t="s">
        <v>95</v>
      </c>
      <c r="B284" s="105"/>
      <c r="C284" s="105"/>
      <c r="D284" s="105"/>
      <c r="E284" s="105"/>
      <c r="F284" s="105"/>
      <c r="G284" s="105"/>
      <c r="H284" s="105"/>
      <c r="I284" s="105"/>
      <c r="J284" s="106"/>
    </row>
    <row r="285" spans="1:11" x14ac:dyDescent="0.25">
      <c r="A285" s="104" t="s">
        <v>96</v>
      </c>
      <c r="B285" s="105"/>
      <c r="C285" s="105"/>
      <c r="D285" s="105"/>
      <c r="E285" s="105"/>
      <c r="F285" s="105"/>
      <c r="G285" s="105"/>
      <c r="H285" s="105"/>
      <c r="I285" s="105"/>
      <c r="J285" s="106"/>
    </row>
    <row r="286" spans="1:11" ht="35.25" customHeight="1" x14ac:dyDescent="0.25">
      <c r="A286" s="110" t="s">
        <v>97</v>
      </c>
      <c r="B286" s="111"/>
      <c r="C286" s="111"/>
      <c r="D286" s="111"/>
      <c r="E286" s="111"/>
      <c r="F286" s="111"/>
      <c r="G286" s="111"/>
      <c r="H286" s="111"/>
      <c r="I286" s="111"/>
      <c r="J286" s="112"/>
    </row>
    <row r="287" spans="1:11" x14ac:dyDescent="0.25">
      <c r="A287" s="92" t="s">
        <v>174</v>
      </c>
      <c r="B287" s="92"/>
      <c r="C287" s="92" t="s">
        <v>302</v>
      </c>
      <c r="D287" s="92"/>
      <c r="E287" s="92" t="s">
        <v>175</v>
      </c>
      <c r="F287" s="92"/>
      <c r="G287" s="92"/>
      <c r="H287" s="92" t="s">
        <v>309</v>
      </c>
      <c r="I287" s="92"/>
      <c r="J287" s="92"/>
    </row>
    <row r="288" spans="1:11" x14ac:dyDescent="0.25">
      <c r="A288" s="83" t="s">
        <v>177</v>
      </c>
      <c r="B288" s="84"/>
      <c r="C288" s="84"/>
      <c r="D288" s="84"/>
      <c r="E288" s="84"/>
      <c r="F288" s="84"/>
      <c r="G288" s="84"/>
      <c r="H288" s="84"/>
      <c r="I288" s="84"/>
      <c r="J288" s="85"/>
    </row>
    <row r="289" spans="1:10" x14ac:dyDescent="0.25">
      <c r="A289" s="86"/>
      <c r="B289" s="87"/>
      <c r="C289" s="87"/>
      <c r="D289" s="87"/>
      <c r="E289" s="87"/>
      <c r="F289" s="87"/>
      <c r="G289" s="87"/>
      <c r="H289" s="87"/>
      <c r="I289" s="87"/>
      <c r="J289" s="88"/>
    </row>
    <row r="290" spans="1:10" x14ac:dyDescent="0.25">
      <c r="A290" s="86"/>
      <c r="B290" s="87"/>
      <c r="C290" s="87"/>
      <c r="D290" s="87"/>
      <c r="E290" s="87"/>
      <c r="F290" s="87"/>
      <c r="G290" s="87"/>
      <c r="H290" s="87"/>
      <c r="I290" s="87"/>
      <c r="J290" s="88"/>
    </row>
    <row r="291" spans="1:10" x14ac:dyDescent="0.25">
      <c r="A291" s="89"/>
      <c r="B291" s="90"/>
      <c r="C291" s="90"/>
      <c r="D291" s="90"/>
      <c r="E291" s="90"/>
      <c r="F291" s="90"/>
      <c r="G291" s="90"/>
      <c r="H291" s="90"/>
      <c r="I291" s="90"/>
      <c r="J291" s="91"/>
    </row>
    <row r="292" spans="1:10" x14ac:dyDescent="0.25">
      <c r="A292" s="17" t="s">
        <v>98</v>
      </c>
      <c r="B292" s="18"/>
      <c r="C292" s="18"/>
      <c r="D292" s="17" t="str">
        <f>F8</f>
        <v>Space World</v>
      </c>
      <c r="G292" s="18"/>
      <c r="H292" s="18"/>
      <c r="I292" s="18"/>
      <c r="J292" s="18"/>
    </row>
    <row r="293" spans="1:10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15" customHeight="1" x14ac:dyDescent="0.25"/>
    <row r="333" spans="1:1" x14ac:dyDescent="0.25">
      <c r="A333" s="19" t="s">
        <v>99</v>
      </c>
    </row>
  </sheetData>
  <mergeCells count="594">
    <mergeCell ref="A278:E278"/>
    <mergeCell ref="F278:J278"/>
    <mergeCell ref="A276:E276"/>
    <mergeCell ref="F276:J276"/>
    <mergeCell ref="C61:J61"/>
    <mergeCell ref="A275:E275"/>
    <mergeCell ref="F275:J275"/>
    <mergeCell ref="A277:E277"/>
    <mergeCell ref="F277:J277"/>
    <mergeCell ref="A152:B152"/>
    <mergeCell ref="D152:E152"/>
    <mergeCell ref="F152:G161"/>
    <mergeCell ref="H152:J161"/>
    <mergeCell ref="A153:B153"/>
    <mergeCell ref="D153:E153"/>
    <mergeCell ref="A154:B154"/>
    <mergeCell ref="D154:E154"/>
    <mergeCell ref="A155:B155"/>
    <mergeCell ref="D155:E155"/>
    <mergeCell ref="A156:B156"/>
    <mergeCell ref="D156:E156"/>
    <mergeCell ref="A157:B157"/>
    <mergeCell ref="D157:E157"/>
    <mergeCell ref="A158:B158"/>
    <mergeCell ref="D158:E158"/>
    <mergeCell ref="A159:B159"/>
    <mergeCell ref="D159:E159"/>
    <mergeCell ref="A160:B160"/>
    <mergeCell ref="D160:E160"/>
    <mergeCell ref="A161:B161"/>
    <mergeCell ref="D161:E161"/>
    <mergeCell ref="A148:B148"/>
    <mergeCell ref="C148:J148"/>
    <mergeCell ref="D149:E149"/>
    <mergeCell ref="I149:J149"/>
    <mergeCell ref="A150:B150"/>
    <mergeCell ref="C150:J150"/>
    <mergeCell ref="A151:B151"/>
    <mergeCell ref="D151:E151"/>
    <mergeCell ref="F151:G151"/>
    <mergeCell ref="H151:J151"/>
    <mergeCell ref="A138:B138"/>
    <mergeCell ref="D138:E138"/>
    <mergeCell ref="F138:G147"/>
    <mergeCell ref="H138:J147"/>
    <mergeCell ref="A139:B139"/>
    <mergeCell ref="D139:E139"/>
    <mergeCell ref="A140:B140"/>
    <mergeCell ref="D140:E140"/>
    <mergeCell ref="A141:B141"/>
    <mergeCell ref="D141:E141"/>
    <mergeCell ref="A142:B142"/>
    <mergeCell ref="D142:E142"/>
    <mergeCell ref="A143:B143"/>
    <mergeCell ref="D143:E143"/>
    <mergeCell ref="A144:B144"/>
    <mergeCell ref="D144:E144"/>
    <mergeCell ref="A145:B145"/>
    <mergeCell ref="D145:E145"/>
    <mergeCell ref="A146:B146"/>
    <mergeCell ref="D146:E146"/>
    <mergeCell ref="A147:B147"/>
    <mergeCell ref="D147:E147"/>
    <mergeCell ref="A134:B134"/>
    <mergeCell ref="C134:J134"/>
    <mergeCell ref="D135:E135"/>
    <mergeCell ref="I135:J135"/>
    <mergeCell ref="A136:B136"/>
    <mergeCell ref="C136:J136"/>
    <mergeCell ref="A137:B137"/>
    <mergeCell ref="D137:E137"/>
    <mergeCell ref="F137:G137"/>
    <mergeCell ref="H137:J137"/>
    <mergeCell ref="A124:B124"/>
    <mergeCell ref="D124:E124"/>
    <mergeCell ref="F124:G133"/>
    <mergeCell ref="H124:J133"/>
    <mergeCell ref="A125:B125"/>
    <mergeCell ref="D125:E125"/>
    <mergeCell ref="A126:B126"/>
    <mergeCell ref="D126:E126"/>
    <mergeCell ref="A127:B127"/>
    <mergeCell ref="D127:E127"/>
    <mergeCell ref="A128:B128"/>
    <mergeCell ref="D128:E128"/>
    <mergeCell ref="A129:B129"/>
    <mergeCell ref="D129:E129"/>
    <mergeCell ref="A130:B130"/>
    <mergeCell ref="D130:E130"/>
    <mergeCell ref="A131:B131"/>
    <mergeCell ref="D131:E131"/>
    <mergeCell ref="A132:B132"/>
    <mergeCell ref="D132:E132"/>
    <mergeCell ref="A133:B133"/>
    <mergeCell ref="D133:E133"/>
    <mergeCell ref="A120:B120"/>
    <mergeCell ref="C120:J120"/>
    <mergeCell ref="D121:E121"/>
    <mergeCell ref="I121:J121"/>
    <mergeCell ref="A122:B122"/>
    <mergeCell ref="C122:J122"/>
    <mergeCell ref="A123:B123"/>
    <mergeCell ref="D123:E123"/>
    <mergeCell ref="F123:G123"/>
    <mergeCell ref="H123:J123"/>
    <mergeCell ref="A110:B110"/>
    <mergeCell ref="D110:E110"/>
    <mergeCell ref="F110:G119"/>
    <mergeCell ref="H110:J119"/>
    <mergeCell ref="A111:B111"/>
    <mergeCell ref="D111:E111"/>
    <mergeCell ref="A112:B112"/>
    <mergeCell ref="D112:E112"/>
    <mergeCell ref="A113:B113"/>
    <mergeCell ref="D113:E113"/>
    <mergeCell ref="A114:B114"/>
    <mergeCell ref="D114:E114"/>
    <mergeCell ref="A115:B115"/>
    <mergeCell ref="D115:E115"/>
    <mergeCell ref="A116:B116"/>
    <mergeCell ref="D116:E116"/>
    <mergeCell ref="A117:B117"/>
    <mergeCell ref="D117:E117"/>
    <mergeCell ref="A118:B118"/>
    <mergeCell ref="D118:E118"/>
    <mergeCell ref="A119:B119"/>
    <mergeCell ref="D119:E119"/>
    <mergeCell ref="A106:B106"/>
    <mergeCell ref="C106:J106"/>
    <mergeCell ref="D107:E107"/>
    <mergeCell ref="I107:J107"/>
    <mergeCell ref="A108:B108"/>
    <mergeCell ref="C108:J108"/>
    <mergeCell ref="A109:B109"/>
    <mergeCell ref="D109:E109"/>
    <mergeCell ref="F109:G109"/>
    <mergeCell ref="H109:J109"/>
    <mergeCell ref="A96:B96"/>
    <mergeCell ref="D96:E96"/>
    <mergeCell ref="F96:G105"/>
    <mergeCell ref="H96:J105"/>
    <mergeCell ref="A97:B97"/>
    <mergeCell ref="D97:E97"/>
    <mergeCell ref="A98:B98"/>
    <mergeCell ref="D98:E98"/>
    <mergeCell ref="A99:B99"/>
    <mergeCell ref="D99:E99"/>
    <mergeCell ref="A100:B100"/>
    <mergeCell ref="D100:E100"/>
    <mergeCell ref="A101:B101"/>
    <mergeCell ref="D101:E101"/>
    <mergeCell ref="A102:B102"/>
    <mergeCell ref="D102:E102"/>
    <mergeCell ref="A103:B103"/>
    <mergeCell ref="D103:E103"/>
    <mergeCell ref="A104:B104"/>
    <mergeCell ref="D104:E104"/>
    <mergeCell ref="A105:B105"/>
    <mergeCell ref="D105:E105"/>
    <mergeCell ref="D91:E91"/>
    <mergeCell ref="A92:B92"/>
    <mergeCell ref="C92:J92"/>
    <mergeCell ref="D93:E93"/>
    <mergeCell ref="I93:J93"/>
    <mergeCell ref="A94:B94"/>
    <mergeCell ref="C94:J94"/>
    <mergeCell ref="A95:B95"/>
    <mergeCell ref="D95:E95"/>
    <mergeCell ref="F95:G95"/>
    <mergeCell ref="H95:J95"/>
    <mergeCell ref="D81:E81"/>
    <mergeCell ref="F81:G81"/>
    <mergeCell ref="H81:J81"/>
    <mergeCell ref="A82:B82"/>
    <mergeCell ref="D82:E82"/>
    <mergeCell ref="F82:G91"/>
    <mergeCell ref="H82:J91"/>
    <mergeCell ref="A83:B83"/>
    <mergeCell ref="D83:E83"/>
    <mergeCell ref="A84:B84"/>
    <mergeCell ref="D84:E84"/>
    <mergeCell ref="A85:B85"/>
    <mergeCell ref="D85:E85"/>
    <mergeCell ref="A86:B86"/>
    <mergeCell ref="D86:E86"/>
    <mergeCell ref="A87:B87"/>
    <mergeCell ref="D87:E87"/>
    <mergeCell ref="A88:B88"/>
    <mergeCell ref="D88:E88"/>
    <mergeCell ref="A89:B89"/>
    <mergeCell ref="D89:E89"/>
    <mergeCell ref="A90:B90"/>
    <mergeCell ref="D90:E90"/>
    <mergeCell ref="A91:B91"/>
    <mergeCell ref="G175:J175"/>
    <mergeCell ref="H56:J56"/>
    <mergeCell ref="A64:B64"/>
    <mergeCell ref="C64:J64"/>
    <mergeCell ref="D65:E65"/>
    <mergeCell ref="I65:J65"/>
    <mergeCell ref="A66:B66"/>
    <mergeCell ref="C66:J66"/>
    <mergeCell ref="A67:B67"/>
    <mergeCell ref="D67:E67"/>
    <mergeCell ref="F67:G67"/>
    <mergeCell ref="H67:J67"/>
    <mergeCell ref="A63:J63"/>
    <mergeCell ref="D73:E73"/>
    <mergeCell ref="A74:B74"/>
    <mergeCell ref="D74:E74"/>
    <mergeCell ref="A75:B75"/>
    <mergeCell ref="D75:E75"/>
    <mergeCell ref="A76:B76"/>
    <mergeCell ref="D76:E76"/>
    <mergeCell ref="A77:B77"/>
    <mergeCell ref="D77:E77"/>
    <mergeCell ref="A78:B78"/>
    <mergeCell ref="A81:B81"/>
    <mergeCell ref="G168:J168"/>
    <mergeCell ref="A167:F167"/>
    <mergeCell ref="G167:J167"/>
    <mergeCell ref="A169:F169"/>
    <mergeCell ref="G169:J169"/>
    <mergeCell ref="A165:J165"/>
    <mergeCell ref="A166:F166"/>
    <mergeCell ref="G166:J166"/>
    <mergeCell ref="A176:B176"/>
    <mergeCell ref="D176:F176"/>
    <mergeCell ref="G176:J176"/>
    <mergeCell ref="G173:J173"/>
    <mergeCell ref="A170:J170"/>
    <mergeCell ref="A172:B172"/>
    <mergeCell ref="A171:B171"/>
    <mergeCell ref="D171:F171"/>
    <mergeCell ref="G171:J171"/>
    <mergeCell ref="D172:F172"/>
    <mergeCell ref="G172:J172"/>
    <mergeCell ref="A174:B174"/>
    <mergeCell ref="D174:F174"/>
    <mergeCell ref="G174:J174"/>
    <mergeCell ref="A175:B175"/>
    <mergeCell ref="D175:F175"/>
    <mergeCell ref="A164:B164"/>
    <mergeCell ref="C164:J164"/>
    <mergeCell ref="I266:J273"/>
    <mergeCell ref="A255:B255"/>
    <mergeCell ref="D255:E255"/>
    <mergeCell ref="A256:B256"/>
    <mergeCell ref="D256:E256"/>
    <mergeCell ref="A253:B253"/>
    <mergeCell ref="D253:E253"/>
    <mergeCell ref="A254:B254"/>
    <mergeCell ref="D254:E254"/>
    <mergeCell ref="A251:B251"/>
    <mergeCell ref="D251:E251"/>
    <mergeCell ref="A252:B252"/>
    <mergeCell ref="A258:J258"/>
    <mergeCell ref="A259:J259"/>
    <mergeCell ref="I260:J263"/>
    <mergeCell ref="A264:J264"/>
    <mergeCell ref="A265:J265"/>
    <mergeCell ref="A260:B260"/>
    <mergeCell ref="D260:E260"/>
    <mergeCell ref="A257:B257"/>
    <mergeCell ref="D257:E257"/>
    <mergeCell ref="A168:F168"/>
    <mergeCell ref="A283:J283"/>
    <mergeCell ref="A284:J284"/>
    <mergeCell ref="A285:J285"/>
    <mergeCell ref="A286:J286"/>
    <mergeCell ref="A173:B173"/>
    <mergeCell ref="D173:F173"/>
    <mergeCell ref="A61:B61"/>
    <mergeCell ref="A62:C62"/>
    <mergeCell ref="D62:J62"/>
    <mergeCell ref="A274:J274"/>
    <mergeCell ref="A279:J279"/>
    <mergeCell ref="A280:J280"/>
    <mergeCell ref="A281:J281"/>
    <mergeCell ref="A214:J214"/>
    <mergeCell ref="A215:J215"/>
    <mergeCell ref="I216:J221"/>
    <mergeCell ref="A216:B216"/>
    <mergeCell ref="D216:E216"/>
    <mergeCell ref="A217:B217"/>
    <mergeCell ref="D273:E273"/>
    <mergeCell ref="A273:B273"/>
    <mergeCell ref="D272:E272"/>
    <mergeCell ref="A271:B271"/>
    <mergeCell ref="D271:E271"/>
    <mergeCell ref="C54:F54"/>
    <mergeCell ref="I15:J15"/>
    <mergeCell ref="I16:J16"/>
    <mergeCell ref="I17:J17"/>
    <mergeCell ref="A282:J282"/>
    <mergeCell ref="A49:E49"/>
    <mergeCell ref="F49:J49"/>
    <mergeCell ref="D217:E217"/>
    <mergeCell ref="A210:B210"/>
    <mergeCell ref="D210:E210"/>
    <mergeCell ref="A211:B211"/>
    <mergeCell ref="D211:E211"/>
    <mergeCell ref="A212:B212"/>
    <mergeCell ref="D212:E212"/>
    <mergeCell ref="A213:B213"/>
    <mergeCell ref="D213:E213"/>
    <mergeCell ref="A220:B220"/>
    <mergeCell ref="D220:E220"/>
    <mergeCell ref="A221:B221"/>
    <mergeCell ref="D243:E243"/>
    <mergeCell ref="A238:B238"/>
    <mergeCell ref="D238:E238"/>
    <mergeCell ref="A239:B239"/>
    <mergeCell ref="A163:J163"/>
    <mergeCell ref="A272:B272"/>
    <mergeCell ref="A269:B269"/>
    <mergeCell ref="D269:E269"/>
    <mergeCell ref="A270:B270"/>
    <mergeCell ref="D270:E270"/>
    <mergeCell ref="A204:J204"/>
    <mergeCell ref="A205:J205"/>
    <mergeCell ref="A228:B228"/>
    <mergeCell ref="D228:E228"/>
    <mergeCell ref="A229:B229"/>
    <mergeCell ref="D229:E229"/>
    <mergeCell ref="A226:B226"/>
    <mergeCell ref="D226:E226"/>
    <mergeCell ref="A227:B227"/>
    <mergeCell ref="D227:E227"/>
    <mergeCell ref="A224:B224"/>
    <mergeCell ref="D224:E224"/>
    <mergeCell ref="A225:B225"/>
    <mergeCell ref="D225:E225"/>
    <mergeCell ref="D221:E221"/>
    <mergeCell ref="A218:B218"/>
    <mergeCell ref="D218:E218"/>
    <mergeCell ref="A219:B219"/>
    <mergeCell ref="D219:E219"/>
    <mergeCell ref="A222:J222"/>
    <mergeCell ref="A223:J223"/>
    <mergeCell ref="I224:J231"/>
    <mergeCell ref="A230:B230"/>
    <mergeCell ref="D230:E230"/>
    <mergeCell ref="D192:E192"/>
    <mergeCell ref="A193:B193"/>
    <mergeCell ref="D193:E193"/>
    <mergeCell ref="A196:J196"/>
    <mergeCell ref="A208:B208"/>
    <mergeCell ref="D208:E208"/>
    <mergeCell ref="A209:B209"/>
    <mergeCell ref="D209:E209"/>
    <mergeCell ref="A206:B206"/>
    <mergeCell ref="D206:E206"/>
    <mergeCell ref="A207:B207"/>
    <mergeCell ref="A198:B198"/>
    <mergeCell ref="D198:E198"/>
    <mergeCell ref="A199:B199"/>
    <mergeCell ref="D199:E199"/>
    <mergeCell ref="D207:E207"/>
    <mergeCell ref="A202:B202"/>
    <mergeCell ref="D202:E202"/>
    <mergeCell ref="A203:B203"/>
    <mergeCell ref="D203:E203"/>
    <mergeCell ref="A200:B200"/>
    <mergeCell ref="D200:E200"/>
    <mergeCell ref="A201:B201"/>
    <mergeCell ref="D201:E201"/>
    <mergeCell ref="A197:J197"/>
    <mergeCell ref="I198:J203"/>
    <mergeCell ref="D182:F182"/>
    <mergeCell ref="G182:J182"/>
    <mergeCell ref="I190:J195"/>
    <mergeCell ref="A191:B191"/>
    <mergeCell ref="D191:E191"/>
    <mergeCell ref="A190:B190"/>
    <mergeCell ref="D190:E190"/>
    <mergeCell ref="A186:J186"/>
    <mergeCell ref="A188:J188"/>
    <mergeCell ref="A187:J187"/>
    <mergeCell ref="A189:J189"/>
    <mergeCell ref="A183:J183"/>
    <mergeCell ref="A184:J184"/>
    <mergeCell ref="A185:B185"/>
    <mergeCell ref="D185:E185"/>
    <mergeCell ref="I185:J185"/>
    <mergeCell ref="A182:B182"/>
    <mergeCell ref="A194:B194"/>
    <mergeCell ref="D194:E194"/>
    <mergeCell ref="A195:B195"/>
    <mergeCell ref="D195:E195"/>
    <mergeCell ref="A192:B192"/>
    <mergeCell ref="A181:B181"/>
    <mergeCell ref="D181:F181"/>
    <mergeCell ref="G181:J181"/>
    <mergeCell ref="A177:B177"/>
    <mergeCell ref="D177:F177"/>
    <mergeCell ref="G177:J177"/>
    <mergeCell ref="A178:B178"/>
    <mergeCell ref="D178:F178"/>
    <mergeCell ref="G178:J178"/>
    <mergeCell ref="A179:B179"/>
    <mergeCell ref="D179:F179"/>
    <mergeCell ref="G179:J179"/>
    <mergeCell ref="A180:B180"/>
    <mergeCell ref="D180:F180"/>
    <mergeCell ref="G180:J180"/>
    <mergeCell ref="A162:J162"/>
    <mergeCell ref="A59:J59"/>
    <mergeCell ref="A60:C60"/>
    <mergeCell ref="D60:E60"/>
    <mergeCell ref="F60:G60"/>
    <mergeCell ref="H60:J60"/>
    <mergeCell ref="A68:B68"/>
    <mergeCell ref="D68:E68"/>
    <mergeCell ref="F68:G77"/>
    <mergeCell ref="H68:J77"/>
    <mergeCell ref="A69:B69"/>
    <mergeCell ref="D69:E69"/>
    <mergeCell ref="A70:B70"/>
    <mergeCell ref="D70:E70"/>
    <mergeCell ref="A71:B71"/>
    <mergeCell ref="D71:E71"/>
    <mergeCell ref="A72:B72"/>
    <mergeCell ref="D72:E72"/>
    <mergeCell ref="A73:B73"/>
    <mergeCell ref="C78:J78"/>
    <mergeCell ref="D79:E79"/>
    <mergeCell ref="I79:J79"/>
    <mergeCell ref="A80:B80"/>
    <mergeCell ref="C80:J80"/>
    <mergeCell ref="A46:J46"/>
    <mergeCell ref="H57:J57"/>
    <mergeCell ref="A57:B57"/>
    <mergeCell ref="C57:F57"/>
    <mergeCell ref="A58:C58"/>
    <mergeCell ref="D58:E58"/>
    <mergeCell ref="F58:G58"/>
    <mergeCell ref="H58:J58"/>
    <mergeCell ref="A47:E47"/>
    <mergeCell ref="F47:J47"/>
    <mergeCell ref="H54:J54"/>
    <mergeCell ref="A50:E50"/>
    <mergeCell ref="F50:J50"/>
    <mergeCell ref="A51:E51"/>
    <mergeCell ref="F51:J51"/>
    <mergeCell ref="A52:E52"/>
    <mergeCell ref="F52:J52"/>
    <mergeCell ref="A53:J53"/>
    <mergeCell ref="H55:J55"/>
    <mergeCell ref="A55:B55"/>
    <mergeCell ref="C55:F55"/>
    <mergeCell ref="A56:B56"/>
    <mergeCell ref="C56:F56"/>
    <mergeCell ref="A54:B54"/>
    <mergeCell ref="A24:B24"/>
    <mergeCell ref="C24:E24"/>
    <mergeCell ref="F24:G24"/>
    <mergeCell ref="H24:J24"/>
    <mergeCell ref="A33:E33"/>
    <mergeCell ref="A34:E34"/>
    <mergeCell ref="F34:J34"/>
    <mergeCell ref="F33:J33"/>
    <mergeCell ref="A35:E35"/>
    <mergeCell ref="F35:J35"/>
    <mergeCell ref="A32:E32"/>
    <mergeCell ref="F32:J32"/>
    <mergeCell ref="A26:B26"/>
    <mergeCell ref="C26:E26"/>
    <mergeCell ref="F26:G26"/>
    <mergeCell ref="H26:J26"/>
    <mergeCell ref="A27:B27"/>
    <mergeCell ref="C27:E27"/>
    <mergeCell ref="F27:G27"/>
    <mergeCell ref="H27:J27"/>
    <mergeCell ref="A28:E29"/>
    <mergeCell ref="F28:J29"/>
    <mergeCell ref="A30:E31"/>
    <mergeCell ref="F30:J31"/>
    <mergeCell ref="A10:E10"/>
    <mergeCell ref="F10:J10"/>
    <mergeCell ref="A5:E5"/>
    <mergeCell ref="F5:J5"/>
    <mergeCell ref="A6:E6"/>
    <mergeCell ref="F6:J6"/>
    <mergeCell ref="A7:E7"/>
    <mergeCell ref="F7:J7"/>
    <mergeCell ref="A23:B23"/>
    <mergeCell ref="A11:E11"/>
    <mergeCell ref="F11:J11"/>
    <mergeCell ref="A22:B22"/>
    <mergeCell ref="C22:J22"/>
    <mergeCell ref="I12:J12"/>
    <mergeCell ref="I13:J13"/>
    <mergeCell ref="I21:J21"/>
    <mergeCell ref="A12:E21"/>
    <mergeCell ref="F12:G18"/>
    <mergeCell ref="F19:G21"/>
    <mergeCell ref="C23:J23"/>
    <mergeCell ref="I18:J18"/>
    <mergeCell ref="I19:J19"/>
    <mergeCell ref="I20:J20"/>
    <mergeCell ref="I14:J14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G38:H38"/>
    <mergeCell ref="I38:J38"/>
    <mergeCell ref="A40:J40"/>
    <mergeCell ref="A41:B41"/>
    <mergeCell ref="A43:J43"/>
    <mergeCell ref="C41:J41"/>
    <mergeCell ref="A42:B42"/>
    <mergeCell ref="C42:J42"/>
    <mergeCell ref="A45:E45"/>
    <mergeCell ref="F45:J45"/>
    <mergeCell ref="A243:B243"/>
    <mergeCell ref="A236:B236"/>
    <mergeCell ref="A25:B25"/>
    <mergeCell ref="C25:E25"/>
    <mergeCell ref="F25:G25"/>
    <mergeCell ref="H25:J2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48:E48"/>
    <mergeCell ref="F48:J48"/>
    <mergeCell ref="A44:E44"/>
    <mergeCell ref="F44:J44"/>
    <mergeCell ref="A39:J39"/>
    <mergeCell ref="A38:B38"/>
    <mergeCell ref="C38:D38"/>
    <mergeCell ref="E38:F38"/>
    <mergeCell ref="A262:B262"/>
    <mergeCell ref="D262:E262"/>
    <mergeCell ref="A231:B231"/>
    <mergeCell ref="D231:E231"/>
    <mergeCell ref="A232:J232"/>
    <mergeCell ref="A233:J233"/>
    <mergeCell ref="D252:E252"/>
    <mergeCell ref="A250:B250"/>
    <mergeCell ref="D250:E250"/>
    <mergeCell ref="D239:E239"/>
    <mergeCell ref="A246:J246"/>
    <mergeCell ref="A248:J248"/>
    <mergeCell ref="A249:J249"/>
    <mergeCell ref="A247:J247"/>
    <mergeCell ref="I234:J239"/>
    <mergeCell ref="A240:J240"/>
    <mergeCell ref="A241:J241"/>
    <mergeCell ref="I242:J245"/>
    <mergeCell ref="A244:B244"/>
    <mergeCell ref="D244:E244"/>
    <mergeCell ref="A245:B245"/>
    <mergeCell ref="D245:E245"/>
    <mergeCell ref="A242:B242"/>
    <mergeCell ref="D242:E242"/>
    <mergeCell ref="I250:J257"/>
    <mergeCell ref="I206:J213"/>
    <mergeCell ref="A288:J291"/>
    <mergeCell ref="A287:B287"/>
    <mergeCell ref="E287:G287"/>
    <mergeCell ref="C287:D287"/>
    <mergeCell ref="H287:J287"/>
    <mergeCell ref="D237:E237"/>
    <mergeCell ref="A234:B234"/>
    <mergeCell ref="D234:E234"/>
    <mergeCell ref="A235:B235"/>
    <mergeCell ref="D235:E235"/>
    <mergeCell ref="D236:E236"/>
    <mergeCell ref="A237:B237"/>
    <mergeCell ref="A267:B267"/>
    <mergeCell ref="D267:E267"/>
    <mergeCell ref="A268:B268"/>
    <mergeCell ref="D268:E268"/>
    <mergeCell ref="A266:B266"/>
    <mergeCell ref="D266:E266"/>
    <mergeCell ref="A263:B263"/>
    <mergeCell ref="D263:E263"/>
    <mergeCell ref="A261:B261"/>
    <mergeCell ref="D261:E261"/>
  </mergeCells>
  <hyperlinks>
    <hyperlink ref="C42" r:id="rId1"/>
  </hyperlinks>
  <printOptions horizontalCentered="1"/>
  <pageMargins left="0.23622047244094491" right="0.23622047244094491" top="0.78740157480314965" bottom="0.98425196850393704" header="0.19685039370078741" footer="0.19685039370078741"/>
  <pageSetup paperSize="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3" max="16383" man="1"/>
    <brk id="105" max="16383" man="1"/>
    <brk id="291" max="16383" man="1"/>
    <brk id="332" max="16383" man="1"/>
  </rowBreaks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4" workbookViewId="0">
      <selection activeCell="D36" sqref="D36"/>
    </sheetView>
  </sheetViews>
  <sheetFormatPr defaultRowHeight="15" x14ac:dyDescent="0.25"/>
  <cols>
    <col min="2" max="2" width="12.28515625" customWidth="1"/>
  </cols>
  <sheetData>
    <row r="2" spans="1:12" x14ac:dyDescent="0.25">
      <c r="B2" s="5" t="s">
        <v>113</v>
      </c>
      <c r="C2" s="259"/>
      <c r="D2" s="259"/>
    </row>
    <row r="3" spans="1:12" x14ac:dyDescent="0.25">
      <c r="D3" s="6"/>
      <c r="E3" s="6"/>
      <c r="F3" s="6"/>
      <c r="G3" s="6"/>
      <c r="H3" s="6"/>
      <c r="I3" s="6"/>
    </row>
    <row r="4" spans="1:12" x14ac:dyDescent="0.25">
      <c r="A4" s="5" t="s">
        <v>114</v>
      </c>
      <c r="B4" s="7" t="s">
        <v>115</v>
      </c>
      <c r="C4" s="260" t="s">
        <v>116</v>
      </c>
      <c r="D4" s="260"/>
      <c r="E4" s="260"/>
      <c r="F4" s="8"/>
      <c r="G4" s="260" t="s">
        <v>117</v>
      </c>
      <c r="H4" s="260"/>
      <c r="I4" s="260"/>
      <c r="J4" s="260" t="s">
        <v>118</v>
      </c>
      <c r="K4" s="260"/>
      <c r="L4" s="260"/>
    </row>
    <row r="5" spans="1:12" x14ac:dyDescent="0.25">
      <c r="A5" s="5">
        <v>1</v>
      </c>
      <c r="B5" s="7"/>
      <c r="C5" s="7" t="s">
        <v>119</v>
      </c>
      <c r="D5" s="7" t="s">
        <v>120</v>
      </c>
      <c r="E5" s="7" t="s">
        <v>81</v>
      </c>
      <c r="F5" s="7"/>
      <c r="G5" s="7" t="s">
        <v>119</v>
      </c>
      <c r="H5" s="7" t="s">
        <v>120</v>
      </c>
      <c r="I5" s="7" t="s">
        <v>81</v>
      </c>
      <c r="J5" s="7" t="s">
        <v>119</v>
      </c>
      <c r="K5" s="7" t="s">
        <v>120</v>
      </c>
      <c r="L5" s="7" t="s">
        <v>81</v>
      </c>
    </row>
    <row r="6" spans="1:12" x14ac:dyDescent="0.25">
      <c r="B6" s="9" t="s">
        <v>121</v>
      </c>
      <c r="C6" s="9">
        <v>3.25</v>
      </c>
      <c r="D6" s="9">
        <v>2.75</v>
      </c>
      <c r="E6" s="9">
        <f>C6*D6</f>
        <v>8.9375</v>
      </c>
      <c r="F6" s="9" t="s">
        <v>236</v>
      </c>
      <c r="G6" s="9">
        <v>1.2250000000000001</v>
      </c>
      <c r="H6" s="9">
        <v>2.75</v>
      </c>
      <c r="I6" s="9">
        <f>G6*H6</f>
        <v>3.3687500000000004</v>
      </c>
      <c r="J6" s="9"/>
      <c r="K6" s="9"/>
      <c r="L6" s="9">
        <f>J6*K6</f>
        <v>0</v>
      </c>
    </row>
    <row r="7" spans="1:12" x14ac:dyDescent="0.25">
      <c r="B7" s="9"/>
      <c r="C7" s="9"/>
      <c r="D7" s="9"/>
      <c r="E7" s="9">
        <f t="shared" ref="E7:E33" si="0">C7*D7</f>
        <v>0</v>
      </c>
      <c r="F7" s="9" t="s">
        <v>123</v>
      </c>
      <c r="G7" s="9"/>
      <c r="H7" s="9"/>
      <c r="I7" s="9">
        <f t="shared" ref="I7:I29" si="1">G7*H7</f>
        <v>0</v>
      </c>
      <c r="J7" s="9"/>
      <c r="K7" s="9"/>
      <c r="L7" s="9">
        <f t="shared" ref="L7:L29" si="2">J7*K7</f>
        <v>0</v>
      </c>
    </row>
    <row r="8" spans="1:12" x14ac:dyDescent="0.25">
      <c r="B8" s="9"/>
      <c r="C8" s="9"/>
      <c r="D8" s="9"/>
      <c r="E8" s="9">
        <f t="shared" si="0"/>
        <v>0</v>
      </c>
      <c r="F8" s="9"/>
      <c r="G8" s="9"/>
      <c r="H8" s="9"/>
      <c r="I8" s="9">
        <f t="shared" si="1"/>
        <v>0</v>
      </c>
      <c r="J8" s="9"/>
      <c r="K8" s="9"/>
      <c r="L8" s="9">
        <f t="shared" si="2"/>
        <v>0</v>
      </c>
    </row>
    <row r="9" spans="1:12" x14ac:dyDescent="0.25">
      <c r="B9" s="9" t="s">
        <v>124</v>
      </c>
      <c r="C9" s="9">
        <v>1.85</v>
      </c>
      <c r="D9" s="9">
        <v>2.0750000000000002</v>
      </c>
      <c r="E9" s="9">
        <f t="shared" si="0"/>
        <v>3.8387500000000006</v>
      </c>
      <c r="F9" s="9" t="s">
        <v>122</v>
      </c>
      <c r="G9" s="9">
        <v>0.6</v>
      </c>
      <c r="H9" s="9">
        <v>0.45</v>
      </c>
      <c r="I9" s="9">
        <f t="shared" si="1"/>
        <v>0.27</v>
      </c>
      <c r="J9" s="9"/>
      <c r="K9" s="9"/>
      <c r="L9" s="9">
        <f t="shared" si="2"/>
        <v>0</v>
      </c>
    </row>
    <row r="10" spans="1:12" x14ac:dyDescent="0.25">
      <c r="B10" s="9"/>
      <c r="C10" s="9"/>
      <c r="D10" s="9"/>
      <c r="E10" s="9">
        <f t="shared" si="0"/>
        <v>0</v>
      </c>
      <c r="F10" s="9" t="s">
        <v>237</v>
      </c>
      <c r="G10" s="9">
        <v>2.4500000000000002</v>
      </c>
      <c r="H10" s="9">
        <v>0.75</v>
      </c>
      <c r="I10" s="9">
        <f t="shared" si="1"/>
        <v>1.8375000000000001</v>
      </c>
      <c r="J10" s="9"/>
      <c r="K10" s="9"/>
      <c r="L10" s="9">
        <f t="shared" si="2"/>
        <v>0</v>
      </c>
    </row>
    <row r="11" spans="1:12" x14ac:dyDescent="0.25">
      <c r="B11" s="9"/>
      <c r="C11" s="9"/>
      <c r="D11" s="9"/>
      <c r="E11" s="9">
        <f t="shared" si="0"/>
        <v>0</v>
      </c>
      <c r="F11" s="9"/>
      <c r="G11" s="9"/>
      <c r="H11" s="9"/>
      <c r="I11" s="9">
        <f t="shared" si="1"/>
        <v>0</v>
      </c>
      <c r="J11" s="9"/>
      <c r="K11" s="9"/>
      <c r="L11" s="9">
        <f t="shared" si="2"/>
        <v>0</v>
      </c>
    </row>
    <row r="12" spans="1:12" x14ac:dyDescent="0.25">
      <c r="B12" s="9"/>
      <c r="C12" s="9"/>
      <c r="D12" s="9"/>
      <c r="E12" s="9">
        <f t="shared" si="0"/>
        <v>0</v>
      </c>
      <c r="F12" s="9"/>
      <c r="G12" s="9"/>
      <c r="H12" s="9"/>
      <c r="I12" s="9">
        <f t="shared" si="1"/>
        <v>0</v>
      </c>
      <c r="J12" s="9"/>
      <c r="K12" s="9"/>
      <c r="L12" s="9">
        <f t="shared" si="2"/>
        <v>0</v>
      </c>
    </row>
    <row r="13" spans="1:12" x14ac:dyDescent="0.25">
      <c r="B13" s="9" t="s">
        <v>125</v>
      </c>
      <c r="C13" s="9">
        <v>1.5</v>
      </c>
      <c r="D13" s="9">
        <v>2.2999999999999998</v>
      </c>
      <c r="E13" s="9">
        <f t="shared" si="0"/>
        <v>3.4499999999999997</v>
      </c>
      <c r="F13" s="9" t="s">
        <v>122</v>
      </c>
      <c r="G13" s="9">
        <v>1.5</v>
      </c>
      <c r="H13" s="9">
        <v>0.45</v>
      </c>
      <c r="I13" s="9">
        <f t="shared" si="1"/>
        <v>0.67500000000000004</v>
      </c>
      <c r="J13" s="9"/>
      <c r="K13" s="9"/>
      <c r="L13" s="9">
        <f t="shared" si="2"/>
        <v>0</v>
      </c>
    </row>
    <row r="14" spans="1:12" x14ac:dyDescent="0.25">
      <c r="B14" s="9"/>
      <c r="C14" s="9"/>
      <c r="D14" s="9"/>
      <c r="E14" s="9">
        <f t="shared" si="0"/>
        <v>0</v>
      </c>
      <c r="F14" s="9" t="s">
        <v>236</v>
      </c>
      <c r="G14" s="9">
        <v>2.2999999999999998</v>
      </c>
      <c r="H14" s="9">
        <v>1.4750000000000001</v>
      </c>
      <c r="I14" s="9">
        <f t="shared" si="1"/>
        <v>3.3925000000000001</v>
      </c>
      <c r="J14" s="9"/>
      <c r="K14" s="9"/>
      <c r="L14" s="9">
        <f t="shared" si="2"/>
        <v>0</v>
      </c>
    </row>
    <row r="15" spans="1:12" x14ac:dyDescent="0.25">
      <c r="B15" s="9"/>
      <c r="C15" s="9"/>
      <c r="D15" s="9"/>
      <c r="E15" s="9">
        <f t="shared" si="0"/>
        <v>0</v>
      </c>
      <c r="F15" s="9"/>
      <c r="G15" s="9"/>
      <c r="H15" s="9"/>
      <c r="I15" s="9">
        <f t="shared" si="1"/>
        <v>0</v>
      </c>
      <c r="J15" s="9"/>
      <c r="K15" s="9"/>
      <c r="L15" s="9">
        <f t="shared" si="2"/>
        <v>0</v>
      </c>
    </row>
    <row r="16" spans="1:12" x14ac:dyDescent="0.25">
      <c r="B16" s="9"/>
      <c r="C16" s="9"/>
      <c r="D16" s="9"/>
      <c r="E16" s="9">
        <f t="shared" si="0"/>
        <v>0</v>
      </c>
      <c r="F16" s="9"/>
      <c r="G16" s="9"/>
      <c r="H16" s="9"/>
      <c r="I16" s="9">
        <f t="shared" si="1"/>
        <v>0</v>
      </c>
      <c r="J16" s="9"/>
      <c r="K16" s="9"/>
      <c r="L16" s="9">
        <f t="shared" si="2"/>
        <v>0</v>
      </c>
    </row>
    <row r="17" spans="2:12" x14ac:dyDescent="0.25">
      <c r="B17" s="9" t="s">
        <v>126</v>
      </c>
      <c r="C17" s="9"/>
      <c r="D17" s="9"/>
      <c r="E17" s="9">
        <f t="shared" si="0"/>
        <v>0</v>
      </c>
      <c r="F17" s="9" t="s">
        <v>122</v>
      </c>
      <c r="G17" s="9"/>
      <c r="H17" s="9"/>
      <c r="I17" s="9">
        <f t="shared" si="1"/>
        <v>0</v>
      </c>
      <c r="J17" s="9"/>
      <c r="K17" s="9"/>
      <c r="L17" s="9">
        <f t="shared" si="2"/>
        <v>0</v>
      </c>
    </row>
    <row r="18" spans="2:12" x14ac:dyDescent="0.25">
      <c r="B18" s="9"/>
      <c r="C18" s="9"/>
      <c r="D18" s="9"/>
      <c r="E18" s="9">
        <f t="shared" si="0"/>
        <v>0</v>
      </c>
      <c r="F18" s="9" t="s">
        <v>123</v>
      </c>
      <c r="G18" s="9"/>
      <c r="H18" s="9"/>
      <c r="I18" s="9">
        <f t="shared" si="1"/>
        <v>0</v>
      </c>
      <c r="J18" s="9"/>
      <c r="K18" s="9"/>
      <c r="L18" s="9">
        <f t="shared" si="2"/>
        <v>0</v>
      </c>
    </row>
    <row r="19" spans="2:12" x14ac:dyDescent="0.25">
      <c r="B19" s="9"/>
      <c r="C19" s="9"/>
      <c r="D19" s="9"/>
      <c r="E19" s="9">
        <f t="shared" si="0"/>
        <v>0</v>
      </c>
      <c r="F19" s="9"/>
      <c r="G19" s="9"/>
      <c r="H19" s="9"/>
      <c r="I19" s="9">
        <f t="shared" si="1"/>
        <v>0</v>
      </c>
      <c r="J19" s="9"/>
      <c r="K19" s="9"/>
      <c r="L19" s="9">
        <f t="shared" si="2"/>
        <v>0</v>
      </c>
    </row>
    <row r="20" spans="2:12" x14ac:dyDescent="0.25">
      <c r="B20" s="9" t="s">
        <v>126</v>
      </c>
      <c r="C20" s="9"/>
      <c r="D20" s="9"/>
      <c r="E20" s="9">
        <f t="shared" si="0"/>
        <v>0</v>
      </c>
      <c r="F20" s="9" t="s">
        <v>122</v>
      </c>
      <c r="G20" s="9"/>
      <c r="H20" s="9"/>
      <c r="I20" s="9">
        <f t="shared" si="1"/>
        <v>0</v>
      </c>
      <c r="J20" s="9"/>
      <c r="K20" s="9"/>
      <c r="L20" s="9">
        <f t="shared" si="2"/>
        <v>0</v>
      </c>
    </row>
    <row r="21" spans="2:12" x14ac:dyDescent="0.25">
      <c r="B21" s="9"/>
      <c r="C21" s="9"/>
      <c r="D21" s="9"/>
      <c r="E21" s="9">
        <f t="shared" si="0"/>
        <v>0</v>
      </c>
      <c r="F21" s="9" t="s">
        <v>123</v>
      </c>
      <c r="G21" s="9"/>
      <c r="H21" s="9"/>
      <c r="I21" s="9">
        <f t="shared" si="1"/>
        <v>0</v>
      </c>
      <c r="J21" s="9"/>
      <c r="K21" s="9"/>
      <c r="L21" s="9">
        <f t="shared" si="2"/>
        <v>0</v>
      </c>
    </row>
    <row r="22" spans="2:12" x14ac:dyDescent="0.25">
      <c r="B22" s="9"/>
      <c r="C22" s="9"/>
      <c r="D22" s="9"/>
      <c r="E22" s="9">
        <f t="shared" si="0"/>
        <v>0</v>
      </c>
      <c r="F22" s="9"/>
      <c r="G22" s="9"/>
      <c r="H22" s="9"/>
      <c r="I22" s="9">
        <f t="shared" si="1"/>
        <v>0</v>
      </c>
      <c r="J22" s="9"/>
      <c r="K22" s="9"/>
      <c r="L22" s="9">
        <f t="shared" si="2"/>
        <v>0</v>
      </c>
    </row>
    <row r="23" spans="2:12" x14ac:dyDescent="0.25">
      <c r="B23" s="9" t="s">
        <v>127</v>
      </c>
      <c r="C23" s="9">
        <v>1.075</v>
      </c>
      <c r="D23" s="9">
        <v>1.37</v>
      </c>
      <c r="E23" s="9">
        <f t="shared" si="0"/>
        <v>1.47275</v>
      </c>
      <c r="F23" s="9" t="s">
        <v>128</v>
      </c>
      <c r="G23" s="9"/>
      <c r="H23" s="9"/>
      <c r="I23" s="9">
        <f t="shared" si="1"/>
        <v>0</v>
      </c>
      <c r="J23" s="9"/>
      <c r="K23" s="9"/>
      <c r="L23" s="9">
        <f t="shared" si="2"/>
        <v>0</v>
      </c>
    </row>
    <row r="24" spans="2:12" x14ac:dyDescent="0.25">
      <c r="B24" s="9" t="s">
        <v>129</v>
      </c>
      <c r="C24" s="9">
        <v>1.825</v>
      </c>
      <c r="D24" s="9">
        <v>1.2</v>
      </c>
      <c r="E24" s="9">
        <f t="shared" si="0"/>
        <v>2.19</v>
      </c>
      <c r="F24" s="9" t="s">
        <v>128</v>
      </c>
      <c r="G24" s="9"/>
      <c r="H24" s="9"/>
      <c r="I24" s="9">
        <f t="shared" si="1"/>
        <v>0</v>
      </c>
      <c r="J24" s="9"/>
      <c r="K24" s="9"/>
      <c r="L24" s="9">
        <f t="shared" si="2"/>
        <v>0</v>
      </c>
    </row>
    <row r="25" spans="2:12" x14ac:dyDescent="0.25">
      <c r="B25" s="9" t="s">
        <v>130</v>
      </c>
      <c r="C25" s="9"/>
      <c r="D25" s="9"/>
      <c r="E25" s="9">
        <f t="shared" si="0"/>
        <v>0</v>
      </c>
      <c r="F25" s="9" t="s">
        <v>128</v>
      </c>
      <c r="G25" s="9"/>
      <c r="H25" s="9"/>
      <c r="I25" s="9">
        <f t="shared" si="1"/>
        <v>0</v>
      </c>
      <c r="J25" s="9"/>
      <c r="K25" s="9"/>
      <c r="L25" s="9">
        <f t="shared" si="2"/>
        <v>0</v>
      </c>
    </row>
    <row r="26" spans="2:12" x14ac:dyDescent="0.25">
      <c r="B26" s="9"/>
      <c r="C26" s="9"/>
      <c r="D26" s="9"/>
      <c r="E26" s="9">
        <f t="shared" si="0"/>
        <v>0</v>
      </c>
      <c r="F26" s="9"/>
      <c r="G26" s="9"/>
      <c r="H26" s="9"/>
      <c r="I26" s="9">
        <f t="shared" si="1"/>
        <v>0</v>
      </c>
      <c r="J26" s="9"/>
      <c r="K26" s="9"/>
      <c r="L26" s="9">
        <f t="shared" si="2"/>
        <v>0</v>
      </c>
    </row>
    <row r="27" spans="2:12" x14ac:dyDescent="0.25">
      <c r="B27" s="9" t="s">
        <v>131</v>
      </c>
      <c r="C27" s="9">
        <v>1.05</v>
      </c>
      <c r="D27" s="9">
        <v>0.15</v>
      </c>
      <c r="E27" s="9">
        <f t="shared" si="0"/>
        <v>0.1575</v>
      </c>
      <c r="F27" s="9"/>
      <c r="G27" s="9"/>
      <c r="H27" s="9"/>
      <c r="I27" s="9">
        <f t="shared" si="1"/>
        <v>0</v>
      </c>
      <c r="J27" s="9"/>
      <c r="K27" s="9"/>
      <c r="L27" s="9">
        <f t="shared" si="2"/>
        <v>0</v>
      </c>
    </row>
    <row r="28" spans="2:12" x14ac:dyDescent="0.25">
      <c r="B28" s="9" t="s">
        <v>132</v>
      </c>
      <c r="C28" s="9">
        <v>1.1000000000000001</v>
      </c>
      <c r="D28" s="9">
        <v>2.9</v>
      </c>
      <c r="E28" s="9">
        <f t="shared" si="0"/>
        <v>3.19</v>
      </c>
      <c r="F28" s="9"/>
      <c r="G28" s="9"/>
      <c r="H28" s="9"/>
      <c r="I28" s="9">
        <f t="shared" si="1"/>
        <v>0</v>
      </c>
      <c r="J28" s="9"/>
      <c r="K28" s="9"/>
      <c r="L28" s="9">
        <f t="shared" si="2"/>
        <v>0</v>
      </c>
    </row>
    <row r="29" spans="2:12" x14ac:dyDescent="0.25">
      <c r="B29" s="9" t="s">
        <v>133</v>
      </c>
      <c r="C29" s="9"/>
      <c r="D29" s="9"/>
      <c r="E29" s="9">
        <f t="shared" si="0"/>
        <v>0</v>
      </c>
      <c r="F29" s="9"/>
      <c r="G29" s="9"/>
      <c r="H29" s="9"/>
      <c r="I29" s="9">
        <f t="shared" si="1"/>
        <v>0</v>
      </c>
      <c r="J29" s="9"/>
      <c r="K29" s="9"/>
      <c r="L29" s="9">
        <f t="shared" si="2"/>
        <v>0</v>
      </c>
    </row>
    <row r="30" spans="2:12" x14ac:dyDescent="0.25">
      <c r="B30" s="9" t="s">
        <v>134</v>
      </c>
      <c r="C30" s="9"/>
      <c r="D30" s="9"/>
      <c r="E30" s="9">
        <f t="shared" si="0"/>
        <v>0</v>
      </c>
      <c r="F30" s="9"/>
      <c r="G30" s="9"/>
      <c r="H30" s="9"/>
      <c r="I30" s="9">
        <f>G30*H30</f>
        <v>0</v>
      </c>
      <c r="J30" s="9"/>
      <c r="K30" s="9"/>
      <c r="L30" s="9">
        <f>J30*K30</f>
        <v>0</v>
      </c>
    </row>
    <row r="31" spans="2:12" x14ac:dyDescent="0.25">
      <c r="B31" s="9"/>
      <c r="C31" s="9"/>
      <c r="D31" s="9"/>
      <c r="E31" s="9">
        <f t="shared" si="0"/>
        <v>0</v>
      </c>
      <c r="F31" s="9"/>
      <c r="G31" s="9"/>
      <c r="H31" s="9"/>
      <c r="I31" s="9">
        <f>G31*H31</f>
        <v>0</v>
      </c>
      <c r="J31" s="9"/>
      <c r="K31" s="9"/>
      <c r="L31" s="9">
        <f>J31*K31</f>
        <v>0</v>
      </c>
    </row>
    <row r="32" spans="2:12" x14ac:dyDescent="0.25">
      <c r="B32" s="9"/>
      <c r="C32" s="9"/>
      <c r="D32" s="9"/>
      <c r="E32" s="9">
        <f t="shared" si="0"/>
        <v>0</v>
      </c>
      <c r="F32" s="9"/>
      <c r="G32" s="9"/>
      <c r="H32" s="9"/>
      <c r="I32" s="9">
        <f>G32*H32</f>
        <v>0</v>
      </c>
      <c r="J32" s="9"/>
      <c r="K32" s="9"/>
      <c r="L32" s="9">
        <f>J32*K32</f>
        <v>0</v>
      </c>
    </row>
    <row r="33" spans="2:12" x14ac:dyDescent="0.25">
      <c r="B33" s="9"/>
      <c r="C33" s="9"/>
      <c r="D33" s="9"/>
      <c r="E33" s="9">
        <f t="shared" si="0"/>
        <v>0</v>
      </c>
      <c r="F33" s="9"/>
      <c r="G33" s="9"/>
      <c r="H33" s="9"/>
      <c r="I33" s="9">
        <f>G33*H33</f>
        <v>0</v>
      </c>
      <c r="J33" s="9"/>
      <c r="K33" s="9"/>
      <c r="L33" s="9">
        <f>J33*K33</f>
        <v>0</v>
      </c>
    </row>
    <row r="34" spans="2:12" x14ac:dyDescent="0.25">
      <c r="B34" s="9" t="s">
        <v>82</v>
      </c>
      <c r="C34" s="9"/>
      <c r="D34" s="9">
        <f>E34*10.764</f>
        <v>250.11768600000002</v>
      </c>
      <c r="E34" s="9">
        <f>SUM(E6:E33)</f>
        <v>23.236500000000003</v>
      </c>
      <c r="F34" s="9"/>
      <c r="G34" s="9"/>
      <c r="H34" s="9">
        <f>I34*10.764</f>
        <v>102.72892499999999</v>
      </c>
      <c r="I34" s="9">
        <f>SUM(I6:I33)</f>
        <v>9.5437499999999993</v>
      </c>
      <c r="J34" s="9"/>
      <c r="K34" s="9">
        <f>L34*10.764</f>
        <v>0</v>
      </c>
      <c r="L34" s="9">
        <f>SUM(L6:L33)</f>
        <v>0</v>
      </c>
    </row>
    <row r="36" spans="2:12" x14ac:dyDescent="0.25">
      <c r="D36">
        <f>D34+H34</f>
        <v>352.846611</v>
      </c>
      <c r="E36">
        <f>E34+I34</f>
        <v>32.780250000000002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RowHeight="15" x14ac:dyDescent="0.25"/>
  <cols>
    <col min="1" max="1" width="20.5703125" style="21" customWidth="1"/>
    <col min="2" max="2" width="11.7109375" style="21" customWidth="1"/>
    <col min="3" max="4" width="9.140625" style="21"/>
    <col min="5" max="5" width="10.140625" style="21" customWidth="1"/>
    <col min="6" max="6" width="10.7109375" style="21" customWidth="1"/>
    <col min="7" max="7" width="9.140625" style="21"/>
    <col min="8" max="8" width="10.42578125" style="21" customWidth="1"/>
    <col min="9" max="9" width="15.42578125" style="21" customWidth="1"/>
    <col min="10" max="258" width="9.140625" style="21"/>
    <col min="259" max="259" width="11.7109375" style="21" customWidth="1"/>
    <col min="260" max="260" width="9.140625" style="21"/>
    <col min="261" max="261" width="14.7109375" style="21" customWidth="1"/>
    <col min="262" max="262" width="10.7109375" style="21" customWidth="1"/>
    <col min="263" max="514" width="9.140625" style="21"/>
    <col min="515" max="515" width="11.7109375" style="21" customWidth="1"/>
    <col min="516" max="516" width="9.140625" style="21"/>
    <col min="517" max="517" width="14.7109375" style="21" customWidth="1"/>
    <col min="518" max="518" width="10.7109375" style="21" customWidth="1"/>
    <col min="519" max="770" width="9.140625" style="21"/>
    <col min="771" max="771" width="11.7109375" style="21" customWidth="1"/>
    <col min="772" max="772" width="9.140625" style="21"/>
    <col min="773" max="773" width="14.7109375" style="21" customWidth="1"/>
    <col min="774" max="774" width="10.7109375" style="21" customWidth="1"/>
    <col min="775" max="1026" width="9.140625" style="21"/>
    <col min="1027" max="1027" width="11.7109375" style="21" customWidth="1"/>
    <col min="1028" max="1028" width="9.140625" style="21"/>
    <col min="1029" max="1029" width="14.7109375" style="21" customWidth="1"/>
    <col min="1030" max="1030" width="10.7109375" style="21" customWidth="1"/>
    <col min="1031" max="1282" width="9.140625" style="21"/>
    <col min="1283" max="1283" width="11.7109375" style="21" customWidth="1"/>
    <col min="1284" max="1284" width="9.140625" style="21"/>
    <col min="1285" max="1285" width="14.7109375" style="21" customWidth="1"/>
    <col min="1286" max="1286" width="10.7109375" style="21" customWidth="1"/>
    <col min="1287" max="1538" width="9.140625" style="21"/>
    <col min="1539" max="1539" width="11.7109375" style="21" customWidth="1"/>
    <col min="1540" max="1540" width="9.140625" style="21"/>
    <col min="1541" max="1541" width="14.7109375" style="21" customWidth="1"/>
    <col min="1542" max="1542" width="10.7109375" style="21" customWidth="1"/>
    <col min="1543" max="1794" width="9.140625" style="21"/>
    <col min="1795" max="1795" width="11.7109375" style="21" customWidth="1"/>
    <col min="1796" max="1796" width="9.140625" style="21"/>
    <col min="1797" max="1797" width="14.7109375" style="21" customWidth="1"/>
    <col min="1798" max="1798" width="10.7109375" style="21" customWidth="1"/>
    <col min="1799" max="2050" width="9.140625" style="21"/>
    <col min="2051" max="2051" width="11.7109375" style="21" customWidth="1"/>
    <col min="2052" max="2052" width="9.140625" style="21"/>
    <col min="2053" max="2053" width="14.7109375" style="21" customWidth="1"/>
    <col min="2054" max="2054" width="10.7109375" style="21" customWidth="1"/>
    <col min="2055" max="2306" width="9.140625" style="21"/>
    <col min="2307" max="2307" width="11.7109375" style="21" customWidth="1"/>
    <col min="2308" max="2308" width="9.140625" style="21"/>
    <col min="2309" max="2309" width="14.7109375" style="21" customWidth="1"/>
    <col min="2310" max="2310" width="10.7109375" style="21" customWidth="1"/>
    <col min="2311" max="2562" width="9.140625" style="21"/>
    <col min="2563" max="2563" width="11.7109375" style="21" customWidth="1"/>
    <col min="2564" max="2564" width="9.140625" style="21"/>
    <col min="2565" max="2565" width="14.7109375" style="21" customWidth="1"/>
    <col min="2566" max="2566" width="10.7109375" style="21" customWidth="1"/>
    <col min="2567" max="2818" width="9.140625" style="21"/>
    <col min="2819" max="2819" width="11.7109375" style="21" customWidth="1"/>
    <col min="2820" max="2820" width="9.140625" style="21"/>
    <col min="2821" max="2821" width="14.7109375" style="21" customWidth="1"/>
    <col min="2822" max="2822" width="10.7109375" style="21" customWidth="1"/>
    <col min="2823" max="3074" width="9.140625" style="21"/>
    <col min="3075" max="3075" width="11.7109375" style="21" customWidth="1"/>
    <col min="3076" max="3076" width="9.140625" style="21"/>
    <col min="3077" max="3077" width="14.7109375" style="21" customWidth="1"/>
    <col min="3078" max="3078" width="10.7109375" style="21" customWidth="1"/>
    <col min="3079" max="3330" width="9.140625" style="21"/>
    <col min="3331" max="3331" width="11.7109375" style="21" customWidth="1"/>
    <col min="3332" max="3332" width="9.140625" style="21"/>
    <col min="3333" max="3333" width="14.7109375" style="21" customWidth="1"/>
    <col min="3334" max="3334" width="10.7109375" style="21" customWidth="1"/>
    <col min="3335" max="3586" width="9.140625" style="21"/>
    <col min="3587" max="3587" width="11.7109375" style="21" customWidth="1"/>
    <col min="3588" max="3588" width="9.140625" style="21"/>
    <col min="3589" max="3589" width="14.7109375" style="21" customWidth="1"/>
    <col min="3590" max="3590" width="10.7109375" style="21" customWidth="1"/>
    <col min="3591" max="3842" width="9.140625" style="21"/>
    <col min="3843" max="3843" width="11.7109375" style="21" customWidth="1"/>
    <col min="3844" max="3844" width="9.140625" style="21"/>
    <col min="3845" max="3845" width="14.7109375" style="21" customWidth="1"/>
    <col min="3846" max="3846" width="10.7109375" style="21" customWidth="1"/>
    <col min="3847" max="4098" width="9.140625" style="21"/>
    <col min="4099" max="4099" width="11.7109375" style="21" customWidth="1"/>
    <col min="4100" max="4100" width="9.140625" style="21"/>
    <col min="4101" max="4101" width="14.7109375" style="21" customWidth="1"/>
    <col min="4102" max="4102" width="10.7109375" style="21" customWidth="1"/>
    <col min="4103" max="4354" width="9.140625" style="21"/>
    <col min="4355" max="4355" width="11.7109375" style="21" customWidth="1"/>
    <col min="4356" max="4356" width="9.140625" style="21"/>
    <col min="4357" max="4357" width="14.7109375" style="21" customWidth="1"/>
    <col min="4358" max="4358" width="10.7109375" style="21" customWidth="1"/>
    <col min="4359" max="4610" width="9.140625" style="21"/>
    <col min="4611" max="4611" width="11.7109375" style="21" customWidth="1"/>
    <col min="4612" max="4612" width="9.140625" style="21"/>
    <col min="4613" max="4613" width="14.7109375" style="21" customWidth="1"/>
    <col min="4614" max="4614" width="10.7109375" style="21" customWidth="1"/>
    <col min="4615" max="4866" width="9.140625" style="21"/>
    <col min="4867" max="4867" width="11.7109375" style="21" customWidth="1"/>
    <col min="4868" max="4868" width="9.140625" style="21"/>
    <col min="4869" max="4869" width="14.7109375" style="21" customWidth="1"/>
    <col min="4870" max="4870" width="10.7109375" style="21" customWidth="1"/>
    <col min="4871" max="5122" width="9.140625" style="21"/>
    <col min="5123" max="5123" width="11.7109375" style="21" customWidth="1"/>
    <col min="5124" max="5124" width="9.140625" style="21"/>
    <col min="5125" max="5125" width="14.7109375" style="21" customWidth="1"/>
    <col min="5126" max="5126" width="10.7109375" style="21" customWidth="1"/>
    <col min="5127" max="5378" width="9.140625" style="21"/>
    <col min="5379" max="5379" width="11.7109375" style="21" customWidth="1"/>
    <col min="5380" max="5380" width="9.140625" style="21"/>
    <col min="5381" max="5381" width="14.7109375" style="21" customWidth="1"/>
    <col min="5382" max="5382" width="10.7109375" style="21" customWidth="1"/>
    <col min="5383" max="5634" width="9.140625" style="21"/>
    <col min="5635" max="5635" width="11.7109375" style="21" customWidth="1"/>
    <col min="5636" max="5636" width="9.140625" style="21"/>
    <col min="5637" max="5637" width="14.7109375" style="21" customWidth="1"/>
    <col min="5638" max="5638" width="10.7109375" style="21" customWidth="1"/>
    <col min="5639" max="5890" width="9.140625" style="21"/>
    <col min="5891" max="5891" width="11.7109375" style="21" customWidth="1"/>
    <col min="5892" max="5892" width="9.140625" style="21"/>
    <col min="5893" max="5893" width="14.7109375" style="21" customWidth="1"/>
    <col min="5894" max="5894" width="10.7109375" style="21" customWidth="1"/>
    <col min="5895" max="6146" width="9.140625" style="21"/>
    <col min="6147" max="6147" width="11.7109375" style="21" customWidth="1"/>
    <col min="6148" max="6148" width="9.140625" style="21"/>
    <col min="6149" max="6149" width="14.7109375" style="21" customWidth="1"/>
    <col min="6150" max="6150" width="10.7109375" style="21" customWidth="1"/>
    <col min="6151" max="6402" width="9.140625" style="21"/>
    <col min="6403" max="6403" width="11.7109375" style="21" customWidth="1"/>
    <col min="6404" max="6404" width="9.140625" style="21"/>
    <col min="6405" max="6405" width="14.7109375" style="21" customWidth="1"/>
    <col min="6406" max="6406" width="10.7109375" style="21" customWidth="1"/>
    <col min="6407" max="6658" width="9.140625" style="21"/>
    <col min="6659" max="6659" width="11.7109375" style="21" customWidth="1"/>
    <col min="6660" max="6660" width="9.140625" style="21"/>
    <col min="6661" max="6661" width="14.7109375" style="21" customWidth="1"/>
    <col min="6662" max="6662" width="10.7109375" style="21" customWidth="1"/>
    <col min="6663" max="6914" width="9.140625" style="21"/>
    <col min="6915" max="6915" width="11.7109375" style="21" customWidth="1"/>
    <col min="6916" max="6916" width="9.140625" style="21"/>
    <col min="6917" max="6917" width="14.7109375" style="21" customWidth="1"/>
    <col min="6918" max="6918" width="10.7109375" style="21" customWidth="1"/>
    <col min="6919" max="7170" width="9.140625" style="21"/>
    <col min="7171" max="7171" width="11.7109375" style="21" customWidth="1"/>
    <col min="7172" max="7172" width="9.140625" style="21"/>
    <col min="7173" max="7173" width="14.7109375" style="21" customWidth="1"/>
    <col min="7174" max="7174" width="10.7109375" style="21" customWidth="1"/>
    <col min="7175" max="7426" width="9.140625" style="21"/>
    <col min="7427" max="7427" width="11.7109375" style="21" customWidth="1"/>
    <col min="7428" max="7428" width="9.140625" style="21"/>
    <col min="7429" max="7429" width="14.7109375" style="21" customWidth="1"/>
    <col min="7430" max="7430" width="10.7109375" style="21" customWidth="1"/>
    <col min="7431" max="7682" width="9.140625" style="21"/>
    <col min="7683" max="7683" width="11.7109375" style="21" customWidth="1"/>
    <col min="7684" max="7684" width="9.140625" style="21"/>
    <col min="7685" max="7685" width="14.7109375" style="21" customWidth="1"/>
    <col min="7686" max="7686" width="10.7109375" style="21" customWidth="1"/>
    <col min="7687" max="7938" width="9.140625" style="21"/>
    <col min="7939" max="7939" width="11.7109375" style="21" customWidth="1"/>
    <col min="7940" max="7940" width="9.140625" style="21"/>
    <col min="7941" max="7941" width="14.7109375" style="21" customWidth="1"/>
    <col min="7942" max="7942" width="10.7109375" style="21" customWidth="1"/>
    <col min="7943" max="8194" width="9.140625" style="21"/>
    <col min="8195" max="8195" width="11.7109375" style="21" customWidth="1"/>
    <col min="8196" max="8196" width="9.140625" style="21"/>
    <col min="8197" max="8197" width="14.7109375" style="21" customWidth="1"/>
    <col min="8198" max="8198" width="10.7109375" style="21" customWidth="1"/>
    <col min="8199" max="8450" width="9.140625" style="21"/>
    <col min="8451" max="8451" width="11.7109375" style="21" customWidth="1"/>
    <col min="8452" max="8452" width="9.140625" style="21"/>
    <col min="8453" max="8453" width="14.7109375" style="21" customWidth="1"/>
    <col min="8454" max="8454" width="10.7109375" style="21" customWidth="1"/>
    <col min="8455" max="8706" width="9.140625" style="21"/>
    <col min="8707" max="8707" width="11.7109375" style="21" customWidth="1"/>
    <col min="8708" max="8708" width="9.140625" style="21"/>
    <col min="8709" max="8709" width="14.7109375" style="21" customWidth="1"/>
    <col min="8710" max="8710" width="10.7109375" style="21" customWidth="1"/>
    <col min="8711" max="8962" width="9.140625" style="21"/>
    <col min="8963" max="8963" width="11.7109375" style="21" customWidth="1"/>
    <col min="8964" max="8964" width="9.140625" style="21"/>
    <col min="8965" max="8965" width="14.7109375" style="21" customWidth="1"/>
    <col min="8966" max="8966" width="10.7109375" style="21" customWidth="1"/>
    <col min="8967" max="9218" width="9.140625" style="21"/>
    <col min="9219" max="9219" width="11.7109375" style="21" customWidth="1"/>
    <col min="9220" max="9220" width="9.140625" style="21"/>
    <col min="9221" max="9221" width="14.7109375" style="21" customWidth="1"/>
    <col min="9222" max="9222" width="10.7109375" style="21" customWidth="1"/>
    <col min="9223" max="9474" width="9.140625" style="21"/>
    <col min="9475" max="9475" width="11.7109375" style="21" customWidth="1"/>
    <col min="9476" max="9476" width="9.140625" style="21"/>
    <col min="9477" max="9477" width="14.7109375" style="21" customWidth="1"/>
    <col min="9478" max="9478" width="10.7109375" style="21" customWidth="1"/>
    <col min="9479" max="9730" width="9.140625" style="21"/>
    <col min="9731" max="9731" width="11.7109375" style="21" customWidth="1"/>
    <col min="9732" max="9732" width="9.140625" style="21"/>
    <col min="9733" max="9733" width="14.7109375" style="21" customWidth="1"/>
    <col min="9734" max="9734" width="10.7109375" style="21" customWidth="1"/>
    <col min="9735" max="9986" width="9.140625" style="21"/>
    <col min="9987" max="9987" width="11.7109375" style="21" customWidth="1"/>
    <col min="9988" max="9988" width="9.140625" style="21"/>
    <col min="9989" max="9989" width="14.7109375" style="21" customWidth="1"/>
    <col min="9990" max="9990" width="10.7109375" style="21" customWidth="1"/>
    <col min="9991" max="10242" width="9.140625" style="21"/>
    <col min="10243" max="10243" width="11.7109375" style="21" customWidth="1"/>
    <col min="10244" max="10244" width="9.140625" style="21"/>
    <col min="10245" max="10245" width="14.7109375" style="21" customWidth="1"/>
    <col min="10246" max="10246" width="10.7109375" style="21" customWidth="1"/>
    <col min="10247" max="10498" width="9.140625" style="21"/>
    <col min="10499" max="10499" width="11.7109375" style="21" customWidth="1"/>
    <col min="10500" max="10500" width="9.140625" style="21"/>
    <col min="10501" max="10501" width="14.7109375" style="21" customWidth="1"/>
    <col min="10502" max="10502" width="10.7109375" style="21" customWidth="1"/>
    <col min="10503" max="10754" width="9.140625" style="21"/>
    <col min="10755" max="10755" width="11.7109375" style="21" customWidth="1"/>
    <col min="10756" max="10756" width="9.140625" style="21"/>
    <col min="10757" max="10757" width="14.7109375" style="21" customWidth="1"/>
    <col min="10758" max="10758" width="10.7109375" style="21" customWidth="1"/>
    <col min="10759" max="11010" width="9.140625" style="21"/>
    <col min="11011" max="11011" width="11.7109375" style="21" customWidth="1"/>
    <col min="11012" max="11012" width="9.140625" style="21"/>
    <col min="11013" max="11013" width="14.7109375" style="21" customWidth="1"/>
    <col min="11014" max="11014" width="10.7109375" style="21" customWidth="1"/>
    <col min="11015" max="11266" width="9.140625" style="21"/>
    <col min="11267" max="11267" width="11.7109375" style="21" customWidth="1"/>
    <col min="11268" max="11268" width="9.140625" style="21"/>
    <col min="11269" max="11269" width="14.7109375" style="21" customWidth="1"/>
    <col min="11270" max="11270" width="10.7109375" style="21" customWidth="1"/>
    <col min="11271" max="11522" width="9.140625" style="21"/>
    <col min="11523" max="11523" width="11.7109375" style="21" customWidth="1"/>
    <col min="11524" max="11524" width="9.140625" style="21"/>
    <col min="11525" max="11525" width="14.7109375" style="21" customWidth="1"/>
    <col min="11526" max="11526" width="10.7109375" style="21" customWidth="1"/>
    <col min="11527" max="11778" width="9.140625" style="21"/>
    <col min="11779" max="11779" width="11.7109375" style="21" customWidth="1"/>
    <col min="11780" max="11780" width="9.140625" style="21"/>
    <col min="11781" max="11781" width="14.7109375" style="21" customWidth="1"/>
    <col min="11782" max="11782" width="10.7109375" style="21" customWidth="1"/>
    <col min="11783" max="12034" width="9.140625" style="21"/>
    <col min="12035" max="12035" width="11.7109375" style="21" customWidth="1"/>
    <col min="12036" max="12036" width="9.140625" style="21"/>
    <col min="12037" max="12037" width="14.7109375" style="21" customWidth="1"/>
    <col min="12038" max="12038" width="10.7109375" style="21" customWidth="1"/>
    <col min="12039" max="12290" width="9.140625" style="21"/>
    <col min="12291" max="12291" width="11.7109375" style="21" customWidth="1"/>
    <col min="12292" max="12292" width="9.140625" style="21"/>
    <col min="12293" max="12293" width="14.7109375" style="21" customWidth="1"/>
    <col min="12294" max="12294" width="10.7109375" style="21" customWidth="1"/>
    <col min="12295" max="12546" width="9.140625" style="21"/>
    <col min="12547" max="12547" width="11.7109375" style="21" customWidth="1"/>
    <col min="12548" max="12548" width="9.140625" style="21"/>
    <col min="12549" max="12549" width="14.7109375" style="21" customWidth="1"/>
    <col min="12550" max="12550" width="10.7109375" style="21" customWidth="1"/>
    <col min="12551" max="12802" width="9.140625" style="21"/>
    <col min="12803" max="12803" width="11.7109375" style="21" customWidth="1"/>
    <col min="12804" max="12804" width="9.140625" style="21"/>
    <col min="12805" max="12805" width="14.7109375" style="21" customWidth="1"/>
    <col min="12806" max="12806" width="10.7109375" style="21" customWidth="1"/>
    <col min="12807" max="13058" width="9.140625" style="21"/>
    <col min="13059" max="13059" width="11.7109375" style="21" customWidth="1"/>
    <col min="13060" max="13060" width="9.140625" style="21"/>
    <col min="13061" max="13061" width="14.7109375" style="21" customWidth="1"/>
    <col min="13062" max="13062" width="10.7109375" style="21" customWidth="1"/>
    <col min="13063" max="13314" width="9.140625" style="21"/>
    <col min="13315" max="13315" width="11.7109375" style="21" customWidth="1"/>
    <col min="13316" max="13316" width="9.140625" style="21"/>
    <col min="13317" max="13317" width="14.7109375" style="21" customWidth="1"/>
    <col min="13318" max="13318" width="10.7109375" style="21" customWidth="1"/>
    <col min="13319" max="13570" width="9.140625" style="21"/>
    <col min="13571" max="13571" width="11.7109375" style="21" customWidth="1"/>
    <col min="13572" max="13572" width="9.140625" style="21"/>
    <col min="13573" max="13573" width="14.7109375" style="21" customWidth="1"/>
    <col min="13574" max="13574" width="10.7109375" style="21" customWidth="1"/>
    <col min="13575" max="13826" width="9.140625" style="21"/>
    <col min="13827" max="13827" width="11.7109375" style="21" customWidth="1"/>
    <col min="13828" max="13828" width="9.140625" style="21"/>
    <col min="13829" max="13829" width="14.7109375" style="21" customWidth="1"/>
    <col min="13830" max="13830" width="10.7109375" style="21" customWidth="1"/>
    <col min="13831" max="14082" width="9.140625" style="21"/>
    <col min="14083" max="14083" width="11.7109375" style="21" customWidth="1"/>
    <col min="14084" max="14084" width="9.140625" style="21"/>
    <col min="14085" max="14085" width="14.7109375" style="21" customWidth="1"/>
    <col min="14086" max="14086" width="10.7109375" style="21" customWidth="1"/>
    <col min="14087" max="14338" width="9.140625" style="21"/>
    <col min="14339" max="14339" width="11.7109375" style="21" customWidth="1"/>
    <col min="14340" max="14340" width="9.140625" style="21"/>
    <col min="14341" max="14341" width="14.7109375" style="21" customWidth="1"/>
    <col min="14342" max="14342" width="10.7109375" style="21" customWidth="1"/>
    <col min="14343" max="14594" width="9.140625" style="21"/>
    <col min="14595" max="14595" width="11.7109375" style="21" customWidth="1"/>
    <col min="14596" max="14596" width="9.140625" style="21"/>
    <col min="14597" max="14597" width="14.7109375" style="21" customWidth="1"/>
    <col min="14598" max="14598" width="10.7109375" style="21" customWidth="1"/>
    <col min="14599" max="14850" width="9.140625" style="21"/>
    <col min="14851" max="14851" width="11.7109375" style="21" customWidth="1"/>
    <col min="14852" max="14852" width="9.140625" style="21"/>
    <col min="14853" max="14853" width="14.7109375" style="21" customWidth="1"/>
    <col min="14854" max="14854" width="10.7109375" style="21" customWidth="1"/>
    <col min="14855" max="15106" width="9.140625" style="21"/>
    <col min="15107" max="15107" width="11.7109375" style="21" customWidth="1"/>
    <col min="15108" max="15108" width="9.140625" style="21"/>
    <col min="15109" max="15109" width="14.7109375" style="21" customWidth="1"/>
    <col min="15110" max="15110" width="10.7109375" style="21" customWidth="1"/>
    <col min="15111" max="15362" width="9.140625" style="21"/>
    <col min="15363" max="15363" width="11.7109375" style="21" customWidth="1"/>
    <col min="15364" max="15364" width="9.140625" style="21"/>
    <col min="15365" max="15365" width="14.7109375" style="21" customWidth="1"/>
    <col min="15366" max="15366" width="10.7109375" style="21" customWidth="1"/>
    <col min="15367" max="15618" width="9.140625" style="21"/>
    <col min="15619" max="15619" width="11.7109375" style="21" customWidth="1"/>
    <col min="15620" max="15620" width="9.140625" style="21"/>
    <col min="15621" max="15621" width="14.7109375" style="21" customWidth="1"/>
    <col min="15622" max="15622" width="10.7109375" style="21" customWidth="1"/>
    <col min="15623" max="15874" width="9.140625" style="21"/>
    <col min="15875" max="15875" width="11.7109375" style="21" customWidth="1"/>
    <col min="15876" max="15876" width="9.140625" style="21"/>
    <col min="15877" max="15877" width="14.7109375" style="21" customWidth="1"/>
    <col min="15878" max="15878" width="10.7109375" style="21" customWidth="1"/>
    <col min="15879" max="16130" width="9.140625" style="21"/>
    <col min="16131" max="16131" width="11.7109375" style="21" customWidth="1"/>
    <col min="16132" max="16132" width="9.140625" style="21"/>
    <col min="16133" max="16133" width="14.7109375" style="21" customWidth="1"/>
    <col min="16134" max="16134" width="10.7109375" style="21" customWidth="1"/>
    <col min="16135" max="16384" width="9.140625" style="21"/>
  </cols>
  <sheetData>
    <row r="2" spans="1:13" x14ac:dyDescent="0.25">
      <c r="A2" s="22" t="s">
        <v>136</v>
      </c>
      <c r="B2" s="22" t="s">
        <v>137</v>
      </c>
      <c r="C2" s="22" t="s">
        <v>138</v>
      </c>
      <c r="D2" s="255" t="s">
        <v>139</v>
      </c>
      <c r="E2" s="255"/>
    </row>
    <row r="3" spans="1:13" x14ac:dyDescent="0.25">
      <c r="A3" s="25">
        <v>0</v>
      </c>
      <c r="B3" s="25">
        <v>0</v>
      </c>
      <c r="C3" s="25">
        <v>1</v>
      </c>
      <c r="D3" s="256">
        <v>7</v>
      </c>
      <c r="E3" s="256"/>
    </row>
    <row r="5" spans="1:13" hidden="1" x14ac:dyDescent="0.25">
      <c r="A5" s="21" t="s">
        <v>101</v>
      </c>
      <c r="B5" s="23" t="s">
        <v>154</v>
      </c>
      <c r="C5" s="23">
        <f>D3</f>
        <v>7</v>
      </c>
      <c r="D5" s="24"/>
    </row>
    <row r="6" spans="1:13" x14ac:dyDescent="0.25">
      <c r="A6" s="21" t="s">
        <v>102</v>
      </c>
      <c r="B6" s="26">
        <v>10</v>
      </c>
      <c r="C6" s="27">
        <v>5</v>
      </c>
      <c r="D6" s="28">
        <f>((100/B6)*C6)/100</f>
        <v>0.5</v>
      </c>
    </row>
    <row r="7" spans="1:13" x14ac:dyDescent="0.25">
      <c r="A7" s="21" t="s">
        <v>103</v>
      </c>
      <c r="B7" s="26">
        <f>A3+B3+C3+D3</f>
        <v>8</v>
      </c>
      <c r="C7" s="27">
        <v>0</v>
      </c>
      <c r="D7" s="28">
        <f t="shared" ref="D7:D12" si="0">((100/B7)*C7)/100</f>
        <v>0</v>
      </c>
      <c r="F7" s="257" t="s">
        <v>155</v>
      </c>
      <c r="G7" s="257"/>
      <c r="H7" s="29" t="s">
        <v>156</v>
      </c>
      <c r="J7" s="35"/>
    </row>
    <row r="8" spans="1:13" x14ac:dyDescent="0.25">
      <c r="A8" s="21" t="s">
        <v>108</v>
      </c>
      <c r="B8" s="26">
        <f>C5</f>
        <v>7</v>
      </c>
      <c r="C8" s="27">
        <v>0</v>
      </c>
      <c r="D8" s="28">
        <f t="shared" si="0"/>
        <v>0</v>
      </c>
      <c r="F8" s="254" t="s">
        <v>157</v>
      </c>
      <c r="G8" s="254"/>
      <c r="H8" s="26" t="s">
        <v>158</v>
      </c>
    </row>
    <row r="9" spans="1:13" x14ac:dyDescent="0.25">
      <c r="A9" s="21" t="s">
        <v>110</v>
      </c>
      <c r="B9" s="26">
        <f>C5</f>
        <v>7</v>
      </c>
      <c r="C9" s="27">
        <v>0</v>
      </c>
      <c r="D9" s="28">
        <f t="shared" si="0"/>
        <v>0</v>
      </c>
      <c r="F9" s="254" t="s">
        <v>159</v>
      </c>
      <c r="G9" s="254"/>
      <c r="H9" s="26" t="s">
        <v>160</v>
      </c>
    </row>
    <row r="10" spans="1:13" x14ac:dyDescent="0.25">
      <c r="A10" s="21" t="s">
        <v>72</v>
      </c>
      <c r="B10" s="26">
        <f>C5</f>
        <v>7</v>
      </c>
      <c r="C10" s="27">
        <v>0</v>
      </c>
      <c r="D10" s="28">
        <f t="shared" si="0"/>
        <v>0</v>
      </c>
      <c r="F10" s="254" t="s">
        <v>161</v>
      </c>
      <c r="G10" s="254"/>
      <c r="H10" s="26" t="s">
        <v>162</v>
      </c>
    </row>
    <row r="11" spans="1:13" x14ac:dyDescent="0.25">
      <c r="A11" s="30" t="s">
        <v>106</v>
      </c>
      <c r="B11" s="26">
        <f>C5</f>
        <v>7</v>
      </c>
      <c r="C11" s="27">
        <v>0</v>
      </c>
      <c r="D11" s="28">
        <f t="shared" si="0"/>
        <v>0</v>
      </c>
      <c r="F11" s="254" t="s">
        <v>163</v>
      </c>
      <c r="G11" s="254"/>
      <c r="H11" s="26" t="s">
        <v>164</v>
      </c>
    </row>
    <row r="12" spans="1:13" x14ac:dyDescent="0.25">
      <c r="A12" s="21" t="s">
        <v>73</v>
      </c>
      <c r="B12" s="26">
        <f>C5</f>
        <v>7</v>
      </c>
      <c r="C12" s="27">
        <v>0</v>
      </c>
      <c r="D12" s="28">
        <f t="shared" si="0"/>
        <v>0</v>
      </c>
      <c r="F12" s="254" t="s">
        <v>165</v>
      </c>
      <c r="G12" s="254"/>
      <c r="H12" s="26" t="s">
        <v>166</v>
      </c>
    </row>
    <row r="13" spans="1:13" x14ac:dyDescent="0.25">
      <c r="F13" s="254" t="s">
        <v>167</v>
      </c>
      <c r="G13" s="254"/>
      <c r="H13" s="26" t="s">
        <v>168</v>
      </c>
    </row>
    <row r="14" spans="1:13" hidden="1" x14ac:dyDescent="0.25">
      <c r="A14" s="22"/>
      <c r="B14" s="22" t="s">
        <v>107</v>
      </c>
      <c r="C14" s="22" t="s">
        <v>111</v>
      </c>
      <c r="G14" s="22" t="s">
        <v>102</v>
      </c>
      <c r="H14" s="22" t="s">
        <v>104</v>
      </c>
      <c r="I14" s="22" t="s">
        <v>105</v>
      </c>
      <c r="J14" s="22" t="s">
        <v>71</v>
      </c>
      <c r="K14" s="22" t="s">
        <v>72</v>
      </c>
      <c r="L14" s="22" t="s">
        <v>106</v>
      </c>
      <c r="M14" s="22" t="s">
        <v>73</v>
      </c>
    </row>
    <row r="15" spans="1:13" hidden="1" x14ac:dyDescent="0.25">
      <c r="A15" s="22" t="s">
        <v>69</v>
      </c>
      <c r="B15" s="22">
        <f>G15</f>
        <v>5</v>
      </c>
      <c r="C15" s="22">
        <f>G16</f>
        <v>25</v>
      </c>
      <c r="E15" s="255" t="s">
        <v>107</v>
      </c>
      <c r="F15" s="255"/>
      <c r="G15" s="31">
        <f>C6</f>
        <v>5</v>
      </c>
      <c r="H15" s="31">
        <f>40/B7*C7</f>
        <v>0</v>
      </c>
      <c r="I15" s="31">
        <f>15/B8*C8</f>
        <v>0</v>
      </c>
      <c r="J15" s="31">
        <f>10/B9*C9</f>
        <v>0</v>
      </c>
      <c r="K15" s="31">
        <f>10/B10*C10</f>
        <v>0</v>
      </c>
      <c r="L15" s="31">
        <f>5/B11*C11</f>
        <v>0</v>
      </c>
      <c r="M15" s="31">
        <f>5/B12*C12</f>
        <v>0</v>
      </c>
    </row>
    <row r="16" spans="1:13" hidden="1" x14ac:dyDescent="0.25">
      <c r="A16" s="22" t="s">
        <v>70</v>
      </c>
      <c r="B16" s="22">
        <f>H15</f>
        <v>0</v>
      </c>
      <c r="C16" s="22">
        <f>H16</f>
        <v>0</v>
      </c>
      <c r="E16" s="255" t="s">
        <v>109</v>
      </c>
      <c r="F16" s="255"/>
      <c r="G16" s="22">
        <f>G15+20</f>
        <v>25</v>
      </c>
      <c r="H16" s="22">
        <f>30/B7*C7</f>
        <v>0</v>
      </c>
      <c r="I16" s="22">
        <f>15/B8*C8</f>
        <v>0</v>
      </c>
      <c r="J16" s="22">
        <f>10/B9*C9</f>
        <v>0</v>
      </c>
      <c r="K16" s="22">
        <f>5/B10*C10</f>
        <v>0</v>
      </c>
      <c r="L16" s="22">
        <f>5/B11*C11</f>
        <v>0</v>
      </c>
      <c r="M16" s="22">
        <f>5/B12*C12</f>
        <v>0</v>
      </c>
    </row>
    <row r="17" spans="1:8" hidden="1" x14ac:dyDescent="0.25">
      <c r="A17" s="22" t="s">
        <v>105</v>
      </c>
      <c r="B17" s="22">
        <f>I15</f>
        <v>0</v>
      </c>
      <c r="C17" s="22">
        <f>I16</f>
        <v>0</v>
      </c>
    </row>
    <row r="18" spans="1:8" hidden="1" x14ac:dyDescent="0.25">
      <c r="A18" s="22" t="s">
        <v>71</v>
      </c>
      <c r="B18" s="22">
        <f>J15</f>
        <v>0</v>
      </c>
      <c r="C18" s="22">
        <f>J16</f>
        <v>0</v>
      </c>
    </row>
    <row r="19" spans="1:8" hidden="1" x14ac:dyDescent="0.25">
      <c r="A19" s="22" t="s">
        <v>72</v>
      </c>
      <c r="B19" s="22">
        <f>K15</f>
        <v>0</v>
      </c>
      <c r="C19" s="22">
        <f>K16</f>
        <v>0</v>
      </c>
    </row>
    <row r="20" spans="1:8" hidden="1" x14ac:dyDescent="0.25">
      <c r="A20" s="32" t="s">
        <v>106</v>
      </c>
      <c r="B20" s="22">
        <f>L15</f>
        <v>0</v>
      </c>
      <c r="C20" s="22">
        <f>L16</f>
        <v>0</v>
      </c>
    </row>
    <row r="21" spans="1:8" hidden="1" x14ac:dyDescent="0.25">
      <c r="A21" s="22" t="s">
        <v>73</v>
      </c>
      <c r="B21" s="22">
        <f>M15</f>
        <v>0</v>
      </c>
      <c r="C21" s="22">
        <f>M16</f>
        <v>0</v>
      </c>
    </row>
    <row r="22" spans="1:8" x14ac:dyDescent="0.25">
      <c r="A22" s="22" t="s">
        <v>112</v>
      </c>
      <c r="B22" s="33">
        <f>(B15+B16+B17+B18+B19+B20+B21)/100</f>
        <v>0.05</v>
      </c>
      <c r="C22" s="33">
        <f>(C15+C16+C17+C18+C19+C20+C21)/100</f>
        <v>0.25</v>
      </c>
      <c r="F22" s="254" t="s">
        <v>169</v>
      </c>
      <c r="G22" s="254"/>
      <c r="H22" s="26" t="s">
        <v>160</v>
      </c>
    </row>
    <row r="23" spans="1:8" x14ac:dyDescent="0.25">
      <c r="F23" s="254" t="s">
        <v>170</v>
      </c>
      <c r="G23" s="254"/>
      <c r="H23" s="26" t="s">
        <v>171</v>
      </c>
    </row>
    <row r="24" spans="1:8" x14ac:dyDescent="0.25">
      <c r="A24" s="21" t="s">
        <v>144</v>
      </c>
      <c r="B24" s="34">
        <v>0.01</v>
      </c>
      <c r="C24" s="34">
        <v>0.02</v>
      </c>
      <c r="F24" s="254" t="s">
        <v>172</v>
      </c>
      <c r="G24" s="254"/>
      <c r="H24" s="26" t="s">
        <v>173</v>
      </c>
    </row>
    <row r="25" spans="1:8" x14ac:dyDescent="0.25">
      <c r="A25" s="21" t="s">
        <v>145</v>
      </c>
      <c r="B25" s="34">
        <v>0.01</v>
      </c>
      <c r="C25" s="34">
        <v>0.03</v>
      </c>
    </row>
    <row r="26" spans="1:8" x14ac:dyDescent="0.25">
      <c r="A26" s="21" t="s">
        <v>146</v>
      </c>
      <c r="B26" s="34">
        <v>0.03</v>
      </c>
      <c r="C26" s="34">
        <v>0.08</v>
      </c>
    </row>
    <row r="27" spans="1:8" x14ac:dyDescent="0.25">
      <c r="A27" s="21" t="s">
        <v>242</v>
      </c>
      <c r="B27" s="34">
        <v>0.05</v>
      </c>
      <c r="C27" s="34">
        <v>0.15</v>
      </c>
    </row>
    <row r="28" spans="1:8" x14ac:dyDescent="0.25">
      <c r="A28" s="21" t="s">
        <v>148</v>
      </c>
      <c r="B28" s="34">
        <v>7.0000000000000007E-2</v>
      </c>
      <c r="C28" s="34">
        <v>0.2</v>
      </c>
    </row>
    <row r="29" spans="1:8" x14ac:dyDescent="0.25">
      <c r="A29" s="21" t="s">
        <v>149</v>
      </c>
      <c r="B29" s="34">
        <v>0.1</v>
      </c>
      <c r="C29" s="34">
        <v>0.3</v>
      </c>
    </row>
  </sheetData>
  <mergeCells count="14">
    <mergeCell ref="F10:G10"/>
    <mergeCell ref="D2:E2"/>
    <mergeCell ref="D3:E3"/>
    <mergeCell ref="F7:G7"/>
    <mergeCell ref="F8:G8"/>
    <mergeCell ref="F9:G9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RowHeight="15" x14ac:dyDescent="0.25"/>
  <cols>
    <col min="1" max="1" width="20.5703125" style="21" customWidth="1"/>
    <col min="2" max="2" width="11.7109375" style="21" customWidth="1"/>
    <col min="3" max="4" width="9.140625" style="21"/>
    <col min="5" max="5" width="10.140625" style="21" customWidth="1"/>
    <col min="6" max="6" width="10.7109375" style="21" customWidth="1"/>
    <col min="7" max="7" width="9.140625" style="21"/>
    <col min="8" max="8" width="10.42578125" style="21" customWidth="1"/>
    <col min="9" max="9" width="15.42578125" style="21" customWidth="1"/>
    <col min="10" max="258" width="9.140625" style="21"/>
    <col min="259" max="259" width="11.7109375" style="21" customWidth="1"/>
    <col min="260" max="260" width="9.140625" style="21"/>
    <col min="261" max="261" width="14.7109375" style="21" customWidth="1"/>
    <col min="262" max="262" width="10.7109375" style="21" customWidth="1"/>
    <col min="263" max="514" width="9.140625" style="21"/>
    <col min="515" max="515" width="11.7109375" style="21" customWidth="1"/>
    <col min="516" max="516" width="9.140625" style="21"/>
    <col min="517" max="517" width="14.7109375" style="21" customWidth="1"/>
    <col min="518" max="518" width="10.7109375" style="21" customWidth="1"/>
    <col min="519" max="770" width="9.140625" style="21"/>
    <col min="771" max="771" width="11.7109375" style="21" customWidth="1"/>
    <col min="772" max="772" width="9.140625" style="21"/>
    <col min="773" max="773" width="14.7109375" style="21" customWidth="1"/>
    <col min="774" max="774" width="10.7109375" style="21" customWidth="1"/>
    <col min="775" max="1026" width="9.140625" style="21"/>
    <col min="1027" max="1027" width="11.7109375" style="21" customWidth="1"/>
    <col min="1028" max="1028" width="9.140625" style="21"/>
    <col min="1029" max="1029" width="14.7109375" style="21" customWidth="1"/>
    <col min="1030" max="1030" width="10.7109375" style="21" customWidth="1"/>
    <col min="1031" max="1282" width="9.140625" style="21"/>
    <col min="1283" max="1283" width="11.7109375" style="21" customWidth="1"/>
    <col min="1284" max="1284" width="9.140625" style="21"/>
    <col min="1285" max="1285" width="14.7109375" style="21" customWidth="1"/>
    <col min="1286" max="1286" width="10.7109375" style="21" customWidth="1"/>
    <col min="1287" max="1538" width="9.140625" style="21"/>
    <col min="1539" max="1539" width="11.7109375" style="21" customWidth="1"/>
    <col min="1540" max="1540" width="9.140625" style="21"/>
    <col min="1541" max="1541" width="14.7109375" style="21" customWidth="1"/>
    <col min="1542" max="1542" width="10.7109375" style="21" customWidth="1"/>
    <col min="1543" max="1794" width="9.140625" style="21"/>
    <col min="1795" max="1795" width="11.7109375" style="21" customWidth="1"/>
    <col min="1796" max="1796" width="9.140625" style="21"/>
    <col min="1797" max="1797" width="14.7109375" style="21" customWidth="1"/>
    <col min="1798" max="1798" width="10.7109375" style="21" customWidth="1"/>
    <col min="1799" max="2050" width="9.140625" style="21"/>
    <col min="2051" max="2051" width="11.7109375" style="21" customWidth="1"/>
    <col min="2052" max="2052" width="9.140625" style="21"/>
    <col min="2053" max="2053" width="14.7109375" style="21" customWidth="1"/>
    <col min="2054" max="2054" width="10.7109375" style="21" customWidth="1"/>
    <col min="2055" max="2306" width="9.140625" style="21"/>
    <col min="2307" max="2307" width="11.7109375" style="21" customWidth="1"/>
    <col min="2308" max="2308" width="9.140625" style="21"/>
    <col min="2309" max="2309" width="14.7109375" style="21" customWidth="1"/>
    <col min="2310" max="2310" width="10.7109375" style="21" customWidth="1"/>
    <col min="2311" max="2562" width="9.140625" style="21"/>
    <col min="2563" max="2563" width="11.7109375" style="21" customWidth="1"/>
    <col min="2564" max="2564" width="9.140625" style="21"/>
    <col min="2565" max="2565" width="14.7109375" style="21" customWidth="1"/>
    <col min="2566" max="2566" width="10.7109375" style="21" customWidth="1"/>
    <col min="2567" max="2818" width="9.140625" style="21"/>
    <col min="2819" max="2819" width="11.7109375" style="21" customWidth="1"/>
    <col min="2820" max="2820" width="9.140625" style="21"/>
    <col min="2821" max="2821" width="14.7109375" style="21" customWidth="1"/>
    <col min="2822" max="2822" width="10.7109375" style="21" customWidth="1"/>
    <col min="2823" max="3074" width="9.140625" style="21"/>
    <col min="3075" max="3075" width="11.7109375" style="21" customWidth="1"/>
    <col min="3076" max="3076" width="9.140625" style="21"/>
    <col min="3077" max="3077" width="14.7109375" style="21" customWidth="1"/>
    <col min="3078" max="3078" width="10.7109375" style="21" customWidth="1"/>
    <col min="3079" max="3330" width="9.140625" style="21"/>
    <col min="3331" max="3331" width="11.7109375" style="21" customWidth="1"/>
    <col min="3332" max="3332" width="9.140625" style="21"/>
    <col min="3333" max="3333" width="14.7109375" style="21" customWidth="1"/>
    <col min="3334" max="3334" width="10.7109375" style="21" customWidth="1"/>
    <col min="3335" max="3586" width="9.140625" style="21"/>
    <col min="3587" max="3587" width="11.7109375" style="21" customWidth="1"/>
    <col min="3588" max="3588" width="9.140625" style="21"/>
    <col min="3589" max="3589" width="14.7109375" style="21" customWidth="1"/>
    <col min="3590" max="3590" width="10.7109375" style="21" customWidth="1"/>
    <col min="3591" max="3842" width="9.140625" style="21"/>
    <col min="3843" max="3843" width="11.7109375" style="21" customWidth="1"/>
    <col min="3844" max="3844" width="9.140625" style="21"/>
    <col min="3845" max="3845" width="14.7109375" style="21" customWidth="1"/>
    <col min="3846" max="3846" width="10.7109375" style="21" customWidth="1"/>
    <col min="3847" max="4098" width="9.140625" style="21"/>
    <col min="4099" max="4099" width="11.7109375" style="21" customWidth="1"/>
    <col min="4100" max="4100" width="9.140625" style="21"/>
    <col min="4101" max="4101" width="14.7109375" style="21" customWidth="1"/>
    <col min="4102" max="4102" width="10.7109375" style="21" customWidth="1"/>
    <col min="4103" max="4354" width="9.140625" style="21"/>
    <col min="4355" max="4355" width="11.7109375" style="21" customWidth="1"/>
    <col min="4356" max="4356" width="9.140625" style="21"/>
    <col min="4357" max="4357" width="14.7109375" style="21" customWidth="1"/>
    <col min="4358" max="4358" width="10.7109375" style="21" customWidth="1"/>
    <col min="4359" max="4610" width="9.140625" style="21"/>
    <col min="4611" max="4611" width="11.7109375" style="21" customWidth="1"/>
    <col min="4612" max="4612" width="9.140625" style="21"/>
    <col min="4613" max="4613" width="14.7109375" style="21" customWidth="1"/>
    <col min="4614" max="4614" width="10.7109375" style="21" customWidth="1"/>
    <col min="4615" max="4866" width="9.140625" style="21"/>
    <col min="4867" max="4867" width="11.7109375" style="21" customWidth="1"/>
    <col min="4868" max="4868" width="9.140625" style="21"/>
    <col min="4869" max="4869" width="14.7109375" style="21" customWidth="1"/>
    <col min="4870" max="4870" width="10.7109375" style="21" customWidth="1"/>
    <col min="4871" max="5122" width="9.140625" style="21"/>
    <col min="5123" max="5123" width="11.7109375" style="21" customWidth="1"/>
    <col min="5124" max="5124" width="9.140625" style="21"/>
    <col min="5125" max="5125" width="14.7109375" style="21" customWidth="1"/>
    <col min="5126" max="5126" width="10.7109375" style="21" customWidth="1"/>
    <col min="5127" max="5378" width="9.140625" style="21"/>
    <col min="5379" max="5379" width="11.7109375" style="21" customWidth="1"/>
    <col min="5380" max="5380" width="9.140625" style="21"/>
    <col min="5381" max="5381" width="14.7109375" style="21" customWidth="1"/>
    <col min="5382" max="5382" width="10.7109375" style="21" customWidth="1"/>
    <col min="5383" max="5634" width="9.140625" style="21"/>
    <col min="5635" max="5635" width="11.7109375" style="21" customWidth="1"/>
    <col min="5636" max="5636" width="9.140625" style="21"/>
    <col min="5637" max="5637" width="14.7109375" style="21" customWidth="1"/>
    <col min="5638" max="5638" width="10.7109375" style="21" customWidth="1"/>
    <col min="5639" max="5890" width="9.140625" style="21"/>
    <col min="5891" max="5891" width="11.7109375" style="21" customWidth="1"/>
    <col min="5892" max="5892" width="9.140625" style="21"/>
    <col min="5893" max="5893" width="14.7109375" style="21" customWidth="1"/>
    <col min="5894" max="5894" width="10.7109375" style="21" customWidth="1"/>
    <col min="5895" max="6146" width="9.140625" style="21"/>
    <col min="6147" max="6147" width="11.7109375" style="21" customWidth="1"/>
    <col min="6148" max="6148" width="9.140625" style="21"/>
    <col min="6149" max="6149" width="14.7109375" style="21" customWidth="1"/>
    <col min="6150" max="6150" width="10.7109375" style="21" customWidth="1"/>
    <col min="6151" max="6402" width="9.140625" style="21"/>
    <col min="6403" max="6403" width="11.7109375" style="21" customWidth="1"/>
    <col min="6404" max="6404" width="9.140625" style="21"/>
    <col min="6405" max="6405" width="14.7109375" style="21" customWidth="1"/>
    <col min="6406" max="6406" width="10.7109375" style="21" customWidth="1"/>
    <col min="6407" max="6658" width="9.140625" style="21"/>
    <col min="6659" max="6659" width="11.7109375" style="21" customWidth="1"/>
    <col min="6660" max="6660" width="9.140625" style="21"/>
    <col min="6661" max="6661" width="14.7109375" style="21" customWidth="1"/>
    <col min="6662" max="6662" width="10.7109375" style="21" customWidth="1"/>
    <col min="6663" max="6914" width="9.140625" style="21"/>
    <col min="6915" max="6915" width="11.7109375" style="21" customWidth="1"/>
    <col min="6916" max="6916" width="9.140625" style="21"/>
    <col min="6917" max="6917" width="14.7109375" style="21" customWidth="1"/>
    <col min="6918" max="6918" width="10.7109375" style="21" customWidth="1"/>
    <col min="6919" max="7170" width="9.140625" style="21"/>
    <col min="7171" max="7171" width="11.7109375" style="21" customWidth="1"/>
    <col min="7172" max="7172" width="9.140625" style="21"/>
    <col min="7173" max="7173" width="14.7109375" style="21" customWidth="1"/>
    <col min="7174" max="7174" width="10.7109375" style="21" customWidth="1"/>
    <col min="7175" max="7426" width="9.140625" style="21"/>
    <col min="7427" max="7427" width="11.7109375" style="21" customWidth="1"/>
    <col min="7428" max="7428" width="9.140625" style="21"/>
    <col min="7429" max="7429" width="14.7109375" style="21" customWidth="1"/>
    <col min="7430" max="7430" width="10.7109375" style="21" customWidth="1"/>
    <col min="7431" max="7682" width="9.140625" style="21"/>
    <col min="7683" max="7683" width="11.7109375" style="21" customWidth="1"/>
    <col min="7684" max="7684" width="9.140625" style="21"/>
    <col min="7685" max="7685" width="14.7109375" style="21" customWidth="1"/>
    <col min="7686" max="7686" width="10.7109375" style="21" customWidth="1"/>
    <col min="7687" max="7938" width="9.140625" style="21"/>
    <col min="7939" max="7939" width="11.7109375" style="21" customWidth="1"/>
    <col min="7940" max="7940" width="9.140625" style="21"/>
    <col min="7941" max="7941" width="14.7109375" style="21" customWidth="1"/>
    <col min="7942" max="7942" width="10.7109375" style="21" customWidth="1"/>
    <col min="7943" max="8194" width="9.140625" style="21"/>
    <col min="8195" max="8195" width="11.7109375" style="21" customWidth="1"/>
    <col min="8196" max="8196" width="9.140625" style="21"/>
    <col min="8197" max="8197" width="14.7109375" style="21" customWidth="1"/>
    <col min="8198" max="8198" width="10.7109375" style="21" customWidth="1"/>
    <col min="8199" max="8450" width="9.140625" style="21"/>
    <col min="8451" max="8451" width="11.7109375" style="21" customWidth="1"/>
    <col min="8452" max="8452" width="9.140625" style="21"/>
    <col min="8453" max="8453" width="14.7109375" style="21" customWidth="1"/>
    <col min="8454" max="8454" width="10.7109375" style="21" customWidth="1"/>
    <col min="8455" max="8706" width="9.140625" style="21"/>
    <col min="8707" max="8707" width="11.7109375" style="21" customWidth="1"/>
    <col min="8708" max="8708" width="9.140625" style="21"/>
    <col min="8709" max="8709" width="14.7109375" style="21" customWidth="1"/>
    <col min="8710" max="8710" width="10.7109375" style="21" customWidth="1"/>
    <col min="8711" max="8962" width="9.140625" style="21"/>
    <col min="8963" max="8963" width="11.7109375" style="21" customWidth="1"/>
    <col min="8964" max="8964" width="9.140625" style="21"/>
    <col min="8965" max="8965" width="14.7109375" style="21" customWidth="1"/>
    <col min="8966" max="8966" width="10.7109375" style="21" customWidth="1"/>
    <col min="8967" max="9218" width="9.140625" style="21"/>
    <col min="9219" max="9219" width="11.7109375" style="21" customWidth="1"/>
    <col min="9220" max="9220" width="9.140625" style="21"/>
    <col min="9221" max="9221" width="14.7109375" style="21" customWidth="1"/>
    <col min="9222" max="9222" width="10.7109375" style="21" customWidth="1"/>
    <col min="9223" max="9474" width="9.140625" style="21"/>
    <col min="9475" max="9475" width="11.7109375" style="21" customWidth="1"/>
    <col min="9476" max="9476" width="9.140625" style="21"/>
    <col min="9477" max="9477" width="14.7109375" style="21" customWidth="1"/>
    <col min="9478" max="9478" width="10.7109375" style="21" customWidth="1"/>
    <col min="9479" max="9730" width="9.140625" style="21"/>
    <col min="9731" max="9731" width="11.7109375" style="21" customWidth="1"/>
    <col min="9732" max="9732" width="9.140625" style="21"/>
    <col min="9733" max="9733" width="14.7109375" style="21" customWidth="1"/>
    <col min="9734" max="9734" width="10.7109375" style="21" customWidth="1"/>
    <col min="9735" max="9986" width="9.140625" style="21"/>
    <col min="9987" max="9987" width="11.7109375" style="21" customWidth="1"/>
    <col min="9988" max="9988" width="9.140625" style="21"/>
    <col min="9989" max="9989" width="14.7109375" style="21" customWidth="1"/>
    <col min="9990" max="9990" width="10.7109375" style="21" customWidth="1"/>
    <col min="9991" max="10242" width="9.140625" style="21"/>
    <col min="10243" max="10243" width="11.7109375" style="21" customWidth="1"/>
    <col min="10244" max="10244" width="9.140625" style="21"/>
    <col min="10245" max="10245" width="14.7109375" style="21" customWidth="1"/>
    <col min="10246" max="10246" width="10.7109375" style="21" customWidth="1"/>
    <col min="10247" max="10498" width="9.140625" style="21"/>
    <col min="10499" max="10499" width="11.7109375" style="21" customWidth="1"/>
    <col min="10500" max="10500" width="9.140625" style="21"/>
    <col min="10501" max="10501" width="14.7109375" style="21" customWidth="1"/>
    <col min="10502" max="10502" width="10.7109375" style="21" customWidth="1"/>
    <col min="10503" max="10754" width="9.140625" style="21"/>
    <col min="10755" max="10755" width="11.7109375" style="21" customWidth="1"/>
    <col min="10756" max="10756" width="9.140625" style="21"/>
    <col min="10757" max="10757" width="14.7109375" style="21" customWidth="1"/>
    <col min="10758" max="10758" width="10.7109375" style="21" customWidth="1"/>
    <col min="10759" max="11010" width="9.140625" style="21"/>
    <col min="11011" max="11011" width="11.7109375" style="21" customWidth="1"/>
    <col min="11012" max="11012" width="9.140625" style="21"/>
    <col min="11013" max="11013" width="14.7109375" style="21" customWidth="1"/>
    <col min="11014" max="11014" width="10.7109375" style="21" customWidth="1"/>
    <col min="11015" max="11266" width="9.140625" style="21"/>
    <col min="11267" max="11267" width="11.7109375" style="21" customWidth="1"/>
    <col min="11268" max="11268" width="9.140625" style="21"/>
    <col min="11269" max="11269" width="14.7109375" style="21" customWidth="1"/>
    <col min="11270" max="11270" width="10.7109375" style="21" customWidth="1"/>
    <col min="11271" max="11522" width="9.140625" style="21"/>
    <col min="11523" max="11523" width="11.7109375" style="21" customWidth="1"/>
    <col min="11524" max="11524" width="9.140625" style="21"/>
    <col min="11525" max="11525" width="14.7109375" style="21" customWidth="1"/>
    <col min="11526" max="11526" width="10.7109375" style="21" customWidth="1"/>
    <col min="11527" max="11778" width="9.140625" style="21"/>
    <col min="11779" max="11779" width="11.7109375" style="21" customWidth="1"/>
    <col min="11780" max="11780" width="9.140625" style="21"/>
    <col min="11781" max="11781" width="14.7109375" style="21" customWidth="1"/>
    <col min="11782" max="11782" width="10.7109375" style="21" customWidth="1"/>
    <col min="11783" max="12034" width="9.140625" style="21"/>
    <col min="12035" max="12035" width="11.7109375" style="21" customWidth="1"/>
    <col min="12036" max="12036" width="9.140625" style="21"/>
    <col min="12037" max="12037" width="14.7109375" style="21" customWidth="1"/>
    <col min="12038" max="12038" width="10.7109375" style="21" customWidth="1"/>
    <col min="12039" max="12290" width="9.140625" style="21"/>
    <col min="12291" max="12291" width="11.7109375" style="21" customWidth="1"/>
    <col min="12292" max="12292" width="9.140625" style="21"/>
    <col min="12293" max="12293" width="14.7109375" style="21" customWidth="1"/>
    <col min="12294" max="12294" width="10.7109375" style="21" customWidth="1"/>
    <col min="12295" max="12546" width="9.140625" style="21"/>
    <col min="12547" max="12547" width="11.7109375" style="21" customWidth="1"/>
    <col min="12548" max="12548" width="9.140625" style="21"/>
    <col min="12549" max="12549" width="14.7109375" style="21" customWidth="1"/>
    <col min="12550" max="12550" width="10.7109375" style="21" customWidth="1"/>
    <col min="12551" max="12802" width="9.140625" style="21"/>
    <col min="12803" max="12803" width="11.7109375" style="21" customWidth="1"/>
    <col min="12804" max="12804" width="9.140625" style="21"/>
    <col min="12805" max="12805" width="14.7109375" style="21" customWidth="1"/>
    <col min="12806" max="12806" width="10.7109375" style="21" customWidth="1"/>
    <col min="12807" max="13058" width="9.140625" style="21"/>
    <col min="13059" max="13059" width="11.7109375" style="21" customWidth="1"/>
    <col min="13060" max="13060" width="9.140625" style="21"/>
    <col min="13061" max="13061" width="14.7109375" style="21" customWidth="1"/>
    <col min="13062" max="13062" width="10.7109375" style="21" customWidth="1"/>
    <col min="13063" max="13314" width="9.140625" style="21"/>
    <col min="13315" max="13315" width="11.7109375" style="21" customWidth="1"/>
    <col min="13316" max="13316" width="9.140625" style="21"/>
    <col min="13317" max="13317" width="14.7109375" style="21" customWidth="1"/>
    <col min="13318" max="13318" width="10.7109375" style="21" customWidth="1"/>
    <col min="13319" max="13570" width="9.140625" style="21"/>
    <col min="13571" max="13571" width="11.7109375" style="21" customWidth="1"/>
    <col min="13572" max="13572" width="9.140625" style="21"/>
    <col min="13573" max="13573" width="14.7109375" style="21" customWidth="1"/>
    <col min="13574" max="13574" width="10.7109375" style="21" customWidth="1"/>
    <col min="13575" max="13826" width="9.140625" style="21"/>
    <col min="13827" max="13827" width="11.7109375" style="21" customWidth="1"/>
    <col min="13828" max="13828" width="9.140625" style="21"/>
    <col min="13829" max="13829" width="14.7109375" style="21" customWidth="1"/>
    <col min="13830" max="13830" width="10.7109375" style="21" customWidth="1"/>
    <col min="13831" max="14082" width="9.140625" style="21"/>
    <col min="14083" max="14083" width="11.7109375" style="21" customWidth="1"/>
    <col min="14084" max="14084" width="9.140625" style="21"/>
    <col min="14085" max="14085" width="14.7109375" style="21" customWidth="1"/>
    <col min="14086" max="14086" width="10.7109375" style="21" customWidth="1"/>
    <col min="14087" max="14338" width="9.140625" style="21"/>
    <col min="14339" max="14339" width="11.7109375" style="21" customWidth="1"/>
    <col min="14340" max="14340" width="9.140625" style="21"/>
    <col min="14341" max="14341" width="14.7109375" style="21" customWidth="1"/>
    <col min="14342" max="14342" width="10.7109375" style="21" customWidth="1"/>
    <col min="14343" max="14594" width="9.140625" style="21"/>
    <col min="14595" max="14595" width="11.7109375" style="21" customWidth="1"/>
    <col min="14596" max="14596" width="9.140625" style="21"/>
    <col min="14597" max="14597" width="14.7109375" style="21" customWidth="1"/>
    <col min="14598" max="14598" width="10.7109375" style="21" customWidth="1"/>
    <col min="14599" max="14850" width="9.140625" style="21"/>
    <col min="14851" max="14851" width="11.7109375" style="21" customWidth="1"/>
    <col min="14852" max="14852" width="9.140625" style="21"/>
    <col min="14853" max="14853" width="14.7109375" style="21" customWidth="1"/>
    <col min="14854" max="14854" width="10.7109375" style="21" customWidth="1"/>
    <col min="14855" max="15106" width="9.140625" style="21"/>
    <col min="15107" max="15107" width="11.7109375" style="21" customWidth="1"/>
    <col min="15108" max="15108" width="9.140625" style="21"/>
    <col min="15109" max="15109" width="14.7109375" style="21" customWidth="1"/>
    <col min="15110" max="15110" width="10.7109375" style="21" customWidth="1"/>
    <col min="15111" max="15362" width="9.140625" style="21"/>
    <col min="15363" max="15363" width="11.7109375" style="21" customWidth="1"/>
    <col min="15364" max="15364" width="9.140625" style="21"/>
    <col min="15365" max="15365" width="14.7109375" style="21" customWidth="1"/>
    <col min="15366" max="15366" width="10.7109375" style="21" customWidth="1"/>
    <col min="15367" max="15618" width="9.140625" style="21"/>
    <col min="15619" max="15619" width="11.7109375" style="21" customWidth="1"/>
    <col min="15620" max="15620" width="9.140625" style="21"/>
    <col min="15621" max="15621" width="14.7109375" style="21" customWidth="1"/>
    <col min="15622" max="15622" width="10.7109375" style="21" customWidth="1"/>
    <col min="15623" max="15874" width="9.140625" style="21"/>
    <col min="15875" max="15875" width="11.7109375" style="21" customWidth="1"/>
    <col min="15876" max="15876" width="9.140625" style="21"/>
    <col min="15877" max="15877" width="14.7109375" style="21" customWidth="1"/>
    <col min="15878" max="15878" width="10.7109375" style="21" customWidth="1"/>
    <col min="15879" max="16130" width="9.140625" style="21"/>
    <col min="16131" max="16131" width="11.7109375" style="21" customWidth="1"/>
    <col min="16132" max="16132" width="9.140625" style="21"/>
    <col min="16133" max="16133" width="14.7109375" style="21" customWidth="1"/>
    <col min="16134" max="16134" width="10.7109375" style="21" customWidth="1"/>
    <col min="16135" max="16384" width="9.140625" style="21"/>
  </cols>
  <sheetData>
    <row r="2" spans="1:13" x14ac:dyDescent="0.25">
      <c r="A2" s="22" t="s">
        <v>136</v>
      </c>
      <c r="B2" s="22" t="s">
        <v>137</v>
      </c>
      <c r="C2" s="22" t="s">
        <v>138</v>
      </c>
      <c r="D2" s="255" t="s">
        <v>139</v>
      </c>
      <c r="E2" s="255"/>
    </row>
    <row r="3" spans="1:13" x14ac:dyDescent="0.25">
      <c r="A3" s="25">
        <v>0</v>
      </c>
      <c r="B3" s="25">
        <v>0</v>
      </c>
      <c r="C3" s="25">
        <v>1</v>
      </c>
      <c r="D3" s="256">
        <v>7</v>
      </c>
      <c r="E3" s="256"/>
    </row>
    <row r="5" spans="1:13" hidden="1" x14ac:dyDescent="0.25">
      <c r="A5" s="21" t="s">
        <v>101</v>
      </c>
      <c r="B5" s="23" t="s">
        <v>154</v>
      </c>
      <c r="C5" s="23">
        <f>D3</f>
        <v>7</v>
      </c>
      <c r="D5" s="24"/>
    </row>
    <row r="6" spans="1:13" x14ac:dyDescent="0.25">
      <c r="A6" s="21" t="s">
        <v>102</v>
      </c>
      <c r="B6" s="26">
        <v>10</v>
      </c>
      <c r="C6" s="27">
        <v>10</v>
      </c>
      <c r="D6" s="28">
        <f>((100/B6)*C6)/100</f>
        <v>1</v>
      </c>
    </row>
    <row r="7" spans="1:13" x14ac:dyDescent="0.25">
      <c r="A7" s="21" t="s">
        <v>103</v>
      </c>
      <c r="B7" s="26">
        <f>A3+B3+C3+D3</f>
        <v>8</v>
      </c>
      <c r="C7" s="27">
        <v>0</v>
      </c>
      <c r="D7" s="28">
        <f t="shared" ref="D7:D12" si="0">((100/B7)*C7)/100</f>
        <v>0</v>
      </c>
      <c r="F7" s="257" t="s">
        <v>155</v>
      </c>
      <c r="G7" s="257"/>
      <c r="H7" s="29" t="s">
        <v>156</v>
      </c>
      <c r="J7" s="35"/>
    </row>
    <row r="8" spans="1:13" x14ac:dyDescent="0.25">
      <c r="A8" s="21" t="s">
        <v>108</v>
      </c>
      <c r="B8" s="26">
        <f>C5</f>
        <v>7</v>
      </c>
      <c r="C8" s="27">
        <v>0</v>
      </c>
      <c r="D8" s="28">
        <f t="shared" si="0"/>
        <v>0</v>
      </c>
      <c r="F8" s="254" t="s">
        <v>157</v>
      </c>
      <c r="G8" s="254"/>
      <c r="H8" s="26" t="s">
        <v>158</v>
      </c>
    </row>
    <row r="9" spans="1:13" x14ac:dyDescent="0.25">
      <c r="A9" s="21" t="s">
        <v>110</v>
      </c>
      <c r="B9" s="26">
        <f>C5</f>
        <v>7</v>
      </c>
      <c r="C9" s="27">
        <v>0</v>
      </c>
      <c r="D9" s="28">
        <f t="shared" si="0"/>
        <v>0</v>
      </c>
      <c r="F9" s="254" t="s">
        <v>159</v>
      </c>
      <c r="G9" s="254"/>
      <c r="H9" s="26" t="s">
        <v>160</v>
      </c>
    </row>
    <row r="10" spans="1:13" x14ac:dyDescent="0.25">
      <c r="A10" s="21" t="s">
        <v>72</v>
      </c>
      <c r="B10" s="26">
        <f>C5</f>
        <v>7</v>
      </c>
      <c r="C10" s="27">
        <v>0</v>
      </c>
      <c r="D10" s="28">
        <f t="shared" si="0"/>
        <v>0</v>
      </c>
      <c r="F10" s="254" t="s">
        <v>161</v>
      </c>
      <c r="G10" s="254"/>
      <c r="H10" s="26" t="s">
        <v>162</v>
      </c>
    </row>
    <row r="11" spans="1:13" x14ac:dyDescent="0.25">
      <c r="A11" s="30" t="s">
        <v>106</v>
      </c>
      <c r="B11" s="26">
        <f>C5</f>
        <v>7</v>
      </c>
      <c r="C11" s="27">
        <v>0</v>
      </c>
      <c r="D11" s="28">
        <f t="shared" si="0"/>
        <v>0</v>
      </c>
      <c r="F11" s="254" t="s">
        <v>163</v>
      </c>
      <c r="G11" s="254"/>
      <c r="H11" s="26" t="s">
        <v>164</v>
      </c>
    </row>
    <row r="12" spans="1:13" x14ac:dyDescent="0.25">
      <c r="A12" s="21" t="s">
        <v>73</v>
      </c>
      <c r="B12" s="26">
        <f>C5</f>
        <v>7</v>
      </c>
      <c r="C12" s="27">
        <v>0</v>
      </c>
      <c r="D12" s="28">
        <f t="shared" si="0"/>
        <v>0</v>
      </c>
      <c r="F12" s="254" t="s">
        <v>165</v>
      </c>
      <c r="G12" s="254"/>
      <c r="H12" s="26" t="s">
        <v>166</v>
      </c>
    </row>
    <row r="13" spans="1:13" x14ac:dyDescent="0.25">
      <c r="F13" s="254" t="s">
        <v>167</v>
      </c>
      <c r="G13" s="254"/>
      <c r="H13" s="26" t="s">
        <v>168</v>
      </c>
    </row>
    <row r="14" spans="1:13" hidden="1" x14ac:dyDescent="0.25">
      <c r="A14" s="22"/>
      <c r="B14" s="22" t="s">
        <v>107</v>
      </c>
      <c r="C14" s="22" t="s">
        <v>111</v>
      </c>
      <c r="G14" s="22" t="s">
        <v>102</v>
      </c>
      <c r="H14" s="22" t="s">
        <v>104</v>
      </c>
      <c r="I14" s="22" t="s">
        <v>105</v>
      </c>
      <c r="J14" s="22" t="s">
        <v>71</v>
      </c>
      <c r="K14" s="22" t="s">
        <v>72</v>
      </c>
      <c r="L14" s="22" t="s">
        <v>106</v>
      </c>
      <c r="M14" s="22" t="s">
        <v>73</v>
      </c>
    </row>
    <row r="15" spans="1:13" hidden="1" x14ac:dyDescent="0.25">
      <c r="A15" s="22" t="s">
        <v>69</v>
      </c>
      <c r="B15" s="22">
        <f>G15</f>
        <v>10</v>
      </c>
      <c r="C15" s="22">
        <f>G16</f>
        <v>30</v>
      </c>
      <c r="E15" s="255" t="s">
        <v>107</v>
      </c>
      <c r="F15" s="255"/>
      <c r="G15" s="31">
        <f>C6</f>
        <v>10</v>
      </c>
      <c r="H15" s="31">
        <f>40/B7*C7</f>
        <v>0</v>
      </c>
      <c r="I15" s="31">
        <f>15/B8*C8</f>
        <v>0</v>
      </c>
      <c r="J15" s="31">
        <f>10/B9*C9</f>
        <v>0</v>
      </c>
      <c r="K15" s="31">
        <f>10/B10*C10</f>
        <v>0</v>
      </c>
      <c r="L15" s="31">
        <f>5/B11*C11</f>
        <v>0</v>
      </c>
      <c r="M15" s="31">
        <f>5/B12*C12</f>
        <v>0</v>
      </c>
    </row>
    <row r="16" spans="1:13" hidden="1" x14ac:dyDescent="0.25">
      <c r="A16" s="22" t="s">
        <v>70</v>
      </c>
      <c r="B16" s="22">
        <f>H15</f>
        <v>0</v>
      </c>
      <c r="C16" s="22">
        <f>H16</f>
        <v>0</v>
      </c>
      <c r="E16" s="255" t="s">
        <v>109</v>
      </c>
      <c r="F16" s="255"/>
      <c r="G16" s="22">
        <f>G15+20</f>
        <v>30</v>
      </c>
      <c r="H16" s="22">
        <f>30/B7*C7</f>
        <v>0</v>
      </c>
      <c r="I16" s="22">
        <f>15/B8*C8</f>
        <v>0</v>
      </c>
      <c r="J16" s="22">
        <f>10/B9*C9</f>
        <v>0</v>
      </c>
      <c r="K16" s="22">
        <f>5/B10*C10</f>
        <v>0</v>
      </c>
      <c r="L16" s="22">
        <f>5/B11*C11</f>
        <v>0</v>
      </c>
      <c r="M16" s="22">
        <f>5/B12*C12</f>
        <v>0</v>
      </c>
    </row>
    <row r="17" spans="1:8" hidden="1" x14ac:dyDescent="0.25">
      <c r="A17" s="22" t="s">
        <v>105</v>
      </c>
      <c r="B17" s="22">
        <f>I15</f>
        <v>0</v>
      </c>
      <c r="C17" s="22">
        <f>I16</f>
        <v>0</v>
      </c>
    </row>
    <row r="18" spans="1:8" hidden="1" x14ac:dyDescent="0.25">
      <c r="A18" s="22" t="s">
        <v>71</v>
      </c>
      <c r="B18" s="22">
        <f>J15</f>
        <v>0</v>
      </c>
      <c r="C18" s="22">
        <f>J16</f>
        <v>0</v>
      </c>
    </row>
    <row r="19" spans="1:8" hidden="1" x14ac:dyDescent="0.25">
      <c r="A19" s="22" t="s">
        <v>72</v>
      </c>
      <c r="B19" s="22">
        <f>K15</f>
        <v>0</v>
      </c>
      <c r="C19" s="22">
        <f>K16</f>
        <v>0</v>
      </c>
    </row>
    <row r="20" spans="1:8" hidden="1" x14ac:dyDescent="0.25">
      <c r="A20" s="32" t="s">
        <v>106</v>
      </c>
      <c r="B20" s="22">
        <f>L15</f>
        <v>0</v>
      </c>
      <c r="C20" s="22">
        <f>L16</f>
        <v>0</v>
      </c>
    </row>
    <row r="21" spans="1:8" hidden="1" x14ac:dyDescent="0.25">
      <c r="A21" s="22" t="s">
        <v>73</v>
      </c>
      <c r="B21" s="22">
        <f>M15</f>
        <v>0</v>
      </c>
      <c r="C21" s="22">
        <f>M16</f>
        <v>0</v>
      </c>
    </row>
    <row r="22" spans="1:8" x14ac:dyDescent="0.25">
      <c r="A22" s="22" t="s">
        <v>112</v>
      </c>
      <c r="B22" s="33">
        <f>(B15+B16+B17+B18+B19+B20+B21)/100</f>
        <v>0.1</v>
      </c>
      <c r="C22" s="33">
        <f>(C15+C16+C17+C18+C19+C20+C21)/100</f>
        <v>0.3</v>
      </c>
      <c r="F22" s="254" t="s">
        <v>169</v>
      </c>
      <c r="G22" s="254"/>
      <c r="H22" s="26" t="s">
        <v>160</v>
      </c>
    </row>
    <row r="23" spans="1:8" x14ac:dyDescent="0.25">
      <c r="F23" s="254" t="s">
        <v>170</v>
      </c>
      <c r="G23" s="254"/>
      <c r="H23" s="26" t="s">
        <v>171</v>
      </c>
    </row>
    <row r="24" spans="1:8" x14ac:dyDescent="0.25">
      <c r="A24" s="21" t="s">
        <v>144</v>
      </c>
      <c r="B24" s="34">
        <v>0.01</v>
      </c>
      <c r="C24" s="34">
        <v>0.02</v>
      </c>
      <c r="F24" s="254" t="s">
        <v>172</v>
      </c>
      <c r="G24" s="254"/>
      <c r="H24" s="26" t="s">
        <v>173</v>
      </c>
    </row>
    <row r="25" spans="1:8" x14ac:dyDescent="0.25">
      <c r="A25" s="21" t="s">
        <v>145</v>
      </c>
      <c r="B25" s="34">
        <v>0.01</v>
      </c>
      <c r="C25" s="34">
        <v>0.03</v>
      </c>
    </row>
    <row r="26" spans="1:8" x14ac:dyDescent="0.25">
      <c r="A26" s="21" t="s">
        <v>146</v>
      </c>
      <c r="B26" s="34">
        <v>0.03</v>
      </c>
      <c r="C26" s="34">
        <v>0.08</v>
      </c>
    </row>
    <row r="27" spans="1:8" x14ac:dyDescent="0.25">
      <c r="A27" s="21" t="s">
        <v>242</v>
      </c>
      <c r="B27" s="34">
        <v>0.05</v>
      </c>
      <c r="C27" s="34">
        <v>0.15</v>
      </c>
    </row>
    <row r="28" spans="1:8" x14ac:dyDescent="0.25">
      <c r="A28" s="21" t="s">
        <v>148</v>
      </c>
      <c r="B28" s="34">
        <v>7.0000000000000007E-2</v>
      </c>
      <c r="C28" s="34">
        <v>0.2</v>
      </c>
    </row>
    <row r="29" spans="1:8" x14ac:dyDescent="0.25">
      <c r="A29" s="21" t="s">
        <v>149</v>
      </c>
      <c r="B29" s="34">
        <v>0.1</v>
      </c>
      <c r="C29" s="34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RowHeight="15" x14ac:dyDescent="0.25"/>
  <cols>
    <col min="1" max="1" width="20.5703125" style="21" customWidth="1"/>
    <col min="2" max="2" width="11.7109375" style="21" customWidth="1"/>
    <col min="3" max="4" width="9.140625" style="21"/>
    <col min="5" max="5" width="10.140625" style="21" customWidth="1"/>
    <col min="6" max="6" width="10.7109375" style="21" customWidth="1"/>
    <col min="7" max="7" width="9.140625" style="21"/>
    <col min="8" max="8" width="10.42578125" style="21" customWidth="1"/>
    <col min="9" max="9" width="15.42578125" style="21" customWidth="1"/>
    <col min="10" max="258" width="9.140625" style="21"/>
    <col min="259" max="259" width="11.7109375" style="21" customWidth="1"/>
    <col min="260" max="260" width="9.140625" style="21"/>
    <col min="261" max="261" width="14.7109375" style="21" customWidth="1"/>
    <col min="262" max="262" width="10.7109375" style="21" customWidth="1"/>
    <col min="263" max="514" width="9.140625" style="21"/>
    <col min="515" max="515" width="11.7109375" style="21" customWidth="1"/>
    <col min="516" max="516" width="9.140625" style="21"/>
    <col min="517" max="517" width="14.7109375" style="21" customWidth="1"/>
    <col min="518" max="518" width="10.7109375" style="21" customWidth="1"/>
    <col min="519" max="770" width="9.140625" style="21"/>
    <col min="771" max="771" width="11.7109375" style="21" customWidth="1"/>
    <col min="772" max="772" width="9.140625" style="21"/>
    <col min="773" max="773" width="14.7109375" style="21" customWidth="1"/>
    <col min="774" max="774" width="10.7109375" style="21" customWidth="1"/>
    <col min="775" max="1026" width="9.140625" style="21"/>
    <col min="1027" max="1027" width="11.7109375" style="21" customWidth="1"/>
    <col min="1028" max="1028" width="9.140625" style="21"/>
    <col min="1029" max="1029" width="14.7109375" style="21" customWidth="1"/>
    <col min="1030" max="1030" width="10.7109375" style="21" customWidth="1"/>
    <col min="1031" max="1282" width="9.140625" style="21"/>
    <col min="1283" max="1283" width="11.7109375" style="21" customWidth="1"/>
    <col min="1284" max="1284" width="9.140625" style="21"/>
    <col min="1285" max="1285" width="14.7109375" style="21" customWidth="1"/>
    <col min="1286" max="1286" width="10.7109375" style="21" customWidth="1"/>
    <col min="1287" max="1538" width="9.140625" style="21"/>
    <col min="1539" max="1539" width="11.7109375" style="21" customWidth="1"/>
    <col min="1540" max="1540" width="9.140625" style="21"/>
    <col min="1541" max="1541" width="14.7109375" style="21" customWidth="1"/>
    <col min="1542" max="1542" width="10.7109375" style="21" customWidth="1"/>
    <col min="1543" max="1794" width="9.140625" style="21"/>
    <col min="1795" max="1795" width="11.7109375" style="21" customWidth="1"/>
    <col min="1796" max="1796" width="9.140625" style="21"/>
    <col min="1797" max="1797" width="14.7109375" style="21" customWidth="1"/>
    <col min="1798" max="1798" width="10.7109375" style="21" customWidth="1"/>
    <col min="1799" max="2050" width="9.140625" style="21"/>
    <col min="2051" max="2051" width="11.7109375" style="21" customWidth="1"/>
    <col min="2052" max="2052" width="9.140625" style="21"/>
    <col min="2053" max="2053" width="14.7109375" style="21" customWidth="1"/>
    <col min="2054" max="2054" width="10.7109375" style="21" customWidth="1"/>
    <col min="2055" max="2306" width="9.140625" style="21"/>
    <col min="2307" max="2307" width="11.7109375" style="21" customWidth="1"/>
    <col min="2308" max="2308" width="9.140625" style="21"/>
    <col min="2309" max="2309" width="14.7109375" style="21" customWidth="1"/>
    <col min="2310" max="2310" width="10.7109375" style="21" customWidth="1"/>
    <col min="2311" max="2562" width="9.140625" style="21"/>
    <col min="2563" max="2563" width="11.7109375" style="21" customWidth="1"/>
    <col min="2564" max="2564" width="9.140625" style="21"/>
    <col min="2565" max="2565" width="14.7109375" style="21" customWidth="1"/>
    <col min="2566" max="2566" width="10.7109375" style="21" customWidth="1"/>
    <col min="2567" max="2818" width="9.140625" style="21"/>
    <col min="2819" max="2819" width="11.7109375" style="21" customWidth="1"/>
    <col min="2820" max="2820" width="9.140625" style="21"/>
    <col min="2821" max="2821" width="14.7109375" style="21" customWidth="1"/>
    <col min="2822" max="2822" width="10.7109375" style="21" customWidth="1"/>
    <col min="2823" max="3074" width="9.140625" style="21"/>
    <col min="3075" max="3075" width="11.7109375" style="21" customWidth="1"/>
    <col min="3076" max="3076" width="9.140625" style="21"/>
    <col min="3077" max="3077" width="14.7109375" style="21" customWidth="1"/>
    <col min="3078" max="3078" width="10.7109375" style="21" customWidth="1"/>
    <col min="3079" max="3330" width="9.140625" style="21"/>
    <col min="3331" max="3331" width="11.7109375" style="21" customWidth="1"/>
    <col min="3332" max="3332" width="9.140625" style="21"/>
    <col min="3333" max="3333" width="14.7109375" style="21" customWidth="1"/>
    <col min="3334" max="3334" width="10.7109375" style="21" customWidth="1"/>
    <col min="3335" max="3586" width="9.140625" style="21"/>
    <col min="3587" max="3587" width="11.7109375" style="21" customWidth="1"/>
    <col min="3588" max="3588" width="9.140625" style="21"/>
    <col min="3589" max="3589" width="14.7109375" style="21" customWidth="1"/>
    <col min="3590" max="3590" width="10.7109375" style="21" customWidth="1"/>
    <col min="3591" max="3842" width="9.140625" style="21"/>
    <col min="3843" max="3843" width="11.7109375" style="21" customWidth="1"/>
    <col min="3844" max="3844" width="9.140625" style="21"/>
    <col min="3845" max="3845" width="14.7109375" style="21" customWidth="1"/>
    <col min="3846" max="3846" width="10.7109375" style="21" customWidth="1"/>
    <col min="3847" max="4098" width="9.140625" style="21"/>
    <col min="4099" max="4099" width="11.7109375" style="21" customWidth="1"/>
    <col min="4100" max="4100" width="9.140625" style="21"/>
    <col min="4101" max="4101" width="14.7109375" style="21" customWidth="1"/>
    <col min="4102" max="4102" width="10.7109375" style="21" customWidth="1"/>
    <col min="4103" max="4354" width="9.140625" style="21"/>
    <col min="4355" max="4355" width="11.7109375" style="21" customWidth="1"/>
    <col min="4356" max="4356" width="9.140625" style="21"/>
    <col min="4357" max="4357" width="14.7109375" style="21" customWidth="1"/>
    <col min="4358" max="4358" width="10.7109375" style="21" customWidth="1"/>
    <col min="4359" max="4610" width="9.140625" style="21"/>
    <col min="4611" max="4611" width="11.7109375" style="21" customWidth="1"/>
    <col min="4612" max="4612" width="9.140625" style="21"/>
    <col min="4613" max="4613" width="14.7109375" style="21" customWidth="1"/>
    <col min="4614" max="4614" width="10.7109375" style="21" customWidth="1"/>
    <col min="4615" max="4866" width="9.140625" style="21"/>
    <col min="4867" max="4867" width="11.7109375" style="21" customWidth="1"/>
    <col min="4868" max="4868" width="9.140625" style="21"/>
    <col min="4869" max="4869" width="14.7109375" style="21" customWidth="1"/>
    <col min="4870" max="4870" width="10.7109375" style="21" customWidth="1"/>
    <col min="4871" max="5122" width="9.140625" style="21"/>
    <col min="5123" max="5123" width="11.7109375" style="21" customWidth="1"/>
    <col min="5124" max="5124" width="9.140625" style="21"/>
    <col min="5125" max="5125" width="14.7109375" style="21" customWidth="1"/>
    <col min="5126" max="5126" width="10.7109375" style="21" customWidth="1"/>
    <col min="5127" max="5378" width="9.140625" style="21"/>
    <col min="5379" max="5379" width="11.7109375" style="21" customWidth="1"/>
    <col min="5380" max="5380" width="9.140625" style="21"/>
    <col min="5381" max="5381" width="14.7109375" style="21" customWidth="1"/>
    <col min="5382" max="5382" width="10.7109375" style="21" customWidth="1"/>
    <col min="5383" max="5634" width="9.140625" style="21"/>
    <col min="5635" max="5635" width="11.7109375" style="21" customWidth="1"/>
    <col min="5636" max="5636" width="9.140625" style="21"/>
    <col min="5637" max="5637" width="14.7109375" style="21" customWidth="1"/>
    <col min="5638" max="5638" width="10.7109375" style="21" customWidth="1"/>
    <col min="5639" max="5890" width="9.140625" style="21"/>
    <col min="5891" max="5891" width="11.7109375" style="21" customWidth="1"/>
    <col min="5892" max="5892" width="9.140625" style="21"/>
    <col min="5893" max="5893" width="14.7109375" style="21" customWidth="1"/>
    <col min="5894" max="5894" width="10.7109375" style="21" customWidth="1"/>
    <col min="5895" max="6146" width="9.140625" style="21"/>
    <col min="6147" max="6147" width="11.7109375" style="21" customWidth="1"/>
    <col min="6148" max="6148" width="9.140625" style="21"/>
    <col min="6149" max="6149" width="14.7109375" style="21" customWidth="1"/>
    <col min="6150" max="6150" width="10.7109375" style="21" customWidth="1"/>
    <col min="6151" max="6402" width="9.140625" style="21"/>
    <col min="6403" max="6403" width="11.7109375" style="21" customWidth="1"/>
    <col min="6404" max="6404" width="9.140625" style="21"/>
    <col min="6405" max="6405" width="14.7109375" style="21" customWidth="1"/>
    <col min="6406" max="6406" width="10.7109375" style="21" customWidth="1"/>
    <col min="6407" max="6658" width="9.140625" style="21"/>
    <col min="6659" max="6659" width="11.7109375" style="21" customWidth="1"/>
    <col min="6660" max="6660" width="9.140625" style="21"/>
    <col min="6661" max="6661" width="14.7109375" style="21" customWidth="1"/>
    <col min="6662" max="6662" width="10.7109375" style="21" customWidth="1"/>
    <col min="6663" max="6914" width="9.140625" style="21"/>
    <col min="6915" max="6915" width="11.7109375" style="21" customWidth="1"/>
    <col min="6916" max="6916" width="9.140625" style="21"/>
    <col min="6917" max="6917" width="14.7109375" style="21" customWidth="1"/>
    <col min="6918" max="6918" width="10.7109375" style="21" customWidth="1"/>
    <col min="6919" max="7170" width="9.140625" style="21"/>
    <col min="7171" max="7171" width="11.7109375" style="21" customWidth="1"/>
    <col min="7172" max="7172" width="9.140625" style="21"/>
    <col min="7173" max="7173" width="14.7109375" style="21" customWidth="1"/>
    <col min="7174" max="7174" width="10.7109375" style="21" customWidth="1"/>
    <col min="7175" max="7426" width="9.140625" style="21"/>
    <col min="7427" max="7427" width="11.7109375" style="21" customWidth="1"/>
    <col min="7428" max="7428" width="9.140625" style="21"/>
    <col min="7429" max="7429" width="14.7109375" style="21" customWidth="1"/>
    <col min="7430" max="7430" width="10.7109375" style="21" customWidth="1"/>
    <col min="7431" max="7682" width="9.140625" style="21"/>
    <col min="7683" max="7683" width="11.7109375" style="21" customWidth="1"/>
    <col min="7684" max="7684" width="9.140625" style="21"/>
    <col min="7685" max="7685" width="14.7109375" style="21" customWidth="1"/>
    <col min="7686" max="7686" width="10.7109375" style="21" customWidth="1"/>
    <col min="7687" max="7938" width="9.140625" style="21"/>
    <col min="7939" max="7939" width="11.7109375" style="21" customWidth="1"/>
    <col min="7940" max="7940" width="9.140625" style="21"/>
    <col min="7941" max="7941" width="14.7109375" style="21" customWidth="1"/>
    <col min="7942" max="7942" width="10.7109375" style="21" customWidth="1"/>
    <col min="7943" max="8194" width="9.140625" style="21"/>
    <col min="8195" max="8195" width="11.7109375" style="21" customWidth="1"/>
    <col min="8196" max="8196" width="9.140625" style="21"/>
    <col min="8197" max="8197" width="14.7109375" style="21" customWidth="1"/>
    <col min="8198" max="8198" width="10.7109375" style="21" customWidth="1"/>
    <col min="8199" max="8450" width="9.140625" style="21"/>
    <col min="8451" max="8451" width="11.7109375" style="21" customWidth="1"/>
    <col min="8452" max="8452" width="9.140625" style="21"/>
    <col min="8453" max="8453" width="14.7109375" style="21" customWidth="1"/>
    <col min="8454" max="8454" width="10.7109375" style="21" customWidth="1"/>
    <col min="8455" max="8706" width="9.140625" style="21"/>
    <col min="8707" max="8707" width="11.7109375" style="21" customWidth="1"/>
    <col min="8708" max="8708" width="9.140625" style="21"/>
    <col min="8709" max="8709" width="14.7109375" style="21" customWidth="1"/>
    <col min="8710" max="8710" width="10.7109375" style="21" customWidth="1"/>
    <col min="8711" max="8962" width="9.140625" style="21"/>
    <col min="8963" max="8963" width="11.7109375" style="21" customWidth="1"/>
    <col min="8964" max="8964" width="9.140625" style="21"/>
    <col min="8965" max="8965" width="14.7109375" style="21" customWidth="1"/>
    <col min="8966" max="8966" width="10.7109375" style="21" customWidth="1"/>
    <col min="8967" max="9218" width="9.140625" style="21"/>
    <col min="9219" max="9219" width="11.7109375" style="21" customWidth="1"/>
    <col min="9220" max="9220" width="9.140625" style="21"/>
    <col min="9221" max="9221" width="14.7109375" style="21" customWidth="1"/>
    <col min="9222" max="9222" width="10.7109375" style="21" customWidth="1"/>
    <col min="9223" max="9474" width="9.140625" style="21"/>
    <col min="9475" max="9475" width="11.7109375" style="21" customWidth="1"/>
    <col min="9476" max="9476" width="9.140625" style="21"/>
    <col min="9477" max="9477" width="14.7109375" style="21" customWidth="1"/>
    <col min="9478" max="9478" width="10.7109375" style="21" customWidth="1"/>
    <col min="9479" max="9730" width="9.140625" style="21"/>
    <col min="9731" max="9731" width="11.7109375" style="21" customWidth="1"/>
    <col min="9732" max="9732" width="9.140625" style="21"/>
    <col min="9733" max="9733" width="14.7109375" style="21" customWidth="1"/>
    <col min="9734" max="9734" width="10.7109375" style="21" customWidth="1"/>
    <col min="9735" max="9986" width="9.140625" style="21"/>
    <col min="9987" max="9987" width="11.7109375" style="21" customWidth="1"/>
    <col min="9988" max="9988" width="9.140625" style="21"/>
    <col min="9989" max="9989" width="14.7109375" style="21" customWidth="1"/>
    <col min="9990" max="9990" width="10.7109375" style="21" customWidth="1"/>
    <col min="9991" max="10242" width="9.140625" style="21"/>
    <col min="10243" max="10243" width="11.7109375" style="21" customWidth="1"/>
    <col min="10244" max="10244" width="9.140625" style="21"/>
    <col min="10245" max="10245" width="14.7109375" style="21" customWidth="1"/>
    <col min="10246" max="10246" width="10.7109375" style="21" customWidth="1"/>
    <col min="10247" max="10498" width="9.140625" style="21"/>
    <col min="10499" max="10499" width="11.7109375" style="21" customWidth="1"/>
    <col min="10500" max="10500" width="9.140625" style="21"/>
    <col min="10501" max="10501" width="14.7109375" style="21" customWidth="1"/>
    <col min="10502" max="10502" width="10.7109375" style="21" customWidth="1"/>
    <col min="10503" max="10754" width="9.140625" style="21"/>
    <col min="10755" max="10755" width="11.7109375" style="21" customWidth="1"/>
    <col min="10756" max="10756" width="9.140625" style="21"/>
    <col min="10757" max="10757" width="14.7109375" style="21" customWidth="1"/>
    <col min="10758" max="10758" width="10.7109375" style="21" customWidth="1"/>
    <col min="10759" max="11010" width="9.140625" style="21"/>
    <col min="11011" max="11011" width="11.7109375" style="21" customWidth="1"/>
    <col min="11012" max="11012" width="9.140625" style="21"/>
    <col min="11013" max="11013" width="14.7109375" style="21" customWidth="1"/>
    <col min="11014" max="11014" width="10.7109375" style="21" customWidth="1"/>
    <col min="11015" max="11266" width="9.140625" style="21"/>
    <col min="11267" max="11267" width="11.7109375" style="21" customWidth="1"/>
    <col min="11268" max="11268" width="9.140625" style="21"/>
    <col min="11269" max="11269" width="14.7109375" style="21" customWidth="1"/>
    <col min="11270" max="11270" width="10.7109375" style="21" customWidth="1"/>
    <col min="11271" max="11522" width="9.140625" style="21"/>
    <col min="11523" max="11523" width="11.7109375" style="21" customWidth="1"/>
    <col min="11524" max="11524" width="9.140625" style="21"/>
    <col min="11525" max="11525" width="14.7109375" style="21" customWidth="1"/>
    <col min="11526" max="11526" width="10.7109375" style="21" customWidth="1"/>
    <col min="11527" max="11778" width="9.140625" style="21"/>
    <col min="11779" max="11779" width="11.7109375" style="21" customWidth="1"/>
    <col min="11780" max="11780" width="9.140625" style="21"/>
    <col min="11781" max="11781" width="14.7109375" style="21" customWidth="1"/>
    <col min="11782" max="11782" width="10.7109375" style="21" customWidth="1"/>
    <col min="11783" max="12034" width="9.140625" style="21"/>
    <col min="12035" max="12035" width="11.7109375" style="21" customWidth="1"/>
    <col min="12036" max="12036" width="9.140625" style="21"/>
    <col min="12037" max="12037" width="14.7109375" style="21" customWidth="1"/>
    <col min="12038" max="12038" width="10.7109375" style="21" customWidth="1"/>
    <col min="12039" max="12290" width="9.140625" style="21"/>
    <col min="12291" max="12291" width="11.7109375" style="21" customWidth="1"/>
    <col min="12292" max="12292" width="9.140625" style="21"/>
    <col min="12293" max="12293" width="14.7109375" style="21" customWidth="1"/>
    <col min="12294" max="12294" width="10.7109375" style="21" customWidth="1"/>
    <col min="12295" max="12546" width="9.140625" style="21"/>
    <col min="12547" max="12547" width="11.7109375" style="21" customWidth="1"/>
    <col min="12548" max="12548" width="9.140625" style="21"/>
    <col min="12549" max="12549" width="14.7109375" style="21" customWidth="1"/>
    <col min="12550" max="12550" width="10.7109375" style="21" customWidth="1"/>
    <col min="12551" max="12802" width="9.140625" style="21"/>
    <col min="12803" max="12803" width="11.7109375" style="21" customWidth="1"/>
    <col min="12804" max="12804" width="9.140625" style="21"/>
    <col min="12805" max="12805" width="14.7109375" style="21" customWidth="1"/>
    <col min="12806" max="12806" width="10.7109375" style="21" customWidth="1"/>
    <col min="12807" max="13058" width="9.140625" style="21"/>
    <col min="13059" max="13059" width="11.7109375" style="21" customWidth="1"/>
    <col min="13060" max="13060" width="9.140625" style="21"/>
    <col min="13061" max="13061" width="14.7109375" style="21" customWidth="1"/>
    <col min="13062" max="13062" width="10.7109375" style="21" customWidth="1"/>
    <col min="13063" max="13314" width="9.140625" style="21"/>
    <col min="13315" max="13315" width="11.7109375" style="21" customWidth="1"/>
    <col min="13316" max="13316" width="9.140625" style="21"/>
    <col min="13317" max="13317" width="14.7109375" style="21" customWidth="1"/>
    <col min="13318" max="13318" width="10.7109375" style="21" customWidth="1"/>
    <col min="13319" max="13570" width="9.140625" style="21"/>
    <col min="13571" max="13571" width="11.7109375" style="21" customWidth="1"/>
    <col min="13572" max="13572" width="9.140625" style="21"/>
    <col min="13573" max="13573" width="14.7109375" style="21" customWidth="1"/>
    <col min="13574" max="13574" width="10.7109375" style="21" customWidth="1"/>
    <col min="13575" max="13826" width="9.140625" style="21"/>
    <col min="13827" max="13827" width="11.7109375" style="21" customWidth="1"/>
    <col min="13828" max="13828" width="9.140625" style="21"/>
    <col min="13829" max="13829" width="14.7109375" style="21" customWidth="1"/>
    <col min="13830" max="13830" width="10.7109375" style="21" customWidth="1"/>
    <col min="13831" max="14082" width="9.140625" style="21"/>
    <col min="14083" max="14083" width="11.7109375" style="21" customWidth="1"/>
    <col min="14084" max="14084" width="9.140625" style="21"/>
    <col min="14085" max="14085" width="14.7109375" style="21" customWidth="1"/>
    <col min="14086" max="14086" width="10.7109375" style="21" customWidth="1"/>
    <col min="14087" max="14338" width="9.140625" style="21"/>
    <col min="14339" max="14339" width="11.7109375" style="21" customWidth="1"/>
    <col min="14340" max="14340" width="9.140625" style="21"/>
    <col min="14341" max="14341" width="14.7109375" style="21" customWidth="1"/>
    <col min="14342" max="14342" width="10.7109375" style="21" customWidth="1"/>
    <col min="14343" max="14594" width="9.140625" style="21"/>
    <col min="14595" max="14595" width="11.7109375" style="21" customWidth="1"/>
    <col min="14596" max="14596" width="9.140625" style="21"/>
    <col min="14597" max="14597" width="14.7109375" style="21" customWidth="1"/>
    <col min="14598" max="14598" width="10.7109375" style="21" customWidth="1"/>
    <col min="14599" max="14850" width="9.140625" style="21"/>
    <col min="14851" max="14851" width="11.7109375" style="21" customWidth="1"/>
    <col min="14852" max="14852" width="9.140625" style="21"/>
    <col min="14853" max="14853" width="14.7109375" style="21" customWidth="1"/>
    <col min="14854" max="14854" width="10.7109375" style="21" customWidth="1"/>
    <col min="14855" max="15106" width="9.140625" style="21"/>
    <col min="15107" max="15107" width="11.7109375" style="21" customWidth="1"/>
    <col min="15108" max="15108" width="9.140625" style="21"/>
    <col min="15109" max="15109" width="14.7109375" style="21" customWidth="1"/>
    <col min="15110" max="15110" width="10.7109375" style="21" customWidth="1"/>
    <col min="15111" max="15362" width="9.140625" style="21"/>
    <col min="15363" max="15363" width="11.7109375" style="21" customWidth="1"/>
    <col min="15364" max="15364" width="9.140625" style="21"/>
    <col min="15365" max="15365" width="14.7109375" style="21" customWidth="1"/>
    <col min="15366" max="15366" width="10.7109375" style="21" customWidth="1"/>
    <col min="15367" max="15618" width="9.140625" style="21"/>
    <col min="15619" max="15619" width="11.7109375" style="21" customWidth="1"/>
    <col min="15620" max="15620" width="9.140625" style="21"/>
    <col min="15621" max="15621" width="14.7109375" style="21" customWidth="1"/>
    <col min="15622" max="15622" width="10.7109375" style="21" customWidth="1"/>
    <col min="15623" max="15874" width="9.140625" style="21"/>
    <col min="15875" max="15875" width="11.7109375" style="21" customWidth="1"/>
    <col min="15876" max="15876" width="9.140625" style="21"/>
    <col min="15877" max="15877" width="14.7109375" style="21" customWidth="1"/>
    <col min="15878" max="15878" width="10.7109375" style="21" customWidth="1"/>
    <col min="15879" max="16130" width="9.140625" style="21"/>
    <col min="16131" max="16131" width="11.7109375" style="21" customWidth="1"/>
    <col min="16132" max="16132" width="9.140625" style="21"/>
    <col min="16133" max="16133" width="14.7109375" style="21" customWidth="1"/>
    <col min="16134" max="16134" width="10.7109375" style="21" customWidth="1"/>
    <col min="16135" max="16384" width="9.140625" style="21"/>
  </cols>
  <sheetData>
    <row r="2" spans="1:13" x14ac:dyDescent="0.25">
      <c r="A2" s="22" t="s">
        <v>136</v>
      </c>
      <c r="B2" s="22" t="s">
        <v>137</v>
      </c>
      <c r="C2" s="22" t="s">
        <v>138</v>
      </c>
      <c r="D2" s="255" t="s">
        <v>139</v>
      </c>
      <c r="E2" s="255"/>
    </row>
    <row r="3" spans="1:13" x14ac:dyDescent="0.25">
      <c r="A3" s="25">
        <v>0</v>
      </c>
      <c r="B3" s="25">
        <v>0</v>
      </c>
      <c r="C3" s="25">
        <v>1</v>
      </c>
      <c r="D3" s="256">
        <v>7</v>
      </c>
      <c r="E3" s="256"/>
    </row>
    <row r="5" spans="1:13" hidden="1" x14ac:dyDescent="0.25">
      <c r="A5" s="21" t="s">
        <v>101</v>
      </c>
      <c r="B5" s="23" t="s">
        <v>154</v>
      </c>
      <c r="C5" s="23">
        <f>D3</f>
        <v>7</v>
      </c>
      <c r="D5" s="24"/>
    </row>
    <row r="6" spans="1:13" x14ac:dyDescent="0.25">
      <c r="A6" s="21" t="s">
        <v>102</v>
      </c>
      <c r="B6" s="26">
        <v>10</v>
      </c>
      <c r="C6" s="27">
        <v>10</v>
      </c>
      <c r="D6" s="28">
        <f>((100/B6)*C6)/100</f>
        <v>1</v>
      </c>
    </row>
    <row r="7" spans="1:13" x14ac:dyDescent="0.25">
      <c r="A7" s="21" t="s">
        <v>103</v>
      </c>
      <c r="B7" s="26">
        <f>A3+B3+C3+D3</f>
        <v>8</v>
      </c>
      <c r="C7" s="27">
        <v>0</v>
      </c>
      <c r="D7" s="28">
        <f t="shared" ref="D7:D12" si="0">((100/B7)*C7)/100</f>
        <v>0</v>
      </c>
      <c r="F7" s="257" t="s">
        <v>155</v>
      </c>
      <c r="G7" s="257"/>
      <c r="H7" s="29" t="s">
        <v>156</v>
      </c>
      <c r="J7" s="35"/>
    </row>
    <row r="8" spans="1:13" x14ac:dyDescent="0.25">
      <c r="A8" s="21" t="s">
        <v>108</v>
      </c>
      <c r="B8" s="26">
        <f>C5</f>
        <v>7</v>
      </c>
      <c r="C8" s="27">
        <v>0</v>
      </c>
      <c r="D8" s="28">
        <f t="shared" si="0"/>
        <v>0</v>
      </c>
      <c r="F8" s="254" t="s">
        <v>157</v>
      </c>
      <c r="G8" s="254"/>
      <c r="H8" s="26" t="s">
        <v>158</v>
      </c>
    </row>
    <row r="9" spans="1:13" x14ac:dyDescent="0.25">
      <c r="A9" s="21" t="s">
        <v>110</v>
      </c>
      <c r="B9" s="26">
        <f>C5</f>
        <v>7</v>
      </c>
      <c r="C9" s="27">
        <v>0</v>
      </c>
      <c r="D9" s="28">
        <f t="shared" si="0"/>
        <v>0</v>
      </c>
      <c r="F9" s="254" t="s">
        <v>159</v>
      </c>
      <c r="G9" s="254"/>
      <c r="H9" s="26" t="s">
        <v>160</v>
      </c>
    </row>
    <row r="10" spans="1:13" x14ac:dyDescent="0.25">
      <c r="A10" s="21" t="s">
        <v>72</v>
      </c>
      <c r="B10" s="26">
        <f>C5</f>
        <v>7</v>
      </c>
      <c r="C10" s="27">
        <v>0</v>
      </c>
      <c r="D10" s="28">
        <f t="shared" si="0"/>
        <v>0</v>
      </c>
      <c r="F10" s="254" t="s">
        <v>161</v>
      </c>
      <c r="G10" s="254"/>
      <c r="H10" s="26" t="s">
        <v>162</v>
      </c>
    </row>
    <row r="11" spans="1:13" x14ac:dyDescent="0.25">
      <c r="A11" s="30" t="s">
        <v>106</v>
      </c>
      <c r="B11" s="26">
        <f>C5</f>
        <v>7</v>
      </c>
      <c r="C11" s="27">
        <v>0</v>
      </c>
      <c r="D11" s="28">
        <f t="shared" si="0"/>
        <v>0</v>
      </c>
      <c r="F11" s="254" t="s">
        <v>163</v>
      </c>
      <c r="G11" s="254"/>
      <c r="H11" s="26" t="s">
        <v>164</v>
      </c>
    </row>
    <row r="12" spans="1:13" x14ac:dyDescent="0.25">
      <c r="A12" s="21" t="s">
        <v>73</v>
      </c>
      <c r="B12" s="26">
        <f>C5</f>
        <v>7</v>
      </c>
      <c r="C12" s="27">
        <v>0</v>
      </c>
      <c r="D12" s="28">
        <f t="shared" si="0"/>
        <v>0</v>
      </c>
      <c r="F12" s="254" t="s">
        <v>165</v>
      </c>
      <c r="G12" s="254"/>
      <c r="H12" s="26" t="s">
        <v>166</v>
      </c>
    </row>
    <row r="13" spans="1:13" x14ac:dyDescent="0.25">
      <c r="F13" s="254" t="s">
        <v>167</v>
      </c>
      <c r="G13" s="254"/>
      <c r="H13" s="26" t="s">
        <v>168</v>
      </c>
    </row>
    <row r="14" spans="1:13" hidden="1" x14ac:dyDescent="0.25">
      <c r="A14" s="22"/>
      <c r="B14" s="22" t="s">
        <v>107</v>
      </c>
      <c r="C14" s="22" t="s">
        <v>111</v>
      </c>
      <c r="G14" s="22" t="s">
        <v>102</v>
      </c>
      <c r="H14" s="22" t="s">
        <v>104</v>
      </c>
      <c r="I14" s="22" t="s">
        <v>105</v>
      </c>
      <c r="J14" s="22" t="s">
        <v>71</v>
      </c>
      <c r="K14" s="22" t="s">
        <v>72</v>
      </c>
      <c r="L14" s="22" t="s">
        <v>106</v>
      </c>
      <c r="M14" s="22" t="s">
        <v>73</v>
      </c>
    </row>
    <row r="15" spans="1:13" hidden="1" x14ac:dyDescent="0.25">
      <c r="A15" s="22" t="s">
        <v>69</v>
      </c>
      <c r="B15" s="22">
        <f>G15</f>
        <v>10</v>
      </c>
      <c r="C15" s="22">
        <f>G16</f>
        <v>30</v>
      </c>
      <c r="E15" s="255" t="s">
        <v>107</v>
      </c>
      <c r="F15" s="255"/>
      <c r="G15" s="31">
        <f>C6</f>
        <v>10</v>
      </c>
      <c r="H15" s="31">
        <f>40/B7*C7</f>
        <v>0</v>
      </c>
      <c r="I15" s="31">
        <f>15/B8*C8</f>
        <v>0</v>
      </c>
      <c r="J15" s="31">
        <f>10/B9*C9</f>
        <v>0</v>
      </c>
      <c r="K15" s="31">
        <f>10/B10*C10</f>
        <v>0</v>
      </c>
      <c r="L15" s="31">
        <f>5/B11*C11</f>
        <v>0</v>
      </c>
      <c r="M15" s="31">
        <f>5/B12*C12</f>
        <v>0</v>
      </c>
    </row>
    <row r="16" spans="1:13" hidden="1" x14ac:dyDescent="0.25">
      <c r="A16" s="22" t="s">
        <v>70</v>
      </c>
      <c r="B16" s="22">
        <f>H15</f>
        <v>0</v>
      </c>
      <c r="C16" s="22">
        <f>H16</f>
        <v>0</v>
      </c>
      <c r="E16" s="255" t="s">
        <v>109</v>
      </c>
      <c r="F16" s="255"/>
      <c r="G16" s="22">
        <f>G15+20</f>
        <v>30</v>
      </c>
      <c r="H16" s="22">
        <f>30/B7*C7</f>
        <v>0</v>
      </c>
      <c r="I16" s="22">
        <f>15/B8*C8</f>
        <v>0</v>
      </c>
      <c r="J16" s="22">
        <f>10/B9*C9</f>
        <v>0</v>
      </c>
      <c r="K16" s="22">
        <f>5/B10*C10</f>
        <v>0</v>
      </c>
      <c r="L16" s="22">
        <f>5/B11*C11</f>
        <v>0</v>
      </c>
      <c r="M16" s="22">
        <f>5/B12*C12</f>
        <v>0</v>
      </c>
    </row>
    <row r="17" spans="1:8" hidden="1" x14ac:dyDescent="0.25">
      <c r="A17" s="22" t="s">
        <v>105</v>
      </c>
      <c r="B17" s="22">
        <f>I15</f>
        <v>0</v>
      </c>
      <c r="C17" s="22">
        <f>I16</f>
        <v>0</v>
      </c>
    </row>
    <row r="18" spans="1:8" hidden="1" x14ac:dyDescent="0.25">
      <c r="A18" s="22" t="s">
        <v>71</v>
      </c>
      <c r="B18" s="22">
        <f>J15</f>
        <v>0</v>
      </c>
      <c r="C18" s="22">
        <f>J16</f>
        <v>0</v>
      </c>
    </row>
    <row r="19" spans="1:8" hidden="1" x14ac:dyDescent="0.25">
      <c r="A19" s="22" t="s">
        <v>72</v>
      </c>
      <c r="B19" s="22">
        <f>K15</f>
        <v>0</v>
      </c>
      <c r="C19" s="22">
        <f>K16</f>
        <v>0</v>
      </c>
    </row>
    <row r="20" spans="1:8" hidden="1" x14ac:dyDescent="0.25">
      <c r="A20" s="32" t="s">
        <v>106</v>
      </c>
      <c r="B20" s="22">
        <f>L15</f>
        <v>0</v>
      </c>
      <c r="C20" s="22">
        <f>L16</f>
        <v>0</v>
      </c>
    </row>
    <row r="21" spans="1:8" hidden="1" x14ac:dyDescent="0.25">
      <c r="A21" s="22" t="s">
        <v>73</v>
      </c>
      <c r="B21" s="22">
        <f>M15</f>
        <v>0</v>
      </c>
      <c r="C21" s="22">
        <f>M16</f>
        <v>0</v>
      </c>
    </row>
    <row r="22" spans="1:8" x14ac:dyDescent="0.25">
      <c r="A22" s="22" t="s">
        <v>112</v>
      </c>
      <c r="B22" s="33">
        <f>(B15+B16+B17+B18+B19+B20+B21)/100</f>
        <v>0.1</v>
      </c>
      <c r="C22" s="33">
        <f>(C15+C16+C17+C18+C19+C20+C21)/100</f>
        <v>0.3</v>
      </c>
      <c r="F22" s="254" t="s">
        <v>169</v>
      </c>
      <c r="G22" s="254"/>
      <c r="H22" s="26" t="s">
        <v>160</v>
      </c>
    </row>
    <row r="23" spans="1:8" x14ac:dyDescent="0.25">
      <c r="F23" s="254" t="s">
        <v>170</v>
      </c>
      <c r="G23" s="254"/>
      <c r="H23" s="26" t="s">
        <v>171</v>
      </c>
    </row>
    <row r="24" spans="1:8" x14ac:dyDescent="0.25">
      <c r="A24" s="21" t="s">
        <v>144</v>
      </c>
      <c r="B24" s="34">
        <v>0.01</v>
      </c>
      <c r="C24" s="34">
        <v>0.02</v>
      </c>
      <c r="F24" s="254" t="s">
        <v>172</v>
      </c>
      <c r="G24" s="254"/>
      <c r="H24" s="26" t="s">
        <v>173</v>
      </c>
    </row>
    <row r="25" spans="1:8" x14ac:dyDescent="0.25">
      <c r="A25" s="21" t="s">
        <v>145</v>
      </c>
      <c r="B25" s="34">
        <v>0.01</v>
      </c>
      <c r="C25" s="34">
        <v>0.03</v>
      </c>
    </row>
    <row r="26" spans="1:8" x14ac:dyDescent="0.25">
      <c r="A26" s="21" t="s">
        <v>146</v>
      </c>
      <c r="B26" s="34">
        <v>0.03</v>
      </c>
      <c r="C26" s="34">
        <v>0.08</v>
      </c>
    </row>
    <row r="27" spans="1:8" x14ac:dyDescent="0.25">
      <c r="A27" s="21" t="s">
        <v>242</v>
      </c>
      <c r="B27" s="34">
        <v>0.05</v>
      </c>
      <c r="C27" s="34">
        <v>0.15</v>
      </c>
    </row>
    <row r="28" spans="1:8" x14ac:dyDescent="0.25">
      <c r="A28" s="21" t="s">
        <v>148</v>
      </c>
      <c r="B28" s="34">
        <v>7.0000000000000007E-2</v>
      </c>
      <c r="C28" s="34">
        <v>0.2</v>
      </c>
    </row>
    <row r="29" spans="1:8" x14ac:dyDescent="0.25">
      <c r="A29" s="21" t="s">
        <v>149</v>
      </c>
      <c r="B29" s="34">
        <v>0.1</v>
      </c>
      <c r="C29" s="34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4" workbookViewId="0">
      <selection activeCell="C9" sqref="C9"/>
    </sheetView>
  </sheetViews>
  <sheetFormatPr defaultRowHeight="15" x14ac:dyDescent="0.25"/>
  <cols>
    <col min="1" max="1" width="20.5703125" style="21" customWidth="1"/>
    <col min="2" max="2" width="11.7109375" style="21" customWidth="1"/>
    <col min="3" max="4" width="9.140625" style="21"/>
    <col min="5" max="5" width="10.140625" style="21" customWidth="1"/>
    <col min="6" max="6" width="10.7109375" style="21" customWidth="1"/>
    <col min="7" max="7" width="9.140625" style="21"/>
    <col min="8" max="8" width="10.42578125" style="21" customWidth="1"/>
    <col min="9" max="9" width="15.42578125" style="21" customWidth="1"/>
    <col min="10" max="258" width="9.140625" style="21"/>
    <col min="259" max="259" width="11.7109375" style="21" customWidth="1"/>
    <col min="260" max="260" width="9.140625" style="21"/>
    <col min="261" max="261" width="14.7109375" style="21" customWidth="1"/>
    <col min="262" max="262" width="10.7109375" style="21" customWidth="1"/>
    <col min="263" max="514" width="9.140625" style="21"/>
    <col min="515" max="515" width="11.7109375" style="21" customWidth="1"/>
    <col min="516" max="516" width="9.140625" style="21"/>
    <col min="517" max="517" width="14.7109375" style="21" customWidth="1"/>
    <col min="518" max="518" width="10.7109375" style="21" customWidth="1"/>
    <col min="519" max="770" width="9.140625" style="21"/>
    <col min="771" max="771" width="11.7109375" style="21" customWidth="1"/>
    <col min="772" max="772" width="9.140625" style="21"/>
    <col min="773" max="773" width="14.7109375" style="21" customWidth="1"/>
    <col min="774" max="774" width="10.7109375" style="21" customWidth="1"/>
    <col min="775" max="1026" width="9.140625" style="21"/>
    <col min="1027" max="1027" width="11.7109375" style="21" customWidth="1"/>
    <col min="1028" max="1028" width="9.140625" style="21"/>
    <col min="1029" max="1029" width="14.7109375" style="21" customWidth="1"/>
    <col min="1030" max="1030" width="10.7109375" style="21" customWidth="1"/>
    <col min="1031" max="1282" width="9.140625" style="21"/>
    <col min="1283" max="1283" width="11.7109375" style="21" customWidth="1"/>
    <col min="1284" max="1284" width="9.140625" style="21"/>
    <col min="1285" max="1285" width="14.7109375" style="21" customWidth="1"/>
    <col min="1286" max="1286" width="10.7109375" style="21" customWidth="1"/>
    <col min="1287" max="1538" width="9.140625" style="21"/>
    <col min="1539" max="1539" width="11.7109375" style="21" customWidth="1"/>
    <col min="1540" max="1540" width="9.140625" style="21"/>
    <col min="1541" max="1541" width="14.7109375" style="21" customWidth="1"/>
    <col min="1542" max="1542" width="10.7109375" style="21" customWidth="1"/>
    <col min="1543" max="1794" width="9.140625" style="21"/>
    <col min="1795" max="1795" width="11.7109375" style="21" customWidth="1"/>
    <col min="1796" max="1796" width="9.140625" style="21"/>
    <col min="1797" max="1797" width="14.7109375" style="21" customWidth="1"/>
    <col min="1798" max="1798" width="10.7109375" style="21" customWidth="1"/>
    <col min="1799" max="2050" width="9.140625" style="21"/>
    <col min="2051" max="2051" width="11.7109375" style="21" customWidth="1"/>
    <col min="2052" max="2052" width="9.140625" style="21"/>
    <col min="2053" max="2053" width="14.7109375" style="21" customWidth="1"/>
    <col min="2054" max="2054" width="10.7109375" style="21" customWidth="1"/>
    <col min="2055" max="2306" width="9.140625" style="21"/>
    <col min="2307" max="2307" width="11.7109375" style="21" customWidth="1"/>
    <col min="2308" max="2308" width="9.140625" style="21"/>
    <col min="2309" max="2309" width="14.7109375" style="21" customWidth="1"/>
    <col min="2310" max="2310" width="10.7109375" style="21" customWidth="1"/>
    <col min="2311" max="2562" width="9.140625" style="21"/>
    <col min="2563" max="2563" width="11.7109375" style="21" customWidth="1"/>
    <col min="2564" max="2564" width="9.140625" style="21"/>
    <col min="2565" max="2565" width="14.7109375" style="21" customWidth="1"/>
    <col min="2566" max="2566" width="10.7109375" style="21" customWidth="1"/>
    <col min="2567" max="2818" width="9.140625" style="21"/>
    <col min="2819" max="2819" width="11.7109375" style="21" customWidth="1"/>
    <col min="2820" max="2820" width="9.140625" style="21"/>
    <col min="2821" max="2821" width="14.7109375" style="21" customWidth="1"/>
    <col min="2822" max="2822" width="10.7109375" style="21" customWidth="1"/>
    <col min="2823" max="3074" width="9.140625" style="21"/>
    <col min="3075" max="3075" width="11.7109375" style="21" customWidth="1"/>
    <col min="3076" max="3076" width="9.140625" style="21"/>
    <col min="3077" max="3077" width="14.7109375" style="21" customWidth="1"/>
    <col min="3078" max="3078" width="10.7109375" style="21" customWidth="1"/>
    <col min="3079" max="3330" width="9.140625" style="21"/>
    <col min="3331" max="3331" width="11.7109375" style="21" customWidth="1"/>
    <col min="3332" max="3332" width="9.140625" style="21"/>
    <col min="3333" max="3333" width="14.7109375" style="21" customWidth="1"/>
    <col min="3334" max="3334" width="10.7109375" style="21" customWidth="1"/>
    <col min="3335" max="3586" width="9.140625" style="21"/>
    <col min="3587" max="3587" width="11.7109375" style="21" customWidth="1"/>
    <col min="3588" max="3588" width="9.140625" style="21"/>
    <col min="3589" max="3589" width="14.7109375" style="21" customWidth="1"/>
    <col min="3590" max="3590" width="10.7109375" style="21" customWidth="1"/>
    <col min="3591" max="3842" width="9.140625" style="21"/>
    <col min="3843" max="3843" width="11.7109375" style="21" customWidth="1"/>
    <col min="3844" max="3844" width="9.140625" style="21"/>
    <col min="3845" max="3845" width="14.7109375" style="21" customWidth="1"/>
    <col min="3846" max="3846" width="10.7109375" style="21" customWidth="1"/>
    <col min="3847" max="4098" width="9.140625" style="21"/>
    <col min="4099" max="4099" width="11.7109375" style="21" customWidth="1"/>
    <col min="4100" max="4100" width="9.140625" style="21"/>
    <col min="4101" max="4101" width="14.7109375" style="21" customWidth="1"/>
    <col min="4102" max="4102" width="10.7109375" style="21" customWidth="1"/>
    <col min="4103" max="4354" width="9.140625" style="21"/>
    <col min="4355" max="4355" width="11.7109375" style="21" customWidth="1"/>
    <col min="4356" max="4356" width="9.140625" style="21"/>
    <col min="4357" max="4357" width="14.7109375" style="21" customWidth="1"/>
    <col min="4358" max="4358" width="10.7109375" style="21" customWidth="1"/>
    <col min="4359" max="4610" width="9.140625" style="21"/>
    <col min="4611" max="4611" width="11.7109375" style="21" customWidth="1"/>
    <col min="4612" max="4612" width="9.140625" style="21"/>
    <col min="4613" max="4613" width="14.7109375" style="21" customWidth="1"/>
    <col min="4614" max="4614" width="10.7109375" style="21" customWidth="1"/>
    <col min="4615" max="4866" width="9.140625" style="21"/>
    <col min="4867" max="4867" width="11.7109375" style="21" customWidth="1"/>
    <col min="4868" max="4868" width="9.140625" style="21"/>
    <col min="4869" max="4869" width="14.7109375" style="21" customWidth="1"/>
    <col min="4870" max="4870" width="10.7109375" style="21" customWidth="1"/>
    <col min="4871" max="5122" width="9.140625" style="21"/>
    <col min="5123" max="5123" width="11.7109375" style="21" customWidth="1"/>
    <col min="5124" max="5124" width="9.140625" style="21"/>
    <col min="5125" max="5125" width="14.7109375" style="21" customWidth="1"/>
    <col min="5126" max="5126" width="10.7109375" style="21" customWidth="1"/>
    <col min="5127" max="5378" width="9.140625" style="21"/>
    <col min="5379" max="5379" width="11.7109375" style="21" customWidth="1"/>
    <col min="5380" max="5380" width="9.140625" style="21"/>
    <col min="5381" max="5381" width="14.7109375" style="21" customWidth="1"/>
    <col min="5382" max="5382" width="10.7109375" style="21" customWidth="1"/>
    <col min="5383" max="5634" width="9.140625" style="21"/>
    <col min="5635" max="5635" width="11.7109375" style="21" customWidth="1"/>
    <col min="5636" max="5636" width="9.140625" style="21"/>
    <col min="5637" max="5637" width="14.7109375" style="21" customWidth="1"/>
    <col min="5638" max="5638" width="10.7109375" style="21" customWidth="1"/>
    <col min="5639" max="5890" width="9.140625" style="21"/>
    <col min="5891" max="5891" width="11.7109375" style="21" customWidth="1"/>
    <col min="5892" max="5892" width="9.140625" style="21"/>
    <col min="5893" max="5893" width="14.7109375" style="21" customWidth="1"/>
    <col min="5894" max="5894" width="10.7109375" style="21" customWidth="1"/>
    <col min="5895" max="6146" width="9.140625" style="21"/>
    <col min="6147" max="6147" width="11.7109375" style="21" customWidth="1"/>
    <col min="6148" max="6148" width="9.140625" style="21"/>
    <col min="6149" max="6149" width="14.7109375" style="21" customWidth="1"/>
    <col min="6150" max="6150" width="10.7109375" style="21" customWidth="1"/>
    <col min="6151" max="6402" width="9.140625" style="21"/>
    <col min="6403" max="6403" width="11.7109375" style="21" customWidth="1"/>
    <col min="6404" max="6404" width="9.140625" style="21"/>
    <col min="6405" max="6405" width="14.7109375" style="21" customWidth="1"/>
    <col min="6406" max="6406" width="10.7109375" style="21" customWidth="1"/>
    <col min="6407" max="6658" width="9.140625" style="21"/>
    <col min="6659" max="6659" width="11.7109375" style="21" customWidth="1"/>
    <col min="6660" max="6660" width="9.140625" style="21"/>
    <col min="6661" max="6661" width="14.7109375" style="21" customWidth="1"/>
    <col min="6662" max="6662" width="10.7109375" style="21" customWidth="1"/>
    <col min="6663" max="6914" width="9.140625" style="21"/>
    <col min="6915" max="6915" width="11.7109375" style="21" customWidth="1"/>
    <col min="6916" max="6916" width="9.140625" style="21"/>
    <col min="6917" max="6917" width="14.7109375" style="21" customWidth="1"/>
    <col min="6918" max="6918" width="10.7109375" style="21" customWidth="1"/>
    <col min="6919" max="7170" width="9.140625" style="21"/>
    <col min="7171" max="7171" width="11.7109375" style="21" customWidth="1"/>
    <col min="7172" max="7172" width="9.140625" style="21"/>
    <col min="7173" max="7173" width="14.7109375" style="21" customWidth="1"/>
    <col min="7174" max="7174" width="10.7109375" style="21" customWidth="1"/>
    <col min="7175" max="7426" width="9.140625" style="21"/>
    <col min="7427" max="7427" width="11.7109375" style="21" customWidth="1"/>
    <col min="7428" max="7428" width="9.140625" style="21"/>
    <col min="7429" max="7429" width="14.7109375" style="21" customWidth="1"/>
    <col min="7430" max="7430" width="10.7109375" style="21" customWidth="1"/>
    <col min="7431" max="7682" width="9.140625" style="21"/>
    <col min="7683" max="7683" width="11.7109375" style="21" customWidth="1"/>
    <col min="7684" max="7684" width="9.140625" style="21"/>
    <col min="7685" max="7685" width="14.7109375" style="21" customWidth="1"/>
    <col min="7686" max="7686" width="10.7109375" style="21" customWidth="1"/>
    <col min="7687" max="7938" width="9.140625" style="21"/>
    <col min="7939" max="7939" width="11.7109375" style="21" customWidth="1"/>
    <col min="7940" max="7940" width="9.140625" style="21"/>
    <col min="7941" max="7941" width="14.7109375" style="21" customWidth="1"/>
    <col min="7942" max="7942" width="10.7109375" style="21" customWidth="1"/>
    <col min="7943" max="8194" width="9.140625" style="21"/>
    <col min="8195" max="8195" width="11.7109375" style="21" customWidth="1"/>
    <col min="8196" max="8196" width="9.140625" style="21"/>
    <col min="8197" max="8197" width="14.7109375" style="21" customWidth="1"/>
    <col min="8198" max="8198" width="10.7109375" style="21" customWidth="1"/>
    <col min="8199" max="8450" width="9.140625" style="21"/>
    <col min="8451" max="8451" width="11.7109375" style="21" customWidth="1"/>
    <col min="8452" max="8452" width="9.140625" style="21"/>
    <col min="8453" max="8453" width="14.7109375" style="21" customWidth="1"/>
    <col min="8454" max="8454" width="10.7109375" style="21" customWidth="1"/>
    <col min="8455" max="8706" width="9.140625" style="21"/>
    <col min="8707" max="8707" width="11.7109375" style="21" customWidth="1"/>
    <col min="8708" max="8708" width="9.140625" style="21"/>
    <col min="8709" max="8709" width="14.7109375" style="21" customWidth="1"/>
    <col min="8710" max="8710" width="10.7109375" style="21" customWidth="1"/>
    <col min="8711" max="8962" width="9.140625" style="21"/>
    <col min="8963" max="8963" width="11.7109375" style="21" customWidth="1"/>
    <col min="8964" max="8964" width="9.140625" style="21"/>
    <col min="8965" max="8965" width="14.7109375" style="21" customWidth="1"/>
    <col min="8966" max="8966" width="10.7109375" style="21" customWidth="1"/>
    <col min="8967" max="9218" width="9.140625" style="21"/>
    <col min="9219" max="9219" width="11.7109375" style="21" customWidth="1"/>
    <col min="9220" max="9220" width="9.140625" style="21"/>
    <col min="9221" max="9221" width="14.7109375" style="21" customWidth="1"/>
    <col min="9222" max="9222" width="10.7109375" style="21" customWidth="1"/>
    <col min="9223" max="9474" width="9.140625" style="21"/>
    <col min="9475" max="9475" width="11.7109375" style="21" customWidth="1"/>
    <col min="9476" max="9476" width="9.140625" style="21"/>
    <col min="9477" max="9477" width="14.7109375" style="21" customWidth="1"/>
    <col min="9478" max="9478" width="10.7109375" style="21" customWidth="1"/>
    <col min="9479" max="9730" width="9.140625" style="21"/>
    <col min="9731" max="9731" width="11.7109375" style="21" customWidth="1"/>
    <col min="9732" max="9732" width="9.140625" style="21"/>
    <col min="9733" max="9733" width="14.7109375" style="21" customWidth="1"/>
    <col min="9734" max="9734" width="10.7109375" style="21" customWidth="1"/>
    <col min="9735" max="9986" width="9.140625" style="21"/>
    <col min="9987" max="9987" width="11.7109375" style="21" customWidth="1"/>
    <col min="9988" max="9988" width="9.140625" style="21"/>
    <col min="9989" max="9989" width="14.7109375" style="21" customWidth="1"/>
    <col min="9990" max="9990" width="10.7109375" style="21" customWidth="1"/>
    <col min="9991" max="10242" width="9.140625" style="21"/>
    <col min="10243" max="10243" width="11.7109375" style="21" customWidth="1"/>
    <col min="10244" max="10244" width="9.140625" style="21"/>
    <col min="10245" max="10245" width="14.7109375" style="21" customWidth="1"/>
    <col min="10246" max="10246" width="10.7109375" style="21" customWidth="1"/>
    <col min="10247" max="10498" width="9.140625" style="21"/>
    <col min="10499" max="10499" width="11.7109375" style="21" customWidth="1"/>
    <col min="10500" max="10500" width="9.140625" style="21"/>
    <col min="10501" max="10501" width="14.7109375" style="21" customWidth="1"/>
    <col min="10502" max="10502" width="10.7109375" style="21" customWidth="1"/>
    <col min="10503" max="10754" width="9.140625" style="21"/>
    <col min="10755" max="10755" width="11.7109375" style="21" customWidth="1"/>
    <col min="10756" max="10756" width="9.140625" style="21"/>
    <col min="10757" max="10757" width="14.7109375" style="21" customWidth="1"/>
    <col min="10758" max="10758" width="10.7109375" style="21" customWidth="1"/>
    <col min="10759" max="11010" width="9.140625" style="21"/>
    <col min="11011" max="11011" width="11.7109375" style="21" customWidth="1"/>
    <col min="11012" max="11012" width="9.140625" style="21"/>
    <col min="11013" max="11013" width="14.7109375" style="21" customWidth="1"/>
    <col min="11014" max="11014" width="10.7109375" style="21" customWidth="1"/>
    <col min="11015" max="11266" width="9.140625" style="21"/>
    <col min="11267" max="11267" width="11.7109375" style="21" customWidth="1"/>
    <col min="11268" max="11268" width="9.140625" style="21"/>
    <col min="11269" max="11269" width="14.7109375" style="21" customWidth="1"/>
    <col min="11270" max="11270" width="10.7109375" style="21" customWidth="1"/>
    <col min="11271" max="11522" width="9.140625" style="21"/>
    <col min="11523" max="11523" width="11.7109375" style="21" customWidth="1"/>
    <col min="11524" max="11524" width="9.140625" style="21"/>
    <col min="11525" max="11525" width="14.7109375" style="21" customWidth="1"/>
    <col min="11526" max="11526" width="10.7109375" style="21" customWidth="1"/>
    <col min="11527" max="11778" width="9.140625" style="21"/>
    <col min="11779" max="11779" width="11.7109375" style="21" customWidth="1"/>
    <col min="11780" max="11780" width="9.140625" style="21"/>
    <col min="11781" max="11781" width="14.7109375" style="21" customWidth="1"/>
    <col min="11782" max="11782" width="10.7109375" style="21" customWidth="1"/>
    <col min="11783" max="12034" width="9.140625" style="21"/>
    <col min="12035" max="12035" width="11.7109375" style="21" customWidth="1"/>
    <col min="12036" max="12036" width="9.140625" style="21"/>
    <col min="12037" max="12037" width="14.7109375" style="21" customWidth="1"/>
    <col min="12038" max="12038" width="10.7109375" style="21" customWidth="1"/>
    <col min="12039" max="12290" width="9.140625" style="21"/>
    <col min="12291" max="12291" width="11.7109375" style="21" customWidth="1"/>
    <col min="12292" max="12292" width="9.140625" style="21"/>
    <col min="12293" max="12293" width="14.7109375" style="21" customWidth="1"/>
    <col min="12294" max="12294" width="10.7109375" style="21" customWidth="1"/>
    <col min="12295" max="12546" width="9.140625" style="21"/>
    <col min="12547" max="12547" width="11.7109375" style="21" customWidth="1"/>
    <col min="12548" max="12548" width="9.140625" style="21"/>
    <col min="12549" max="12549" width="14.7109375" style="21" customWidth="1"/>
    <col min="12550" max="12550" width="10.7109375" style="21" customWidth="1"/>
    <col min="12551" max="12802" width="9.140625" style="21"/>
    <col min="12803" max="12803" width="11.7109375" style="21" customWidth="1"/>
    <col min="12804" max="12804" width="9.140625" style="21"/>
    <col min="12805" max="12805" width="14.7109375" style="21" customWidth="1"/>
    <col min="12806" max="12806" width="10.7109375" style="21" customWidth="1"/>
    <col min="12807" max="13058" width="9.140625" style="21"/>
    <col min="13059" max="13059" width="11.7109375" style="21" customWidth="1"/>
    <col min="13060" max="13060" width="9.140625" style="21"/>
    <col min="13061" max="13061" width="14.7109375" style="21" customWidth="1"/>
    <col min="13062" max="13062" width="10.7109375" style="21" customWidth="1"/>
    <col min="13063" max="13314" width="9.140625" style="21"/>
    <col min="13315" max="13315" width="11.7109375" style="21" customWidth="1"/>
    <col min="13316" max="13316" width="9.140625" style="21"/>
    <col min="13317" max="13317" width="14.7109375" style="21" customWidth="1"/>
    <col min="13318" max="13318" width="10.7109375" style="21" customWidth="1"/>
    <col min="13319" max="13570" width="9.140625" style="21"/>
    <col min="13571" max="13571" width="11.7109375" style="21" customWidth="1"/>
    <col min="13572" max="13572" width="9.140625" style="21"/>
    <col min="13573" max="13573" width="14.7109375" style="21" customWidth="1"/>
    <col min="13574" max="13574" width="10.7109375" style="21" customWidth="1"/>
    <col min="13575" max="13826" width="9.140625" style="21"/>
    <col min="13827" max="13827" width="11.7109375" style="21" customWidth="1"/>
    <col min="13828" max="13828" width="9.140625" style="21"/>
    <col min="13829" max="13829" width="14.7109375" style="21" customWidth="1"/>
    <col min="13830" max="13830" width="10.7109375" style="21" customWidth="1"/>
    <col min="13831" max="14082" width="9.140625" style="21"/>
    <col min="14083" max="14083" width="11.7109375" style="21" customWidth="1"/>
    <col min="14084" max="14084" width="9.140625" style="21"/>
    <col min="14085" max="14085" width="14.7109375" style="21" customWidth="1"/>
    <col min="14086" max="14086" width="10.7109375" style="21" customWidth="1"/>
    <col min="14087" max="14338" width="9.140625" style="21"/>
    <col min="14339" max="14339" width="11.7109375" style="21" customWidth="1"/>
    <col min="14340" max="14340" width="9.140625" style="21"/>
    <col min="14341" max="14341" width="14.7109375" style="21" customWidth="1"/>
    <col min="14342" max="14342" width="10.7109375" style="21" customWidth="1"/>
    <col min="14343" max="14594" width="9.140625" style="21"/>
    <col min="14595" max="14595" width="11.7109375" style="21" customWidth="1"/>
    <col min="14596" max="14596" width="9.140625" style="21"/>
    <col min="14597" max="14597" width="14.7109375" style="21" customWidth="1"/>
    <col min="14598" max="14598" width="10.7109375" style="21" customWidth="1"/>
    <col min="14599" max="14850" width="9.140625" style="21"/>
    <col min="14851" max="14851" width="11.7109375" style="21" customWidth="1"/>
    <col min="14852" max="14852" width="9.140625" style="21"/>
    <col min="14853" max="14853" width="14.7109375" style="21" customWidth="1"/>
    <col min="14854" max="14854" width="10.7109375" style="21" customWidth="1"/>
    <col min="14855" max="15106" width="9.140625" style="21"/>
    <col min="15107" max="15107" width="11.7109375" style="21" customWidth="1"/>
    <col min="15108" max="15108" width="9.140625" style="21"/>
    <col min="15109" max="15109" width="14.7109375" style="21" customWidth="1"/>
    <col min="15110" max="15110" width="10.7109375" style="21" customWidth="1"/>
    <col min="15111" max="15362" width="9.140625" style="21"/>
    <col min="15363" max="15363" width="11.7109375" style="21" customWidth="1"/>
    <col min="15364" max="15364" width="9.140625" style="21"/>
    <col min="15365" max="15365" width="14.7109375" style="21" customWidth="1"/>
    <col min="15366" max="15366" width="10.7109375" style="21" customWidth="1"/>
    <col min="15367" max="15618" width="9.140625" style="21"/>
    <col min="15619" max="15619" width="11.7109375" style="21" customWidth="1"/>
    <col min="15620" max="15620" width="9.140625" style="21"/>
    <col min="15621" max="15621" width="14.7109375" style="21" customWidth="1"/>
    <col min="15622" max="15622" width="10.7109375" style="21" customWidth="1"/>
    <col min="15623" max="15874" width="9.140625" style="21"/>
    <col min="15875" max="15875" width="11.7109375" style="21" customWidth="1"/>
    <col min="15876" max="15876" width="9.140625" style="21"/>
    <col min="15877" max="15877" width="14.7109375" style="21" customWidth="1"/>
    <col min="15878" max="15878" width="10.7109375" style="21" customWidth="1"/>
    <col min="15879" max="16130" width="9.140625" style="21"/>
    <col min="16131" max="16131" width="11.7109375" style="21" customWidth="1"/>
    <col min="16132" max="16132" width="9.140625" style="21"/>
    <col min="16133" max="16133" width="14.7109375" style="21" customWidth="1"/>
    <col min="16134" max="16134" width="10.7109375" style="21" customWidth="1"/>
    <col min="16135" max="16384" width="9.140625" style="21"/>
  </cols>
  <sheetData>
    <row r="2" spans="1:13" x14ac:dyDescent="0.25">
      <c r="A2" s="22" t="s">
        <v>136</v>
      </c>
      <c r="B2" s="22" t="s">
        <v>137</v>
      </c>
      <c r="C2" s="22" t="s">
        <v>138</v>
      </c>
      <c r="D2" s="255" t="s">
        <v>139</v>
      </c>
      <c r="E2" s="255"/>
    </row>
    <row r="3" spans="1:13" x14ac:dyDescent="0.25">
      <c r="A3" s="25">
        <v>0</v>
      </c>
      <c r="B3" s="25">
        <v>0</v>
      </c>
      <c r="C3" s="25">
        <v>1</v>
      </c>
      <c r="D3" s="256">
        <v>7</v>
      </c>
      <c r="E3" s="256"/>
    </row>
    <row r="5" spans="1:13" hidden="1" x14ac:dyDescent="0.25">
      <c r="A5" s="21" t="s">
        <v>101</v>
      </c>
      <c r="B5" s="23" t="s">
        <v>154</v>
      </c>
      <c r="C5" s="23">
        <f>D3</f>
        <v>7</v>
      </c>
      <c r="D5" s="24"/>
    </row>
    <row r="6" spans="1:13" x14ac:dyDescent="0.25">
      <c r="A6" s="21" t="s">
        <v>102</v>
      </c>
      <c r="B6" s="26">
        <v>10</v>
      </c>
      <c r="C6" s="27">
        <v>10</v>
      </c>
      <c r="D6" s="28">
        <f>((100/B6)*C6)/100</f>
        <v>1</v>
      </c>
    </row>
    <row r="7" spans="1:13" x14ac:dyDescent="0.25">
      <c r="A7" s="21" t="s">
        <v>103</v>
      </c>
      <c r="B7" s="26">
        <f>A3+B3+C3+D3</f>
        <v>8</v>
      </c>
      <c r="C7" s="27">
        <v>8</v>
      </c>
      <c r="D7" s="28">
        <f t="shared" ref="D7:D12" si="0">((100/B7)*C7)/100</f>
        <v>1</v>
      </c>
      <c r="F7" s="257" t="s">
        <v>155</v>
      </c>
      <c r="G7" s="257"/>
      <c r="H7" s="29" t="s">
        <v>156</v>
      </c>
      <c r="J7" s="35"/>
    </row>
    <row r="8" spans="1:13" x14ac:dyDescent="0.25">
      <c r="A8" s="21" t="s">
        <v>108</v>
      </c>
      <c r="B8" s="26">
        <f>C5</f>
        <v>7</v>
      </c>
      <c r="C8" s="27">
        <v>7</v>
      </c>
      <c r="D8" s="28">
        <f t="shared" si="0"/>
        <v>1</v>
      </c>
      <c r="F8" s="254" t="s">
        <v>157</v>
      </c>
      <c r="G8" s="254"/>
      <c r="H8" s="26" t="s">
        <v>158</v>
      </c>
    </row>
    <row r="9" spans="1:13" x14ac:dyDescent="0.25">
      <c r="A9" s="21" t="s">
        <v>110</v>
      </c>
      <c r="B9" s="26">
        <f>C5</f>
        <v>7</v>
      </c>
      <c r="C9" s="27">
        <v>0</v>
      </c>
      <c r="D9" s="28">
        <f t="shared" si="0"/>
        <v>0</v>
      </c>
      <c r="F9" s="254" t="s">
        <v>159</v>
      </c>
      <c r="G9" s="254"/>
      <c r="H9" s="26" t="s">
        <v>160</v>
      </c>
    </row>
    <row r="10" spans="1:13" x14ac:dyDescent="0.25">
      <c r="A10" s="21" t="s">
        <v>72</v>
      </c>
      <c r="B10" s="26">
        <f>C5</f>
        <v>7</v>
      </c>
      <c r="C10" s="27">
        <v>0</v>
      </c>
      <c r="D10" s="28">
        <f t="shared" si="0"/>
        <v>0</v>
      </c>
      <c r="F10" s="254" t="s">
        <v>161</v>
      </c>
      <c r="G10" s="254"/>
      <c r="H10" s="26" t="s">
        <v>162</v>
      </c>
    </row>
    <row r="11" spans="1:13" x14ac:dyDescent="0.25">
      <c r="A11" s="30" t="s">
        <v>106</v>
      </c>
      <c r="B11" s="26">
        <f>C5</f>
        <v>7</v>
      </c>
      <c r="C11" s="27">
        <v>0</v>
      </c>
      <c r="D11" s="28">
        <f t="shared" si="0"/>
        <v>0</v>
      </c>
      <c r="F11" s="254" t="s">
        <v>163</v>
      </c>
      <c r="G11" s="254"/>
      <c r="H11" s="26" t="s">
        <v>164</v>
      </c>
    </row>
    <row r="12" spans="1:13" x14ac:dyDescent="0.25">
      <c r="A12" s="21" t="s">
        <v>73</v>
      </c>
      <c r="B12" s="26">
        <f>C5</f>
        <v>7</v>
      </c>
      <c r="C12" s="27">
        <v>0</v>
      </c>
      <c r="D12" s="28">
        <f t="shared" si="0"/>
        <v>0</v>
      </c>
      <c r="F12" s="254" t="s">
        <v>165</v>
      </c>
      <c r="G12" s="254"/>
      <c r="H12" s="26" t="s">
        <v>166</v>
      </c>
    </row>
    <row r="13" spans="1:13" x14ac:dyDescent="0.25">
      <c r="F13" s="254" t="s">
        <v>167</v>
      </c>
      <c r="G13" s="254"/>
      <c r="H13" s="26" t="s">
        <v>168</v>
      </c>
    </row>
    <row r="14" spans="1:13" hidden="1" x14ac:dyDescent="0.25">
      <c r="A14" s="22"/>
      <c r="B14" s="22" t="s">
        <v>107</v>
      </c>
      <c r="C14" s="22" t="s">
        <v>111</v>
      </c>
      <c r="G14" s="22" t="s">
        <v>102</v>
      </c>
      <c r="H14" s="22" t="s">
        <v>104</v>
      </c>
      <c r="I14" s="22" t="s">
        <v>105</v>
      </c>
      <c r="J14" s="22" t="s">
        <v>71</v>
      </c>
      <c r="K14" s="22" t="s">
        <v>72</v>
      </c>
      <c r="L14" s="22" t="s">
        <v>106</v>
      </c>
      <c r="M14" s="22" t="s">
        <v>73</v>
      </c>
    </row>
    <row r="15" spans="1:13" hidden="1" x14ac:dyDescent="0.25">
      <c r="A15" s="22" t="s">
        <v>69</v>
      </c>
      <c r="B15" s="22">
        <f>G15</f>
        <v>10</v>
      </c>
      <c r="C15" s="22">
        <f>G16</f>
        <v>30</v>
      </c>
      <c r="E15" s="255" t="s">
        <v>107</v>
      </c>
      <c r="F15" s="255"/>
      <c r="G15" s="31">
        <f>C6</f>
        <v>10</v>
      </c>
      <c r="H15" s="31">
        <f>40/B7*C7</f>
        <v>40</v>
      </c>
      <c r="I15" s="31">
        <f>15/B8*C8</f>
        <v>15</v>
      </c>
      <c r="J15" s="31">
        <f>10/B9*C9</f>
        <v>0</v>
      </c>
      <c r="K15" s="31">
        <f>10/B10*C10</f>
        <v>0</v>
      </c>
      <c r="L15" s="31">
        <f>5/B11*C11</f>
        <v>0</v>
      </c>
      <c r="M15" s="31">
        <f>5/B12*C12</f>
        <v>0</v>
      </c>
    </row>
    <row r="16" spans="1:13" hidden="1" x14ac:dyDescent="0.25">
      <c r="A16" s="22" t="s">
        <v>70</v>
      </c>
      <c r="B16" s="22">
        <f>H15</f>
        <v>40</v>
      </c>
      <c r="C16" s="22">
        <f>H16</f>
        <v>30</v>
      </c>
      <c r="E16" s="255" t="s">
        <v>109</v>
      </c>
      <c r="F16" s="255"/>
      <c r="G16" s="22">
        <f>G15+20</f>
        <v>30</v>
      </c>
      <c r="H16" s="22">
        <f>30/B7*C7</f>
        <v>30</v>
      </c>
      <c r="I16" s="22">
        <f>15/B8*C8</f>
        <v>15</v>
      </c>
      <c r="J16" s="22">
        <f>10/B9*C9</f>
        <v>0</v>
      </c>
      <c r="K16" s="22">
        <f>5/B10*C10</f>
        <v>0</v>
      </c>
      <c r="L16" s="22">
        <f>5/B11*C11</f>
        <v>0</v>
      </c>
      <c r="M16" s="22">
        <f>5/B12*C12</f>
        <v>0</v>
      </c>
    </row>
    <row r="17" spans="1:8" hidden="1" x14ac:dyDescent="0.25">
      <c r="A17" s="22" t="s">
        <v>105</v>
      </c>
      <c r="B17" s="22">
        <f>I15</f>
        <v>15</v>
      </c>
      <c r="C17" s="22">
        <f>I16</f>
        <v>15</v>
      </c>
    </row>
    <row r="18" spans="1:8" hidden="1" x14ac:dyDescent="0.25">
      <c r="A18" s="22" t="s">
        <v>71</v>
      </c>
      <c r="B18" s="22">
        <f>J15</f>
        <v>0</v>
      </c>
      <c r="C18" s="22">
        <f>J16</f>
        <v>0</v>
      </c>
    </row>
    <row r="19" spans="1:8" hidden="1" x14ac:dyDescent="0.25">
      <c r="A19" s="22" t="s">
        <v>72</v>
      </c>
      <c r="B19" s="22">
        <f>K15</f>
        <v>0</v>
      </c>
      <c r="C19" s="22">
        <f>K16</f>
        <v>0</v>
      </c>
    </row>
    <row r="20" spans="1:8" hidden="1" x14ac:dyDescent="0.25">
      <c r="A20" s="32" t="s">
        <v>106</v>
      </c>
      <c r="B20" s="22">
        <f>L15</f>
        <v>0</v>
      </c>
      <c r="C20" s="22">
        <f>L16</f>
        <v>0</v>
      </c>
    </row>
    <row r="21" spans="1:8" hidden="1" x14ac:dyDescent="0.25">
      <c r="A21" s="22" t="s">
        <v>73</v>
      </c>
      <c r="B21" s="22">
        <f>M15</f>
        <v>0</v>
      </c>
      <c r="C21" s="22">
        <f>M16</f>
        <v>0</v>
      </c>
    </row>
    <row r="22" spans="1:8" x14ac:dyDescent="0.25">
      <c r="A22" s="22" t="s">
        <v>112</v>
      </c>
      <c r="B22" s="33">
        <f>(B15+B16+B17+B18+B19+B20+B21)/100</f>
        <v>0.65</v>
      </c>
      <c r="C22" s="33">
        <f>(C15+C16+C17+C18+C19+C20+C21)/100</f>
        <v>0.75</v>
      </c>
      <c r="F22" s="254" t="s">
        <v>169</v>
      </c>
      <c r="G22" s="254"/>
      <c r="H22" s="26" t="s">
        <v>160</v>
      </c>
    </row>
    <row r="23" spans="1:8" x14ac:dyDescent="0.25">
      <c r="F23" s="254" t="s">
        <v>170</v>
      </c>
      <c r="G23" s="254"/>
      <c r="H23" s="26" t="s">
        <v>171</v>
      </c>
    </row>
    <row r="24" spans="1:8" x14ac:dyDescent="0.25">
      <c r="A24" s="21" t="s">
        <v>144</v>
      </c>
      <c r="B24" s="34">
        <v>0.01</v>
      </c>
      <c r="C24" s="34">
        <v>0.02</v>
      </c>
      <c r="F24" s="254" t="s">
        <v>172</v>
      </c>
      <c r="G24" s="254"/>
      <c r="H24" s="26" t="s">
        <v>173</v>
      </c>
    </row>
    <row r="25" spans="1:8" x14ac:dyDescent="0.25">
      <c r="A25" s="21" t="s">
        <v>145</v>
      </c>
      <c r="B25" s="34">
        <v>0.01</v>
      </c>
      <c r="C25" s="34">
        <v>0.03</v>
      </c>
    </row>
    <row r="26" spans="1:8" x14ac:dyDescent="0.25">
      <c r="A26" s="21" t="s">
        <v>146</v>
      </c>
      <c r="B26" s="34">
        <v>0.03</v>
      </c>
      <c r="C26" s="34">
        <v>0.08</v>
      </c>
    </row>
    <row r="27" spans="1:8" x14ac:dyDescent="0.25">
      <c r="A27" s="21" t="s">
        <v>147</v>
      </c>
      <c r="B27" s="34">
        <v>0.05</v>
      </c>
      <c r="C27" s="34">
        <v>0.15</v>
      </c>
    </row>
    <row r="28" spans="1:8" x14ac:dyDescent="0.25">
      <c r="A28" s="21" t="s">
        <v>148</v>
      </c>
      <c r="B28" s="34">
        <v>7.0000000000000007E-2</v>
      </c>
      <c r="C28" s="34">
        <v>0.2</v>
      </c>
    </row>
    <row r="29" spans="1:8" x14ac:dyDescent="0.25">
      <c r="A29" s="21" t="s">
        <v>149</v>
      </c>
      <c r="B29" s="34">
        <v>0.1</v>
      </c>
      <c r="C29" s="34">
        <v>0.3</v>
      </c>
    </row>
  </sheetData>
  <mergeCells count="14">
    <mergeCell ref="D2:E2"/>
    <mergeCell ref="D3:E3"/>
    <mergeCell ref="F12:G12"/>
    <mergeCell ref="F13:G13"/>
    <mergeCell ref="F7:G7"/>
    <mergeCell ref="F8:G8"/>
    <mergeCell ref="F9:G9"/>
    <mergeCell ref="F10:G10"/>
    <mergeCell ref="F11:G11"/>
    <mergeCell ref="E16:F16"/>
    <mergeCell ref="F22:G22"/>
    <mergeCell ref="F23:G23"/>
    <mergeCell ref="F24:G24"/>
    <mergeCell ref="E15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9" sqref="C9"/>
    </sheetView>
  </sheetViews>
  <sheetFormatPr defaultRowHeight="15" x14ac:dyDescent="0.25"/>
  <cols>
    <col min="1" max="1" width="20.5703125" style="21" customWidth="1"/>
    <col min="2" max="2" width="11.7109375" style="21" customWidth="1"/>
    <col min="3" max="4" width="9.140625" style="21"/>
    <col min="5" max="5" width="10.140625" style="21" customWidth="1"/>
    <col min="6" max="6" width="10.7109375" style="21" customWidth="1"/>
    <col min="7" max="7" width="9.140625" style="21"/>
    <col min="8" max="8" width="10.42578125" style="21" customWidth="1"/>
    <col min="9" max="9" width="15.42578125" style="21" customWidth="1"/>
    <col min="10" max="258" width="9.140625" style="21"/>
    <col min="259" max="259" width="11.7109375" style="21" customWidth="1"/>
    <col min="260" max="260" width="9.140625" style="21"/>
    <col min="261" max="261" width="14.7109375" style="21" customWidth="1"/>
    <col min="262" max="262" width="10.7109375" style="21" customWidth="1"/>
    <col min="263" max="514" width="9.140625" style="21"/>
    <col min="515" max="515" width="11.7109375" style="21" customWidth="1"/>
    <col min="516" max="516" width="9.140625" style="21"/>
    <col min="517" max="517" width="14.7109375" style="21" customWidth="1"/>
    <col min="518" max="518" width="10.7109375" style="21" customWidth="1"/>
    <col min="519" max="770" width="9.140625" style="21"/>
    <col min="771" max="771" width="11.7109375" style="21" customWidth="1"/>
    <col min="772" max="772" width="9.140625" style="21"/>
    <col min="773" max="773" width="14.7109375" style="21" customWidth="1"/>
    <col min="774" max="774" width="10.7109375" style="21" customWidth="1"/>
    <col min="775" max="1026" width="9.140625" style="21"/>
    <col min="1027" max="1027" width="11.7109375" style="21" customWidth="1"/>
    <col min="1028" max="1028" width="9.140625" style="21"/>
    <col min="1029" max="1029" width="14.7109375" style="21" customWidth="1"/>
    <col min="1030" max="1030" width="10.7109375" style="21" customWidth="1"/>
    <col min="1031" max="1282" width="9.140625" style="21"/>
    <col min="1283" max="1283" width="11.7109375" style="21" customWidth="1"/>
    <col min="1284" max="1284" width="9.140625" style="21"/>
    <col min="1285" max="1285" width="14.7109375" style="21" customWidth="1"/>
    <col min="1286" max="1286" width="10.7109375" style="21" customWidth="1"/>
    <col min="1287" max="1538" width="9.140625" style="21"/>
    <col min="1539" max="1539" width="11.7109375" style="21" customWidth="1"/>
    <col min="1540" max="1540" width="9.140625" style="21"/>
    <col min="1541" max="1541" width="14.7109375" style="21" customWidth="1"/>
    <col min="1542" max="1542" width="10.7109375" style="21" customWidth="1"/>
    <col min="1543" max="1794" width="9.140625" style="21"/>
    <col min="1795" max="1795" width="11.7109375" style="21" customWidth="1"/>
    <col min="1796" max="1796" width="9.140625" style="21"/>
    <col min="1797" max="1797" width="14.7109375" style="21" customWidth="1"/>
    <col min="1798" max="1798" width="10.7109375" style="21" customWidth="1"/>
    <col min="1799" max="2050" width="9.140625" style="21"/>
    <col min="2051" max="2051" width="11.7109375" style="21" customWidth="1"/>
    <col min="2052" max="2052" width="9.140625" style="21"/>
    <col min="2053" max="2053" width="14.7109375" style="21" customWidth="1"/>
    <col min="2054" max="2054" width="10.7109375" style="21" customWidth="1"/>
    <col min="2055" max="2306" width="9.140625" style="21"/>
    <col min="2307" max="2307" width="11.7109375" style="21" customWidth="1"/>
    <col min="2308" max="2308" width="9.140625" style="21"/>
    <col min="2309" max="2309" width="14.7109375" style="21" customWidth="1"/>
    <col min="2310" max="2310" width="10.7109375" style="21" customWidth="1"/>
    <col min="2311" max="2562" width="9.140625" style="21"/>
    <col min="2563" max="2563" width="11.7109375" style="21" customWidth="1"/>
    <col min="2564" max="2564" width="9.140625" style="21"/>
    <col min="2565" max="2565" width="14.7109375" style="21" customWidth="1"/>
    <col min="2566" max="2566" width="10.7109375" style="21" customWidth="1"/>
    <col min="2567" max="2818" width="9.140625" style="21"/>
    <col min="2819" max="2819" width="11.7109375" style="21" customWidth="1"/>
    <col min="2820" max="2820" width="9.140625" style="21"/>
    <col min="2821" max="2821" width="14.7109375" style="21" customWidth="1"/>
    <col min="2822" max="2822" width="10.7109375" style="21" customWidth="1"/>
    <col min="2823" max="3074" width="9.140625" style="21"/>
    <col min="3075" max="3075" width="11.7109375" style="21" customWidth="1"/>
    <col min="3076" max="3076" width="9.140625" style="21"/>
    <col min="3077" max="3077" width="14.7109375" style="21" customWidth="1"/>
    <col min="3078" max="3078" width="10.7109375" style="21" customWidth="1"/>
    <col min="3079" max="3330" width="9.140625" style="21"/>
    <col min="3331" max="3331" width="11.7109375" style="21" customWidth="1"/>
    <col min="3332" max="3332" width="9.140625" style="21"/>
    <col min="3333" max="3333" width="14.7109375" style="21" customWidth="1"/>
    <col min="3334" max="3334" width="10.7109375" style="21" customWidth="1"/>
    <col min="3335" max="3586" width="9.140625" style="21"/>
    <col min="3587" max="3587" width="11.7109375" style="21" customWidth="1"/>
    <col min="3588" max="3588" width="9.140625" style="21"/>
    <col min="3589" max="3589" width="14.7109375" style="21" customWidth="1"/>
    <col min="3590" max="3590" width="10.7109375" style="21" customWidth="1"/>
    <col min="3591" max="3842" width="9.140625" style="21"/>
    <col min="3843" max="3843" width="11.7109375" style="21" customWidth="1"/>
    <col min="3844" max="3844" width="9.140625" style="21"/>
    <col min="3845" max="3845" width="14.7109375" style="21" customWidth="1"/>
    <col min="3846" max="3846" width="10.7109375" style="21" customWidth="1"/>
    <col min="3847" max="4098" width="9.140625" style="21"/>
    <col min="4099" max="4099" width="11.7109375" style="21" customWidth="1"/>
    <col min="4100" max="4100" width="9.140625" style="21"/>
    <col min="4101" max="4101" width="14.7109375" style="21" customWidth="1"/>
    <col min="4102" max="4102" width="10.7109375" style="21" customWidth="1"/>
    <col min="4103" max="4354" width="9.140625" style="21"/>
    <col min="4355" max="4355" width="11.7109375" style="21" customWidth="1"/>
    <col min="4356" max="4356" width="9.140625" style="21"/>
    <col min="4357" max="4357" width="14.7109375" style="21" customWidth="1"/>
    <col min="4358" max="4358" width="10.7109375" style="21" customWidth="1"/>
    <col min="4359" max="4610" width="9.140625" style="21"/>
    <col min="4611" max="4611" width="11.7109375" style="21" customWidth="1"/>
    <col min="4612" max="4612" width="9.140625" style="21"/>
    <col min="4613" max="4613" width="14.7109375" style="21" customWidth="1"/>
    <col min="4614" max="4614" width="10.7109375" style="21" customWidth="1"/>
    <col min="4615" max="4866" width="9.140625" style="21"/>
    <col min="4867" max="4867" width="11.7109375" style="21" customWidth="1"/>
    <col min="4868" max="4868" width="9.140625" style="21"/>
    <col min="4869" max="4869" width="14.7109375" style="21" customWidth="1"/>
    <col min="4870" max="4870" width="10.7109375" style="21" customWidth="1"/>
    <col min="4871" max="5122" width="9.140625" style="21"/>
    <col min="5123" max="5123" width="11.7109375" style="21" customWidth="1"/>
    <col min="5124" max="5124" width="9.140625" style="21"/>
    <col min="5125" max="5125" width="14.7109375" style="21" customWidth="1"/>
    <col min="5126" max="5126" width="10.7109375" style="21" customWidth="1"/>
    <col min="5127" max="5378" width="9.140625" style="21"/>
    <col min="5379" max="5379" width="11.7109375" style="21" customWidth="1"/>
    <col min="5380" max="5380" width="9.140625" style="21"/>
    <col min="5381" max="5381" width="14.7109375" style="21" customWidth="1"/>
    <col min="5382" max="5382" width="10.7109375" style="21" customWidth="1"/>
    <col min="5383" max="5634" width="9.140625" style="21"/>
    <col min="5635" max="5635" width="11.7109375" style="21" customWidth="1"/>
    <col min="5636" max="5636" width="9.140625" style="21"/>
    <col min="5637" max="5637" width="14.7109375" style="21" customWidth="1"/>
    <col min="5638" max="5638" width="10.7109375" style="21" customWidth="1"/>
    <col min="5639" max="5890" width="9.140625" style="21"/>
    <col min="5891" max="5891" width="11.7109375" style="21" customWidth="1"/>
    <col min="5892" max="5892" width="9.140625" style="21"/>
    <col min="5893" max="5893" width="14.7109375" style="21" customWidth="1"/>
    <col min="5894" max="5894" width="10.7109375" style="21" customWidth="1"/>
    <col min="5895" max="6146" width="9.140625" style="21"/>
    <col min="6147" max="6147" width="11.7109375" style="21" customWidth="1"/>
    <col min="6148" max="6148" width="9.140625" style="21"/>
    <col min="6149" max="6149" width="14.7109375" style="21" customWidth="1"/>
    <col min="6150" max="6150" width="10.7109375" style="21" customWidth="1"/>
    <col min="6151" max="6402" width="9.140625" style="21"/>
    <col min="6403" max="6403" width="11.7109375" style="21" customWidth="1"/>
    <col min="6404" max="6404" width="9.140625" style="21"/>
    <col min="6405" max="6405" width="14.7109375" style="21" customWidth="1"/>
    <col min="6406" max="6406" width="10.7109375" style="21" customWidth="1"/>
    <col min="6407" max="6658" width="9.140625" style="21"/>
    <col min="6659" max="6659" width="11.7109375" style="21" customWidth="1"/>
    <col min="6660" max="6660" width="9.140625" style="21"/>
    <col min="6661" max="6661" width="14.7109375" style="21" customWidth="1"/>
    <col min="6662" max="6662" width="10.7109375" style="21" customWidth="1"/>
    <col min="6663" max="6914" width="9.140625" style="21"/>
    <col min="6915" max="6915" width="11.7109375" style="21" customWidth="1"/>
    <col min="6916" max="6916" width="9.140625" style="21"/>
    <col min="6917" max="6917" width="14.7109375" style="21" customWidth="1"/>
    <col min="6918" max="6918" width="10.7109375" style="21" customWidth="1"/>
    <col min="6919" max="7170" width="9.140625" style="21"/>
    <col min="7171" max="7171" width="11.7109375" style="21" customWidth="1"/>
    <col min="7172" max="7172" width="9.140625" style="21"/>
    <col min="7173" max="7173" width="14.7109375" style="21" customWidth="1"/>
    <col min="7174" max="7174" width="10.7109375" style="21" customWidth="1"/>
    <col min="7175" max="7426" width="9.140625" style="21"/>
    <col min="7427" max="7427" width="11.7109375" style="21" customWidth="1"/>
    <col min="7428" max="7428" width="9.140625" style="21"/>
    <col min="7429" max="7429" width="14.7109375" style="21" customWidth="1"/>
    <col min="7430" max="7430" width="10.7109375" style="21" customWidth="1"/>
    <col min="7431" max="7682" width="9.140625" style="21"/>
    <col min="7683" max="7683" width="11.7109375" style="21" customWidth="1"/>
    <col min="7684" max="7684" width="9.140625" style="21"/>
    <col min="7685" max="7685" width="14.7109375" style="21" customWidth="1"/>
    <col min="7686" max="7686" width="10.7109375" style="21" customWidth="1"/>
    <col min="7687" max="7938" width="9.140625" style="21"/>
    <col min="7939" max="7939" width="11.7109375" style="21" customWidth="1"/>
    <col min="7940" max="7940" width="9.140625" style="21"/>
    <col min="7941" max="7941" width="14.7109375" style="21" customWidth="1"/>
    <col min="7942" max="7942" width="10.7109375" style="21" customWidth="1"/>
    <col min="7943" max="8194" width="9.140625" style="21"/>
    <col min="8195" max="8195" width="11.7109375" style="21" customWidth="1"/>
    <col min="8196" max="8196" width="9.140625" style="21"/>
    <col min="8197" max="8197" width="14.7109375" style="21" customWidth="1"/>
    <col min="8198" max="8198" width="10.7109375" style="21" customWidth="1"/>
    <col min="8199" max="8450" width="9.140625" style="21"/>
    <col min="8451" max="8451" width="11.7109375" style="21" customWidth="1"/>
    <col min="8452" max="8452" width="9.140625" style="21"/>
    <col min="8453" max="8453" width="14.7109375" style="21" customWidth="1"/>
    <col min="8454" max="8454" width="10.7109375" style="21" customWidth="1"/>
    <col min="8455" max="8706" width="9.140625" style="21"/>
    <col min="8707" max="8707" width="11.7109375" style="21" customWidth="1"/>
    <col min="8708" max="8708" width="9.140625" style="21"/>
    <col min="8709" max="8709" width="14.7109375" style="21" customWidth="1"/>
    <col min="8710" max="8710" width="10.7109375" style="21" customWidth="1"/>
    <col min="8711" max="8962" width="9.140625" style="21"/>
    <col min="8963" max="8963" width="11.7109375" style="21" customWidth="1"/>
    <col min="8964" max="8964" width="9.140625" style="21"/>
    <col min="8965" max="8965" width="14.7109375" style="21" customWidth="1"/>
    <col min="8966" max="8966" width="10.7109375" style="21" customWidth="1"/>
    <col min="8967" max="9218" width="9.140625" style="21"/>
    <col min="9219" max="9219" width="11.7109375" style="21" customWidth="1"/>
    <col min="9220" max="9220" width="9.140625" style="21"/>
    <col min="9221" max="9221" width="14.7109375" style="21" customWidth="1"/>
    <col min="9222" max="9222" width="10.7109375" style="21" customWidth="1"/>
    <col min="9223" max="9474" width="9.140625" style="21"/>
    <col min="9475" max="9475" width="11.7109375" style="21" customWidth="1"/>
    <col min="9476" max="9476" width="9.140625" style="21"/>
    <col min="9477" max="9477" width="14.7109375" style="21" customWidth="1"/>
    <col min="9478" max="9478" width="10.7109375" style="21" customWidth="1"/>
    <col min="9479" max="9730" width="9.140625" style="21"/>
    <col min="9731" max="9731" width="11.7109375" style="21" customWidth="1"/>
    <col min="9732" max="9732" width="9.140625" style="21"/>
    <col min="9733" max="9733" width="14.7109375" style="21" customWidth="1"/>
    <col min="9734" max="9734" width="10.7109375" style="21" customWidth="1"/>
    <col min="9735" max="9986" width="9.140625" style="21"/>
    <col min="9987" max="9987" width="11.7109375" style="21" customWidth="1"/>
    <col min="9988" max="9988" width="9.140625" style="21"/>
    <col min="9989" max="9989" width="14.7109375" style="21" customWidth="1"/>
    <col min="9990" max="9990" width="10.7109375" style="21" customWidth="1"/>
    <col min="9991" max="10242" width="9.140625" style="21"/>
    <col min="10243" max="10243" width="11.7109375" style="21" customWidth="1"/>
    <col min="10244" max="10244" width="9.140625" style="21"/>
    <col min="10245" max="10245" width="14.7109375" style="21" customWidth="1"/>
    <col min="10246" max="10246" width="10.7109375" style="21" customWidth="1"/>
    <col min="10247" max="10498" width="9.140625" style="21"/>
    <col min="10499" max="10499" width="11.7109375" style="21" customWidth="1"/>
    <col min="10500" max="10500" width="9.140625" style="21"/>
    <col min="10501" max="10501" width="14.7109375" style="21" customWidth="1"/>
    <col min="10502" max="10502" width="10.7109375" style="21" customWidth="1"/>
    <col min="10503" max="10754" width="9.140625" style="21"/>
    <col min="10755" max="10755" width="11.7109375" style="21" customWidth="1"/>
    <col min="10756" max="10756" width="9.140625" style="21"/>
    <col min="10757" max="10757" width="14.7109375" style="21" customWidth="1"/>
    <col min="10758" max="10758" width="10.7109375" style="21" customWidth="1"/>
    <col min="10759" max="11010" width="9.140625" style="21"/>
    <col min="11011" max="11011" width="11.7109375" style="21" customWidth="1"/>
    <col min="11012" max="11012" width="9.140625" style="21"/>
    <col min="11013" max="11013" width="14.7109375" style="21" customWidth="1"/>
    <col min="11014" max="11014" width="10.7109375" style="21" customWidth="1"/>
    <col min="11015" max="11266" width="9.140625" style="21"/>
    <col min="11267" max="11267" width="11.7109375" style="21" customWidth="1"/>
    <col min="11268" max="11268" width="9.140625" style="21"/>
    <col min="11269" max="11269" width="14.7109375" style="21" customWidth="1"/>
    <col min="11270" max="11270" width="10.7109375" style="21" customWidth="1"/>
    <col min="11271" max="11522" width="9.140625" style="21"/>
    <col min="11523" max="11523" width="11.7109375" style="21" customWidth="1"/>
    <col min="11524" max="11524" width="9.140625" style="21"/>
    <col min="11525" max="11525" width="14.7109375" style="21" customWidth="1"/>
    <col min="11526" max="11526" width="10.7109375" style="21" customWidth="1"/>
    <col min="11527" max="11778" width="9.140625" style="21"/>
    <col min="11779" max="11779" width="11.7109375" style="21" customWidth="1"/>
    <col min="11780" max="11780" width="9.140625" style="21"/>
    <col min="11781" max="11781" width="14.7109375" style="21" customWidth="1"/>
    <col min="11782" max="11782" width="10.7109375" style="21" customWidth="1"/>
    <col min="11783" max="12034" width="9.140625" style="21"/>
    <col min="12035" max="12035" width="11.7109375" style="21" customWidth="1"/>
    <col min="12036" max="12036" width="9.140625" style="21"/>
    <col min="12037" max="12037" width="14.7109375" style="21" customWidth="1"/>
    <col min="12038" max="12038" width="10.7109375" style="21" customWidth="1"/>
    <col min="12039" max="12290" width="9.140625" style="21"/>
    <col min="12291" max="12291" width="11.7109375" style="21" customWidth="1"/>
    <col min="12292" max="12292" width="9.140625" style="21"/>
    <col min="12293" max="12293" width="14.7109375" style="21" customWidth="1"/>
    <col min="12294" max="12294" width="10.7109375" style="21" customWidth="1"/>
    <col min="12295" max="12546" width="9.140625" style="21"/>
    <col min="12547" max="12547" width="11.7109375" style="21" customWidth="1"/>
    <col min="12548" max="12548" width="9.140625" style="21"/>
    <col min="12549" max="12549" width="14.7109375" style="21" customWidth="1"/>
    <col min="12550" max="12550" width="10.7109375" style="21" customWidth="1"/>
    <col min="12551" max="12802" width="9.140625" style="21"/>
    <col min="12803" max="12803" width="11.7109375" style="21" customWidth="1"/>
    <col min="12804" max="12804" width="9.140625" style="21"/>
    <col min="12805" max="12805" width="14.7109375" style="21" customWidth="1"/>
    <col min="12806" max="12806" width="10.7109375" style="21" customWidth="1"/>
    <col min="12807" max="13058" width="9.140625" style="21"/>
    <col min="13059" max="13059" width="11.7109375" style="21" customWidth="1"/>
    <col min="13060" max="13060" width="9.140625" style="21"/>
    <col min="13061" max="13061" width="14.7109375" style="21" customWidth="1"/>
    <col min="13062" max="13062" width="10.7109375" style="21" customWidth="1"/>
    <col min="13063" max="13314" width="9.140625" style="21"/>
    <col min="13315" max="13315" width="11.7109375" style="21" customWidth="1"/>
    <col min="13316" max="13316" width="9.140625" style="21"/>
    <col min="13317" max="13317" width="14.7109375" style="21" customWidth="1"/>
    <col min="13318" max="13318" width="10.7109375" style="21" customWidth="1"/>
    <col min="13319" max="13570" width="9.140625" style="21"/>
    <col min="13571" max="13571" width="11.7109375" style="21" customWidth="1"/>
    <col min="13572" max="13572" width="9.140625" style="21"/>
    <col min="13573" max="13573" width="14.7109375" style="21" customWidth="1"/>
    <col min="13574" max="13574" width="10.7109375" style="21" customWidth="1"/>
    <col min="13575" max="13826" width="9.140625" style="21"/>
    <col min="13827" max="13827" width="11.7109375" style="21" customWidth="1"/>
    <col min="13828" max="13828" width="9.140625" style="21"/>
    <col min="13829" max="13829" width="14.7109375" style="21" customWidth="1"/>
    <col min="13830" max="13830" width="10.7109375" style="21" customWidth="1"/>
    <col min="13831" max="14082" width="9.140625" style="21"/>
    <col min="14083" max="14083" width="11.7109375" style="21" customWidth="1"/>
    <col min="14084" max="14084" width="9.140625" style="21"/>
    <col min="14085" max="14085" width="14.7109375" style="21" customWidth="1"/>
    <col min="14086" max="14086" width="10.7109375" style="21" customWidth="1"/>
    <col min="14087" max="14338" width="9.140625" style="21"/>
    <col min="14339" max="14339" width="11.7109375" style="21" customWidth="1"/>
    <col min="14340" max="14340" width="9.140625" style="21"/>
    <col min="14341" max="14341" width="14.7109375" style="21" customWidth="1"/>
    <col min="14342" max="14342" width="10.7109375" style="21" customWidth="1"/>
    <col min="14343" max="14594" width="9.140625" style="21"/>
    <col min="14595" max="14595" width="11.7109375" style="21" customWidth="1"/>
    <col min="14596" max="14596" width="9.140625" style="21"/>
    <col min="14597" max="14597" width="14.7109375" style="21" customWidth="1"/>
    <col min="14598" max="14598" width="10.7109375" style="21" customWidth="1"/>
    <col min="14599" max="14850" width="9.140625" style="21"/>
    <col min="14851" max="14851" width="11.7109375" style="21" customWidth="1"/>
    <col min="14852" max="14852" width="9.140625" style="21"/>
    <col min="14853" max="14853" width="14.7109375" style="21" customWidth="1"/>
    <col min="14854" max="14854" width="10.7109375" style="21" customWidth="1"/>
    <col min="14855" max="15106" width="9.140625" style="21"/>
    <col min="15107" max="15107" width="11.7109375" style="21" customWidth="1"/>
    <col min="15108" max="15108" width="9.140625" style="21"/>
    <col min="15109" max="15109" width="14.7109375" style="21" customWidth="1"/>
    <col min="15110" max="15110" width="10.7109375" style="21" customWidth="1"/>
    <col min="15111" max="15362" width="9.140625" style="21"/>
    <col min="15363" max="15363" width="11.7109375" style="21" customWidth="1"/>
    <col min="15364" max="15364" width="9.140625" style="21"/>
    <col min="15365" max="15365" width="14.7109375" style="21" customWidth="1"/>
    <col min="15366" max="15366" width="10.7109375" style="21" customWidth="1"/>
    <col min="15367" max="15618" width="9.140625" style="21"/>
    <col min="15619" max="15619" width="11.7109375" style="21" customWidth="1"/>
    <col min="15620" max="15620" width="9.140625" style="21"/>
    <col min="15621" max="15621" width="14.7109375" style="21" customWidth="1"/>
    <col min="15622" max="15622" width="10.7109375" style="21" customWidth="1"/>
    <col min="15623" max="15874" width="9.140625" style="21"/>
    <col min="15875" max="15875" width="11.7109375" style="21" customWidth="1"/>
    <col min="15876" max="15876" width="9.140625" style="21"/>
    <col min="15877" max="15877" width="14.7109375" style="21" customWidth="1"/>
    <col min="15878" max="15878" width="10.7109375" style="21" customWidth="1"/>
    <col min="15879" max="16130" width="9.140625" style="21"/>
    <col min="16131" max="16131" width="11.7109375" style="21" customWidth="1"/>
    <col min="16132" max="16132" width="9.140625" style="21"/>
    <col min="16133" max="16133" width="14.7109375" style="21" customWidth="1"/>
    <col min="16134" max="16134" width="10.7109375" style="21" customWidth="1"/>
    <col min="16135" max="16384" width="9.140625" style="21"/>
  </cols>
  <sheetData>
    <row r="2" spans="1:13" x14ac:dyDescent="0.25">
      <c r="A2" s="22" t="s">
        <v>136</v>
      </c>
      <c r="B2" s="22" t="s">
        <v>137</v>
      </c>
      <c r="C2" s="22" t="s">
        <v>138</v>
      </c>
      <c r="D2" s="255" t="s">
        <v>139</v>
      </c>
      <c r="E2" s="255"/>
    </row>
    <row r="3" spans="1:13" x14ac:dyDescent="0.25">
      <c r="A3" s="25">
        <v>0</v>
      </c>
      <c r="B3" s="25">
        <v>0</v>
      </c>
      <c r="C3" s="25">
        <v>1</v>
      </c>
      <c r="D3" s="256">
        <v>7</v>
      </c>
      <c r="E3" s="256"/>
    </row>
    <row r="5" spans="1:13" hidden="1" x14ac:dyDescent="0.25">
      <c r="A5" s="21" t="s">
        <v>101</v>
      </c>
      <c r="B5" s="23" t="s">
        <v>154</v>
      </c>
      <c r="C5" s="23">
        <f>D3</f>
        <v>7</v>
      </c>
      <c r="D5" s="24"/>
    </row>
    <row r="6" spans="1:13" x14ac:dyDescent="0.25">
      <c r="A6" s="21" t="s">
        <v>102</v>
      </c>
      <c r="B6" s="26">
        <v>10</v>
      </c>
      <c r="C6" s="27">
        <v>10</v>
      </c>
      <c r="D6" s="28">
        <f>((100/B6)*C6)/100</f>
        <v>1</v>
      </c>
    </row>
    <row r="7" spans="1:13" x14ac:dyDescent="0.25">
      <c r="A7" s="21" t="s">
        <v>103</v>
      </c>
      <c r="B7" s="26">
        <f>A3+B3+C3+D3</f>
        <v>8</v>
      </c>
      <c r="C7" s="27">
        <v>8</v>
      </c>
      <c r="D7" s="28">
        <f t="shared" ref="D7:D12" si="0">((100/B7)*C7)/100</f>
        <v>1</v>
      </c>
      <c r="F7" s="257" t="s">
        <v>155</v>
      </c>
      <c r="G7" s="257"/>
      <c r="H7" s="29" t="s">
        <v>156</v>
      </c>
      <c r="J7" s="35"/>
    </row>
    <row r="8" spans="1:13" x14ac:dyDescent="0.25">
      <c r="A8" s="21" t="s">
        <v>108</v>
      </c>
      <c r="B8" s="26">
        <f>C5</f>
        <v>7</v>
      </c>
      <c r="C8" s="27">
        <v>4</v>
      </c>
      <c r="D8" s="28">
        <f t="shared" si="0"/>
        <v>0.57142857142857151</v>
      </c>
      <c r="F8" s="254" t="s">
        <v>157</v>
      </c>
      <c r="G8" s="254"/>
      <c r="H8" s="26" t="s">
        <v>158</v>
      </c>
    </row>
    <row r="9" spans="1:13" x14ac:dyDescent="0.25">
      <c r="A9" s="21" t="s">
        <v>110</v>
      </c>
      <c r="B9" s="26">
        <f>C5</f>
        <v>7</v>
      </c>
      <c r="C9" s="27">
        <v>0</v>
      </c>
      <c r="D9" s="28">
        <f t="shared" si="0"/>
        <v>0</v>
      </c>
      <c r="F9" s="254" t="s">
        <v>159</v>
      </c>
      <c r="G9" s="254"/>
      <c r="H9" s="26" t="s">
        <v>160</v>
      </c>
    </row>
    <row r="10" spans="1:13" x14ac:dyDescent="0.25">
      <c r="A10" s="21" t="s">
        <v>72</v>
      </c>
      <c r="B10" s="26">
        <f>C5</f>
        <v>7</v>
      </c>
      <c r="C10" s="27">
        <v>0</v>
      </c>
      <c r="D10" s="28">
        <f t="shared" si="0"/>
        <v>0</v>
      </c>
      <c r="F10" s="254" t="s">
        <v>161</v>
      </c>
      <c r="G10" s="254"/>
      <c r="H10" s="26" t="s">
        <v>162</v>
      </c>
    </row>
    <row r="11" spans="1:13" x14ac:dyDescent="0.25">
      <c r="A11" s="30" t="s">
        <v>106</v>
      </c>
      <c r="B11" s="26">
        <f>C5</f>
        <v>7</v>
      </c>
      <c r="C11" s="27">
        <v>0</v>
      </c>
      <c r="D11" s="28">
        <f t="shared" si="0"/>
        <v>0</v>
      </c>
      <c r="F11" s="254" t="s">
        <v>163</v>
      </c>
      <c r="G11" s="254"/>
      <c r="H11" s="26" t="s">
        <v>164</v>
      </c>
    </row>
    <row r="12" spans="1:13" x14ac:dyDescent="0.25">
      <c r="A12" s="21" t="s">
        <v>73</v>
      </c>
      <c r="B12" s="26">
        <f>C5</f>
        <v>7</v>
      </c>
      <c r="C12" s="27">
        <v>0</v>
      </c>
      <c r="D12" s="28">
        <f t="shared" si="0"/>
        <v>0</v>
      </c>
      <c r="F12" s="254" t="s">
        <v>165</v>
      </c>
      <c r="G12" s="254"/>
      <c r="H12" s="26" t="s">
        <v>166</v>
      </c>
    </row>
    <row r="13" spans="1:13" x14ac:dyDescent="0.25">
      <c r="F13" s="254" t="s">
        <v>167</v>
      </c>
      <c r="G13" s="254"/>
      <c r="H13" s="26" t="s">
        <v>168</v>
      </c>
    </row>
    <row r="14" spans="1:13" hidden="1" x14ac:dyDescent="0.25">
      <c r="A14" s="22"/>
      <c r="B14" s="22" t="s">
        <v>107</v>
      </c>
      <c r="C14" s="22" t="s">
        <v>111</v>
      </c>
      <c r="G14" s="22" t="s">
        <v>102</v>
      </c>
      <c r="H14" s="22" t="s">
        <v>104</v>
      </c>
      <c r="I14" s="22" t="s">
        <v>105</v>
      </c>
      <c r="J14" s="22" t="s">
        <v>71</v>
      </c>
      <c r="K14" s="22" t="s">
        <v>72</v>
      </c>
      <c r="L14" s="22" t="s">
        <v>106</v>
      </c>
      <c r="M14" s="22" t="s">
        <v>73</v>
      </c>
    </row>
    <row r="15" spans="1:13" hidden="1" x14ac:dyDescent="0.25">
      <c r="A15" s="22" t="s">
        <v>69</v>
      </c>
      <c r="B15" s="22">
        <f>G15</f>
        <v>10</v>
      </c>
      <c r="C15" s="22">
        <f>G16</f>
        <v>30</v>
      </c>
      <c r="E15" s="255" t="s">
        <v>107</v>
      </c>
      <c r="F15" s="255"/>
      <c r="G15" s="31">
        <f>C6</f>
        <v>10</v>
      </c>
      <c r="H15" s="31">
        <f>40/B7*C7</f>
        <v>40</v>
      </c>
      <c r="I15" s="31">
        <f>15/B8*C8</f>
        <v>8.5714285714285712</v>
      </c>
      <c r="J15" s="31">
        <f>10/B9*C9</f>
        <v>0</v>
      </c>
      <c r="K15" s="31">
        <f>10/B10*C10</f>
        <v>0</v>
      </c>
      <c r="L15" s="31">
        <f>5/B11*C11</f>
        <v>0</v>
      </c>
      <c r="M15" s="31">
        <f>5/B12*C12</f>
        <v>0</v>
      </c>
    </row>
    <row r="16" spans="1:13" hidden="1" x14ac:dyDescent="0.25">
      <c r="A16" s="22" t="s">
        <v>70</v>
      </c>
      <c r="B16" s="22">
        <f>H15</f>
        <v>40</v>
      </c>
      <c r="C16" s="22">
        <f>H16</f>
        <v>30</v>
      </c>
      <c r="E16" s="255" t="s">
        <v>109</v>
      </c>
      <c r="F16" s="255"/>
      <c r="G16" s="22">
        <f>G15+20</f>
        <v>30</v>
      </c>
      <c r="H16" s="22">
        <f>30/B7*C7</f>
        <v>30</v>
      </c>
      <c r="I16" s="22">
        <f>15/B8*C8</f>
        <v>8.5714285714285712</v>
      </c>
      <c r="J16" s="22">
        <f>10/B9*C9</f>
        <v>0</v>
      </c>
      <c r="K16" s="22">
        <f>5/B10*C10</f>
        <v>0</v>
      </c>
      <c r="L16" s="22">
        <f>5/B11*C11</f>
        <v>0</v>
      </c>
      <c r="M16" s="22">
        <f>5/B12*C12</f>
        <v>0</v>
      </c>
    </row>
    <row r="17" spans="1:8" hidden="1" x14ac:dyDescent="0.25">
      <c r="A17" s="22" t="s">
        <v>105</v>
      </c>
      <c r="B17" s="22">
        <f>I15</f>
        <v>8.5714285714285712</v>
      </c>
      <c r="C17" s="22">
        <f>I16</f>
        <v>8.5714285714285712</v>
      </c>
    </row>
    <row r="18" spans="1:8" hidden="1" x14ac:dyDescent="0.25">
      <c r="A18" s="22" t="s">
        <v>71</v>
      </c>
      <c r="B18" s="22">
        <f>J15</f>
        <v>0</v>
      </c>
      <c r="C18" s="22">
        <f>J16</f>
        <v>0</v>
      </c>
    </row>
    <row r="19" spans="1:8" hidden="1" x14ac:dyDescent="0.25">
      <c r="A19" s="22" t="s">
        <v>72</v>
      </c>
      <c r="B19" s="22">
        <f>K15</f>
        <v>0</v>
      </c>
      <c r="C19" s="22">
        <f>K16</f>
        <v>0</v>
      </c>
    </row>
    <row r="20" spans="1:8" hidden="1" x14ac:dyDescent="0.25">
      <c r="A20" s="32" t="s">
        <v>106</v>
      </c>
      <c r="B20" s="22">
        <f>L15</f>
        <v>0</v>
      </c>
      <c r="C20" s="22">
        <f>L16</f>
        <v>0</v>
      </c>
    </row>
    <row r="21" spans="1:8" hidden="1" x14ac:dyDescent="0.25">
      <c r="A21" s="22" t="s">
        <v>73</v>
      </c>
      <c r="B21" s="22">
        <f>M15</f>
        <v>0</v>
      </c>
      <c r="C21" s="22">
        <f>M16</f>
        <v>0</v>
      </c>
    </row>
    <row r="22" spans="1:8" x14ac:dyDescent="0.25">
      <c r="A22" s="22" t="s">
        <v>112</v>
      </c>
      <c r="B22" s="33">
        <f>(B15+B16+B17+B18+B19+B20+B21)/100</f>
        <v>0.58571428571428574</v>
      </c>
      <c r="C22" s="33">
        <f>(C15+C16+C17+C18+C19+C20+C21)/100</f>
        <v>0.68571428571428572</v>
      </c>
      <c r="F22" s="254" t="s">
        <v>169</v>
      </c>
      <c r="G22" s="254"/>
      <c r="H22" s="26" t="s">
        <v>160</v>
      </c>
    </row>
    <row r="23" spans="1:8" x14ac:dyDescent="0.25">
      <c r="F23" s="254" t="s">
        <v>170</v>
      </c>
      <c r="G23" s="254"/>
      <c r="H23" s="26" t="s">
        <v>171</v>
      </c>
    </row>
    <row r="24" spans="1:8" x14ac:dyDescent="0.25">
      <c r="A24" s="21" t="s">
        <v>144</v>
      </c>
      <c r="B24" s="34">
        <v>0.01</v>
      </c>
      <c r="C24" s="34">
        <v>0.02</v>
      </c>
      <c r="F24" s="254" t="s">
        <v>172</v>
      </c>
      <c r="G24" s="254"/>
      <c r="H24" s="26" t="s">
        <v>173</v>
      </c>
    </row>
    <row r="25" spans="1:8" x14ac:dyDescent="0.25">
      <c r="A25" s="21" t="s">
        <v>145</v>
      </c>
      <c r="B25" s="34">
        <v>0.01</v>
      </c>
      <c r="C25" s="34">
        <v>0.03</v>
      </c>
    </row>
    <row r="26" spans="1:8" x14ac:dyDescent="0.25">
      <c r="A26" s="21" t="s">
        <v>146</v>
      </c>
      <c r="B26" s="34">
        <v>0.03</v>
      </c>
      <c r="C26" s="34">
        <v>0.08</v>
      </c>
    </row>
    <row r="27" spans="1:8" x14ac:dyDescent="0.25">
      <c r="A27" s="21" t="s">
        <v>147</v>
      </c>
      <c r="B27" s="34">
        <v>0.05</v>
      </c>
      <c r="C27" s="34">
        <v>0.15</v>
      </c>
    </row>
    <row r="28" spans="1:8" x14ac:dyDescent="0.25">
      <c r="A28" s="21" t="s">
        <v>148</v>
      </c>
      <c r="B28" s="34">
        <v>7.0000000000000007E-2</v>
      </c>
      <c r="C28" s="34">
        <v>0.2</v>
      </c>
    </row>
    <row r="29" spans="1:8" x14ac:dyDescent="0.25">
      <c r="A29" s="21" t="s">
        <v>149</v>
      </c>
      <c r="B29" s="34">
        <v>0.1</v>
      </c>
      <c r="C29" s="34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8" sqref="C8"/>
    </sheetView>
  </sheetViews>
  <sheetFormatPr defaultRowHeight="15" x14ac:dyDescent="0.25"/>
  <cols>
    <col min="1" max="1" width="20.5703125" style="21" customWidth="1"/>
    <col min="2" max="2" width="11.7109375" style="21" customWidth="1"/>
    <col min="3" max="4" width="9.140625" style="21"/>
    <col min="5" max="5" width="10.140625" style="21" customWidth="1"/>
    <col min="6" max="6" width="10.7109375" style="21" customWidth="1"/>
    <col min="7" max="7" width="9.140625" style="21"/>
    <col min="8" max="8" width="10.42578125" style="21" customWidth="1"/>
    <col min="9" max="9" width="15.42578125" style="21" customWidth="1"/>
    <col min="10" max="258" width="9.140625" style="21"/>
    <col min="259" max="259" width="11.7109375" style="21" customWidth="1"/>
    <col min="260" max="260" width="9.140625" style="21"/>
    <col min="261" max="261" width="14.7109375" style="21" customWidth="1"/>
    <col min="262" max="262" width="10.7109375" style="21" customWidth="1"/>
    <col min="263" max="514" width="9.140625" style="21"/>
    <col min="515" max="515" width="11.7109375" style="21" customWidth="1"/>
    <col min="516" max="516" width="9.140625" style="21"/>
    <col min="517" max="517" width="14.7109375" style="21" customWidth="1"/>
    <col min="518" max="518" width="10.7109375" style="21" customWidth="1"/>
    <col min="519" max="770" width="9.140625" style="21"/>
    <col min="771" max="771" width="11.7109375" style="21" customWidth="1"/>
    <col min="772" max="772" width="9.140625" style="21"/>
    <col min="773" max="773" width="14.7109375" style="21" customWidth="1"/>
    <col min="774" max="774" width="10.7109375" style="21" customWidth="1"/>
    <col min="775" max="1026" width="9.140625" style="21"/>
    <col min="1027" max="1027" width="11.7109375" style="21" customWidth="1"/>
    <col min="1028" max="1028" width="9.140625" style="21"/>
    <col min="1029" max="1029" width="14.7109375" style="21" customWidth="1"/>
    <col min="1030" max="1030" width="10.7109375" style="21" customWidth="1"/>
    <col min="1031" max="1282" width="9.140625" style="21"/>
    <col min="1283" max="1283" width="11.7109375" style="21" customWidth="1"/>
    <col min="1284" max="1284" width="9.140625" style="21"/>
    <col min="1285" max="1285" width="14.7109375" style="21" customWidth="1"/>
    <col min="1286" max="1286" width="10.7109375" style="21" customWidth="1"/>
    <col min="1287" max="1538" width="9.140625" style="21"/>
    <col min="1539" max="1539" width="11.7109375" style="21" customWidth="1"/>
    <col min="1540" max="1540" width="9.140625" style="21"/>
    <col min="1541" max="1541" width="14.7109375" style="21" customWidth="1"/>
    <col min="1542" max="1542" width="10.7109375" style="21" customWidth="1"/>
    <col min="1543" max="1794" width="9.140625" style="21"/>
    <col min="1795" max="1795" width="11.7109375" style="21" customWidth="1"/>
    <col min="1796" max="1796" width="9.140625" style="21"/>
    <col min="1797" max="1797" width="14.7109375" style="21" customWidth="1"/>
    <col min="1798" max="1798" width="10.7109375" style="21" customWidth="1"/>
    <col min="1799" max="2050" width="9.140625" style="21"/>
    <col min="2051" max="2051" width="11.7109375" style="21" customWidth="1"/>
    <col min="2052" max="2052" width="9.140625" style="21"/>
    <col min="2053" max="2053" width="14.7109375" style="21" customWidth="1"/>
    <col min="2054" max="2054" width="10.7109375" style="21" customWidth="1"/>
    <col min="2055" max="2306" width="9.140625" style="21"/>
    <col min="2307" max="2307" width="11.7109375" style="21" customWidth="1"/>
    <col min="2308" max="2308" width="9.140625" style="21"/>
    <col min="2309" max="2309" width="14.7109375" style="21" customWidth="1"/>
    <col min="2310" max="2310" width="10.7109375" style="21" customWidth="1"/>
    <col min="2311" max="2562" width="9.140625" style="21"/>
    <col min="2563" max="2563" width="11.7109375" style="21" customWidth="1"/>
    <col min="2564" max="2564" width="9.140625" style="21"/>
    <col min="2565" max="2565" width="14.7109375" style="21" customWidth="1"/>
    <col min="2566" max="2566" width="10.7109375" style="21" customWidth="1"/>
    <col min="2567" max="2818" width="9.140625" style="21"/>
    <col min="2819" max="2819" width="11.7109375" style="21" customWidth="1"/>
    <col min="2820" max="2820" width="9.140625" style="21"/>
    <col min="2821" max="2821" width="14.7109375" style="21" customWidth="1"/>
    <col min="2822" max="2822" width="10.7109375" style="21" customWidth="1"/>
    <col min="2823" max="3074" width="9.140625" style="21"/>
    <col min="3075" max="3075" width="11.7109375" style="21" customWidth="1"/>
    <col min="3076" max="3076" width="9.140625" style="21"/>
    <col min="3077" max="3077" width="14.7109375" style="21" customWidth="1"/>
    <col min="3078" max="3078" width="10.7109375" style="21" customWidth="1"/>
    <col min="3079" max="3330" width="9.140625" style="21"/>
    <col min="3331" max="3331" width="11.7109375" style="21" customWidth="1"/>
    <col min="3332" max="3332" width="9.140625" style="21"/>
    <col min="3333" max="3333" width="14.7109375" style="21" customWidth="1"/>
    <col min="3334" max="3334" width="10.7109375" style="21" customWidth="1"/>
    <col min="3335" max="3586" width="9.140625" style="21"/>
    <col min="3587" max="3587" width="11.7109375" style="21" customWidth="1"/>
    <col min="3588" max="3588" width="9.140625" style="21"/>
    <col min="3589" max="3589" width="14.7109375" style="21" customWidth="1"/>
    <col min="3590" max="3590" width="10.7109375" style="21" customWidth="1"/>
    <col min="3591" max="3842" width="9.140625" style="21"/>
    <col min="3843" max="3843" width="11.7109375" style="21" customWidth="1"/>
    <col min="3844" max="3844" width="9.140625" style="21"/>
    <col min="3845" max="3845" width="14.7109375" style="21" customWidth="1"/>
    <col min="3846" max="3846" width="10.7109375" style="21" customWidth="1"/>
    <col min="3847" max="4098" width="9.140625" style="21"/>
    <col min="4099" max="4099" width="11.7109375" style="21" customWidth="1"/>
    <col min="4100" max="4100" width="9.140625" style="21"/>
    <col min="4101" max="4101" width="14.7109375" style="21" customWidth="1"/>
    <col min="4102" max="4102" width="10.7109375" style="21" customWidth="1"/>
    <col min="4103" max="4354" width="9.140625" style="21"/>
    <col min="4355" max="4355" width="11.7109375" style="21" customWidth="1"/>
    <col min="4356" max="4356" width="9.140625" style="21"/>
    <col min="4357" max="4357" width="14.7109375" style="21" customWidth="1"/>
    <col min="4358" max="4358" width="10.7109375" style="21" customWidth="1"/>
    <col min="4359" max="4610" width="9.140625" style="21"/>
    <col min="4611" max="4611" width="11.7109375" style="21" customWidth="1"/>
    <col min="4612" max="4612" width="9.140625" style="21"/>
    <col min="4613" max="4613" width="14.7109375" style="21" customWidth="1"/>
    <col min="4614" max="4614" width="10.7109375" style="21" customWidth="1"/>
    <col min="4615" max="4866" width="9.140625" style="21"/>
    <col min="4867" max="4867" width="11.7109375" style="21" customWidth="1"/>
    <col min="4868" max="4868" width="9.140625" style="21"/>
    <col min="4869" max="4869" width="14.7109375" style="21" customWidth="1"/>
    <col min="4870" max="4870" width="10.7109375" style="21" customWidth="1"/>
    <col min="4871" max="5122" width="9.140625" style="21"/>
    <col min="5123" max="5123" width="11.7109375" style="21" customWidth="1"/>
    <col min="5124" max="5124" width="9.140625" style="21"/>
    <col min="5125" max="5125" width="14.7109375" style="21" customWidth="1"/>
    <col min="5126" max="5126" width="10.7109375" style="21" customWidth="1"/>
    <col min="5127" max="5378" width="9.140625" style="21"/>
    <col min="5379" max="5379" width="11.7109375" style="21" customWidth="1"/>
    <col min="5380" max="5380" width="9.140625" style="21"/>
    <col min="5381" max="5381" width="14.7109375" style="21" customWidth="1"/>
    <col min="5382" max="5382" width="10.7109375" style="21" customWidth="1"/>
    <col min="5383" max="5634" width="9.140625" style="21"/>
    <col min="5635" max="5635" width="11.7109375" style="21" customWidth="1"/>
    <col min="5636" max="5636" width="9.140625" style="21"/>
    <col min="5637" max="5637" width="14.7109375" style="21" customWidth="1"/>
    <col min="5638" max="5638" width="10.7109375" style="21" customWidth="1"/>
    <col min="5639" max="5890" width="9.140625" style="21"/>
    <col min="5891" max="5891" width="11.7109375" style="21" customWidth="1"/>
    <col min="5892" max="5892" width="9.140625" style="21"/>
    <col min="5893" max="5893" width="14.7109375" style="21" customWidth="1"/>
    <col min="5894" max="5894" width="10.7109375" style="21" customWidth="1"/>
    <col min="5895" max="6146" width="9.140625" style="21"/>
    <col min="6147" max="6147" width="11.7109375" style="21" customWidth="1"/>
    <col min="6148" max="6148" width="9.140625" style="21"/>
    <col min="6149" max="6149" width="14.7109375" style="21" customWidth="1"/>
    <col min="6150" max="6150" width="10.7109375" style="21" customWidth="1"/>
    <col min="6151" max="6402" width="9.140625" style="21"/>
    <col min="6403" max="6403" width="11.7109375" style="21" customWidth="1"/>
    <col min="6404" max="6404" width="9.140625" style="21"/>
    <col min="6405" max="6405" width="14.7109375" style="21" customWidth="1"/>
    <col min="6406" max="6406" width="10.7109375" style="21" customWidth="1"/>
    <col min="6407" max="6658" width="9.140625" style="21"/>
    <col min="6659" max="6659" width="11.7109375" style="21" customWidth="1"/>
    <col min="6660" max="6660" width="9.140625" style="21"/>
    <col min="6661" max="6661" width="14.7109375" style="21" customWidth="1"/>
    <col min="6662" max="6662" width="10.7109375" style="21" customWidth="1"/>
    <col min="6663" max="6914" width="9.140625" style="21"/>
    <col min="6915" max="6915" width="11.7109375" style="21" customWidth="1"/>
    <col min="6916" max="6916" width="9.140625" style="21"/>
    <col min="6917" max="6917" width="14.7109375" style="21" customWidth="1"/>
    <col min="6918" max="6918" width="10.7109375" style="21" customWidth="1"/>
    <col min="6919" max="7170" width="9.140625" style="21"/>
    <col min="7171" max="7171" width="11.7109375" style="21" customWidth="1"/>
    <col min="7172" max="7172" width="9.140625" style="21"/>
    <col min="7173" max="7173" width="14.7109375" style="21" customWidth="1"/>
    <col min="7174" max="7174" width="10.7109375" style="21" customWidth="1"/>
    <col min="7175" max="7426" width="9.140625" style="21"/>
    <col min="7427" max="7427" width="11.7109375" style="21" customWidth="1"/>
    <col min="7428" max="7428" width="9.140625" style="21"/>
    <col min="7429" max="7429" width="14.7109375" style="21" customWidth="1"/>
    <col min="7430" max="7430" width="10.7109375" style="21" customWidth="1"/>
    <col min="7431" max="7682" width="9.140625" style="21"/>
    <col min="7683" max="7683" width="11.7109375" style="21" customWidth="1"/>
    <col min="7684" max="7684" width="9.140625" style="21"/>
    <col min="7685" max="7685" width="14.7109375" style="21" customWidth="1"/>
    <col min="7686" max="7686" width="10.7109375" style="21" customWidth="1"/>
    <col min="7687" max="7938" width="9.140625" style="21"/>
    <col min="7939" max="7939" width="11.7109375" style="21" customWidth="1"/>
    <col min="7940" max="7940" width="9.140625" style="21"/>
    <col min="7941" max="7941" width="14.7109375" style="21" customWidth="1"/>
    <col min="7942" max="7942" width="10.7109375" style="21" customWidth="1"/>
    <col min="7943" max="8194" width="9.140625" style="21"/>
    <col min="8195" max="8195" width="11.7109375" style="21" customWidth="1"/>
    <col min="8196" max="8196" width="9.140625" style="21"/>
    <col min="8197" max="8197" width="14.7109375" style="21" customWidth="1"/>
    <col min="8198" max="8198" width="10.7109375" style="21" customWidth="1"/>
    <col min="8199" max="8450" width="9.140625" style="21"/>
    <col min="8451" max="8451" width="11.7109375" style="21" customWidth="1"/>
    <col min="8452" max="8452" width="9.140625" style="21"/>
    <col min="8453" max="8453" width="14.7109375" style="21" customWidth="1"/>
    <col min="8454" max="8454" width="10.7109375" style="21" customWidth="1"/>
    <col min="8455" max="8706" width="9.140625" style="21"/>
    <col min="8707" max="8707" width="11.7109375" style="21" customWidth="1"/>
    <col min="8708" max="8708" width="9.140625" style="21"/>
    <col min="8709" max="8709" width="14.7109375" style="21" customWidth="1"/>
    <col min="8710" max="8710" width="10.7109375" style="21" customWidth="1"/>
    <col min="8711" max="8962" width="9.140625" style="21"/>
    <col min="8963" max="8963" width="11.7109375" style="21" customWidth="1"/>
    <col min="8964" max="8964" width="9.140625" style="21"/>
    <col min="8965" max="8965" width="14.7109375" style="21" customWidth="1"/>
    <col min="8966" max="8966" width="10.7109375" style="21" customWidth="1"/>
    <col min="8967" max="9218" width="9.140625" style="21"/>
    <col min="9219" max="9219" width="11.7109375" style="21" customWidth="1"/>
    <col min="9220" max="9220" width="9.140625" style="21"/>
    <col min="9221" max="9221" width="14.7109375" style="21" customWidth="1"/>
    <col min="9222" max="9222" width="10.7109375" style="21" customWidth="1"/>
    <col min="9223" max="9474" width="9.140625" style="21"/>
    <col min="9475" max="9475" width="11.7109375" style="21" customWidth="1"/>
    <col min="9476" max="9476" width="9.140625" style="21"/>
    <col min="9477" max="9477" width="14.7109375" style="21" customWidth="1"/>
    <col min="9478" max="9478" width="10.7109375" style="21" customWidth="1"/>
    <col min="9479" max="9730" width="9.140625" style="21"/>
    <col min="9731" max="9731" width="11.7109375" style="21" customWidth="1"/>
    <col min="9732" max="9732" width="9.140625" style="21"/>
    <col min="9733" max="9733" width="14.7109375" style="21" customWidth="1"/>
    <col min="9734" max="9734" width="10.7109375" style="21" customWidth="1"/>
    <col min="9735" max="9986" width="9.140625" style="21"/>
    <col min="9987" max="9987" width="11.7109375" style="21" customWidth="1"/>
    <col min="9988" max="9988" width="9.140625" style="21"/>
    <col min="9989" max="9989" width="14.7109375" style="21" customWidth="1"/>
    <col min="9990" max="9990" width="10.7109375" style="21" customWidth="1"/>
    <col min="9991" max="10242" width="9.140625" style="21"/>
    <col min="10243" max="10243" width="11.7109375" style="21" customWidth="1"/>
    <col min="10244" max="10244" width="9.140625" style="21"/>
    <col min="10245" max="10245" width="14.7109375" style="21" customWidth="1"/>
    <col min="10246" max="10246" width="10.7109375" style="21" customWidth="1"/>
    <col min="10247" max="10498" width="9.140625" style="21"/>
    <col min="10499" max="10499" width="11.7109375" style="21" customWidth="1"/>
    <col min="10500" max="10500" width="9.140625" style="21"/>
    <col min="10501" max="10501" width="14.7109375" style="21" customWidth="1"/>
    <col min="10502" max="10502" width="10.7109375" style="21" customWidth="1"/>
    <col min="10503" max="10754" width="9.140625" style="21"/>
    <col min="10755" max="10755" width="11.7109375" style="21" customWidth="1"/>
    <col min="10756" max="10756" width="9.140625" style="21"/>
    <col min="10757" max="10757" width="14.7109375" style="21" customWidth="1"/>
    <col min="10758" max="10758" width="10.7109375" style="21" customWidth="1"/>
    <col min="10759" max="11010" width="9.140625" style="21"/>
    <col min="11011" max="11011" width="11.7109375" style="21" customWidth="1"/>
    <col min="11012" max="11012" width="9.140625" style="21"/>
    <col min="11013" max="11013" width="14.7109375" style="21" customWidth="1"/>
    <col min="11014" max="11014" width="10.7109375" style="21" customWidth="1"/>
    <col min="11015" max="11266" width="9.140625" style="21"/>
    <col min="11267" max="11267" width="11.7109375" style="21" customWidth="1"/>
    <col min="11268" max="11268" width="9.140625" style="21"/>
    <col min="11269" max="11269" width="14.7109375" style="21" customWidth="1"/>
    <col min="11270" max="11270" width="10.7109375" style="21" customWidth="1"/>
    <col min="11271" max="11522" width="9.140625" style="21"/>
    <col min="11523" max="11523" width="11.7109375" style="21" customWidth="1"/>
    <col min="11524" max="11524" width="9.140625" style="21"/>
    <col min="11525" max="11525" width="14.7109375" style="21" customWidth="1"/>
    <col min="11526" max="11526" width="10.7109375" style="21" customWidth="1"/>
    <col min="11527" max="11778" width="9.140625" style="21"/>
    <col min="11779" max="11779" width="11.7109375" style="21" customWidth="1"/>
    <col min="11780" max="11780" width="9.140625" style="21"/>
    <col min="11781" max="11781" width="14.7109375" style="21" customWidth="1"/>
    <col min="11782" max="11782" width="10.7109375" style="21" customWidth="1"/>
    <col min="11783" max="12034" width="9.140625" style="21"/>
    <col min="12035" max="12035" width="11.7109375" style="21" customWidth="1"/>
    <col min="12036" max="12036" width="9.140625" style="21"/>
    <col min="12037" max="12037" width="14.7109375" style="21" customWidth="1"/>
    <col min="12038" max="12038" width="10.7109375" style="21" customWidth="1"/>
    <col min="12039" max="12290" width="9.140625" style="21"/>
    <col min="12291" max="12291" width="11.7109375" style="21" customWidth="1"/>
    <col min="12292" max="12292" width="9.140625" style="21"/>
    <col min="12293" max="12293" width="14.7109375" style="21" customWidth="1"/>
    <col min="12294" max="12294" width="10.7109375" style="21" customWidth="1"/>
    <col min="12295" max="12546" width="9.140625" style="21"/>
    <col min="12547" max="12547" width="11.7109375" style="21" customWidth="1"/>
    <col min="12548" max="12548" width="9.140625" style="21"/>
    <col min="12549" max="12549" width="14.7109375" style="21" customWidth="1"/>
    <col min="12550" max="12550" width="10.7109375" style="21" customWidth="1"/>
    <col min="12551" max="12802" width="9.140625" style="21"/>
    <col min="12803" max="12803" width="11.7109375" style="21" customWidth="1"/>
    <col min="12804" max="12804" width="9.140625" style="21"/>
    <col min="12805" max="12805" width="14.7109375" style="21" customWidth="1"/>
    <col min="12806" max="12806" width="10.7109375" style="21" customWidth="1"/>
    <col min="12807" max="13058" width="9.140625" style="21"/>
    <col min="13059" max="13059" width="11.7109375" style="21" customWidth="1"/>
    <col min="13060" max="13060" width="9.140625" style="21"/>
    <col min="13061" max="13061" width="14.7109375" style="21" customWidth="1"/>
    <col min="13062" max="13062" width="10.7109375" style="21" customWidth="1"/>
    <col min="13063" max="13314" width="9.140625" style="21"/>
    <col min="13315" max="13315" width="11.7109375" style="21" customWidth="1"/>
    <col min="13316" max="13316" width="9.140625" style="21"/>
    <col min="13317" max="13317" width="14.7109375" style="21" customWidth="1"/>
    <col min="13318" max="13318" width="10.7109375" style="21" customWidth="1"/>
    <col min="13319" max="13570" width="9.140625" style="21"/>
    <col min="13571" max="13571" width="11.7109375" style="21" customWidth="1"/>
    <col min="13572" max="13572" width="9.140625" style="21"/>
    <col min="13573" max="13573" width="14.7109375" style="21" customWidth="1"/>
    <col min="13574" max="13574" width="10.7109375" style="21" customWidth="1"/>
    <col min="13575" max="13826" width="9.140625" style="21"/>
    <col min="13827" max="13827" width="11.7109375" style="21" customWidth="1"/>
    <col min="13828" max="13828" width="9.140625" style="21"/>
    <col min="13829" max="13829" width="14.7109375" style="21" customWidth="1"/>
    <col min="13830" max="13830" width="10.7109375" style="21" customWidth="1"/>
    <col min="13831" max="14082" width="9.140625" style="21"/>
    <col min="14083" max="14083" width="11.7109375" style="21" customWidth="1"/>
    <col min="14084" max="14084" width="9.140625" style="21"/>
    <col min="14085" max="14085" width="14.7109375" style="21" customWidth="1"/>
    <col min="14086" max="14086" width="10.7109375" style="21" customWidth="1"/>
    <col min="14087" max="14338" width="9.140625" style="21"/>
    <col min="14339" max="14339" width="11.7109375" style="21" customWidth="1"/>
    <col min="14340" max="14340" width="9.140625" style="21"/>
    <col min="14341" max="14341" width="14.7109375" style="21" customWidth="1"/>
    <col min="14342" max="14342" width="10.7109375" style="21" customWidth="1"/>
    <col min="14343" max="14594" width="9.140625" style="21"/>
    <col min="14595" max="14595" width="11.7109375" style="21" customWidth="1"/>
    <col min="14596" max="14596" width="9.140625" style="21"/>
    <col min="14597" max="14597" width="14.7109375" style="21" customWidth="1"/>
    <col min="14598" max="14598" width="10.7109375" style="21" customWidth="1"/>
    <col min="14599" max="14850" width="9.140625" style="21"/>
    <col min="14851" max="14851" width="11.7109375" style="21" customWidth="1"/>
    <col min="14852" max="14852" width="9.140625" style="21"/>
    <col min="14853" max="14853" width="14.7109375" style="21" customWidth="1"/>
    <col min="14854" max="14854" width="10.7109375" style="21" customWidth="1"/>
    <col min="14855" max="15106" width="9.140625" style="21"/>
    <col min="15107" max="15107" width="11.7109375" style="21" customWidth="1"/>
    <col min="15108" max="15108" width="9.140625" style="21"/>
    <col min="15109" max="15109" width="14.7109375" style="21" customWidth="1"/>
    <col min="15110" max="15110" width="10.7109375" style="21" customWidth="1"/>
    <col min="15111" max="15362" width="9.140625" style="21"/>
    <col min="15363" max="15363" width="11.7109375" style="21" customWidth="1"/>
    <col min="15364" max="15364" width="9.140625" style="21"/>
    <col min="15365" max="15365" width="14.7109375" style="21" customWidth="1"/>
    <col min="15366" max="15366" width="10.7109375" style="21" customWidth="1"/>
    <col min="15367" max="15618" width="9.140625" style="21"/>
    <col min="15619" max="15619" width="11.7109375" style="21" customWidth="1"/>
    <col min="15620" max="15620" width="9.140625" style="21"/>
    <col min="15621" max="15621" width="14.7109375" style="21" customWidth="1"/>
    <col min="15622" max="15622" width="10.7109375" style="21" customWidth="1"/>
    <col min="15623" max="15874" width="9.140625" style="21"/>
    <col min="15875" max="15875" width="11.7109375" style="21" customWidth="1"/>
    <col min="15876" max="15876" width="9.140625" style="21"/>
    <col min="15877" max="15877" width="14.7109375" style="21" customWidth="1"/>
    <col min="15878" max="15878" width="10.7109375" style="21" customWidth="1"/>
    <col min="15879" max="16130" width="9.140625" style="21"/>
    <col min="16131" max="16131" width="11.7109375" style="21" customWidth="1"/>
    <col min="16132" max="16132" width="9.140625" style="21"/>
    <col min="16133" max="16133" width="14.7109375" style="21" customWidth="1"/>
    <col min="16134" max="16134" width="10.7109375" style="21" customWidth="1"/>
    <col min="16135" max="16384" width="9.140625" style="21"/>
  </cols>
  <sheetData>
    <row r="2" spans="1:13" x14ac:dyDescent="0.25">
      <c r="A2" s="22" t="s">
        <v>136</v>
      </c>
      <c r="B2" s="22" t="s">
        <v>137</v>
      </c>
      <c r="C2" s="22" t="s">
        <v>138</v>
      </c>
      <c r="D2" s="255" t="s">
        <v>139</v>
      </c>
      <c r="E2" s="255"/>
    </row>
    <row r="3" spans="1:13" x14ac:dyDescent="0.25">
      <c r="A3" s="25">
        <v>0</v>
      </c>
      <c r="B3" s="25">
        <v>0</v>
      </c>
      <c r="C3" s="25">
        <v>1</v>
      </c>
      <c r="D3" s="256">
        <v>7</v>
      </c>
      <c r="E3" s="256"/>
    </row>
    <row r="5" spans="1:13" hidden="1" x14ac:dyDescent="0.25">
      <c r="A5" s="21" t="s">
        <v>101</v>
      </c>
      <c r="B5" s="23" t="s">
        <v>154</v>
      </c>
      <c r="C5" s="23">
        <f>D3</f>
        <v>7</v>
      </c>
      <c r="D5" s="24"/>
    </row>
    <row r="6" spans="1:13" x14ac:dyDescent="0.25">
      <c r="A6" s="21" t="s">
        <v>102</v>
      </c>
      <c r="B6" s="26">
        <v>10</v>
      </c>
      <c r="C6" s="27">
        <v>10</v>
      </c>
      <c r="D6" s="28">
        <f>((100/B6)*C6)/100</f>
        <v>1</v>
      </c>
    </row>
    <row r="7" spans="1:13" x14ac:dyDescent="0.25">
      <c r="A7" s="21" t="s">
        <v>103</v>
      </c>
      <c r="B7" s="26">
        <f>A3+B3+C3+D3</f>
        <v>8</v>
      </c>
      <c r="C7" s="27">
        <v>8</v>
      </c>
      <c r="D7" s="28">
        <f t="shared" ref="D7:D12" si="0">((100/B7)*C7)/100</f>
        <v>1</v>
      </c>
      <c r="F7" s="257" t="s">
        <v>155</v>
      </c>
      <c r="G7" s="257"/>
      <c r="H7" s="29" t="s">
        <v>156</v>
      </c>
      <c r="J7" s="35"/>
    </row>
    <row r="8" spans="1:13" x14ac:dyDescent="0.25">
      <c r="A8" s="21" t="s">
        <v>108</v>
      </c>
      <c r="B8" s="26">
        <f>C5</f>
        <v>7</v>
      </c>
      <c r="C8" s="27">
        <v>1</v>
      </c>
      <c r="D8" s="28">
        <f t="shared" si="0"/>
        <v>0.14285714285714288</v>
      </c>
      <c r="F8" s="254" t="s">
        <v>157</v>
      </c>
      <c r="G8" s="254"/>
      <c r="H8" s="26" t="s">
        <v>158</v>
      </c>
    </row>
    <row r="9" spans="1:13" x14ac:dyDescent="0.25">
      <c r="A9" s="21" t="s">
        <v>110</v>
      </c>
      <c r="B9" s="26">
        <f>C5</f>
        <v>7</v>
      </c>
      <c r="C9" s="27">
        <v>0</v>
      </c>
      <c r="D9" s="28">
        <f t="shared" si="0"/>
        <v>0</v>
      </c>
      <c r="F9" s="254" t="s">
        <v>159</v>
      </c>
      <c r="G9" s="254"/>
      <c r="H9" s="26" t="s">
        <v>160</v>
      </c>
    </row>
    <row r="10" spans="1:13" x14ac:dyDescent="0.25">
      <c r="A10" s="21" t="s">
        <v>72</v>
      </c>
      <c r="B10" s="26">
        <f>C5</f>
        <v>7</v>
      </c>
      <c r="C10" s="27">
        <v>0</v>
      </c>
      <c r="D10" s="28">
        <f t="shared" si="0"/>
        <v>0</v>
      </c>
      <c r="F10" s="254" t="s">
        <v>161</v>
      </c>
      <c r="G10" s="254"/>
      <c r="H10" s="26" t="s">
        <v>162</v>
      </c>
    </row>
    <row r="11" spans="1:13" x14ac:dyDescent="0.25">
      <c r="A11" s="30" t="s">
        <v>106</v>
      </c>
      <c r="B11" s="26">
        <f>C5</f>
        <v>7</v>
      </c>
      <c r="C11" s="27">
        <v>0</v>
      </c>
      <c r="D11" s="28">
        <f t="shared" si="0"/>
        <v>0</v>
      </c>
      <c r="F11" s="254" t="s">
        <v>163</v>
      </c>
      <c r="G11" s="254"/>
      <c r="H11" s="26" t="s">
        <v>164</v>
      </c>
    </row>
    <row r="12" spans="1:13" x14ac:dyDescent="0.25">
      <c r="A12" s="21" t="s">
        <v>73</v>
      </c>
      <c r="B12" s="26">
        <f>C5</f>
        <v>7</v>
      </c>
      <c r="C12" s="27">
        <v>0</v>
      </c>
      <c r="D12" s="28">
        <f t="shared" si="0"/>
        <v>0</v>
      </c>
      <c r="F12" s="254" t="s">
        <v>165</v>
      </c>
      <c r="G12" s="254"/>
      <c r="H12" s="26" t="s">
        <v>166</v>
      </c>
    </row>
    <row r="13" spans="1:13" x14ac:dyDescent="0.25">
      <c r="F13" s="254" t="s">
        <v>167</v>
      </c>
      <c r="G13" s="254"/>
      <c r="H13" s="26" t="s">
        <v>168</v>
      </c>
    </row>
    <row r="14" spans="1:13" hidden="1" x14ac:dyDescent="0.25">
      <c r="A14" s="22"/>
      <c r="B14" s="22" t="s">
        <v>107</v>
      </c>
      <c r="C14" s="22" t="s">
        <v>111</v>
      </c>
      <c r="G14" s="22" t="s">
        <v>102</v>
      </c>
      <c r="H14" s="22" t="s">
        <v>104</v>
      </c>
      <c r="I14" s="22" t="s">
        <v>105</v>
      </c>
      <c r="J14" s="22" t="s">
        <v>71</v>
      </c>
      <c r="K14" s="22" t="s">
        <v>72</v>
      </c>
      <c r="L14" s="22" t="s">
        <v>106</v>
      </c>
      <c r="M14" s="22" t="s">
        <v>73</v>
      </c>
    </row>
    <row r="15" spans="1:13" hidden="1" x14ac:dyDescent="0.25">
      <c r="A15" s="22" t="s">
        <v>69</v>
      </c>
      <c r="B15" s="22">
        <f>G15</f>
        <v>10</v>
      </c>
      <c r="C15" s="22">
        <f>G16</f>
        <v>30</v>
      </c>
      <c r="E15" s="255" t="s">
        <v>107</v>
      </c>
      <c r="F15" s="255"/>
      <c r="G15" s="31">
        <f>C6</f>
        <v>10</v>
      </c>
      <c r="H15" s="31">
        <f>40/B7*C7</f>
        <v>40</v>
      </c>
      <c r="I15" s="31">
        <f>15/B8*C8</f>
        <v>2.1428571428571428</v>
      </c>
      <c r="J15" s="31">
        <f>10/B9*C9</f>
        <v>0</v>
      </c>
      <c r="K15" s="31">
        <f>10/B10*C10</f>
        <v>0</v>
      </c>
      <c r="L15" s="31">
        <f>5/B11*C11</f>
        <v>0</v>
      </c>
      <c r="M15" s="31">
        <f>5/B12*C12</f>
        <v>0</v>
      </c>
    </row>
    <row r="16" spans="1:13" hidden="1" x14ac:dyDescent="0.25">
      <c r="A16" s="22" t="s">
        <v>70</v>
      </c>
      <c r="B16" s="22">
        <f>H15</f>
        <v>40</v>
      </c>
      <c r="C16" s="22">
        <f>H16</f>
        <v>30</v>
      </c>
      <c r="E16" s="255" t="s">
        <v>109</v>
      </c>
      <c r="F16" s="255"/>
      <c r="G16" s="22">
        <f>G15+20</f>
        <v>30</v>
      </c>
      <c r="H16" s="22">
        <f>30/B7*C7</f>
        <v>30</v>
      </c>
      <c r="I16" s="22">
        <f>15/B8*C8</f>
        <v>2.1428571428571428</v>
      </c>
      <c r="J16" s="22">
        <f>10/B9*C9</f>
        <v>0</v>
      </c>
      <c r="K16" s="22">
        <f>5/B10*C10</f>
        <v>0</v>
      </c>
      <c r="L16" s="22">
        <f>5/B11*C11</f>
        <v>0</v>
      </c>
      <c r="M16" s="22">
        <f>5/B12*C12</f>
        <v>0</v>
      </c>
    </row>
    <row r="17" spans="1:8" hidden="1" x14ac:dyDescent="0.25">
      <c r="A17" s="22" t="s">
        <v>105</v>
      </c>
      <c r="B17" s="22">
        <f>I15</f>
        <v>2.1428571428571428</v>
      </c>
      <c r="C17" s="22">
        <f>I16</f>
        <v>2.1428571428571428</v>
      </c>
    </row>
    <row r="18" spans="1:8" hidden="1" x14ac:dyDescent="0.25">
      <c r="A18" s="22" t="s">
        <v>71</v>
      </c>
      <c r="B18" s="22">
        <f>J15</f>
        <v>0</v>
      </c>
      <c r="C18" s="22">
        <f>J16</f>
        <v>0</v>
      </c>
    </row>
    <row r="19" spans="1:8" hidden="1" x14ac:dyDescent="0.25">
      <c r="A19" s="22" t="s">
        <v>72</v>
      </c>
      <c r="B19" s="22">
        <f>K15</f>
        <v>0</v>
      </c>
      <c r="C19" s="22">
        <f>K16</f>
        <v>0</v>
      </c>
    </row>
    <row r="20" spans="1:8" hidden="1" x14ac:dyDescent="0.25">
      <c r="A20" s="32" t="s">
        <v>106</v>
      </c>
      <c r="B20" s="22">
        <f>L15</f>
        <v>0</v>
      </c>
      <c r="C20" s="22">
        <f>L16</f>
        <v>0</v>
      </c>
    </row>
    <row r="21" spans="1:8" hidden="1" x14ac:dyDescent="0.25">
      <c r="A21" s="22" t="s">
        <v>73</v>
      </c>
      <c r="B21" s="22">
        <f>M15</f>
        <v>0</v>
      </c>
      <c r="C21" s="22">
        <f>M16</f>
        <v>0</v>
      </c>
    </row>
    <row r="22" spans="1:8" x14ac:dyDescent="0.25">
      <c r="A22" s="22" t="s">
        <v>112</v>
      </c>
      <c r="B22" s="33">
        <f>(B15+B16+B17+B18+B19+B20+B21)/100</f>
        <v>0.52142857142857146</v>
      </c>
      <c r="C22" s="33">
        <f>(C15+C16+C17+C18+C19+C20+C21)/100</f>
        <v>0.62142857142857144</v>
      </c>
      <c r="F22" s="254" t="s">
        <v>169</v>
      </c>
      <c r="G22" s="254"/>
      <c r="H22" s="26" t="s">
        <v>160</v>
      </c>
    </row>
    <row r="23" spans="1:8" x14ac:dyDescent="0.25">
      <c r="F23" s="254" t="s">
        <v>170</v>
      </c>
      <c r="G23" s="254"/>
      <c r="H23" s="26" t="s">
        <v>171</v>
      </c>
    </row>
    <row r="24" spans="1:8" x14ac:dyDescent="0.25">
      <c r="A24" s="21" t="s">
        <v>144</v>
      </c>
      <c r="B24" s="34">
        <v>0.01</v>
      </c>
      <c r="C24" s="34">
        <v>0.02</v>
      </c>
      <c r="F24" s="254" t="s">
        <v>172</v>
      </c>
      <c r="G24" s="254"/>
      <c r="H24" s="26" t="s">
        <v>173</v>
      </c>
    </row>
    <row r="25" spans="1:8" x14ac:dyDescent="0.25">
      <c r="A25" s="21" t="s">
        <v>145</v>
      </c>
      <c r="B25" s="34">
        <v>0.01</v>
      </c>
      <c r="C25" s="34">
        <v>0.03</v>
      </c>
    </row>
    <row r="26" spans="1:8" x14ac:dyDescent="0.25">
      <c r="A26" s="21" t="s">
        <v>146</v>
      </c>
      <c r="B26" s="34">
        <v>0.03</v>
      </c>
      <c r="C26" s="34">
        <v>0.08</v>
      </c>
    </row>
    <row r="27" spans="1:8" x14ac:dyDescent="0.25">
      <c r="A27" s="21" t="s">
        <v>147</v>
      </c>
      <c r="B27" s="34">
        <v>0.05</v>
      </c>
      <c r="C27" s="34">
        <v>0.15</v>
      </c>
    </row>
    <row r="28" spans="1:8" x14ac:dyDescent="0.25">
      <c r="A28" s="21" t="s">
        <v>148</v>
      </c>
      <c r="B28" s="34">
        <v>7.0000000000000007E-2</v>
      </c>
      <c r="C28" s="34">
        <v>0.2</v>
      </c>
    </row>
    <row r="29" spans="1:8" x14ac:dyDescent="0.25">
      <c r="A29" s="21" t="s">
        <v>149</v>
      </c>
      <c r="B29" s="34">
        <v>0.1</v>
      </c>
      <c r="C29" s="34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"/>
  <sheetViews>
    <sheetView workbookViewId="0">
      <selection activeCell="G12" sqref="G12"/>
    </sheetView>
  </sheetViews>
  <sheetFormatPr defaultRowHeight="15" x14ac:dyDescent="0.25"/>
  <cols>
    <col min="1" max="1" width="10.28515625" bestFit="1" customWidth="1"/>
  </cols>
  <sheetData>
    <row r="2" spans="1:3" x14ac:dyDescent="0.25">
      <c r="A2" s="38">
        <v>43843</v>
      </c>
      <c r="B2" s="39" t="s">
        <v>243</v>
      </c>
      <c r="C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B1"/>
    </sheetView>
  </sheetViews>
  <sheetFormatPr defaultColWidth="8.7109375" defaultRowHeight="15" x14ac:dyDescent="0.25"/>
  <cols>
    <col min="1" max="1" width="10.5703125" style="39" bestFit="1" customWidth="1"/>
    <col min="2" max="2" width="22.140625" style="39" customWidth="1"/>
    <col min="3" max="3" width="37" style="39" customWidth="1"/>
    <col min="4" max="5" width="11.42578125" style="39" customWidth="1"/>
    <col min="6" max="6" width="14" style="39" customWidth="1"/>
    <col min="7" max="7" width="20" style="39" customWidth="1"/>
    <col min="8" max="8" width="16.42578125" style="39" customWidth="1"/>
    <col min="9" max="16384" width="8.7109375" style="39"/>
  </cols>
  <sheetData>
    <row r="1" spans="1:9" ht="15" customHeight="1" x14ac:dyDescent="0.25">
      <c r="A1" s="38">
        <v>43843</v>
      </c>
      <c r="B1" s="39" t="s">
        <v>243</v>
      </c>
    </row>
    <row r="2" spans="1:9" ht="15" customHeight="1" x14ac:dyDescent="0.25">
      <c r="A2" s="40"/>
      <c r="B2" s="40"/>
      <c r="C2" s="40"/>
      <c r="D2" s="40"/>
      <c r="E2" s="40"/>
      <c r="F2" s="40"/>
      <c r="G2" s="40"/>
      <c r="H2" s="40"/>
    </row>
    <row r="3" spans="1:9" ht="15.75" customHeight="1" x14ac:dyDescent="0.25">
      <c r="A3" s="40"/>
      <c r="B3" s="258" t="s">
        <v>244</v>
      </c>
      <c r="C3" s="258"/>
      <c r="D3" s="258"/>
      <c r="E3" s="258"/>
      <c r="F3" s="258"/>
      <c r="G3" s="258"/>
      <c r="H3" s="258"/>
    </row>
    <row r="4" spans="1:9" x14ac:dyDescent="0.25">
      <c r="A4" s="40"/>
      <c r="B4" s="41" t="s">
        <v>245</v>
      </c>
      <c r="C4" s="41" t="s">
        <v>246</v>
      </c>
      <c r="D4" s="41" t="s">
        <v>114</v>
      </c>
      <c r="E4" s="41" t="s">
        <v>247</v>
      </c>
      <c r="F4" s="41" t="s">
        <v>248</v>
      </c>
      <c r="G4" s="41" t="s">
        <v>249</v>
      </c>
      <c r="H4" s="41" t="s">
        <v>250</v>
      </c>
    </row>
    <row r="5" spans="1:9" ht="15" customHeight="1" x14ac:dyDescent="0.25">
      <c r="A5" s="40"/>
      <c r="B5" s="42" t="s">
        <v>251</v>
      </c>
      <c r="C5" s="43"/>
      <c r="D5" s="42"/>
      <c r="E5" s="42"/>
      <c r="F5" s="44"/>
      <c r="G5" s="44" t="e">
        <f>H5/F5</f>
        <v>#DIV/0!</v>
      </c>
      <c r="H5" s="45"/>
    </row>
    <row r="6" spans="1:9" x14ac:dyDescent="0.25">
      <c r="A6" s="40"/>
      <c r="B6" s="42" t="s">
        <v>252</v>
      </c>
      <c r="C6" s="46"/>
      <c r="D6" s="42"/>
      <c r="E6" s="42"/>
      <c r="F6" s="44"/>
      <c r="G6" s="44" t="e">
        <f t="shared" ref="G6:G11" si="0">H6/F6</f>
        <v>#DIV/0!</v>
      </c>
      <c r="H6" s="45"/>
    </row>
    <row r="7" spans="1:9" ht="15" customHeight="1" x14ac:dyDescent="0.25">
      <c r="A7" s="40"/>
      <c r="B7" s="42" t="s">
        <v>253</v>
      </c>
      <c r="C7" s="43"/>
      <c r="D7" s="42"/>
      <c r="E7" s="42"/>
      <c r="F7" s="44"/>
      <c r="G7" s="44" t="e">
        <f t="shared" si="0"/>
        <v>#DIV/0!</v>
      </c>
      <c r="H7" s="45"/>
    </row>
    <row r="8" spans="1:9" x14ac:dyDescent="0.25">
      <c r="A8" s="40"/>
      <c r="B8" s="42" t="s">
        <v>253</v>
      </c>
      <c r="C8" s="46"/>
      <c r="D8" s="42"/>
      <c r="E8" s="42"/>
      <c r="F8" s="44"/>
      <c r="G8" s="44" t="e">
        <f t="shared" si="0"/>
        <v>#DIV/0!</v>
      </c>
      <c r="H8" s="45"/>
    </row>
    <row r="9" spans="1:9" ht="15" customHeight="1" x14ac:dyDescent="0.25">
      <c r="A9" s="40"/>
      <c r="B9" s="42" t="s">
        <v>253</v>
      </c>
      <c r="C9" s="46"/>
      <c r="D9" s="42"/>
      <c r="E9" s="42"/>
      <c r="F9" s="44"/>
      <c r="G9" s="44" t="e">
        <f t="shared" si="0"/>
        <v>#DIV/0!</v>
      </c>
      <c r="H9" s="45"/>
    </row>
    <row r="10" spans="1:9" ht="15" customHeight="1" x14ac:dyDescent="0.25">
      <c r="A10" s="40"/>
      <c r="B10" s="42" t="s">
        <v>254</v>
      </c>
      <c r="C10" s="43"/>
      <c r="D10" s="42"/>
      <c r="E10" s="42"/>
      <c r="F10" s="44"/>
      <c r="G10" s="44" t="e">
        <f t="shared" si="0"/>
        <v>#DIV/0!</v>
      </c>
      <c r="H10" s="45"/>
    </row>
    <row r="11" spans="1:9" ht="15" customHeight="1" x14ac:dyDescent="0.25">
      <c r="A11" s="40"/>
      <c r="B11" s="42" t="s">
        <v>254</v>
      </c>
      <c r="C11" s="43"/>
      <c r="D11" s="42"/>
      <c r="E11" s="42"/>
      <c r="F11" s="44"/>
      <c r="G11" s="44" t="e">
        <f t="shared" si="0"/>
        <v>#DIV/0!</v>
      </c>
      <c r="H11" s="45"/>
    </row>
    <row r="12" spans="1:9" ht="15" customHeight="1" x14ac:dyDescent="0.25">
      <c r="A12" s="40"/>
      <c r="B12" s="47" t="s">
        <v>255</v>
      </c>
      <c r="C12" s="42"/>
      <c r="D12" s="42"/>
      <c r="E12" s="42"/>
      <c r="F12" s="42"/>
      <c r="G12" s="48" t="e">
        <f>AVERAGE(G5:G11)</f>
        <v>#DIV/0!</v>
      </c>
      <c r="H12" s="42"/>
    </row>
    <row r="13" spans="1:9" ht="15" customHeight="1" x14ac:dyDescent="0.25">
      <c r="B13" s="47" t="s">
        <v>256</v>
      </c>
      <c r="C13" s="42"/>
      <c r="D13" s="42"/>
      <c r="E13" s="42"/>
      <c r="F13" s="49"/>
      <c r="G13" s="47">
        <v>32000</v>
      </c>
      <c r="H13" s="47"/>
      <c r="I13" s="50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Report (2)</vt:lpstr>
      <vt:lpstr>1C</vt:lpstr>
      <vt:lpstr>1D</vt:lpstr>
      <vt:lpstr>1G</vt:lpstr>
      <vt:lpstr>B2A</vt:lpstr>
      <vt:lpstr>B2B</vt:lpstr>
      <vt:lpstr>B2C</vt:lpstr>
      <vt:lpstr>Note</vt:lpstr>
      <vt:lpstr>Valuation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2025-09-17T17:06:21Z</cp:lastPrinted>
  <dcterms:created xsi:type="dcterms:W3CDTF">2019-07-16T09:29:46Z</dcterms:created>
  <dcterms:modified xsi:type="dcterms:W3CDTF">2025-09-17T17:07:17Z</dcterms:modified>
</cp:coreProperties>
</file>