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6525" tabRatio="842"/>
  </bookViews>
  <sheets>
    <sheet name="Sheet1" sheetId="1" r:id="rId1"/>
    <sheet name="VALUATION" sheetId="17" r:id="rId2"/>
    <sheet name="Wing A" sheetId="11" r:id="rId3"/>
    <sheet name="Wing C" sheetId="13" r:id="rId4"/>
    <sheet name="Construction %" sheetId="14" r:id="rId5"/>
    <sheet name="Construction % (3)" sheetId="16" r:id="rId6"/>
    <sheet name="Construction % (2)" sheetId="15" r:id="rId7"/>
  </sheets>
  <definedNames>
    <definedName name="_xlnm.Print_Area" localSheetId="0">Sheet1!$A$1:$J$214</definedName>
  </definedNames>
  <calcPr calcId="144525"/>
</workbook>
</file>

<file path=xl/calcChain.xml><?xml version="1.0" encoding="utf-8"?>
<calcChain xmlns="http://schemas.openxmlformats.org/spreadsheetml/2006/main">
  <c r="F3" i="1" l="1"/>
  <c r="M65" i="1" l="1"/>
  <c r="M64" i="1"/>
  <c r="M63" i="1"/>
  <c r="M79" i="1"/>
  <c r="M78" i="1"/>
  <c r="M77" i="1"/>
  <c r="M93" i="1"/>
  <c r="M92" i="1"/>
  <c r="M91" i="1"/>
  <c r="I83" i="1"/>
  <c r="I69" i="1"/>
  <c r="I55" i="1"/>
  <c r="D88" i="1" l="1"/>
  <c r="M59" i="1"/>
  <c r="C58" i="1" s="1"/>
  <c r="D58" i="1" s="1"/>
  <c r="M57" i="1"/>
  <c r="D60" i="1"/>
  <c r="D67" i="1"/>
  <c r="D65" i="1"/>
  <c r="D63" i="1"/>
  <c r="D61" i="1"/>
  <c r="D66" i="1"/>
  <c r="D64" i="1"/>
  <c r="D62" i="1"/>
  <c r="M58" i="1"/>
  <c r="M60" i="1"/>
  <c r="M61" i="1" s="1"/>
  <c r="M73" i="1"/>
  <c r="C72" i="1" s="1"/>
  <c r="D72" i="1" s="1"/>
  <c r="M71" i="1"/>
  <c r="D80" i="1"/>
  <c r="D78" i="1"/>
  <c r="D76" i="1"/>
  <c r="D74" i="1"/>
  <c r="M72" i="1"/>
  <c r="D81" i="1"/>
  <c r="D79" i="1"/>
  <c r="D77" i="1"/>
  <c r="D75" i="1"/>
  <c r="M74" i="1"/>
  <c r="M75" i="1" s="1"/>
  <c r="D89" i="1"/>
  <c r="M86" i="1"/>
  <c r="D95" i="1"/>
  <c r="D93" i="1"/>
  <c r="D91" i="1"/>
  <c r="M87" i="1"/>
  <c r="C86" i="1" s="1"/>
  <c r="D86" i="1" s="1"/>
  <c r="M85" i="1"/>
  <c r="D94" i="1"/>
  <c r="D92" i="1"/>
  <c r="D90" i="1"/>
  <c r="M88" i="1"/>
  <c r="M89" i="1" s="1"/>
  <c r="M62" i="1" l="1"/>
  <c r="M66" i="1" s="1"/>
  <c r="M67" i="1" s="1"/>
  <c r="D59" i="1" s="1"/>
  <c r="M76" i="1"/>
  <c r="M80" i="1" s="1"/>
  <c r="M81" i="1" s="1"/>
  <c r="C73" i="1" s="1"/>
  <c r="M90" i="1"/>
  <c r="M94" i="1" s="1"/>
  <c r="M95" i="1" s="1"/>
  <c r="C87" i="1" s="1"/>
  <c r="H58" i="1" l="1"/>
  <c r="K54" i="1"/>
  <c r="C56" i="1" s="1"/>
  <c r="F58" i="1" s="1"/>
  <c r="D73" i="1"/>
  <c r="H72" i="1"/>
  <c r="K68" i="1"/>
  <c r="C70" i="1" s="1"/>
  <c r="F72" i="1" s="1"/>
  <c r="D87" i="1"/>
  <c r="K82" i="1"/>
  <c r="C84" i="1" s="1"/>
  <c r="F86" i="1" s="1"/>
  <c r="H86" i="1"/>
  <c r="G9" i="17" l="1"/>
  <c r="G8" i="17"/>
  <c r="G7" i="17"/>
  <c r="G6" i="17"/>
  <c r="G5" i="17"/>
  <c r="I6" i="16"/>
  <c r="G13" i="16" s="1"/>
  <c r="C2" i="16"/>
  <c r="B12" i="16" s="1"/>
  <c r="E4" i="16"/>
  <c r="C8" i="15"/>
  <c r="C2" i="15"/>
  <c r="B8" i="15" s="1"/>
  <c r="B6" i="15"/>
  <c r="J7" i="15" s="1"/>
  <c r="H14" i="15" s="1"/>
  <c r="C2" i="14"/>
  <c r="B16" i="14" s="1"/>
  <c r="O7" i="14" s="1"/>
  <c r="H19" i="14" s="1"/>
  <c r="I6" i="15"/>
  <c r="I7" i="15"/>
  <c r="H13" i="15" s="1"/>
  <c r="E4" i="15"/>
  <c r="I6" i="14"/>
  <c r="I7" i="14" s="1"/>
  <c r="H13" i="14" s="1"/>
  <c r="E4" i="14"/>
  <c r="E127" i="1"/>
  <c r="H44" i="1"/>
  <c r="C44" i="1"/>
  <c r="D49" i="1"/>
  <c r="D47" i="1"/>
  <c r="G113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J33" i="11"/>
  <c r="M32" i="11"/>
  <c r="J32" i="11"/>
  <c r="M31" i="11"/>
  <c r="J31" i="11"/>
  <c r="M30" i="11"/>
  <c r="J30" i="11"/>
  <c r="M6" i="11"/>
  <c r="J6" i="11"/>
  <c r="F6" i="11"/>
  <c r="G13" i="15"/>
  <c r="B12" i="14" l="1"/>
  <c r="E8" i="14" s="1"/>
  <c r="N35" i="13"/>
  <c r="M35" i="13" s="1"/>
  <c r="B10" i="14"/>
  <c r="L7" i="14" s="1"/>
  <c r="H16" i="14" s="1"/>
  <c r="B8" i="14"/>
  <c r="B6" i="14"/>
  <c r="G13" i="14"/>
  <c r="B14" i="14"/>
  <c r="M34" i="11"/>
  <c r="L34" i="11" s="1"/>
  <c r="K7" i="14"/>
  <c r="H15" i="14" s="1"/>
  <c r="I7" i="16"/>
  <c r="H13" i="16" s="1"/>
  <c r="G35" i="13"/>
  <c r="F35" i="13" s="1"/>
  <c r="L6" i="14"/>
  <c r="G16" i="14" s="1"/>
  <c r="B16" i="15"/>
  <c r="O7" i="15" s="1"/>
  <c r="H19" i="15" s="1"/>
  <c r="F34" i="11"/>
  <c r="E34" i="11" s="1"/>
  <c r="B14" i="15"/>
  <c r="E9" i="15" s="1"/>
  <c r="B14" i="16"/>
  <c r="N7" i="16" s="1"/>
  <c r="H18" i="16" s="1"/>
  <c r="E6" i="15"/>
  <c r="K6" i="15"/>
  <c r="G15" i="15" s="1"/>
  <c r="O6" i="14"/>
  <c r="G19" i="14" s="1"/>
  <c r="J6" i="15"/>
  <c r="G14" i="15" s="1"/>
  <c r="J34" i="11"/>
  <c r="I34" i="11" s="1"/>
  <c r="N6" i="15"/>
  <c r="G18" i="15" s="1"/>
  <c r="N7" i="15"/>
  <c r="H18" i="15" s="1"/>
  <c r="B12" i="15"/>
  <c r="B8" i="16"/>
  <c r="E7" i="14"/>
  <c r="E10" i="14"/>
  <c r="E10" i="15"/>
  <c r="B10" i="15"/>
  <c r="M7" i="14"/>
  <c r="H17" i="14" s="1"/>
  <c r="M6" i="14"/>
  <c r="G17" i="14" s="1"/>
  <c r="E5" i="15"/>
  <c r="K35" i="13"/>
  <c r="J35" i="13" s="1"/>
  <c r="N6" i="16"/>
  <c r="G18" i="16" s="1"/>
  <c r="B16" i="16"/>
  <c r="O7" i="16" s="1"/>
  <c r="H19" i="16" s="1"/>
  <c r="B10" i="16"/>
  <c r="B6" i="16"/>
  <c r="G10" i="17"/>
  <c r="E8" i="16"/>
  <c r="M6" i="16"/>
  <c r="G17" i="16" s="1"/>
  <c r="M7" i="16"/>
  <c r="H17" i="16" s="1"/>
  <c r="K7" i="15"/>
  <c r="H15" i="15" s="1"/>
  <c r="J7" i="14" l="1"/>
  <c r="H14" i="14" s="1"/>
  <c r="J6" i="14"/>
  <c r="G14" i="14" s="1"/>
  <c r="E5" i="14"/>
  <c r="E6" i="14"/>
  <c r="K6" i="14"/>
  <c r="G15" i="14" s="1"/>
  <c r="E9" i="16"/>
  <c r="O6" i="15"/>
  <c r="G19" i="15" s="1"/>
  <c r="E9" i="14"/>
  <c r="N6" i="14"/>
  <c r="G18" i="14" s="1"/>
  <c r="G20" i="14" s="1"/>
  <c r="N7" i="14"/>
  <c r="H18" i="14" s="1"/>
  <c r="H20" i="14" s="1"/>
  <c r="J7" i="16"/>
  <c r="H14" i="16" s="1"/>
  <c r="J6" i="16"/>
  <c r="G14" i="16" s="1"/>
  <c r="E5" i="16"/>
  <c r="L6" i="15"/>
  <c r="G16" i="15" s="1"/>
  <c r="E7" i="15"/>
  <c r="L7" i="15"/>
  <c r="H16" i="15" s="1"/>
  <c r="E8" i="15"/>
  <c r="M7" i="15"/>
  <c r="H17" i="15" s="1"/>
  <c r="H20" i="15" s="1"/>
  <c r="M6" i="15"/>
  <c r="G17" i="15" s="1"/>
  <c r="E7" i="16"/>
  <c r="L7" i="16"/>
  <c r="H16" i="16" s="1"/>
  <c r="L6" i="16"/>
  <c r="G16" i="16" s="1"/>
  <c r="E10" i="16"/>
  <c r="O6" i="16"/>
  <c r="G19" i="16" s="1"/>
  <c r="K7" i="16"/>
  <c r="H15" i="16" s="1"/>
  <c r="E6" i="16"/>
  <c r="K6" i="16"/>
  <c r="G15" i="16" s="1"/>
  <c r="G20" i="16" l="1"/>
  <c r="G20" i="15"/>
  <c r="H20" i="16"/>
</calcChain>
</file>

<file path=xl/sharedStrings.xml><?xml version="1.0" encoding="utf-8"?>
<sst xmlns="http://schemas.openxmlformats.org/spreadsheetml/2006/main" count="506" uniqueCount="231">
  <si>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</si>
  <si>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</si>
  <si>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</si>
  <si>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</si>
  <si>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</si>
  <si>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</si>
  <si>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</si>
  <si>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</si>
  <si>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</si>
  <si>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</si>
  <si>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</si>
  <si>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</si>
  <si>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</si>
  <si>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</si>
  <si>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</si>
  <si>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</si>
  <si>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</si>
  <si>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</si>
  <si>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</si>
  <si>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</si>
  <si>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</si>
  <si>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</si>
  <si>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</si>
  <si>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</si>
  <si>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</si>
  <si>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</si>
  <si>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</si>
  <si>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</si>
  <si>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</si>
  <si>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</si>
  <si>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</si>
  <si>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</si>
  <si>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</si>
  <si>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</si>
  <si>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</si>
  <si>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</si>
  <si>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</si>
  <si>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</si>
  <si>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</si>
  <si>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</si>
  <si>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</si>
  <si>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>Yes</t>
  </si>
  <si>
    <t>Expiry date:NA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</si>
  <si>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</si>
  <si>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</si>
  <si>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</si>
  <si>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</si>
  <si>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</si>
  <si>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</si>
  <si>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</si>
  <si>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</si>
  <si>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</si>
  <si>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</si>
  <si>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</si>
  <si>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>Wheather the construction is as per approved Building plan : Under Construction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</si>
  <si>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</si>
  <si>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</si>
  <si>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</si>
  <si>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</si>
  <si>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</si>
  <si>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</si>
  <si>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</si>
  <si>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</si>
  <si>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</si>
  <si>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</si>
  <si>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</si>
  <si>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</si>
  <si>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</si>
  <si>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</si>
  <si>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</si>
  <si>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>Expected Completion</t>
  </si>
  <si>
    <t>Approved no of Floors</t>
  </si>
  <si>
    <t>Floor rise rate  Per Sq. Ft.</t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</si>
  <si>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</si>
  <si>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</si>
  <si>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</si>
  <si>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</si>
  <si>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</si>
  <si>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</si>
  <si>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</si>
  <si>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</si>
  <si>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</si>
  <si>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</si>
  <si>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</si>
  <si>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</si>
  <si>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</si>
  <si>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</si>
  <si>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</si>
  <si>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</si>
  <si>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</si>
  <si>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</si>
  <si>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</si>
  <si>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</si>
  <si>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</si>
  <si>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</si>
  <si>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</si>
  <si>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</si>
  <si>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</si>
  <si>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</si>
  <si>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</si>
  <si>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</si>
  <si>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Recommended rate of the flat Per Sq. Ft. ( on Saleble area)</t>
  </si>
  <si>
    <t xml:space="preserve">O. Certificate No.: </t>
  </si>
  <si>
    <t xml:space="preserve">Date of approval: </t>
  </si>
  <si>
    <t>Name / no of the Building</t>
  </si>
  <si>
    <t>Plot No</t>
  </si>
  <si>
    <t>Accessibility to the Project from the City:
(Proximity to civic amenities like school, hospital, market, etc.)</t>
  </si>
  <si>
    <t>Does property have Electricity / Water / Drainage Connection</t>
  </si>
  <si>
    <t>Date of Commencement of Construction</t>
  </si>
  <si>
    <t>PLC charges</t>
  </si>
  <si>
    <t>Club Charges</t>
  </si>
  <si>
    <t>Any Other amenities</t>
  </si>
  <si>
    <t>Distressed valuation of the Property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</si>
  <si>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</si>
  <si>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</si>
  <si>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</si>
  <si>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</si>
  <si>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</si>
  <si>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</si>
  <si>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</si>
  <si>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</si>
  <si>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</si>
  <si>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</si>
  <si>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</si>
  <si>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</si>
  <si>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</si>
  <si>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</si>
  <si>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</si>
  <si>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</si>
  <si>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</si>
  <si>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</si>
  <si>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</si>
  <si>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</si>
  <si>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</si>
  <si>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 xml:space="preserve">PHOTOGRAPHS OF PROPERTY OF CUSTOMER: 
</t>
  </si>
  <si>
    <t>Axis Kalina</t>
  </si>
  <si>
    <t>Whispering Towers</t>
  </si>
  <si>
    <t xml:space="preserve">2267888000
</t>
  </si>
  <si>
    <t>Reference Data</t>
  </si>
  <si>
    <t>CTS No</t>
  </si>
  <si>
    <t>Nahur</t>
  </si>
  <si>
    <t>Opp. Johnson &amp; Johnson Company</t>
  </si>
  <si>
    <t>Mulund</t>
  </si>
  <si>
    <t>Mumbai</t>
  </si>
  <si>
    <t xml:space="preserve">Approved usage of the Property: Residential
(Restrictive Covenants in regard to Land Use, if any)                                                                                                                                                </t>
  </si>
  <si>
    <t>Type of Structure : RCC Framed Structure</t>
  </si>
  <si>
    <t>Developing</t>
  </si>
  <si>
    <t>Higher Middle Class</t>
  </si>
  <si>
    <t>2 Buildings (7 Wings)</t>
  </si>
  <si>
    <t>LBS Road</t>
  </si>
  <si>
    <t xml:space="preserve"> Johnson &amp; Johnson Company</t>
  </si>
  <si>
    <t>Sagar Garden</t>
  </si>
  <si>
    <t>Ashok Thakkar Parmeshwari Center</t>
  </si>
  <si>
    <t>SRA/DDTP/562/T/PL/AP</t>
  </si>
  <si>
    <t>29/11/2013.</t>
  </si>
  <si>
    <t>28/09/2016.</t>
  </si>
  <si>
    <t>Approved no of units</t>
  </si>
  <si>
    <t>Lower Basement + Upper Basement + Ground (pt) + Stilt (pt) + 1st to 6th floor Podium + 1st to 15th + Fire Cheek Floor + 16th to 28th Floor:</t>
  </si>
  <si>
    <t>Proposed no of Floors</t>
  </si>
  <si>
    <t>2Basement + Ground Floor Commercial &amp; 1st floor Podium &amp; Department store + 2nd to 6th floor
Podium + 7th floor Landscape Podium Level + 1st to 40th Floor</t>
  </si>
  <si>
    <t>Lower Basement + Upper Basement + Ground (pt) + Stilt (pt) + 1st to 6th floor Podium + 1st to 15th + Fire Cheek Floor + 16th to 28th Floor</t>
  </si>
  <si>
    <t>5, 00,000/-</t>
  </si>
  <si>
    <t>Google Map :</t>
  </si>
  <si>
    <t>CTS Nos.551/27,552(Pt),552/1, 552/5 to 552/12</t>
  </si>
  <si>
    <t xml:space="preserve">SRA/DDTP/562/T/PL/AP                                                                                                                  </t>
  </si>
  <si>
    <t>Whispering Towers, CTS Nos. 551/27,552(Pt),552/1,552/5 to 552/12 of Village
Nahur, Taluka kurla m.S.D L.B.S Marg, Mulund (w) Mumbai.</t>
  </si>
  <si>
    <t>About 2.9 Km from Nahur Railway Station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</si>
  <si>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</si>
  <si>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</si>
  <si>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</si>
  <si>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</si>
  <si>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</si>
  <si>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</si>
  <si>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</si>
  <si>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3BHK</t>
  </si>
  <si>
    <t>Average</t>
  </si>
  <si>
    <t xml:space="preserve">Valuation Adopted </t>
  </si>
  <si>
    <t>commonfloor</t>
  </si>
  <si>
    <t>2BHK</t>
  </si>
  <si>
    <t>2.5BHK</t>
  </si>
  <si>
    <t>Ground</t>
  </si>
  <si>
    <t>Podium</t>
  </si>
  <si>
    <t>Floors</t>
  </si>
  <si>
    <t xml:space="preserve">Stage of construction: </t>
  </si>
  <si>
    <t>All work Completed. Provide OC.</t>
  </si>
  <si>
    <t>Slab/Floor</t>
  </si>
  <si>
    <t>Complition %</t>
  </si>
  <si>
    <t>Progress %</t>
  </si>
  <si>
    <t>Disbursement %</t>
  </si>
  <si>
    <t>All work Completed. OC Received.</t>
  </si>
  <si>
    <t>Excavation</t>
  </si>
  <si>
    <t>Excavation in process</t>
  </si>
  <si>
    <t>Brickwork</t>
  </si>
  <si>
    <t>Brickwork &amp; Internal Plaster</t>
  </si>
  <si>
    <t>Excavation Completed</t>
  </si>
  <si>
    <t>Internal Plaster</t>
  </si>
  <si>
    <t>Ext. Plaster &amp; Plumbing</t>
  </si>
  <si>
    <t>External Plaster &amp; Plumbing</t>
  </si>
  <si>
    <t>Footing in Process</t>
  </si>
  <si>
    <t>Flooring &amp; Fitting</t>
  </si>
  <si>
    <t>Footing Completed</t>
  </si>
  <si>
    <t>Painting &amp; Wooden</t>
  </si>
  <si>
    <t>Building Common Amenities</t>
  </si>
  <si>
    <t>Plinth completed</t>
  </si>
  <si>
    <t>Possession</t>
  </si>
  <si>
    <t>Tower A to G</t>
  </si>
  <si>
    <t>RERA No.</t>
  </si>
  <si>
    <t>Tower A, B, C &amp; D = P51800009742
Tower E, F &amp; G = P51800007809</t>
  </si>
  <si>
    <t>Construction details:</t>
  </si>
  <si>
    <t>Basement</t>
  </si>
  <si>
    <t>Piling Work in process</t>
  </si>
  <si>
    <t>Basement 2</t>
  </si>
  <si>
    <t>Basement 3</t>
  </si>
  <si>
    <t>Basement 4</t>
  </si>
  <si>
    <t>Basement 5</t>
  </si>
  <si>
    <t>Plinth in process/1st basement proces</t>
  </si>
  <si>
    <t>Wing E, F &amp; G = 2Basement + Ground Floor Commercial &amp; 1st floor Podium &amp; Department store + 2nd to 6th floor Podium + 7th floor Landscape Podium Level + 1st to 40th Floor</t>
  </si>
  <si>
    <t>Wing B = 2Basement + Ground Floor Commercial &amp; 1st floor Podium &amp; Department store + 2nd to 6th floor Podium + 7th floor Landscape Podium Level + 1st to 40th Floor</t>
  </si>
  <si>
    <t>Wing A,C &amp; D = 2Basement + Ground Floor Commercial &amp; 1st floor Podium &amp; Department store + 2nd to 6th floor Podium + 7th floor Landscape Podium Level + 1st to 40th Floor</t>
  </si>
  <si>
    <t>Rs.75/- From 2nd  Floor
Rs.100/- From 12th to 22nd Floor
Rs.115/- Floor From 23rd to 40th Floor</t>
  </si>
  <si>
    <t>floor rise</t>
  </si>
  <si>
    <t>Location Link</t>
  </si>
  <si>
    <t>https://goo.gl/maps/cfU4thbTspo9CKMB6</t>
  </si>
  <si>
    <t>Contact Details ( Name &amp; Contact No.)</t>
  </si>
  <si>
    <t>M/s. Housing Development and Infrastructure Ltd</t>
  </si>
  <si>
    <t>19.1697989,72.9378665</t>
  </si>
  <si>
    <t>30/10/2022.</t>
  </si>
  <si>
    <t>Authorized Signator
Name &amp; Seal of the agency</t>
  </si>
  <si>
    <r>
      <t xml:space="preserve">Proposed Amenities 
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</si>
  <si>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>Office No. 1031, Wing J, Akshar Business Park, Plot No. 03 Sector 25, Near APMC Market,
Vashi, Navi Mumbai, Maharashtra 400703 TEL: 022-46090378/79/80 
E mail : vsjcapf@gmail.com. Web site : www.vsjadon.com</t>
  </si>
  <si>
    <r>
      <t xml:space="preserve">Remarks:  
1. No one found at site for project details. Work stopped.
2. Main Gate was locked. Construction percentage ar assumed by external view of project.
3. Since visit was done on Date - 05/01/2019 from then construction work is stop.
4. Property is Sealed.
5. </t>
    </r>
    <r>
      <rPr>
        <b/>
        <sz val="11"/>
        <color rgb="FFFF0000"/>
        <rFont val="Times New Roman"/>
        <family val="1"/>
      </rPr>
      <t xml:space="preserve">As per RERA, completion period of project Whispering Tower is expired on 30/10/2022 but still project is under construction. 
</t>
    </r>
    <r>
      <rPr>
        <b/>
        <sz val="11"/>
        <color theme="1"/>
        <rFont val="Times New Roman"/>
        <family val="1"/>
      </rPr>
      <t>6. The project has received first CC on 28/09/2016, But construction work is not yet completed.</t>
    </r>
    <r>
      <rPr>
        <b/>
        <sz val="11"/>
        <color rgb="FFFF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</si>
</sst>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</cellStyleXfs>
  <cellXfs count="238">
    <xf numFmtId="0" fontId="0" fillId="0" borderId="0" xfId="0"/>
    <xf numFmtId="0" fontId="2" fillId="0" borderId="0" xfId="2"/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0" fillId="0" borderId="2" xfId="0" applyBorder="1"/>
    <xf numFmtId="0" fontId="13" fillId="0" borderId="2" xfId="0" applyFont="1" applyBorder="1"/>
    <xf numFmtId="0" fontId="0" fillId="0" borderId="3" xfId="0" applyBorder="1" applyAlignment="1"/>
    <xf numFmtId="0" fontId="0" fillId="3" borderId="2" xfId="0" applyFill="1" applyBorder="1"/>
    <xf numFmtId="0" fontId="13" fillId="0" borderId="2" xfId="0" applyFont="1" applyBorder="1" applyAlignment="1">
      <alignment horizontal="center"/>
    </xf>
    <xf numFmtId="0" fontId="13" fillId="3" borderId="2" xfId="0" applyFont="1" applyFill="1" applyBorder="1"/>
    <xf numFmtId="0" fontId="0" fillId="0" borderId="0" xfId="0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1" fontId="0" fillId="0" borderId="0" xfId="0" applyNumberFormat="1" applyBorder="1" applyAlignment="1">
      <alignment horizontal="right"/>
    </xf>
    <xf numFmtId="1" fontId="0" fillId="0" borderId="2" xfId="0" applyNumberFormat="1" applyBorder="1"/>
    <xf numFmtId="1" fontId="0" fillId="0" borderId="0" xfId="0" applyNumberFormat="1" applyBorder="1"/>
    <xf numFmtId="0" fontId="3" fillId="0" borderId="0" xfId="0" applyFont="1" applyBorder="1" applyAlignment="1">
      <alignment vertical="top"/>
    </xf>
    <xf numFmtId="0" fontId="1" fillId="0" borderId="0" xfId="3" applyFont="1"/>
    <xf numFmtId="0" fontId="1" fillId="0" borderId="0" xfId="3"/>
    <xf numFmtId="0" fontId="12" fillId="0" borderId="0" xfId="5"/>
    <xf numFmtId="0" fontId="13" fillId="0" borderId="2" xfId="5" applyFont="1" applyBorder="1" applyAlignment="1">
      <alignment horizontal="center" vertical="top" wrapText="1"/>
    </xf>
    <xf numFmtId="0" fontId="12" fillId="0" borderId="2" xfId="5" applyBorder="1" applyAlignment="1">
      <alignment horizontal="center" vertical="center"/>
    </xf>
    <xf numFmtId="0" fontId="12" fillId="0" borderId="2" xfId="5" applyBorder="1" applyAlignment="1">
      <alignment horizontal="left" vertical="center"/>
    </xf>
    <xf numFmtId="1" fontId="12" fillId="0" borderId="2" xfId="5" applyNumberFormat="1" applyBorder="1" applyAlignment="1">
      <alignment horizontal="center" vertical="center"/>
    </xf>
    <xf numFmtId="165" fontId="12" fillId="0" borderId="2" xfId="1" applyNumberFormat="1" applyFont="1" applyBorder="1" applyAlignment="1">
      <alignment horizontal="right" vertical="center"/>
    </xf>
    <xf numFmtId="0" fontId="12" fillId="0" borderId="2" xfId="5" applyBorder="1" applyAlignment="1">
      <alignment horizontal="left" vertical="center" wrapText="1"/>
    </xf>
    <xf numFmtId="0" fontId="13" fillId="0" borderId="2" xfId="5" applyFont="1" applyBorder="1" applyAlignment="1">
      <alignment horizontal="center" vertical="center"/>
    </xf>
    <xf numFmtId="1" fontId="14" fillId="0" borderId="2" xfId="5" applyNumberFormat="1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6" fillId="0" borderId="0" xfId="3" applyFont="1"/>
    <xf numFmtId="0" fontId="12" fillId="0" borderId="2" xfId="5" applyFont="1" applyBorder="1" applyAlignment="1">
      <alignment horizontal="left" vertical="center"/>
    </xf>
    <xf numFmtId="0" fontId="12" fillId="0" borderId="2" xfId="5" applyFont="1" applyBorder="1" applyAlignment="1">
      <alignment horizontal="center" vertical="center"/>
    </xf>
    <xf numFmtId="0" fontId="17" fillId="0" borderId="14" xfId="4" applyFont="1" applyFill="1" applyBorder="1" applyProtection="1">
      <protection hidden="1"/>
    </xf>
    <xf numFmtId="0" fontId="17" fillId="0" borderId="14" xfId="4" applyFont="1" applyBorder="1" applyProtection="1">
      <protection hidden="1"/>
    </xf>
    <xf numFmtId="0" fontId="17" fillId="0" borderId="15" xfId="4" applyFont="1" applyBorder="1" applyProtection="1">
      <protection hidden="1"/>
    </xf>
    <xf numFmtId="0" fontId="17" fillId="0" borderId="0" xfId="4" applyFont="1" applyFill="1" applyBorder="1" applyProtection="1">
      <protection hidden="1"/>
    </xf>
    <xf numFmtId="0" fontId="17" fillId="0" borderId="0" xfId="4" applyFont="1" applyBorder="1" applyProtection="1">
      <protection hidden="1"/>
    </xf>
    <xf numFmtId="0" fontId="17" fillId="0" borderId="16" xfId="4" applyFont="1" applyBorder="1" applyProtection="1">
      <protection hidden="1"/>
    </xf>
    <xf numFmtId="0" fontId="17" fillId="0" borderId="0" xfId="4" applyFont="1" applyBorder="1"/>
    <xf numFmtId="0" fontId="17" fillId="0" borderId="16" xfId="4" applyFont="1" applyBorder="1"/>
    <xf numFmtId="0" fontId="18" fillId="0" borderId="0" xfId="0" applyFont="1" applyFill="1" applyBorder="1" applyProtection="1">
      <protection hidden="1"/>
    </xf>
    <xf numFmtId="9" fontId="18" fillId="0" borderId="0" xfId="0" applyNumberFormat="1" applyFont="1" applyBorder="1" applyProtection="1">
      <protection hidden="1"/>
    </xf>
    <xf numFmtId="0" fontId="18" fillId="0" borderId="16" xfId="0" applyNumberFormat="1" applyFont="1" applyBorder="1" applyProtection="1">
      <protection hidden="1"/>
    </xf>
    <xf numFmtId="0" fontId="10" fillId="0" borderId="2" xfId="4" applyFont="1" applyBorder="1" applyAlignment="1" applyProtection="1">
      <alignment horizontal="center" vertical="top" wrapText="1"/>
      <protection locked="0"/>
    </xf>
    <xf numFmtId="0" fontId="10" fillId="0" borderId="2" xfId="4" applyFont="1" applyBorder="1" applyAlignment="1" applyProtection="1">
      <alignment horizontal="center" wrapText="1"/>
      <protection locked="0"/>
    </xf>
    <xf numFmtId="1" fontId="10" fillId="0" borderId="2" xfId="4" applyNumberFormat="1" applyFont="1" applyBorder="1" applyAlignment="1" applyProtection="1">
      <alignment horizontal="center" wrapText="1"/>
      <protection locked="0"/>
    </xf>
    <xf numFmtId="0" fontId="10" fillId="0" borderId="23" xfId="4" applyFont="1" applyBorder="1" applyAlignment="1" applyProtection="1">
      <alignment horizontal="center" wrapText="1"/>
      <protection locked="0"/>
    </xf>
    <xf numFmtId="0" fontId="10" fillId="0" borderId="17" xfId="4" applyFont="1" applyFill="1" applyBorder="1" applyAlignment="1" applyProtection="1">
      <alignment horizontal="center" vertical="top"/>
      <protection locked="0"/>
    </xf>
    <xf numFmtId="0" fontId="10" fillId="0" borderId="2" xfId="4" applyFont="1" applyFill="1" applyBorder="1" applyAlignment="1" applyProtection="1">
      <alignment horizontal="center" vertical="top"/>
      <protection locked="0"/>
    </xf>
    <xf numFmtId="2" fontId="0" fillId="0" borderId="16" xfId="0" applyNumberFormat="1" applyBorder="1"/>
    <xf numFmtId="1" fontId="0" fillId="0" borderId="16" xfId="0" applyNumberFormat="1" applyBorder="1"/>
    <xf numFmtId="166" fontId="0" fillId="0" borderId="0" xfId="0" applyNumberFormat="1" applyBorder="1"/>
    <xf numFmtId="1" fontId="0" fillId="0" borderId="16" xfId="0" applyNumberFormat="1" applyBorder="1" applyAlignment="1">
      <alignment horizontal="right"/>
    </xf>
    <xf numFmtId="0" fontId="0" fillId="0" borderId="16" xfId="0" applyBorder="1"/>
    <xf numFmtId="166" fontId="0" fillId="0" borderId="16" xfId="0" applyNumberFormat="1" applyBorder="1"/>
    <xf numFmtId="0" fontId="18" fillId="0" borderId="19" xfId="0" applyFont="1" applyFill="1" applyBorder="1" applyProtection="1">
      <protection hidden="1"/>
    </xf>
    <xf numFmtId="9" fontId="18" fillId="0" borderId="19" xfId="0" applyNumberFormat="1" applyFont="1" applyBorder="1" applyProtection="1">
      <protection hidden="1"/>
    </xf>
    <xf numFmtId="1" fontId="0" fillId="0" borderId="20" xfId="0" applyNumberFormat="1" applyBorder="1"/>
    <xf numFmtId="0" fontId="13" fillId="0" borderId="0" xfId="0" applyFont="1"/>
    <xf numFmtId="14" fontId="0" fillId="0" borderId="0" xfId="0" applyNumberFormat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10" fillId="0" borderId="2" xfId="4" applyFont="1" applyBorder="1" applyAlignment="1" applyProtection="1">
      <alignment horizontal="center" vertical="top" wrapText="1"/>
      <protection locked="0"/>
    </xf>
    <xf numFmtId="0" fontId="10" fillId="0" borderId="21" xfId="4" applyFont="1" applyBorder="1" applyAlignment="1" applyProtection="1">
      <alignment horizontal="center" vertical="top" wrapText="1"/>
      <protection locked="0"/>
    </xf>
    <xf numFmtId="0" fontId="10" fillId="0" borderId="1" xfId="4" applyFont="1" applyFill="1" applyBorder="1" applyAlignment="1" applyProtection="1">
      <alignment horizontal="center" vertical="top"/>
      <protection locked="0"/>
    </xf>
    <xf numFmtId="0" fontId="10" fillId="0" borderId="18" xfId="4" applyFont="1" applyFill="1" applyBorder="1" applyAlignment="1" applyProtection="1">
      <alignment horizontal="center" vertical="top"/>
      <protection locked="0"/>
    </xf>
    <xf numFmtId="0" fontId="11" fillId="0" borderId="17" xfId="4" applyFont="1" applyBorder="1" applyAlignment="1" applyProtection="1">
      <alignment horizontal="left" vertical="top"/>
      <protection locked="0"/>
    </xf>
    <xf numFmtId="0" fontId="11" fillId="0" borderId="2" xfId="4" applyFont="1" applyBorder="1" applyAlignment="1" applyProtection="1">
      <alignment horizontal="left" vertical="top"/>
      <protection locked="0"/>
    </xf>
    <xf numFmtId="0" fontId="11" fillId="0" borderId="1" xfId="4" applyFont="1" applyFill="1" applyBorder="1" applyAlignment="1" applyProtection="1">
      <alignment horizontal="left" vertical="top" wrapText="1"/>
      <protection locked="0"/>
    </xf>
    <xf numFmtId="0" fontId="11" fillId="0" borderId="5" xfId="4" applyFont="1" applyFill="1" applyBorder="1" applyAlignment="1" applyProtection="1">
      <alignment horizontal="left" vertical="top" wrapText="1"/>
      <protection locked="0"/>
    </xf>
    <xf numFmtId="0" fontId="11" fillId="0" borderId="18" xfId="4" applyFont="1" applyFill="1" applyBorder="1" applyAlignment="1" applyProtection="1">
      <alignment horizontal="left" vertical="top" wrapText="1"/>
      <protection locked="0"/>
    </xf>
    <xf numFmtId="0" fontId="10" fillId="0" borderId="29" xfId="4" applyFont="1" applyBorder="1" applyAlignment="1" applyProtection="1">
      <alignment horizontal="center" vertical="top" wrapText="1"/>
      <protection locked="0"/>
    </xf>
    <xf numFmtId="0" fontId="10" fillId="0" borderId="6" xfId="4" applyFont="1" applyBorder="1" applyAlignment="1" applyProtection="1">
      <alignment horizontal="center" vertical="top" wrapText="1"/>
      <protection locked="0"/>
    </xf>
    <xf numFmtId="0" fontId="11" fillId="0" borderId="24" xfId="4" applyFont="1" applyFill="1" applyBorder="1" applyAlignment="1" applyProtection="1">
      <alignment horizontal="center" vertical="top" wrapText="1"/>
      <protection locked="0"/>
    </xf>
    <xf numFmtId="0" fontId="11" fillId="0" borderId="25" xfId="4" applyFont="1" applyFill="1" applyBorder="1" applyAlignment="1" applyProtection="1">
      <alignment horizontal="center" vertical="top" wrapText="1"/>
      <protection locked="0"/>
    </xf>
    <xf numFmtId="0" fontId="11" fillId="0" borderId="26" xfId="4" applyFont="1" applyFill="1" applyBorder="1" applyAlignment="1" applyProtection="1">
      <alignment horizontal="left" vertical="top" wrapText="1"/>
      <protection locked="0"/>
    </xf>
    <xf numFmtId="0" fontId="11" fillId="0" borderId="27" xfId="4" applyFont="1" applyFill="1" applyBorder="1" applyAlignment="1" applyProtection="1">
      <alignment horizontal="left" vertical="top" wrapText="1"/>
      <protection locked="0"/>
    </xf>
    <xf numFmtId="0" fontId="11" fillId="0" borderId="28" xfId="4" applyFont="1" applyFill="1" applyBorder="1" applyAlignment="1" applyProtection="1">
      <alignment horizontal="left" vertical="top" wrapText="1"/>
      <protection locked="0"/>
    </xf>
    <xf numFmtId="0" fontId="10" fillId="0" borderId="6" xfId="4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0" fillId="0" borderId="1" xfId="6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3" fillId="0" borderId="7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11" xfId="2" applyFont="1" applyBorder="1" applyAlignment="1">
      <alignment horizontal="left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10" fillId="0" borderId="17" xfId="4" applyFont="1" applyFill="1" applyBorder="1" applyAlignment="1" applyProtection="1">
      <alignment horizontal="center" vertical="top" wrapText="1"/>
      <protection locked="0"/>
    </xf>
    <xf numFmtId="0" fontId="10" fillId="0" borderId="2" xfId="4" applyFont="1" applyFill="1" applyBorder="1" applyAlignment="1" applyProtection="1">
      <alignment horizontal="center" vertical="top" wrapText="1"/>
      <protection locked="0"/>
    </xf>
    <xf numFmtId="9" fontId="10" fillId="2" borderId="1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6" xfId="4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9" fontId="10" fillId="2" borderId="2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23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7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8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30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12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0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16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31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19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2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22" xfId="4" applyFont="1" applyFill="1" applyBorder="1" applyAlignment="1" applyProtection="1">
      <alignment horizontal="center" vertical="top" wrapText="1"/>
      <protection locked="0"/>
    </xf>
    <xf numFmtId="0" fontId="10" fillId="0" borderId="23" xfId="4" applyFont="1" applyFill="1" applyBorder="1" applyAlignment="1" applyProtection="1">
      <alignment horizontal="center" vertical="top" wrapText="1"/>
      <protection locked="0"/>
    </xf>
    <xf numFmtId="9" fontId="10" fillId="2" borderId="32" xfId="4" applyNumberFormat="1" applyFont="1" applyFill="1" applyBorder="1" applyAlignment="1" applyProtection="1">
      <alignment horizontal="center" vertical="center" wrapText="1"/>
      <protection hidden="1"/>
    </xf>
    <xf numFmtId="9" fontId="10" fillId="2" borderId="33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7" xfId="4" applyFont="1" applyFill="1" applyBorder="1" applyAlignment="1" applyProtection="1">
      <alignment horizontal="center" vertical="top"/>
      <protection locked="0"/>
    </xf>
    <xf numFmtId="0" fontId="10" fillId="0" borderId="2" xfId="4" applyFont="1" applyFill="1" applyBorder="1" applyAlignment="1" applyProtection="1">
      <alignment horizontal="center" vertical="top"/>
      <protection locked="0"/>
    </xf>
    <xf numFmtId="0" fontId="0" fillId="0" borderId="6" xfId="0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13" fillId="0" borderId="2" xfId="5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7">
    <cellStyle name="Comma 2" xfId="1"/>
    <cellStyle name="Excel Built-in Normal" xfId="2"/>
    <cellStyle name="Excel Built-in Normal 2" xfId="3"/>
    <cellStyle name="Hyperlink" xfId="6" builtinId="8"/>
    <cellStyle name="Normal" xfId="0" builtinId="0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118630</xdr:colOff>
      <xdr:row>191</xdr:row>
      <xdr:rowOff>112568</xdr:rowOff>
    </xdr:from>
    <xdr:to>
      <xdr:col>8</xdr:col>
      <xdr:colOff>509155</xdr:colOff>
      <xdr:row>211</xdr:row>
      <xdr:rowOff>122093</xdr:rowOff>
    </xdr:to>
    <xdr:pic>
      <xdr:nvPicPr>
        <xdr:cNvPr id="1485" name="Picture 1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630" y="41823409"/>
          <a:ext cx="5655252" cy="3819525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171</xdr:row>
      <xdr:rowOff>171450</xdr:rowOff>
    </xdr:from>
    <xdr:to>
      <xdr:col>8</xdr:col>
      <xdr:colOff>523875</xdr:colOff>
      <xdr:row>191</xdr:row>
      <xdr:rowOff>28575</xdr:rowOff>
    </xdr:to>
    <xdr:pic>
      <xdr:nvPicPr>
        <xdr:cNvPr id="1486" name="Picture 7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8814375"/>
          <a:ext cx="5648325" cy="3667125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343917</xdr:colOff>
      <xdr:row>194</xdr:row>
      <xdr:rowOff>4480</xdr:rowOff>
    </xdr:from>
    <xdr:ext cx="1299779" cy="2958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984690" y="42286821"/>
          <a:ext cx="1299779" cy="29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300">
              <a:solidFill>
                <a:srgbClr val="FFFF00"/>
              </a:solidFill>
            </a:rPr>
            <a:t>A,B,C &amp; D  wings</a:t>
          </a:r>
        </a:p>
      </xdr:txBody>
    </xdr:sp>
    <xdr:clientData/>
  </xdr:oneCellAnchor>
  <xdr:oneCellAnchor>
    <xdr:from>
      <xdr:col>1</xdr:col>
      <xdr:colOff>259434</xdr:colOff>
      <xdr:row>200</xdr:row>
      <xdr:rowOff>78609</xdr:rowOff>
    </xdr:from>
    <xdr:ext cx="1134221" cy="2958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00207" y="43503950"/>
          <a:ext cx="1134221" cy="29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300">
              <a:solidFill>
                <a:srgbClr val="FFFF00"/>
              </a:solidFill>
            </a:rPr>
            <a:t>E,F</a:t>
          </a:r>
          <a:r>
            <a:rPr lang="en-US" sz="1300" baseline="0">
              <a:solidFill>
                <a:srgbClr val="FFFF00"/>
              </a:solidFill>
            </a:rPr>
            <a:t> &amp; G Wings</a:t>
          </a:r>
          <a:endParaRPr lang="en-US" sz="1300">
            <a:solidFill>
              <a:srgbClr val="FFFF00"/>
            </a:solidFill>
          </a:endParaRPr>
        </a:p>
      </xdr:txBody>
    </xdr:sp>
    <xdr:clientData/>
  </xdr:oneCellAnchor>
  <xdr:twoCellAnchor>
    <xdr:from>
      <xdr:col>2</xdr:col>
      <xdr:colOff>918730</xdr:colOff>
      <xdr:row>194</xdr:row>
      <xdr:rowOff>179243</xdr:rowOff>
    </xdr:from>
    <xdr:to>
      <xdr:col>4</xdr:col>
      <xdr:colOff>105792</xdr:colOff>
      <xdr:row>195</xdr:row>
      <xdr:rowOff>112568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2390775" y="42461584"/>
          <a:ext cx="633131" cy="1238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689634</xdr:colOff>
      <xdr:row>201</xdr:row>
      <xdr:rowOff>45559</xdr:rowOff>
    </xdr:from>
    <xdr:to>
      <xdr:col>3</xdr:col>
      <xdr:colOff>180335</xdr:colOff>
      <xdr:row>202</xdr:row>
      <xdr:rowOff>71155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>
          <a:stCxn id="10" idx="3"/>
        </xdr:cNvCxnSpPr>
      </xdr:nvCxnSpPr>
      <xdr:spPr>
        <a:xfrm>
          <a:off x="2161679" y="43661400"/>
          <a:ext cx="451861" cy="216096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127</xdr:row>
      <xdr:rowOff>57149</xdr:rowOff>
    </xdr:from>
    <xdr:to>
      <xdr:col>8</xdr:col>
      <xdr:colOff>528927</xdr:colOff>
      <xdr:row>169</xdr:row>
      <xdr:rowOff>112125</xdr:rowOff>
    </xdr:to>
    <xdr:grpSp>
      <xdr:nvGrpSpPr>
        <xdr:cNvPr id="3" name="Group 2"/>
        <xdr:cNvGrpSpPr/>
      </xdr:nvGrpSpPr>
      <xdr:grpSpPr>
        <a:xfrm>
          <a:off x="342900" y="29679899"/>
          <a:ext cx="5443827" cy="8055976"/>
          <a:chOff x="342900" y="29679899"/>
          <a:chExt cx="5443827" cy="8055976"/>
        </a:xfrm>
      </xdr:grpSpPr>
      <xdr:pic>
        <xdr:nvPicPr>
          <xdr:cNvPr id="33" name="Picture 32" descr="https://vsjcllp.vsjadon.com/upload/insp-24664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71825" y="3557587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64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71925" y="3333750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64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0" y="3333750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641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3875" y="3332797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641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14675" y="29679899"/>
            <a:ext cx="2672052" cy="355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641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66850" y="3556635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641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" y="29679899"/>
            <a:ext cx="2672052" cy="355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fU4thbTspo9CKMB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tabSelected="1" view="pageBreakPreview" zoomScaleNormal="100" zoomScaleSheetLayoutView="100" zoomScalePageLayoutView="130" workbookViewId="0">
      <selection activeCell="M13" sqref="M13"/>
    </sheetView>
  </sheetViews>
  <sheetFormatPr defaultRowHeight="15" x14ac:dyDescent="0.25"/>
  <cols>
    <col min="1" max="1" width="9.5703125" customWidth="1"/>
    <col min="2" max="2" width="12.42578125" customWidth="1"/>
    <col min="3" max="3" width="14.42578125" customWidth="1"/>
    <col min="4" max="4" width="7.28515625" customWidth="1"/>
    <col min="5" max="5" width="5.5703125" customWidth="1"/>
    <col min="6" max="6" width="9" customWidth="1"/>
    <col min="7" max="7" width="9.85546875" customWidth="1"/>
    <col min="8" max="8" width="10.7109375" customWidth="1"/>
    <col min="9" max="9" width="10.5703125" customWidth="1"/>
    <col min="10" max="10" width="0.85546875" customWidth="1"/>
    <col min="11" max="11" width="3.5703125" customWidth="1"/>
    <col min="14" max="14" width="10.85546875" bestFit="1" customWidth="1"/>
  </cols>
  <sheetData>
    <row r="1" spans="1:10" ht="43.9" customHeight="1" x14ac:dyDescent="0.25">
      <c r="A1" s="199" t="s">
        <v>229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4.45" x14ac:dyDescent="0.35">
      <c r="A2" s="148" t="s">
        <v>40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0" ht="14.45" x14ac:dyDescent="0.35">
      <c r="A3" s="123" t="s">
        <v>0</v>
      </c>
      <c r="B3" s="124"/>
      <c r="C3" s="124"/>
      <c r="D3" s="124"/>
      <c r="E3" s="125"/>
      <c r="F3" s="151" t="str">
        <f ca="1">TEXT(TODAY(),"DD/MM/YYYY")</f>
        <v>11/09/2025</v>
      </c>
      <c r="G3" s="152"/>
      <c r="H3" s="152"/>
      <c r="I3" s="152"/>
      <c r="J3" s="153"/>
    </row>
    <row r="4" spans="1:10" ht="14.45" x14ac:dyDescent="0.35">
      <c r="A4" s="123" t="s">
        <v>1</v>
      </c>
      <c r="B4" s="124"/>
      <c r="C4" s="124"/>
      <c r="D4" s="124"/>
      <c r="E4" s="125"/>
      <c r="F4" s="75" t="s">
        <v>135</v>
      </c>
      <c r="G4" s="76"/>
      <c r="H4" s="76"/>
      <c r="I4" s="76"/>
      <c r="J4" s="77"/>
    </row>
    <row r="5" spans="1:10" ht="14.45" x14ac:dyDescent="0.35">
      <c r="A5" s="123" t="s">
        <v>2</v>
      </c>
      <c r="B5" s="124"/>
      <c r="C5" s="124"/>
      <c r="D5" s="124"/>
      <c r="E5" s="125"/>
      <c r="F5" s="151">
        <v>45909</v>
      </c>
      <c r="G5" s="152"/>
      <c r="H5" s="152"/>
      <c r="I5" s="152"/>
      <c r="J5" s="153"/>
    </row>
    <row r="6" spans="1:10" ht="16.5" customHeight="1" x14ac:dyDescent="0.35">
      <c r="A6" s="123" t="s">
        <v>3</v>
      </c>
      <c r="B6" s="124"/>
      <c r="C6" s="124"/>
      <c r="D6" s="124"/>
      <c r="E6" s="125"/>
      <c r="F6" s="70" t="s">
        <v>224</v>
      </c>
      <c r="G6" s="71"/>
      <c r="H6" s="71"/>
      <c r="I6" s="71"/>
      <c r="J6" s="72"/>
    </row>
    <row r="7" spans="1:10" ht="15" customHeight="1" x14ac:dyDescent="0.35">
      <c r="A7" s="123" t="s">
        <v>4</v>
      </c>
      <c r="B7" s="124"/>
      <c r="C7" s="124"/>
      <c r="D7" s="124"/>
      <c r="E7" s="125"/>
      <c r="F7" s="70" t="s">
        <v>224</v>
      </c>
      <c r="G7" s="71"/>
      <c r="H7" s="71"/>
      <c r="I7" s="71"/>
      <c r="J7" s="72"/>
    </row>
    <row r="8" spans="1:10" ht="14.45" x14ac:dyDescent="0.35">
      <c r="A8" s="123" t="s">
        <v>5</v>
      </c>
      <c r="B8" s="124"/>
      <c r="C8" s="124"/>
      <c r="D8" s="124"/>
      <c r="E8" s="125"/>
      <c r="F8" s="127" t="s">
        <v>136</v>
      </c>
      <c r="G8" s="128"/>
      <c r="H8" s="128"/>
      <c r="I8" s="128"/>
      <c r="J8" s="129"/>
    </row>
    <row r="9" spans="1:10" ht="14.45" x14ac:dyDescent="0.35">
      <c r="A9" s="75" t="s">
        <v>223</v>
      </c>
      <c r="B9" s="124"/>
      <c r="C9" s="124"/>
      <c r="D9" s="124"/>
      <c r="E9" s="125"/>
      <c r="F9" s="70" t="s">
        <v>137</v>
      </c>
      <c r="G9" s="76"/>
      <c r="H9" s="76"/>
      <c r="I9" s="76"/>
      <c r="J9" s="77"/>
    </row>
    <row r="10" spans="1:10" ht="14.45" x14ac:dyDescent="0.35">
      <c r="A10" s="75" t="s">
        <v>104</v>
      </c>
      <c r="B10" s="76"/>
      <c r="C10" s="76"/>
      <c r="D10" s="76"/>
      <c r="E10" s="77"/>
      <c r="F10" s="75" t="s">
        <v>205</v>
      </c>
      <c r="G10" s="76"/>
      <c r="H10" s="76"/>
      <c r="I10" s="76"/>
      <c r="J10" s="77"/>
    </row>
    <row r="11" spans="1:10" ht="14.45" x14ac:dyDescent="0.35">
      <c r="A11" s="123" t="s">
        <v>6</v>
      </c>
      <c r="B11" s="124"/>
      <c r="C11" s="124"/>
      <c r="D11" s="124"/>
      <c r="E11" s="125"/>
      <c r="F11" s="70" t="s">
        <v>138</v>
      </c>
      <c r="G11" s="71"/>
      <c r="H11" s="71"/>
      <c r="I11" s="71"/>
      <c r="J11" s="72"/>
    </row>
    <row r="12" spans="1:10" ht="30.75" customHeight="1" x14ac:dyDescent="0.35">
      <c r="A12" s="75" t="s">
        <v>206</v>
      </c>
      <c r="B12" s="124"/>
      <c r="C12" s="124"/>
      <c r="D12" s="124"/>
      <c r="E12" s="125"/>
      <c r="F12" s="70" t="s">
        <v>207</v>
      </c>
      <c r="G12" s="71"/>
      <c r="H12" s="71"/>
      <c r="I12" s="71"/>
      <c r="J12" s="72"/>
    </row>
    <row r="13" spans="1:10" ht="31.5" customHeight="1" x14ac:dyDescent="0.35">
      <c r="A13" s="157" t="s">
        <v>59</v>
      </c>
      <c r="B13" s="157"/>
      <c r="C13" s="70" t="s">
        <v>165</v>
      </c>
      <c r="D13" s="71"/>
      <c r="E13" s="71"/>
      <c r="F13" s="71"/>
      <c r="G13" s="71"/>
      <c r="H13" s="71"/>
      <c r="I13" s="71"/>
      <c r="J13" s="72"/>
    </row>
    <row r="14" spans="1:10" ht="29.25" customHeight="1" x14ac:dyDescent="0.35">
      <c r="A14" s="2" t="s">
        <v>139</v>
      </c>
      <c r="B14" s="73" t="s">
        <v>163</v>
      </c>
      <c r="C14" s="126"/>
      <c r="D14" s="74"/>
      <c r="E14" s="73" t="s">
        <v>105</v>
      </c>
      <c r="F14" s="74"/>
      <c r="G14" s="20" t="s">
        <v>46</v>
      </c>
      <c r="H14" s="5" t="s">
        <v>60</v>
      </c>
      <c r="I14" s="73" t="s">
        <v>140</v>
      </c>
      <c r="J14" s="74"/>
    </row>
    <row r="15" spans="1:10" x14ac:dyDescent="0.25">
      <c r="A15" s="3" t="s">
        <v>7</v>
      </c>
      <c r="B15" s="78" t="s">
        <v>149</v>
      </c>
      <c r="C15" s="90"/>
      <c r="D15" s="90"/>
      <c r="E15" s="91"/>
      <c r="F15" s="4" t="s">
        <v>61</v>
      </c>
      <c r="G15" s="78" t="s">
        <v>143</v>
      </c>
      <c r="H15" s="90"/>
      <c r="I15" s="90"/>
      <c r="J15" s="91"/>
    </row>
    <row r="16" spans="1:10" x14ac:dyDescent="0.25">
      <c r="A16" s="3" t="s">
        <v>8</v>
      </c>
      <c r="B16" s="78" t="s">
        <v>142</v>
      </c>
      <c r="C16" s="90"/>
      <c r="D16" s="90"/>
      <c r="E16" s="91"/>
      <c r="F16" s="4" t="s">
        <v>62</v>
      </c>
      <c r="G16" s="78">
        <v>400080</v>
      </c>
      <c r="H16" s="90"/>
      <c r="I16" s="90"/>
      <c r="J16" s="91"/>
    </row>
    <row r="17" spans="1:10" ht="32.25" customHeight="1" x14ac:dyDescent="0.25">
      <c r="A17" s="147" t="s">
        <v>63</v>
      </c>
      <c r="B17" s="147"/>
      <c r="C17" s="87" t="s">
        <v>141</v>
      </c>
      <c r="D17" s="88"/>
      <c r="E17" s="89"/>
      <c r="F17" s="146" t="s">
        <v>48</v>
      </c>
      <c r="G17" s="146"/>
      <c r="H17" s="126" t="s">
        <v>166</v>
      </c>
      <c r="I17" s="126"/>
      <c r="J17" s="74"/>
    </row>
    <row r="18" spans="1:10" ht="15" customHeight="1" x14ac:dyDescent="0.25">
      <c r="A18" s="135" t="s">
        <v>106</v>
      </c>
      <c r="B18" s="141"/>
      <c r="C18" s="141"/>
      <c r="D18" s="141"/>
      <c r="E18" s="142"/>
      <c r="F18" s="158" t="s">
        <v>57</v>
      </c>
      <c r="G18" s="159"/>
      <c r="H18" s="159"/>
      <c r="I18" s="159"/>
      <c r="J18" s="160"/>
    </row>
    <row r="19" spans="1:10" ht="17.25" customHeight="1" x14ac:dyDescent="0.25">
      <c r="A19" s="143"/>
      <c r="B19" s="144"/>
      <c r="C19" s="144"/>
      <c r="D19" s="144"/>
      <c r="E19" s="145"/>
      <c r="F19" s="161"/>
      <c r="G19" s="162"/>
      <c r="H19" s="162"/>
      <c r="I19" s="162"/>
      <c r="J19" s="163"/>
    </row>
    <row r="20" spans="1:10" ht="15" customHeight="1" x14ac:dyDescent="0.25">
      <c r="A20" s="135" t="s">
        <v>107</v>
      </c>
      <c r="B20" s="136"/>
      <c r="C20" s="136"/>
      <c r="D20" s="136"/>
      <c r="E20" s="137"/>
      <c r="F20" s="135" t="s">
        <v>41</v>
      </c>
      <c r="G20" s="141"/>
      <c r="H20" s="141"/>
      <c r="I20" s="141"/>
      <c r="J20" s="142"/>
    </row>
    <row r="21" spans="1:10" x14ac:dyDescent="0.25">
      <c r="A21" s="138"/>
      <c r="B21" s="139"/>
      <c r="C21" s="139"/>
      <c r="D21" s="139"/>
      <c r="E21" s="140"/>
      <c r="F21" s="143"/>
      <c r="G21" s="144"/>
      <c r="H21" s="144"/>
      <c r="I21" s="144"/>
      <c r="J21" s="145"/>
    </row>
    <row r="22" spans="1:10" x14ac:dyDescent="0.25">
      <c r="A22" s="115" t="s">
        <v>9</v>
      </c>
      <c r="B22" s="79"/>
      <c r="C22" s="79"/>
      <c r="D22" s="79"/>
      <c r="E22" s="80"/>
      <c r="F22" s="154" t="s">
        <v>147</v>
      </c>
      <c r="G22" s="155"/>
      <c r="H22" s="155"/>
      <c r="I22" s="155"/>
      <c r="J22" s="156"/>
    </row>
    <row r="23" spans="1:10" x14ac:dyDescent="0.25">
      <c r="A23" s="115" t="s">
        <v>10</v>
      </c>
      <c r="B23" s="79"/>
      <c r="C23" s="79"/>
      <c r="D23" s="79"/>
      <c r="E23" s="80"/>
      <c r="F23" s="130" t="s">
        <v>49</v>
      </c>
      <c r="G23" s="131"/>
      <c r="H23" s="131"/>
      <c r="I23" s="131"/>
      <c r="J23" s="132"/>
    </row>
    <row r="24" spans="1:10" x14ac:dyDescent="0.25">
      <c r="A24" s="115" t="s">
        <v>11</v>
      </c>
      <c r="B24" s="79"/>
      <c r="C24" s="79"/>
      <c r="D24" s="79"/>
      <c r="E24" s="80"/>
      <c r="F24" s="154" t="s">
        <v>146</v>
      </c>
      <c r="G24" s="155"/>
      <c r="H24" s="155"/>
      <c r="I24" s="155"/>
      <c r="J24" s="156"/>
    </row>
    <row r="25" spans="1:10" x14ac:dyDescent="0.25">
      <c r="A25" s="115" t="s">
        <v>27</v>
      </c>
      <c r="B25" s="79"/>
      <c r="C25" s="79"/>
      <c r="D25" s="79"/>
      <c r="E25" s="80"/>
      <c r="F25" s="130" t="s">
        <v>64</v>
      </c>
      <c r="G25" s="133"/>
      <c r="H25" s="133"/>
      <c r="I25" s="133"/>
      <c r="J25" s="134"/>
    </row>
    <row r="26" spans="1:10" x14ac:dyDescent="0.25">
      <c r="A26" s="113" t="s">
        <v>12</v>
      </c>
      <c r="B26" s="114"/>
      <c r="C26" s="113" t="s">
        <v>13</v>
      </c>
      <c r="D26" s="114"/>
      <c r="E26" s="116" t="s">
        <v>14</v>
      </c>
      <c r="F26" s="114"/>
      <c r="G26" s="116" t="s">
        <v>47</v>
      </c>
      <c r="H26" s="117"/>
      <c r="I26" s="113" t="s">
        <v>15</v>
      </c>
      <c r="J26" s="114"/>
    </row>
    <row r="27" spans="1:10" x14ac:dyDescent="0.25">
      <c r="A27" s="116" t="s">
        <v>16</v>
      </c>
      <c r="B27" s="117"/>
      <c r="C27" s="116" t="s">
        <v>46</v>
      </c>
      <c r="D27" s="117"/>
      <c r="E27" s="116" t="s">
        <v>46</v>
      </c>
      <c r="F27" s="117"/>
      <c r="G27" s="116" t="s">
        <v>46</v>
      </c>
      <c r="H27" s="117"/>
      <c r="I27" s="116" t="s">
        <v>46</v>
      </c>
      <c r="J27" s="117"/>
    </row>
    <row r="28" spans="1:10" ht="47.25" customHeight="1" x14ac:dyDescent="0.25">
      <c r="A28" s="113" t="s">
        <v>17</v>
      </c>
      <c r="B28" s="114"/>
      <c r="C28" s="118" t="s">
        <v>152</v>
      </c>
      <c r="D28" s="119"/>
      <c r="E28" s="118" t="s">
        <v>149</v>
      </c>
      <c r="F28" s="119"/>
      <c r="G28" s="116" t="s">
        <v>151</v>
      </c>
      <c r="H28" s="117"/>
      <c r="I28" s="118" t="s">
        <v>150</v>
      </c>
      <c r="J28" s="119"/>
    </row>
    <row r="29" spans="1:10" x14ac:dyDescent="0.25">
      <c r="A29" s="78" t="s">
        <v>56</v>
      </c>
      <c r="B29" s="90"/>
      <c r="C29" s="90"/>
      <c r="D29" s="90"/>
      <c r="E29" s="90"/>
      <c r="F29" s="90"/>
      <c r="G29" s="90"/>
      <c r="H29" s="90"/>
      <c r="I29" s="90"/>
      <c r="J29" s="91"/>
    </row>
    <row r="30" spans="1:10" x14ac:dyDescent="0.25">
      <c r="A30" s="78" t="s">
        <v>145</v>
      </c>
      <c r="B30" s="90"/>
      <c r="C30" s="90"/>
      <c r="D30" s="90"/>
      <c r="E30" s="90"/>
      <c r="F30" s="90"/>
      <c r="G30" s="90"/>
      <c r="H30" s="90"/>
      <c r="I30" s="90"/>
      <c r="J30" s="91"/>
    </row>
    <row r="31" spans="1:10" x14ac:dyDescent="0.25">
      <c r="A31" s="120" t="s">
        <v>37</v>
      </c>
      <c r="B31" s="121"/>
      <c r="C31" s="78" t="s">
        <v>225</v>
      </c>
      <c r="D31" s="90"/>
      <c r="E31" s="90"/>
      <c r="F31" s="90"/>
      <c r="G31" s="90"/>
      <c r="H31" s="90"/>
      <c r="I31" s="90"/>
      <c r="J31" s="91"/>
    </row>
    <row r="32" spans="1:10" x14ac:dyDescent="0.25">
      <c r="A32" s="120" t="s">
        <v>221</v>
      </c>
      <c r="B32" s="121"/>
      <c r="C32" s="122" t="s">
        <v>222</v>
      </c>
      <c r="D32" s="90"/>
      <c r="E32" s="90"/>
      <c r="F32" s="90"/>
      <c r="G32" s="90"/>
      <c r="H32" s="90"/>
      <c r="I32" s="90"/>
      <c r="J32" s="91"/>
    </row>
    <row r="33" spans="1:10" x14ac:dyDescent="0.25">
      <c r="A33" s="120" t="s">
        <v>18</v>
      </c>
      <c r="B33" s="203"/>
      <c r="C33" s="203"/>
      <c r="D33" s="203"/>
      <c r="E33" s="203"/>
      <c r="F33" s="203"/>
      <c r="G33" s="203"/>
      <c r="H33" s="203"/>
      <c r="I33" s="203"/>
      <c r="J33" s="121"/>
    </row>
    <row r="34" spans="1:10" ht="15" customHeight="1" x14ac:dyDescent="0.25">
      <c r="A34" s="135" t="s">
        <v>144</v>
      </c>
      <c r="B34" s="141"/>
      <c r="C34" s="141"/>
      <c r="D34" s="141"/>
      <c r="E34" s="141"/>
      <c r="F34" s="141"/>
      <c r="G34" s="141"/>
      <c r="H34" s="141"/>
      <c r="I34" s="141"/>
      <c r="J34" s="142"/>
    </row>
    <row r="35" spans="1:10" x14ac:dyDescent="0.25">
      <c r="A35" s="143"/>
      <c r="B35" s="144"/>
      <c r="C35" s="144"/>
      <c r="D35" s="144"/>
      <c r="E35" s="144"/>
      <c r="F35" s="144"/>
      <c r="G35" s="144"/>
      <c r="H35" s="144"/>
      <c r="I35" s="144"/>
      <c r="J35" s="145"/>
    </row>
    <row r="36" spans="1:10" ht="16.5" customHeight="1" x14ac:dyDescent="0.25">
      <c r="A36" s="78" t="s">
        <v>65</v>
      </c>
      <c r="B36" s="79"/>
      <c r="C36" s="79"/>
      <c r="D36" s="79"/>
      <c r="E36" s="80"/>
      <c r="F36" s="78" t="s">
        <v>46</v>
      </c>
      <c r="G36" s="90"/>
      <c r="H36" s="90"/>
      <c r="I36" s="90"/>
      <c r="J36" s="91"/>
    </row>
    <row r="37" spans="1:10" x14ac:dyDescent="0.25">
      <c r="A37" s="115" t="s">
        <v>19</v>
      </c>
      <c r="B37" s="79"/>
      <c r="C37" s="79"/>
      <c r="D37" s="79"/>
      <c r="E37" s="80"/>
      <c r="F37" s="78" t="s">
        <v>46</v>
      </c>
      <c r="G37" s="90"/>
      <c r="H37" s="90"/>
      <c r="I37" s="90"/>
      <c r="J37" s="91"/>
    </row>
    <row r="38" spans="1:10" x14ac:dyDescent="0.25">
      <c r="A38" s="115" t="s">
        <v>20</v>
      </c>
      <c r="B38" s="79"/>
      <c r="C38" s="79"/>
      <c r="D38" s="79"/>
      <c r="E38" s="80"/>
      <c r="F38" s="78" t="s">
        <v>46</v>
      </c>
      <c r="G38" s="90"/>
      <c r="H38" s="90"/>
      <c r="I38" s="90"/>
      <c r="J38" s="91"/>
    </row>
    <row r="39" spans="1:10" x14ac:dyDescent="0.25">
      <c r="A39" s="115" t="s">
        <v>21</v>
      </c>
      <c r="B39" s="79"/>
      <c r="C39" s="79"/>
      <c r="D39" s="79"/>
      <c r="E39" s="80"/>
      <c r="F39" s="78" t="s">
        <v>46</v>
      </c>
      <c r="G39" s="90"/>
      <c r="H39" s="90"/>
      <c r="I39" s="90"/>
      <c r="J39" s="91"/>
    </row>
    <row r="40" spans="1:10" x14ac:dyDescent="0.25">
      <c r="A40" s="78" t="s">
        <v>66</v>
      </c>
      <c r="B40" s="79"/>
      <c r="C40" s="79"/>
      <c r="D40" s="79"/>
      <c r="E40" s="80"/>
      <c r="F40" s="78" t="s">
        <v>46</v>
      </c>
      <c r="G40" s="90"/>
      <c r="H40" s="90"/>
      <c r="I40" s="90"/>
      <c r="J40" s="91"/>
    </row>
    <row r="41" spans="1:10" x14ac:dyDescent="0.25">
      <c r="A41" s="115" t="s">
        <v>22</v>
      </c>
      <c r="B41" s="79"/>
      <c r="C41" s="79"/>
      <c r="D41" s="79"/>
      <c r="E41" s="80"/>
      <c r="F41" s="75" t="s">
        <v>148</v>
      </c>
      <c r="G41" s="76"/>
      <c r="H41" s="76"/>
      <c r="I41" s="76"/>
      <c r="J41" s="77"/>
    </row>
    <row r="42" spans="1:10" x14ac:dyDescent="0.25">
      <c r="A42" s="120" t="s">
        <v>68</v>
      </c>
      <c r="B42" s="203"/>
      <c r="C42" s="203"/>
      <c r="D42" s="203"/>
      <c r="E42" s="203"/>
      <c r="F42" s="203"/>
      <c r="G42" s="203"/>
      <c r="H42" s="203"/>
      <c r="I42" s="203"/>
      <c r="J42" s="121"/>
    </row>
    <row r="43" spans="1:10" ht="16.5" customHeight="1" x14ac:dyDescent="0.25">
      <c r="A43" s="73" t="s">
        <v>67</v>
      </c>
      <c r="B43" s="74"/>
      <c r="C43" s="92" t="s">
        <v>153</v>
      </c>
      <c r="D43" s="93"/>
      <c r="E43" s="93"/>
      <c r="F43" s="94"/>
      <c r="G43" s="6" t="s">
        <v>58</v>
      </c>
      <c r="H43" s="92" t="s">
        <v>154</v>
      </c>
      <c r="I43" s="93"/>
      <c r="J43" s="94"/>
    </row>
    <row r="44" spans="1:10" x14ac:dyDescent="0.25">
      <c r="A44" s="73" t="s">
        <v>69</v>
      </c>
      <c r="B44" s="74"/>
      <c r="C44" s="92" t="str">
        <f>C43</f>
        <v>SRA/DDTP/562/T/PL/AP</v>
      </c>
      <c r="D44" s="93"/>
      <c r="E44" s="93"/>
      <c r="F44" s="94"/>
      <c r="G44" s="6" t="s">
        <v>58</v>
      </c>
      <c r="H44" s="92" t="str">
        <f>H43</f>
        <v>29/11/2013.</v>
      </c>
      <c r="I44" s="93" t="s">
        <v>42</v>
      </c>
      <c r="J44" s="94"/>
    </row>
    <row r="45" spans="1:10" ht="33.75" customHeight="1" x14ac:dyDescent="0.25">
      <c r="A45" s="73" t="s">
        <v>108</v>
      </c>
      <c r="B45" s="74"/>
      <c r="C45" s="87" t="s">
        <v>164</v>
      </c>
      <c r="D45" s="88"/>
      <c r="E45" s="88"/>
      <c r="F45" s="89"/>
      <c r="G45" s="6" t="s">
        <v>58</v>
      </c>
      <c r="H45" s="92" t="s">
        <v>155</v>
      </c>
      <c r="I45" s="93" t="s">
        <v>43</v>
      </c>
      <c r="J45" s="94"/>
    </row>
    <row r="46" spans="1:10" x14ac:dyDescent="0.25">
      <c r="A46" s="78" t="s">
        <v>102</v>
      </c>
      <c r="B46" s="90"/>
      <c r="C46" s="90"/>
      <c r="D46" s="90"/>
      <c r="E46" s="91"/>
      <c r="F46" s="78" t="s">
        <v>103</v>
      </c>
      <c r="G46" s="90"/>
      <c r="H46" s="91"/>
      <c r="I46" s="78" t="s">
        <v>50</v>
      </c>
      <c r="J46" s="91"/>
    </row>
    <row r="47" spans="1:10" x14ac:dyDescent="0.25">
      <c r="A47" s="147" t="s">
        <v>73</v>
      </c>
      <c r="B47" s="147"/>
      <c r="C47" s="147"/>
      <c r="D47" s="204" t="str">
        <f>H45</f>
        <v>28/09/2016.</v>
      </c>
      <c r="E47" s="204"/>
      <c r="F47" s="78" t="s">
        <v>70</v>
      </c>
      <c r="G47" s="229"/>
      <c r="H47" s="230" t="s">
        <v>226</v>
      </c>
      <c r="I47" s="90"/>
      <c r="J47" s="91"/>
    </row>
    <row r="48" spans="1:10" x14ac:dyDescent="0.25">
      <c r="A48" s="231" t="s">
        <v>23</v>
      </c>
      <c r="B48" s="232"/>
      <c r="C48" s="232"/>
      <c r="D48" s="232"/>
      <c r="E48" s="232"/>
      <c r="F48" s="232"/>
      <c r="G48" s="232"/>
      <c r="H48" s="232"/>
      <c r="I48" s="232"/>
      <c r="J48" s="233"/>
    </row>
    <row r="49" spans="1:13" ht="17.25" customHeight="1" x14ac:dyDescent="0.25">
      <c r="A49" s="78" t="s">
        <v>100</v>
      </c>
      <c r="B49" s="90"/>
      <c r="C49" s="91"/>
      <c r="D49" s="116" t="str">
        <f>F40</f>
        <v>NA</v>
      </c>
      <c r="E49" s="117"/>
      <c r="F49" s="95" t="s">
        <v>156</v>
      </c>
      <c r="G49" s="95"/>
      <c r="H49" s="95"/>
      <c r="I49" s="202" t="s">
        <v>46</v>
      </c>
      <c r="J49" s="202"/>
    </row>
    <row r="50" spans="1:13" ht="64.5" customHeight="1" x14ac:dyDescent="0.25">
      <c r="A50" s="19" t="s">
        <v>71</v>
      </c>
      <c r="B50" s="73" t="s">
        <v>157</v>
      </c>
      <c r="C50" s="126"/>
      <c r="D50" s="126"/>
      <c r="E50" s="74"/>
      <c r="F50" s="78" t="s">
        <v>53</v>
      </c>
      <c r="G50" s="90"/>
      <c r="H50" s="90"/>
      <c r="I50" s="90"/>
      <c r="J50" s="91"/>
    </row>
    <row r="51" spans="1:13" ht="47.25" customHeight="1" x14ac:dyDescent="0.25">
      <c r="A51" s="19" t="s">
        <v>158</v>
      </c>
      <c r="B51" s="73" t="s">
        <v>159</v>
      </c>
      <c r="C51" s="126"/>
      <c r="D51" s="126"/>
      <c r="E51" s="126"/>
      <c r="F51" s="126"/>
      <c r="G51" s="126"/>
      <c r="H51" s="126"/>
      <c r="I51" s="126"/>
      <c r="J51" s="74"/>
    </row>
    <row r="52" spans="1:13" ht="33" customHeight="1" x14ac:dyDescent="0.25">
      <c r="A52" s="78" t="s">
        <v>44</v>
      </c>
      <c r="B52" s="90"/>
      <c r="C52" s="90"/>
      <c r="D52" s="90"/>
      <c r="E52" s="91"/>
      <c r="F52" s="73" t="s">
        <v>51</v>
      </c>
      <c r="G52" s="126"/>
      <c r="H52" s="126"/>
      <c r="I52" s="126"/>
      <c r="J52" s="74"/>
    </row>
    <row r="53" spans="1:13" ht="15.75" thickBot="1" x14ac:dyDescent="0.3">
      <c r="A53" s="78" t="s">
        <v>52</v>
      </c>
      <c r="B53" s="90"/>
      <c r="C53" s="90"/>
      <c r="D53" s="90"/>
      <c r="E53" s="90"/>
      <c r="F53" s="90"/>
      <c r="G53" s="90"/>
      <c r="H53" s="90"/>
      <c r="I53" s="90"/>
      <c r="J53" s="91"/>
    </row>
    <row r="54" spans="1:13" ht="50.25" customHeight="1" x14ac:dyDescent="0.25">
      <c r="A54" s="107" t="s">
        <v>208</v>
      </c>
      <c r="B54" s="108"/>
      <c r="C54" s="109" t="s">
        <v>218</v>
      </c>
      <c r="D54" s="110"/>
      <c r="E54" s="110"/>
      <c r="F54" s="110"/>
      <c r="G54" s="110"/>
      <c r="H54" s="110"/>
      <c r="I54" s="110"/>
      <c r="J54" s="111"/>
      <c r="K54" s="41" t="str">
        <f ca="1">(IF(C58=0,"Work not yet Started.",IF(D58=25%,"Piling work in process",IF(D58=50%,"Excavation work in process",IF(D58=100%,"Excavation work completed, ","0")))&amp;(IF(C59=0%,"",IF(C59=M60,"Footing work is process",IF(C59=M61,"Footing work Completed",IF(C59=M62,"1st Basement Completed",IF(C59=M63,"1st &amp; 2nd Basement Completed",IF(C59=M64,"1st to 3rd Basement Completed",IF(C59=M65,"1st to 4th Basement Completed",IF(C59=M66,"Plinth work is process",IF(C59=M67,"Plinth work completed","0")))))))))))&amp;(IF(C60&gt;0,", RCC upto "&amp;C60&amp;" Slab completed",""))&amp;(IF(C61&gt;0,", Brickwork upto "&amp;C61&amp;" Floor completed"," "))&amp;(IF(C62&gt;0,", Internal Plaster upto "&amp;C62&amp;" Floor completed"," "))&amp;(IF(C63&gt;0,", External Plaster upto "&amp;C63&amp;" Floor completed"," "))&amp;(IF(C64&gt;0,", Flooring upto "&amp;C64&amp;" Floor completed"," "))&amp;(IF(C65&gt;0,", Painting upto "&amp;C65&amp;" Floor completed"," "))&amp;(IF(C66&gt;0,", Finishing upto "&amp;C66&amp;" Floor completed"," ")))</f>
        <v xml:space="preserve">Excavation work completed, Footing work Completed      </v>
      </c>
      <c r="L54" s="42"/>
      <c r="M54" s="43"/>
    </row>
    <row r="55" spans="1:13" ht="15" customHeight="1" x14ac:dyDescent="0.25">
      <c r="A55" s="56" t="s">
        <v>209</v>
      </c>
      <c r="B55" s="57">
        <v>2</v>
      </c>
      <c r="C55" s="57" t="s">
        <v>180</v>
      </c>
      <c r="D55" s="57">
        <v>1</v>
      </c>
      <c r="E55" s="98" t="s">
        <v>181</v>
      </c>
      <c r="F55" s="112"/>
      <c r="G55" s="57">
        <v>7</v>
      </c>
      <c r="H55" s="57" t="s">
        <v>182</v>
      </c>
      <c r="I55" s="98">
        <f ca="1">--TRIM(RIGHT(SUBSTITUTE(LEFT(C54,_xlfn.AGGREGATE(16,6,FIND({0,1,2,3,4,5,6,7,8,9},C54,ROW(INDIRECT("1:"&amp;LEN(C54)))),1))," ",REPT(" ",LEN(C54))),LEN(C54)))</f>
        <v>40</v>
      </c>
      <c r="J55" s="99"/>
      <c r="K55" s="44" t="s">
        <v>184</v>
      </c>
      <c r="L55" s="45"/>
      <c r="M55" s="46"/>
    </row>
    <row r="56" spans="1:13" ht="15.75" x14ac:dyDescent="0.25">
      <c r="A56" s="100" t="s">
        <v>183</v>
      </c>
      <c r="B56" s="101"/>
      <c r="C56" s="102" t="str">
        <f ca="1">K54</f>
        <v xml:space="preserve">Excavation work completed, Footing work Completed      </v>
      </c>
      <c r="D56" s="103"/>
      <c r="E56" s="103"/>
      <c r="F56" s="103"/>
      <c r="G56" s="103"/>
      <c r="H56" s="103"/>
      <c r="I56" s="103"/>
      <c r="J56" s="104"/>
      <c r="K56" s="44" t="s">
        <v>189</v>
      </c>
      <c r="L56" s="45"/>
      <c r="M56" s="46"/>
    </row>
    <row r="57" spans="1:13" ht="15.75" customHeight="1" x14ac:dyDescent="0.25">
      <c r="A57" s="105" t="s">
        <v>29</v>
      </c>
      <c r="B57" s="106"/>
      <c r="C57" s="52" t="s">
        <v>185</v>
      </c>
      <c r="D57" s="96" t="s">
        <v>186</v>
      </c>
      <c r="E57" s="96"/>
      <c r="F57" s="96" t="s">
        <v>187</v>
      </c>
      <c r="G57" s="96"/>
      <c r="H57" s="96" t="s">
        <v>188</v>
      </c>
      <c r="I57" s="96"/>
      <c r="J57" s="97"/>
      <c r="K57" s="49" t="s">
        <v>210</v>
      </c>
      <c r="L57" s="47"/>
      <c r="M57" s="48">
        <f ca="1">I55*25%</f>
        <v>10</v>
      </c>
    </row>
    <row r="58" spans="1:13" ht="15.75" customHeight="1" x14ac:dyDescent="0.25">
      <c r="A58" s="205" t="s">
        <v>190</v>
      </c>
      <c r="B58" s="206"/>
      <c r="C58" s="53">
        <f ca="1">M59</f>
        <v>40</v>
      </c>
      <c r="D58" s="207">
        <f ca="1">((100/I55)*C58)/100</f>
        <v>1</v>
      </c>
      <c r="E58" s="208"/>
      <c r="F58" s="212">
        <f ca="1">(IF(C56=K55,"100%",IF(C56=K56,"100%",(((C59/I55*10)+(40/(D55+G55+I55)*C60)+(7.5/(I55)*C61)+(7.5/(I55)*C62)+(10/I55*C63)+(10/I55*C64)+(5/I55*C65)+(5/I55*C66)+(5/I55*C67))/100))))</f>
        <v>0.04</v>
      </c>
      <c r="G58" s="212"/>
      <c r="H58" s="214">
        <f ca="1">((((C58/I55)*20)+((C59/I55)*25)+(30/(I55+G55+D55)*C60)+(5/I55*C61)+(5/I55*C62)+(5/I55*C63)+(5/I55*C64)+(0/I55*C65)+(0/I55*C66)+(5/I55*C67))/100)</f>
        <v>0.3</v>
      </c>
      <c r="I58" s="215"/>
      <c r="J58" s="216"/>
      <c r="K58" s="49" t="s">
        <v>191</v>
      </c>
      <c r="L58" s="50"/>
      <c r="M58" s="51">
        <f ca="1">I55*50%</f>
        <v>20</v>
      </c>
    </row>
    <row r="59" spans="1:13" ht="15.75" x14ac:dyDescent="0.25">
      <c r="A59" s="205" t="s">
        <v>30</v>
      </c>
      <c r="B59" s="206"/>
      <c r="C59" s="54">
        <v>16</v>
      </c>
      <c r="D59" s="207">
        <f ca="1">((100/I55)*C59)/100</f>
        <v>0.4</v>
      </c>
      <c r="E59" s="208"/>
      <c r="F59" s="212"/>
      <c r="G59" s="212"/>
      <c r="H59" s="217"/>
      <c r="I59" s="218"/>
      <c r="J59" s="219"/>
      <c r="K59" s="49" t="s">
        <v>194</v>
      </c>
      <c r="L59" s="50"/>
      <c r="M59" s="51">
        <f ca="1">I55</f>
        <v>40</v>
      </c>
    </row>
    <row r="60" spans="1:13" ht="15.75" x14ac:dyDescent="0.25">
      <c r="A60" s="205" t="s">
        <v>31</v>
      </c>
      <c r="B60" s="206"/>
      <c r="C60" s="54">
        <v>0</v>
      </c>
      <c r="D60" s="207">
        <f ca="1">((100/(D55+G55+I55))*C60)/100</f>
        <v>0</v>
      </c>
      <c r="E60" s="208"/>
      <c r="F60" s="212"/>
      <c r="G60" s="212"/>
      <c r="H60" s="217"/>
      <c r="I60" s="218"/>
      <c r="J60" s="219"/>
      <c r="K60" s="49" t="s">
        <v>198</v>
      </c>
      <c r="L60" s="50"/>
      <c r="M60" s="58">
        <f ca="1">(IF(B55&gt;1,(I55/(B55+3)),I55/4))</f>
        <v>8</v>
      </c>
    </row>
    <row r="61" spans="1:13" ht="15.75" customHeight="1" x14ac:dyDescent="0.25">
      <c r="A61" s="205" t="s">
        <v>192</v>
      </c>
      <c r="B61" s="206" t="s">
        <v>193</v>
      </c>
      <c r="C61" s="53">
        <v>0</v>
      </c>
      <c r="D61" s="207">
        <f ca="1">((100/I55)*C61)/100</f>
        <v>0</v>
      </c>
      <c r="E61" s="208"/>
      <c r="F61" s="212"/>
      <c r="G61" s="212"/>
      <c r="H61" s="217"/>
      <c r="I61" s="218"/>
      <c r="J61" s="219"/>
      <c r="K61" s="49" t="s">
        <v>200</v>
      </c>
      <c r="L61" s="50"/>
      <c r="M61" s="58">
        <f ca="1">(IF(B55&gt;1,(I55/(B55+3)+M60),I55/4+M60))</f>
        <v>16</v>
      </c>
    </row>
    <row r="62" spans="1:13" ht="15" customHeight="1" x14ac:dyDescent="0.25">
      <c r="A62" s="205" t="s">
        <v>195</v>
      </c>
      <c r="B62" s="206" t="s">
        <v>193</v>
      </c>
      <c r="C62" s="53">
        <v>0</v>
      </c>
      <c r="D62" s="207">
        <f ca="1">((100/I55)*C62)/100</f>
        <v>0</v>
      </c>
      <c r="E62" s="208"/>
      <c r="F62" s="212"/>
      <c r="G62" s="212"/>
      <c r="H62" s="217"/>
      <c r="I62" s="218"/>
      <c r="J62" s="219"/>
      <c r="K62" s="49" t="s">
        <v>211</v>
      </c>
      <c r="L62" s="23"/>
      <c r="M62" s="59">
        <f ca="1">(IF(B55&gt;1,(I55/(B55+3)+M61),0))</f>
        <v>24</v>
      </c>
    </row>
    <row r="63" spans="1:13" ht="15.75" x14ac:dyDescent="0.25">
      <c r="A63" s="227" t="s">
        <v>196</v>
      </c>
      <c r="B63" s="228" t="s">
        <v>197</v>
      </c>
      <c r="C63" s="53">
        <v>0</v>
      </c>
      <c r="D63" s="207">
        <f ca="1">((100/(I55))*C63)/100</f>
        <v>0</v>
      </c>
      <c r="E63" s="208"/>
      <c r="F63" s="212"/>
      <c r="G63" s="212"/>
      <c r="H63" s="217"/>
      <c r="I63" s="218"/>
      <c r="J63" s="219"/>
      <c r="K63" s="49" t="s">
        <v>212</v>
      </c>
      <c r="L63" s="23"/>
      <c r="M63" s="59">
        <f>(IF(B55&gt;2,(I55/(B55+3)+M62),0))</f>
        <v>0</v>
      </c>
    </row>
    <row r="64" spans="1:13" ht="15.75" customHeight="1" x14ac:dyDescent="0.25">
      <c r="A64" s="205" t="s">
        <v>199</v>
      </c>
      <c r="B64" s="206" t="s">
        <v>199</v>
      </c>
      <c r="C64" s="53">
        <v>0</v>
      </c>
      <c r="D64" s="207">
        <f ca="1">((100/I55)*C64)/100</f>
        <v>0</v>
      </c>
      <c r="E64" s="208"/>
      <c r="F64" s="212"/>
      <c r="G64" s="212"/>
      <c r="H64" s="217"/>
      <c r="I64" s="218"/>
      <c r="J64" s="219"/>
      <c r="K64" s="49" t="s">
        <v>213</v>
      </c>
      <c r="L64" s="60"/>
      <c r="M64" s="61">
        <f>(IF(B55&gt;3,(I55/(B55+3)+M63),0))</f>
        <v>0</v>
      </c>
    </row>
    <row r="65" spans="1:13" ht="15" customHeight="1" x14ac:dyDescent="0.25">
      <c r="A65" s="205" t="s">
        <v>201</v>
      </c>
      <c r="B65" s="206"/>
      <c r="C65" s="53">
        <v>0</v>
      </c>
      <c r="D65" s="207">
        <f ca="1">((100/I55)*C65)/100</f>
        <v>0</v>
      </c>
      <c r="E65" s="208"/>
      <c r="F65" s="212"/>
      <c r="G65" s="212"/>
      <c r="H65" s="217"/>
      <c r="I65" s="218"/>
      <c r="J65" s="219"/>
      <c r="K65" s="49" t="s">
        <v>214</v>
      </c>
      <c r="L65" s="13"/>
      <c r="M65" s="62">
        <f>(IF(B55&gt;4,(I55/(B55+3)+M64),0))</f>
        <v>0</v>
      </c>
    </row>
    <row r="66" spans="1:13" ht="15.75" customHeight="1" x14ac:dyDescent="0.25">
      <c r="A66" s="205" t="s">
        <v>202</v>
      </c>
      <c r="B66" s="206" t="s">
        <v>202</v>
      </c>
      <c r="C66" s="53">
        <v>0</v>
      </c>
      <c r="D66" s="207">
        <f ca="1">((100/(I55))*C66)/100</f>
        <v>0</v>
      </c>
      <c r="E66" s="208"/>
      <c r="F66" s="212"/>
      <c r="G66" s="212"/>
      <c r="H66" s="217"/>
      <c r="I66" s="218"/>
      <c r="J66" s="219"/>
      <c r="K66" s="49" t="s">
        <v>215</v>
      </c>
      <c r="L66" s="50"/>
      <c r="M66" s="63">
        <f ca="1">(IF(B55&gt;1,(I55/(B55+3)+M61+MAX(0,M62-M61)+MAX(0,M63-M62)+MAX(0,M64-M63)+MAX(0,M65-M64)),I55/4+M61))</f>
        <v>32</v>
      </c>
    </row>
    <row r="67" spans="1:13" ht="16.5" customHeight="1" thickBot="1" x14ac:dyDescent="0.3">
      <c r="A67" s="223" t="s">
        <v>204</v>
      </c>
      <c r="B67" s="224"/>
      <c r="C67" s="55">
        <v>0</v>
      </c>
      <c r="D67" s="225">
        <f ca="1">((100/(I55))*C67)/100</f>
        <v>0</v>
      </c>
      <c r="E67" s="226"/>
      <c r="F67" s="213"/>
      <c r="G67" s="213"/>
      <c r="H67" s="220"/>
      <c r="I67" s="221"/>
      <c r="J67" s="222"/>
      <c r="K67" s="64" t="s">
        <v>203</v>
      </c>
      <c r="L67" s="65"/>
      <c r="M67" s="66">
        <f ca="1">(IF(B55&gt;1,(I55/(B55+3)+M66),I55/4+M66))</f>
        <v>40</v>
      </c>
    </row>
    <row r="68" spans="1:13" ht="50.25" customHeight="1" x14ac:dyDescent="0.25">
      <c r="A68" s="107" t="s">
        <v>208</v>
      </c>
      <c r="B68" s="108"/>
      <c r="C68" s="109" t="s">
        <v>217</v>
      </c>
      <c r="D68" s="110"/>
      <c r="E68" s="110"/>
      <c r="F68" s="110"/>
      <c r="G68" s="110"/>
      <c r="H68" s="110"/>
      <c r="I68" s="110"/>
      <c r="J68" s="111"/>
      <c r="K68" s="41" t="str">
        <f ca="1">(IF(C72=0,"Work not yet Started.",IF(D72=25%,"Piling work in process",IF(D72=50%,"Excavation work in process",IF(D72=100%,"Excavation work completed, ","0")))&amp;(IF(C73=0%,"",IF(C73=M74,"Footing work is process",IF(C73=M75,"Footing work Completed",IF(C73=M76,"1st Basement Completed",IF(C73=M77,"1st &amp; 2nd Basement Completed",IF(C73=M78,"1st to 3rd Basement Completed",IF(C73=M79,"1st to 4th Basement Completed",IF(C73=M80,"Plinth work is process",IF(C73=M81,"Plinth work completed","0")))))))))))&amp;(IF(C74&gt;0,", RCC upto "&amp;C74&amp;" Slab completed",""))&amp;(IF(C75&gt;0,", Brickwork upto "&amp;C75&amp;" Floor completed"," "))&amp;(IF(C76&gt;0,", Internal Plaster upto "&amp;C76&amp;" Floor completed"," "))&amp;(IF(C77&gt;0,", External Plaster upto "&amp;C77&amp;" Floor completed"," "))&amp;(IF(C78&gt;0,", Flooring upto "&amp;C78&amp;" Floor completed"," "))&amp;(IF(C79&gt;0,", Painting upto "&amp;C79&amp;" Floor completed"," "))&amp;(IF(C80&gt;0,", Finishing upto "&amp;C80&amp;" Floor completed"," ")))</f>
        <v xml:space="preserve">Excavation work completed, Plinth work completed, RCC upto 3 Slab completed      </v>
      </c>
      <c r="L68" s="42"/>
      <c r="M68" s="43"/>
    </row>
    <row r="69" spans="1:13" ht="15" customHeight="1" x14ac:dyDescent="0.25">
      <c r="A69" s="56" t="s">
        <v>209</v>
      </c>
      <c r="B69" s="57">
        <v>2</v>
      </c>
      <c r="C69" s="57" t="s">
        <v>180</v>
      </c>
      <c r="D69" s="57">
        <v>1</v>
      </c>
      <c r="E69" s="98" t="s">
        <v>181</v>
      </c>
      <c r="F69" s="112"/>
      <c r="G69" s="57">
        <v>7</v>
      </c>
      <c r="H69" s="57" t="s">
        <v>182</v>
      </c>
      <c r="I69" s="98">
        <f ca="1">--TRIM(RIGHT(SUBSTITUTE(LEFT(C68,_xlfn.AGGREGATE(16,6,FIND({0,1,2,3,4,5,6,7,8,9},C68,ROW(INDIRECT("1:"&amp;LEN(C68)))),1))," ",REPT(" ",LEN(C68))),LEN(C68)))</f>
        <v>40</v>
      </c>
      <c r="J69" s="99"/>
      <c r="K69" s="44" t="s">
        <v>184</v>
      </c>
      <c r="L69" s="45"/>
      <c r="M69" s="46"/>
    </row>
    <row r="70" spans="1:13" ht="35.25" customHeight="1" x14ac:dyDescent="0.25">
      <c r="A70" s="100" t="s">
        <v>183</v>
      </c>
      <c r="B70" s="101"/>
      <c r="C70" s="102" t="str">
        <f ca="1">K68</f>
        <v xml:space="preserve">Excavation work completed, Plinth work completed, RCC upto 3 Slab completed      </v>
      </c>
      <c r="D70" s="103"/>
      <c r="E70" s="103"/>
      <c r="F70" s="103"/>
      <c r="G70" s="103"/>
      <c r="H70" s="103"/>
      <c r="I70" s="103"/>
      <c r="J70" s="104"/>
      <c r="K70" s="44" t="s">
        <v>189</v>
      </c>
      <c r="L70" s="45"/>
      <c r="M70" s="46"/>
    </row>
    <row r="71" spans="1:13" ht="15.75" customHeight="1" x14ac:dyDescent="0.25">
      <c r="A71" s="105" t="s">
        <v>29</v>
      </c>
      <c r="B71" s="106"/>
      <c r="C71" s="52" t="s">
        <v>185</v>
      </c>
      <c r="D71" s="96" t="s">
        <v>186</v>
      </c>
      <c r="E71" s="96"/>
      <c r="F71" s="96" t="s">
        <v>187</v>
      </c>
      <c r="G71" s="96"/>
      <c r="H71" s="96" t="s">
        <v>188</v>
      </c>
      <c r="I71" s="96"/>
      <c r="J71" s="97"/>
      <c r="K71" s="49" t="s">
        <v>210</v>
      </c>
      <c r="L71" s="47"/>
      <c r="M71" s="48">
        <f ca="1">I69*25%</f>
        <v>10</v>
      </c>
    </row>
    <row r="72" spans="1:13" ht="15.75" customHeight="1" x14ac:dyDescent="0.25">
      <c r="A72" s="205" t="s">
        <v>190</v>
      </c>
      <c r="B72" s="206"/>
      <c r="C72" s="53">
        <f ca="1">M73</f>
        <v>40</v>
      </c>
      <c r="D72" s="207">
        <f ca="1">((100/I69)*C72)/100</f>
        <v>1</v>
      </c>
      <c r="E72" s="208"/>
      <c r="F72" s="212">
        <f ca="1">(IF(C70=K69,"100%",IF(C70=K70,"100%",(((C73/I69*10)+(40/(D69+G69+I69)*C74)+(7.5/(I69)*C75)+(7.5/(I69)*C76)+(10/I69*C77)+(10/I69*C78)+(5/I69*C79)+(5/I69*C80)+(5/I69*C81))/100))))</f>
        <v>0.125</v>
      </c>
      <c r="G72" s="212"/>
      <c r="H72" s="214">
        <f ca="1">((((C72/I69)*20)+((C73/I69)*25)+(30/(I69+G69+D69)*C74)+(5/I69*C75)+(5/I69*C76)+(5/I69*C77)+(5/I69*C78)+(0/I69*C79)+(0/I69*C80)+(5/I69*C81))/100)</f>
        <v>0.46875</v>
      </c>
      <c r="I72" s="215"/>
      <c r="J72" s="216"/>
      <c r="K72" s="49" t="s">
        <v>191</v>
      </c>
      <c r="L72" s="50"/>
      <c r="M72" s="51">
        <f ca="1">I69*50%</f>
        <v>20</v>
      </c>
    </row>
    <row r="73" spans="1:13" ht="15.75" x14ac:dyDescent="0.25">
      <c r="A73" s="205" t="s">
        <v>30</v>
      </c>
      <c r="B73" s="206"/>
      <c r="C73" s="54">
        <f ca="1">M81</f>
        <v>40</v>
      </c>
      <c r="D73" s="207">
        <f ca="1">((100/I69)*C73)/100</f>
        <v>1</v>
      </c>
      <c r="E73" s="208"/>
      <c r="F73" s="212"/>
      <c r="G73" s="212"/>
      <c r="H73" s="217"/>
      <c r="I73" s="218"/>
      <c r="J73" s="219"/>
      <c r="K73" s="49" t="s">
        <v>194</v>
      </c>
      <c r="L73" s="50"/>
      <c r="M73" s="51">
        <f ca="1">I69</f>
        <v>40</v>
      </c>
    </row>
    <row r="74" spans="1:13" ht="15.75" x14ac:dyDescent="0.25">
      <c r="A74" s="205" t="s">
        <v>31</v>
      </c>
      <c r="B74" s="206"/>
      <c r="C74" s="54">
        <v>3</v>
      </c>
      <c r="D74" s="207">
        <f ca="1">((100/(D69+G69+I69))*C74)/100</f>
        <v>6.25E-2</v>
      </c>
      <c r="E74" s="208"/>
      <c r="F74" s="212"/>
      <c r="G74" s="212"/>
      <c r="H74" s="217"/>
      <c r="I74" s="218"/>
      <c r="J74" s="219"/>
      <c r="K74" s="49" t="s">
        <v>198</v>
      </c>
      <c r="L74" s="50"/>
      <c r="M74" s="58">
        <f ca="1">(IF(B69&gt;1,(I69/(B69+3)),I69/4))</f>
        <v>8</v>
      </c>
    </row>
    <row r="75" spans="1:13" ht="15.75" customHeight="1" x14ac:dyDescent="0.25">
      <c r="A75" s="205" t="s">
        <v>192</v>
      </c>
      <c r="B75" s="206" t="s">
        <v>193</v>
      </c>
      <c r="C75" s="53">
        <v>0</v>
      </c>
      <c r="D75" s="207">
        <f ca="1">((100/I69)*C75)/100</f>
        <v>0</v>
      </c>
      <c r="E75" s="208"/>
      <c r="F75" s="212"/>
      <c r="G75" s="212"/>
      <c r="H75" s="217"/>
      <c r="I75" s="218"/>
      <c r="J75" s="219"/>
      <c r="K75" s="49" t="s">
        <v>200</v>
      </c>
      <c r="L75" s="50"/>
      <c r="M75" s="58">
        <f ca="1">(IF(B69&gt;1,(I69/(B69+3)+M74),I69/4+M74))</f>
        <v>16</v>
      </c>
    </row>
    <row r="76" spans="1:13" ht="15" customHeight="1" x14ac:dyDescent="0.25">
      <c r="A76" s="205" t="s">
        <v>195</v>
      </c>
      <c r="B76" s="206" t="s">
        <v>193</v>
      </c>
      <c r="C76" s="53">
        <v>0</v>
      </c>
      <c r="D76" s="207">
        <f ca="1">((100/I69)*C76)/100</f>
        <v>0</v>
      </c>
      <c r="E76" s="208"/>
      <c r="F76" s="212"/>
      <c r="G76" s="212"/>
      <c r="H76" s="217"/>
      <c r="I76" s="218"/>
      <c r="J76" s="219"/>
      <c r="K76" s="49" t="s">
        <v>211</v>
      </c>
      <c r="L76" s="23"/>
      <c r="M76" s="59">
        <f ca="1">(IF(B69&gt;1,(I69/(B69+3)+M75),0))</f>
        <v>24</v>
      </c>
    </row>
    <row r="77" spans="1:13" ht="15.75" x14ac:dyDescent="0.25">
      <c r="A77" s="227" t="s">
        <v>196</v>
      </c>
      <c r="B77" s="228" t="s">
        <v>197</v>
      </c>
      <c r="C77" s="53">
        <v>0</v>
      </c>
      <c r="D77" s="207">
        <f ca="1">((100/(I69))*C77)/100</f>
        <v>0</v>
      </c>
      <c r="E77" s="208"/>
      <c r="F77" s="212"/>
      <c r="G77" s="212"/>
      <c r="H77" s="217"/>
      <c r="I77" s="218"/>
      <c r="J77" s="219"/>
      <c r="K77" s="49" t="s">
        <v>212</v>
      </c>
      <c r="L77" s="23"/>
      <c r="M77" s="59">
        <f>(IF(B69&gt;2,(I69/(B69+3)+M76),0))</f>
        <v>0</v>
      </c>
    </row>
    <row r="78" spans="1:13" ht="15.75" customHeight="1" x14ac:dyDescent="0.25">
      <c r="A78" s="205" t="s">
        <v>199</v>
      </c>
      <c r="B78" s="206" t="s">
        <v>199</v>
      </c>
      <c r="C78" s="53">
        <v>0</v>
      </c>
      <c r="D78" s="207">
        <f ca="1">((100/I69)*C78)/100</f>
        <v>0</v>
      </c>
      <c r="E78" s="208"/>
      <c r="F78" s="212"/>
      <c r="G78" s="212"/>
      <c r="H78" s="217"/>
      <c r="I78" s="218"/>
      <c r="J78" s="219"/>
      <c r="K78" s="49" t="s">
        <v>213</v>
      </c>
      <c r="L78" s="60"/>
      <c r="M78" s="61">
        <f>(IF(B69&gt;3,(I69/(B69+3)+M77),0))</f>
        <v>0</v>
      </c>
    </row>
    <row r="79" spans="1:13" ht="15" customHeight="1" x14ac:dyDescent="0.25">
      <c r="A79" s="205" t="s">
        <v>201</v>
      </c>
      <c r="B79" s="206"/>
      <c r="C79" s="53">
        <v>0</v>
      </c>
      <c r="D79" s="207">
        <f ca="1">((100/I69)*C79)/100</f>
        <v>0</v>
      </c>
      <c r="E79" s="208"/>
      <c r="F79" s="212"/>
      <c r="G79" s="212"/>
      <c r="H79" s="217"/>
      <c r="I79" s="218"/>
      <c r="J79" s="219"/>
      <c r="K79" s="49" t="s">
        <v>214</v>
      </c>
      <c r="L79" s="13"/>
      <c r="M79" s="62">
        <f>(IF(B69&gt;4,(I69/(B69+3)+M78),0))</f>
        <v>0</v>
      </c>
    </row>
    <row r="80" spans="1:13" ht="15.75" customHeight="1" x14ac:dyDescent="0.25">
      <c r="A80" s="205" t="s">
        <v>202</v>
      </c>
      <c r="B80" s="206" t="s">
        <v>202</v>
      </c>
      <c r="C80" s="53">
        <v>0</v>
      </c>
      <c r="D80" s="207">
        <f ca="1">((100/(I69))*C80)/100</f>
        <v>0</v>
      </c>
      <c r="E80" s="208"/>
      <c r="F80" s="212"/>
      <c r="G80" s="212"/>
      <c r="H80" s="217"/>
      <c r="I80" s="218"/>
      <c r="J80" s="219"/>
      <c r="K80" s="49" t="s">
        <v>215</v>
      </c>
      <c r="L80" s="50"/>
      <c r="M80" s="63">
        <f ca="1">(IF(B69&gt;1,(I69/(B69+3)+M75+MAX(0,M76-M75)+MAX(0,M77-M76)+MAX(0,M78-M77)+MAX(0,M79-M78)),I69/4+M75))</f>
        <v>32</v>
      </c>
    </row>
    <row r="81" spans="1:13" ht="16.5" customHeight="1" thickBot="1" x14ac:dyDescent="0.3">
      <c r="A81" s="223" t="s">
        <v>204</v>
      </c>
      <c r="B81" s="224"/>
      <c r="C81" s="55">
        <v>0</v>
      </c>
      <c r="D81" s="225">
        <f ca="1">((100/(I69))*C81)/100</f>
        <v>0</v>
      </c>
      <c r="E81" s="226"/>
      <c r="F81" s="213"/>
      <c r="G81" s="213"/>
      <c r="H81" s="220"/>
      <c r="I81" s="221"/>
      <c r="J81" s="222"/>
      <c r="K81" s="64" t="s">
        <v>203</v>
      </c>
      <c r="L81" s="65"/>
      <c r="M81" s="66">
        <f ca="1">(IF(B69&gt;1,(I69/(B69+3)+M80),I69/4+M80))</f>
        <v>40</v>
      </c>
    </row>
    <row r="82" spans="1:13" ht="50.25" customHeight="1" x14ac:dyDescent="0.25">
      <c r="A82" s="107" t="s">
        <v>208</v>
      </c>
      <c r="B82" s="108"/>
      <c r="C82" s="109" t="s">
        <v>216</v>
      </c>
      <c r="D82" s="110"/>
      <c r="E82" s="110"/>
      <c r="F82" s="110"/>
      <c r="G82" s="110"/>
      <c r="H82" s="110"/>
      <c r="I82" s="110"/>
      <c r="J82" s="111"/>
      <c r="K82" s="41" t="str">
        <f ca="1">(IF(C86=0,"Work not yet Started.",IF(D86=25%,"Piling work in process",IF(D86=50%,"Excavation work in process",IF(D86=100%,"Excavation work completed, ","0")))&amp;(IF(C87=0%,"",IF(C87=M88,"Footing work is process",IF(C87=M89,"Footing work Completed",IF(C87=M90,"1st Basement Completed",IF(C87=M91,"1st &amp; 2nd Basement Completed",IF(C87=M92,"1st to 3rd Basement Completed",IF(C87=M93,"1st to 4th Basement Completed",IF(C87=M94,"Plinth work is process",IF(C87=M95,"Plinth work completed","0")))))))))))&amp;(IF(C88&gt;0,", RCC upto "&amp;C88&amp;" Slab completed",""))&amp;(IF(C89&gt;0,", Brickwork upto "&amp;C89&amp;" Floor completed"," "))&amp;(IF(C90&gt;0,", Internal Plaster upto "&amp;C90&amp;" Floor completed"," "))&amp;(IF(C91&gt;0,", External Plaster upto "&amp;C91&amp;" Floor completed"," "))&amp;(IF(C92&gt;0,", Flooring upto "&amp;C92&amp;" Floor completed"," "))&amp;(IF(C93&gt;0,", Painting upto "&amp;C93&amp;" Floor completed"," "))&amp;(IF(C94&gt;0,", Finishing upto "&amp;C94&amp;" Floor completed"," ")))</f>
        <v xml:space="preserve">Excavation work completed, Plinth work completed, RCC upto 26 Slab completed, Brickwork upto 12 Floor completed, Internal Plaster upto 1 Floor completed, External Plaster upto 1 Floor completed, Flooring upto 1 Floor completed  </v>
      </c>
      <c r="L82" s="42"/>
      <c r="M82" s="43"/>
    </row>
    <row r="83" spans="1:13" ht="15" customHeight="1" x14ac:dyDescent="0.25">
      <c r="A83" s="56" t="s">
        <v>209</v>
      </c>
      <c r="B83" s="57">
        <v>2</v>
      </c>
      <c r="C83" s="57" t="s">
        <v>180</v>
      </c>
      <c r="D83" s="57">
        <v>1</v>
      </c>
      <c r="E83" s="98" t="s">
        <v>181</v>
      </c>
      <c r="F83" s="112"/>
      <c r="G83" s="57">
        <v>7</v>
      </c>
      <c r="H83" s="57" t="s">
        <v>182</v>
      </c>
      <c r="I83" s="98">
        <f ca="1">--TRIM(RIGHT(SUBSTITUTE(LEFT(C82,_xlfn.AGGREGATE(16,6,FIND({0,1,2,3,4,5,6,7,8,9},C82,ROW(INDIRECT("1:"&amp;LEN(C82)))),1))," ",REPT(" ",LEN(C82))),LEN(C82)))</f>
        <v>40</v>
      </c>
      <c r="J83" s="99"/>
      <c r="K83" s="44" t="s">
        <v>184</v>
      </c>
      <c r="L83" s="45"/>
      <c r="M83" s="46"/>
    </row>
    <row r="84" spans="1:13" ht="70.5" customHeight="1" x14ac:dyDescent="0.25">
      <c r="A84" s="100" t="s">
        <v>183</v>
      </c>
      <c r="B84" s="101"/>
      <c r="C84" s="102" t="str">
        <f ca="1">K82</f>
        <v xml:space="preserve">Excavation work completed, Plinth work completed, RCC upto 26 Slab completed, Brickwork upto 12 Floor completed, Internal Plaster upto 1 Floor completed, External Plaster upto 1 Floor completed, Flooring upto 1 Floor completed  </v>
      </c>
      <c r="D84" s="103"/>
      <c r="E84" s="103"/>
      <c r="F84" s="103"/>
      <c r="G84" s="103"/>
      <c r="H84" s="103"/>
      <c r="I84" s="103"/>
      <c r="J84" s="104"/>
      <c r="K84" s="44" t="s">
        <v>189</v>
      </c>
      <c r="L84" s="45"/>
      <c r="M84" s="46"/>
    </row>
    <row r="85" spans="1:13" ht="15.75" customHeight="1" x14ac:dyDescent="0.25">
      <c r="A85" s="105" t="s">
        <v>29</v>
      </c>
      <c r="B85" s="106"/>
      <c r="C85" s="52" t="s">
        <v>185</v>
      </c>
      <c r="D85" s="96" t="s">
        <v>186</v>
      </c>
      <c r="E85" s="96"/>
      <c r="F85" s="96" t="s">
        <v>187</v>
      </c>
      <c r="G85" s="96"/>
      <c r="H85" s="96" t="s">
        <v>188</v>
      </c>
      <c r="I85" s="96"/>
      <c r="J85" s="97"/>
      <c r="K85" s="49" t="s">
        <v>210</v>
      </c>
      <c r="L85" s="47"/>
      <c r="M85" s="48">
        <f ca="1">I83*25%</f>
        <v>10</v>
      </c>
    </row>
    <row r="86" spans="1:13" ht="15.75" customHeight="1" x14ac:dyDescent="0.25">
      <c r="A86" s="205" t="s">
        <v>190</v>
      </c>
      <c r="B86" s="206"/>
      <c r="C86" s="53">
        <f ca="1">M87</f>
        <v>40</v>
      </c>
      <c r="D86" s="207">
        <f ca="1">((100/I83)*C86)/100</f>
        <v>1</v>
      </c>
      <c r="E86" s="208"/>
      <c r="F86" s="212">
        <f ca="1">(IF(C84=K83,"100%",IF(C84=K84,"100%",(((C87/I83*10)+(40/(D83+G83+I83)*C88)+(7.5/(I83)*C89)+(7.5/(I83)*C90)+(10/I83*C91)+(10/I83*C92)+(5/I83*C93)+(5/I83*C94)+(5/I83*C95))/100))))</f>
        <v>0.34604166666666669</v>
      </c>
      <c r="G86" s="212"/>
      <c r="H86" s="214">
        <f ca="1">((((C86/I83)*20)+((C87/I83)*25)+(30/(I83+G83+D83)*C88)+(5/I83*C89)+(5/I83*C90)+(5/I83*C91)+(5/I83*C92)+(0/I83*C93)+(0/I83*C94)+(5/I83*C95))/100)</f>
        <v>0.63124999999999998</v>
      </c>
      <c r="I86" s="215"/>
      <c r="J86" s="216"/>
      <c r="K86" s="49" t="s">
        <v>191</v>
      </c>
      <c r="L86" s="50"/>
      <c r="M86" s="51">
        <f ca="1">I83*50%</f>
        <v>20</v>
      </c>
    </row>
    <row r="87" spans="1:13" ht="15.75" x14ac:dyDescent="0.25">
      <c r="A87" s="205" t="s">
        <v>30</v>
      </c>
      <c r="B87" s="206"/>
      <c r="C87" s="54">
        <f ca="1">M95</f>
        <v>40</v>
      </c>
      <c r="D87" s="207">
        <f ca="1">((100/I83)*C87)/100</f>
        <v>1</v>
      </c>
      <c r="E87" s="208"/>
      <c r="F87" s="212"/>
      <c r="G87" s="212"/>
      <c r="H87" s="217"/>
      <c r="I87" s="218"/>
      <c r="J87" s="219"/>
      <c r="K87" s="49" t="s">
        <v>194</v>
      </c>
      <c r="L87" s="50"/>
      <c r="M87" s="51">
        <f ca="1">I83</f>
        <v>40</v>
      </c>
    </row>
    <row r="88" spans="1:13" ht="15.75" x14ac:dyDescent="0.25">
      <c r="A88" s="205" t="s">
        <v>31</v>
      </c>
      <c r="B88" s="206"/>
      <c r="C88" s="54">
        <v>26</v>
      </c>
      <c r="D88" s="207">
        <f ca="1">((100/(D83+G83+I83))*C88)/100</f>
        <v>0.54166666666666674</v>
      </c>
      <c r="E88" s="208"/>
      <c r="F88" s="212"/>
      <c r="G88" s="212"/>
      <c r="H88" s="217"/>
      <c r="I88" s="218"/>
      <c r="J88" s="219"/>
      <c r="K88" s="49" t="s">
        <v>198</v>
      </c>
      <c r="L88" s="50"/>
      <c r="M88" s="58">
        <f ca="1">(IF(B83&gt;1,(I83/(B83+3)),I83/4))</f>
        <v>8</v>
      </c>
    </row>
    <row r="89" spans="1:13" ht="15.75" customHeight="1" x14ac:dyDescent="0.25">
      <c r="A89" s="205" t="s">
        <v>192</v>
      </c>
      <c r="B89" s="206" t="s">
        <v>193</v>
      </c>
      <c r="C89" s="53">
        <v>12</v>
      </c>
      <c r="D89" s="207">
        <f ca="1">((100/I83)*C89)/100</f>
        <v>0.3</v>
      </c>
      <c r="E89" s="208"/>
      <c r="F89" s="212"/>
      <c r="G89" s="212"/>
      <c r="H89" s="217"/>
      <c r="I89" s="218"/>
      <c r="J89" s="219"/>
      <c r="K89" s="49" t="s">
        <v>200</v>
      </c>
      <c r="L89" s="50"/>
      <c r="M89" s="58">
        <f ca="1">(IF(B83&gt;1,(I83/(B83+3)+M88),I83/4+M88))</f>
        <v>16</v>
      </c>
    </row>
    <row r="90" spans="1:13" ht="15" customHeight="1" x14ac:dyDescent="0.25">
      <c r="A90" s="205" t="s">
        <v>195</v>
      </c>
      <c r="B90" s="206" t="s">
        <v>193</v>
      </c>
      <c r="C90" s="53">
        <v>1</v>
      </c>
      <c r="D90" s="207">
        <f ca="1">((100/I83)*C90)/100</f>
        <v>2.5000000000000001E-2</v>
      </c>
      <c r="E90" s="208"/>
      <c r="F90" s="212"/>
      <c r="G90" s="212"/>
      <c r="H90" s="217"/>
      <c r="I90" s="218"/>
      <c r="J90" s="219"/>
      <c r="K90" s="49" t="s">
        <v>211</v>
      </c>
      <c r="L90" s="23"/>
      <c r="M90" s="59">
        <f ca="1">(IF(B83&gt;1,(I83/(B83+3)+M89),0))</f>
        <v>24</v>
      </c>
    </row>
    <row r="91" spans="1:13" ht="15.75" x14ac:dyDescent="0.25">
      <c r="A91" s="227" t="s">
        <v>196</v>
      </c>
      <c r="B91" s="228" t="s">
        <v>197</v>
      </c>
      <c r="C91" s="53">
        <v>1</v>
      </c>
      <c r="D91" s="207">
        <f ca="1">((100/(I83))*C91)/100</f>
        <v>2.5000000000000001E-2</v>
      </c>
      <c r="E91" s="208"/>
      <c r="F91" s="212"/>
      <c r="G91" s="212"/>
      <c r="H91" s="217"/>
      <c r="I91" s="218"/>
      <c r="J91" s="219"/>
      <c r="K91" s="49" t="s">
        <v>212</v>
      </c>
      <c r="L91" s="23"/>
      <c r="M91" s="59">
        <f>(IF(B83&gt;2,(I83/(B83+3)+M90),0))</f>
        <v>0</v>
      </c>
    </row>
    <row r="92" spans="1:13" ht="15.75" customHeight="1" x14ac:dyDescent="0.25">
      <c r="A92" s="205" t="s">
        <v>199</v>
      </c>
      <c r="B92" s="206" t="s">
        <v>199</v>
      </c>
      <c r="C92" s="53">
        <v>1</v>
      </c>
      <c r="D92" s="207">
        <f ca="1">((100/I83)*C92)/100</f>
        <v>2.5000000000000001E-2</v>
      </c>
      <c r="E92" s="208"/>
      <c r="F92" s="212"/>
      <c r="G92" s="212"/>
      <c r="H92" s="217"/>
      <c r="I92" s="218"/>
      <c r="J92" s="219"/>
      <c r="K92" s="49" t="s">
        <v>213</v>
      </c>
      <c r="L92" s="60"/>
      <c r="M92" s="61">
        <f>(IF(B83&gt;3,(I83/(B83+3)+M91),0))</f>
        <v>0</v>
      </c>
    </row>
    <row r="93" spans="1:13" ht="15" customHeight="1" x14ac:dyDescent="0.25">
      <c r="A93" s="205" t="s">
        <v>201</v>
      </c>
      <c r="B93" s="206"/>
      <c r="C93" s="53">
        <v>0</v>
      </c>
      <c r="D93" s="207">
        <f ca="1">((100/I83)*C93)/100</f>
        <v>0</v>
      </c>
      <c r="E93" s="208"/>
      <c r="F93" s="212"/>
      <c r="G93" s="212"/>
      <c r="H93" s="217"/>
      <c r="I93" s="218"/>
      <c r="J93" s="219"/>
      <c r="K93" s="49" t="s">
        <v>214</v>
      </c>
      <c r="L93" s="13"/>
      <c r="M93" s="62">
        <f>(IF(B83&gt;4,(I83/(B83+3)+M92),0))</f>
        <v>0</v>
      </c>
    </row>
    <row r="94" spans="1:13" ht="15.75" customHeight="1" x14ac:dyDescent="0.25">
      <c r="A94" s="205" t="s">
        <v>202</v>
      </c>
      <c r="B94" s="206" t="s">
        <v>202</v>
      </c>
      <c r="C94" s="53">
        <v>0</v>
      </c>
      <c r="D94" s="207">
        <f ca="1">((100/(I83))*C94)/100</f>
        <v>0</v>
      </c>
      <c r="E94" s="208"/>
      <c r="F94" s="212"/>
      <c r="G94" s="212"/>
      <c r="H94" s="217"/>
      <c r="I94" s="218"/>
      <c r="J94" s="219"/>
      <c r="K94" s="49" t="s">
        <v>215</v>
      </c>
      <c r="L94" s="50"/>
      <c r="M94" s="63">
        <f ca="1">(IF(B83&gt;1,(I83/(B83+3)+M89+MAX(0,M90-M89)+MAX(0,M91-M90)+MAX(0,M92-M91)+MAX(0,M93-M92)),I83/4+M89))</f>
        <v>32</v>
      </c>
    </row>
    <row r="95" spans="1:13" ht="16.5" customHeight="1" thickBot="1" x14ac:dyDescent="0.3">
      <c r="A95" s="223" t="s">
        <v>204</v>
      </c>
      <c r="B95" s="224"/>
      <c r="C95" s="55">
        <v>0</v>
      </c>
      <c r="D95" s="225">
        <f ca="1">((100/(I83))*C95)/100</f>
        <v>0</v>
      </c>
      <c r="E95" s="226"/>
      <c r="F95" s="213"/>
      <c r="G95" s="213"/>
      <c r="H95" s="220"/>
      <c r="I95" s="221"/>
      <c r="J95" s="222"/>
      <c r="K95" s="64" t="s">
        <v>203</v>
      </c>
      <c r="L95" s="65"/>
      <c r="M95" s="66">
        <f ca="1">(IF(B83&gt;1,(I83/(B83+3)+M94),I83/4+M94))</f>
        <v>40</v>
      </c>
    </row>
    <row r="96" spans="1:13" x14ac:dyDescent="0.25">
      <c r="A96" s="209" t="s">
        <v>54</v>
      </c>
      <c r="B96" s="210"/>
      <c r="C96" s="210"/>
      <c r="D96" s="210"/>
      <c r="E96" s="210"/>
      <c r="F96" s="210"/>
      <c r="G96" s="210"/>
      <c r="H96" s="210"/>
      <c r="I96" s="210"/>
      <c r="J96" s="211"/>
    </row>
    <row r="97" spans="1:14" x14ac:dyDescent="0.25">
      <c r="A97" s="81" t="s">
        <v>45</v>
      </c>
      <c r="B97" s="82"/>
      <c r="C97" s="82"/>
      <c r="D97" s="82"/>
      <c r="E97" s="82"/>
      <c r="F97" s="82"/>
      <c r="G97" s="82"/>
      <c r="H97" s="82"/>
      <c r="I97" s="82"/>
      <c r="J97" s="83"/>
    </row>
    <row r="98" spans="1:14" ht="15" customHeight="1" x14ac:dyDescent="0.25">
      <c r="A98" s="187" t="s">
        <v>228</v>
      </c>
      <c r="B98" s="188"/>
      <c r="C98" s="188"/>
      <c r="D98" s="188"/>
      <c r="E98" s="188"/>
      <c r="F98" s="188"/>
      <c r="G98" s="188"/>
      <c r="H98" s="188"/>
      <c r="I98" s="188"/>
      <c r="J98" s="189"/>
    </row>
    <row r="99" spans="1:14" x14ac:dyDescent="0.25">
      <c r="A99" s="190"/>
      <c r="B99" s="191"/>
      <c r="C99" s="191"/>
      <c r="D99" s="191"/>
      <c r="E99" s="191"/>
      <c r="F99" s="191"/>
      <c r="G99" s="191"/>
      <c r="H99" s="191"/>
      <c r="I99" s="191"/>
      <c r="J99" s="192"/>
    </row>
    <row r="100" spans="1:14" ht="2.25" customHeight="1" x14ac:dyDescent="0.25">
      <c r="A100" s="190"/>
      <c r="B100" s="191"/>
      <c r="C100" s="191"/>
      <c r="D100" s="191"/>
      <c r="E100" s="191"/>
      <c r="F100" s="191"/>
      <c r="G100" s="191"/>
      <c r="H100" s="191"/>
      <c r="I100" s="191"/>
      <c r="J100" s="192"/>
    </row>
    <row r="101" spans="1:14" ht="15" hidden="1" customHeight="1" x14ac:dyDescent="0.35">
      <c r="A101" s="190"/>
      <c r="B101" s="191"/>
      <c r="C101" s="191"/>
      <c r="D101" s="191"/>
      <c r="E101" s="191"/>
      <c r="F101" s="191"/>
      <c r="G101" s="191"/>
      <c r="H101" s="191"/>
      <c r="I101" s="191"/>
      <c r="J101" s="192"/>
    </row>
    <row r="102" spans="1:14" ht="15" hidden="1" customHeight="1" x14ac:dyDescent="0.35">
      <c r="A102" s="190"/>
      <c r="B102" s="191"/>
      <c r="C102" s="191"/>
      <c r="D102" s="191"/>
      <c r="E102" s="191"/>
      <c r="F102" s="191"/>
      <c r="G102" s="191"/>
      <c r="H102" s="191"/>
      <c r="I102" s="191"/>
      <c r="J102" s="192"/>
    </row>
    <row r="103" spans="1:14" ht="15" hidden="1" customHeight="1" x14ac:dyDescent="0.35">
      <c r="A103" s="190"/>
      <c r="B103" s="191"/>
      <c r="C103" s="191"/>
      <c r="D103" s="191"/>
      <c r="E103" s="191"/>
      <c r="F103" s="191"/>
      <c r="G103" s="191"/>
      <c r="H103" s="191"/>
      <c r="I103" s="191"/>
      <c r="J103" s="192"/>
    </row>
    <row r="104" spans="1:14" ht="15" hidden="1" customHeight="1" x14ac:dyDescent="0.35">
      <c r="A104" s="193"/>
      <c r="B104" s="194"/>
      <c r="C104" s="194"/>
      <c r="D104" s="194"/>
      <c r="E104" s="194"/>
      <c r="F104" s="194"/>
      <c r="G104" s="194"/>
      <c r="H104" s="194"/>
      <c r="I104" s="194"/>
      <c r="J104" s="195"/>
    </row>
    <row r="105" spans="1:14" x14ac:dyDescent="0.25">
      <c r="A105" s="196" t="s">
        <v>24</v>
      </c>
      <c r="B105" s="197"/>
      <c r="C105" s="197"/>
      <c r="D105" s="197"/>
      <c r="E105" s="197"/>
      <c r="F105" s="197"/>
      <c r="G105" s="197"/>
      <c r="H105" s="197"/>
      <c r="I105" s="197"/>
      <c r="J105" s="198"/>
    </row>
    <row r="106" spans="1:14" x14ac:dyDescent="0.25">
      <c r="A106" s="81" t="s">
        <v>101</v>
      </c>
      <c r="B106" s="82"/>
      <c r="C106" s="82"/>
      <c r="D106" s="82"/>
      <c r="E106" s="82"/>
      <c r="F106" s="83"/>
      <c r="G106" s="84">
        <v>12000</v>
      </c>
      <c r="H106" s="85"/>
      <c r="I106" s="85"/>
      <c r="J106" s="86"/>
    </row>
    <row r="107" spans="1:14" ht="13.5" customHeight="1" x14ac:dyDescent="0.25">
      <c r="A107" s="78" t="s">
        <v>72</v>
      </c>
      <c r="B107" s="79"/>
      <c r="C107" s="79"/>
      <c r="D107" s="79"/>
      <c r="E107" s="79"/>
      <c r="F107" s="80"/>
      <c r="G107" s="87" t="s">
        <v>219</v>
      </c>
      <c r="H107" s="88"/>
      <c r="I107" s="88"/>
      <c r="J107" s="89"/>
      <c r="M107" t="s">
        <v>220</v>
      </c>
      <c r="N107" s="68">
        <v>44967</v>
      </c>
    </row>
    <row r="108" spans="1:14" ht="17.25" hidden="1" customHeight="1" x14ac:dyDescent="0.35">
      <c r="A108" s="78" t="s">
        <v>109</v>
      </c>
      <c r="B108" s="90"/>
      <c r="C108" s="90"/>
      <c r="D108" s="90"/>
      <c r="E108" s="90"/>
      <c r="F108" s="91"/>
      <c r="G108" s="87" t="s">
        <v>46</v>
      </c>
      <c r="H108" s="88"/>
      <c r="I108" s="88"/>
      <c r="J108" s="89"/>
    </row>
    <row r="109" spans="1:14" ht="17.25" hidden="1" customHeight="1" x14ac:dyDescent="0.35">
      <c r="A109" s="78" t="s">
        <v>110</v>
      </c>
      <c r="B109" s="90"/>
      <c r="C109" s="90"/>
      <c r="D109" s="90"/>
      <c r="E109" s="90"/>
      <c r="F109" s="91"/>
      <c r="G109" s="87" t="s">
        <v>46</v>
      </c>
      <c r="H109" s="88"/>
      <c r="I109" s="88"/>
      <c r="J109" s="89"/>
    </row>
    <row r="110" spans="1:14" ht="17.25" hidden="1" customHeight="1" x14ac:dyDescent="0.35">
      <c r="A110" s="73" t="s">
        <v>111</v>
      </c>
      <c r="B110" s="126"/>
      <c r="C110" s="126"/>
      <c r="D110" s="126"/>
      <c r="E110" s="126"/>
      <c r="F110" s="74"/>
      <c r="G110" s="87" t="s">
        <v>46</v>
      </c>
      <c r="H110" s="88"/>
      <c r="I110" s="88"/>
      <c r="J110" s="89"/>
    </row>
    <row r="111" spans="1:14" ht="15" hidden="1" customHeight="1" x14ac:dyDescent="0.35">
      <c r="A111" s="78" t="s">
        <v>74</v>
      </c>
      <c r="B111" s="90"/>
      <c r="C111" s="90"/>
      <c r="D111" s="90"/>
      <c r="E111" s="90"/>
      <c r="F111" s="91"/>
      <c r="G111" s="87" t="s">
        <v>46</v>
      </c>
      <c r="H111" s="88"/>
      <c r="I111" s="88"/>
      <c r="J111" s="89"/>
    </row>
    <row r="112" spans="1:14" ht="17.25" customHeight="1" x14ac:dyDescent="0.25">
      <c r="A112" s="78" t="s">
        <v>96</v>
      </c>
      <c r="B112" s="79"/>
      <c r="C112" s="79"/>
      <c r="D112" s="79"/>
      <c r="E112" s="79"/>
      <c r="F112" s="80"/>
      <c r="G112" s="87" t="s">
        <v>161</v>
      </c>
      <c r="H112" s="88"/>
      <c r="I112" s="88"/>
      <c r="J112" s="89"/>
    </row>
    <row r="113" spans="1:10" s="1" customFormat="1" ht="14.45" customHeight="1" x14ac:dyDescent="0.25">
      <c r="A113" s="120" t="s">
        <v>112</v>
      </c>
      <c r="B113" s="173"/>
      <c r="C113" s="173"/>
      <c r="D113" s="173"/>
      <c r="E113" s="173"/>
      <c r="F113" s="174"/>
      <c r="G113" s="92">
        <f>G106*0.8</f>
        <v>9600</v>
      </c>
      <c r="H113" s="93"/>
      <c r="I113" s="93"/>
      <c r="J113" s="94"/>
    </row>
    <row r="114" spans="1:10" ht="60" customHeight="1" x14ac:dyDescent="0.25">
      <c r="A114" s="181" t="s">
        <v>230</v>
      </c>
      <c r="B114" s="182"/>
      <c r="C114" s="182"/>
      <c r="D114" s="182"/>
      <c r="E114" s="182"/>
      <c r="F114" s="182"/>
      <c r="G114" s="182"/>
      <c r="H114" s="182"/>
      <c r="I114" s="182"/>
      <c r="J114" s="183"/>
    </row>
    <row r="115" spans="1:10" ht="58.5" customHeight="1" x14ac:dyDescent="0.25">
      <c r="A115" s="184"/>
      <c r="B115" s="185"/>
      <c r="C115" s="185"/>
      <c r="D115" s="185"/>
      <c r="E115" s="185"/>
      <c r="F115" s="185"/>
      <c r="G115" s="185"/>
      <c r="H115" s="185"/>
      <c r="I115" s="185"/>
      <c r="J115" s="186"/>
    </row>
    <row r="116" spans="1:10" x14ac:dyDescent="0.25">
      <c r="A116" s="178" t="s">
        <v>25</v>
      </c>
      <c r="B116" s="179"/>
      <c r="C116" s="179"/>
      <c r="D116" s="179"/>
      <c r="E116" s="179"/>
      <c r="F116" s="179"/>
      <c r="G116" s="179"/>
      <c r="H116" s="179"/>
      <c r="I116" s="179"/>
      <c r="J116" s="180"/>
    </row>
    <row r="117" spans="1:10" x14ac:dyDescent="0.25">
      <c r="A117" s="123" t="s">
        <v>28</v>
      </c>
      <c r="B117" s="124"/>
      <c r="C117" s="124"/>
      <c r="D117" s="124"/>
      <c r="E117" s="124"/>
      <c r="F117" s="124"/>
      <c r="G117" s="124"/>
      <c r="H117" s="124"/>
      <c r="I117" s="124"/>
      <c r="J117" s="125"/>
    </row>
    <row r="118" spans="1:10" x14ac:dyDescent="0.25">
      <c r="A118" s="178" t="s">
        <v>26</v>
      </c>
      <c r="B118" s="179"/>
      <c r="C118" s="179"/>
      <c r="D118" s="179"/>
      <c r="E118" s="179"/>
      <c r="F118" s="179"/>
      <c r="G118" s="179"/>
      <c r="H118" s="179"/>
      <c r="I118" s="179"/>
      <c r="J118" s="180"/>
    </row>
    <row r="119" spans="1:10" x14ac:dyDescent="0.25">
      <c r="A119" s="75" t="s">
        <v>33</v>
      </c>
      <c r="B119" s="76"/>
      <c r="C119" s="76"/>
      <c r="D119" s="76"/>
      <c r="E119" s="76"/>
      <c r="F119" s="76"/>
      <c r="G119" s="76"/>
      <c r="H119" s="76"/>
      <c r="I119" s="76"/>
      <c r="J119" s="77"/>
    </row>
    <row r="120" spans="1:10" ht="16.5" customHeight="1" x14ac:dyDescent="0.25">
      <c r="A120" s="175" t="s">
        <v>55</v>
      </c>
      <c r="B120" s="176"/>
      <c r="C120" s="176"/>
      <c r="D120" s="176"/>
      <c r="E120" s="176"/>
      <c r="F120" s="176"/>
      <c r="G120" s="176"/>
      <c r="H120" s="176"/>
      <c r="I120" s="176"/>
      <c r="J120" s="177"/>
    </row>
    <row r="121" spans="1:10" x14ac:dyDescent="0.25">
      <c r="A121" s="75" t="s">
        <v>34</v>
      </c>
      <c r="B121" s="76"/>
      <c r="C121" s="76"/>
      <c r="D121" s="76"/>
      <c r="E121" s="76"/>
      <c r="F121" s="76"/>
      <c r="G121" s="76"/>
      <c r="H121" s="76"/>
      <c r="I121" s="76"/>
      <c r="J121" s="77"/>
    </row>
    <row r="122" spans="1:10" x14ac:dyDescent="0.25">
      <c r="A122" s="75" t="s">
        <v>35</v>
      </c>
      <c r="B122" s="76"/>
      <c r="C122" s="76"/>
      <c r="D122" s="76"/>
      <c r="E122" s="76"/>
      <c r="F122" s="76"/>
      <c r="G122" s="76"/>
      <c r="H122" s="76"/>
      <c r="I122" s="76"/>
      <c r="J122" s="77"/>
    </row>
    <row r="123" spans="1:10" ht="29.25" customHeight="1" x14ac:dyDescent="0.25">
      <c r="A123" s="70" t="s">
        <v>36</v>
      </c>
      <c r="B123" s="71"/>
      <c r="C123" s="71"/>
      <c r="D123" s="71"/>
      <c r="E123" s="71"/>
      <c r="F123" s="71"/>
      <c r="G123" s="71"/>
      <c r="H123" s="71"/>
      <c r="I123" s="71"/>
      <c r="J123" s="72"/>
    </row>
    <row r="124" spans="1:10" ht="15" customHeight="1" x14ac:dyDescent="0.25">
      <c r="A124" s="164" t="s">
        <v>227</v>
      </c>
      <c r="B124" s="165"/>
      <c r="C124" s="165"/>
      <c r="D124" s="165"/>
      <c r="E124" s="165"/>
      <c r="F124" s="165"/>
      <c r="G124" s="165"/>
      <c r="H124" s="165"/>
      <c r="I124" s="165"/>
      <c r="J124" s="166"/>
    </row>
    <row r="125" spans="1:10" x14ac:dyDescent="0.25">
      <c r="A125" s="167"/>
      <c r="B125" s="168"/>
      <c r="C125" s="168"/>
      <c r="D125" s="168"/>
      <c r="E125" s="168"/>
      <c r="F125" s="168"/>
      <c r="G125" s="168"/>
      <c r="H125" s="168"/>
      <c r="I125" s="168"/>
      <c r="J125" s="169"/>
    </row>
    <row r="126" spans="1:10" ht="19.5" customHeight="1" x14ac:dyDescent="0.25">
      <c r="A126" s="170"/>
      <c r="B126" s="171"/>
      <c r="C126" s="171"/>
      <c r="D126" s="171"/>
      <c r="E126" s="171"/>
      <c r="F126" s="171"/>
      <c r="G126" s="171"/>
      <c r="H126" s="171"/>
      <c r="I126" s="171"/>
      <c r="J126" s="172"/>
    </row>
    <row r="127" spans="1:10" x14ac:dyDescent="0.25">
      <c r="A127" s="18" t="s">
        <v>134</v>
      </c>
      <c r="B127" s="17"/>
      <c r="C127" s="17"/>
      <c r="D127" s="17"/>
      <c r="E127" s="24" t="str">
        <f>F8</f>
        <v>Whispering Towers</v>
      </c>
      <c r="F127" s="17"/>
      <c r="G127" s="17"/>
      <c r="H127" s="17"/>
      <c r="I127" s="17"/>
      <c r="J127" s="17"/>
    </row>
    <row r="128" spans="1:10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69"/>
      <c r="B148" s="69"/>
      <c r="C148" s="69"/>
      <c r="D148" s="69"/>
      <c r="E148" s="13"/>
      <c r="F148" s="69"/>
      <c r="G148" s="69"/>
      <c r="H148" s="69"/>
      <c r="I148" s="69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67" t="s">
        <v>162</v>
      </c>
    </row>
  </sheetData>
  <mergeCells count="238">
    <mergeCell ref="A64:B64"/>
    <mergeCell ref="D64:E64"/>
    <mergeCell ref="A65:B65"/>
    <mergeCell ref="D65:E65"/>
    <mergeCell ref="A66:B66"/>
    <mergeCell ref="D66:E66"/>
    <mergeCell ref="A67:B67"/>
    <mergeCell ref="D67:E67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72:B72"/>
    <mergeCell ref="D72:E72"/>
    <mergeCell ref="F72:G81"/>
    <mergeCell ref="D85:E85"/>
    <mergeCell ref="F85:G85"/>
    <mergeCell ref="H72:J81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B51:J51"/>
    <mergeCell ref="A68:B68"/>
    <mergeCell ref="C68:J68"/>
    <mergeCell ref="E69:F69"/>
    <mergeCell ref="I69:J69"/>
    <mergeCell ref="A70:B70"/>
    <mergeCell ref="C70:J70"/>
    <mergeCell ref="A71:B71"/>
    <mergeCell ref="D71:E71"/>
    <mergeCell ref="F71:G71"/>
    <mergeCell ref="A54:B54"/>
    <mergeCell ref="C54:J54"/>
    <mergeCell ref="E55:F55"/>
    <mergeCell ref="I55:J55"/>
    <mergeCell ref="A56:B56"/>
    <mergeCell ref="C56:J56"/>
    <mergeCell ref="A57:B57"/>
    <mergeCell ref="D57:E57"/>
    <mergeCell ref="F57:G57"/>
    <mergeCell ref="H57:J57"/>
    <mergeCell ref="A58:B58"/>
    <mergeCell ref="D58:E58"/>
    <mergeCell ref="F58:G67"/>
    <mergeCell ref="H58:J67"/>
    <mergeCell ref="A47:C47"/>
    <mergeCell ref="D49:E49"/>
    <mergeCell ref="F50:J50"/>
    <mergeCell ref="F47:G47"/>
    <mergeCell ref="A45:B45"/>
    <mergeCell ref="H47:J47"/>
    <mergeCell ref="A48:J48"/>
    <mergeCell ref="A41:E41"/>
    <mergeCell ref="A33:J33"/>
    <mergeCell ref="A34:J35"/>
    <mergeCell ref="F39:J39"/>
    <mergeCell ref="F40:J40"/>
    <mergeCell ref="A86:B86"/>
    <mergeCell ref="D86:E86"/>
    <mergeCell ref="A111:F111"/>
    <mergeCell ref="A96:J96"/>
    <mergeCell ref="F86:G95"/>
    <mergeCell ref="H86:J95"/>
    <mergeCell ref="A87:B87"/>
    <mergeCell ref="D87:E87"/>
    <mergeCell ref="A88:B88"/>
    <mergeCell ref="D88:E88"/>
    <mergeCell ref="A89:B89"/>
    <mergeCell ref="D89:E89"/>
    <mergeCell ref="A90:B90"/>
    <mergeCell ref="D90:E90"/>
    <mergeCell ref="A94:B94"/>
    <mergeCell ref="D94:E94"/>
    <mergeCell ref="A95:B95"/>
    <mergeCell ref="D95:E95"/>
    <mergeCell ref="A91:B91"/>
    <mergeCell ref="D91:E91"/>
    <mergeCell ref="A92:B92"/>
    <mergeCell ref="D92:E92"/>
    <mergeCell ref="A93:B93"/>
    <mergeCell ref="D93:E93"/>
    <mergeCell ref="A1:J1"/>
    <mergeCell ref="A52:E52"/>
    <mergeCell ref="F52:J52"/>
    <mergeCell ref="A46:E46"/>
    <mergeCell ref="F46:H46"/>
    <mergeCell ref="A30:J30"/>
    <mergeCell ref="A37:E37"/>
    <mergeCell ref="C43:F43"/>
    <mergeCell ref="A28:B28"/>
    <mergeCell ref="H43:J43"/>
    <mergeCell ref="B50:E50"/>
    <mergeCell ref="A49:C49"/>
    <mergeCell ref="A10:E10"/>
    <mergeCell ref="F10:J10"/>
    <mergeCell ref="E14:F14"/>
    <mergeCell ref="I14:J14"/>
    <mergeCell ref="A40:E40"/>
    <mergeCell ref="G28:H28"/>
    <mergeCell ref="A39:E39"/>
    <mergeCell ref="I49:J49"/>
    <mergeCell ref="A42:J42"/>
    <mergeCell ref="D47:E47"/>
    <mergeCell ref="C44:F44"/>
    <mergeCell ref="C45:F45"/>
    <mergeCell ref="F9:J9"/>
    <mergeCell ref="A124:J126"/>
    <mergeCell ref="A113:F113"/>
    <mergeCell ref="G113:J113"/>
    <mergeCell ref="A120:J120"/>
    <mergeCell ref="A121:J121"/>
    <mergeCell ref="A122:J122"/>
    <mergeCell ref="A117:J117"/>
    <mergeCell ref="A118:J118"/>
    <mergeCell ref="A114:J115"/>
    <mergeCell ref="A119:J119"/>
    <mergeCell ref="A116:J116"/>
    <mergeCell ref="A112:F112"/>
    <mergeCell ref="G112:J112"/>
    <mergeCell ref="G108:J108"/>
    <mergeCell ref="A110:F110"/>
    <mergeCell ref="A97:J97"/>
    <mergeCell ref="A98:J104"/>
    <mergeCell ref="A105:J105"/>
    <mergeCell ref="G111:J111"/>
    <mergeCell ref="A108:F108"/>
    <mergeCell ref="G109:J109"/>
    <mergeCell ref="A109:F109"/>
    <mergeCell ref="G107:J107"/>
    <mergeCell ref="F22:J22"/>
    <mergeCell ref="A24:E24"/>
    <mergeCell ref="A25:E25"/>
    <mergeCell ref="F24:J24"/>
    <mergeCell ref="A22:E22"/>
    <mergeCell ref="A13:B13"/>
    <mergeCell ref="A12:E12"/>
    <mergeCell ref="F12:J12"/>
    <mergeCell ref="F18:J19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7:E7"/>
    <mergeCell ref="F7:J7"/>
    <mergeCell ref="A36:E36"/>
    <mergeCell ref="B14:D14"/>
    <mergeCell ref="G16:J16"/>
    <mergeCell ref="A11:E11"/>
    <mergeCell ref="A9:E9"/>
    <mergeCell ref="F8:J8"/>
    <mergeCell ref="C17:E17"/>
    <mergeCell ref="F23:J23"/>
    <mergeCell ref="F11:J11"/>
    <mergeCell ref="B15:E15"/>
    <mergeCell ref="A8:E8"/>
    <mergeCell ref="F25:J25"/>
    <mergeCell ref="A20:E21"/>
    <mergeCell ref="F20:J21"/>
    <mergeCell ref="G15:J15"/>
    <mergeCell ref="F17:G17"/>
    <mergeCell ref="A18:E19"/>
    <mergeCell ref="C13:J13"/>
    <mergeCell ref="H17:J17"/>
    <mergeCell ref="A23:E23"/>
    <mergeCell ref="B16:E16"/>
    <mergeCell ref="A17:B17"/>
    <mergeCell ref="I26:J26"/>
    <mergeCell ref="A38:E38"/>
    <mergeCell ref="I27:J27"/>
    <mergeCell ref="A26:B26"/>
    <mergeCell ref="C26:D26"/>
    <mergeCell ref="E26:F26"/>
    <mergeCell ref="G26:H26"/>
    <mergeCell ref="C27:D27"/>
    <mergeCell ref="E27:F27"/>
    <mergeCell ref="G27:H27"/>
    <mergeCell ref="A27:B27"/>
    <mergeCell ref="C28:D28"/>
    <mergeCell ref="A31:B31"/>
    <mergeCell ref="E28:F28"/>
    <mergeCell ref="I28:J28"/>
    <mergeCell ref="A29:J29"/>
    <mergeCell ref="F36:J36"/>
    <mergeCell ref="F37:J37"/>
    <mergeCell ref="F38:J38"/>
    <mergeCell ref="A32:B32"/>
    <mergeCell ref="C31:J31"/>
    <mergeCell ref="C32:J32"/>
    <mergeCell ref="A148:D148"/>
    <mergeCell ref="F148:I148"/>
    <mergeCell ref="A123:J123"/>
    <mergeCell ref="A43:B43"/>
    <mergeCell ref="F41:J41"/>
    <mergeCell ref="A107:F107"/>
    <mergeCell ref="A106:F106"/>
    <mergeCell ref="G106:J106"/>
    <mergeCell ref="G110:J110"/>
    <mergeCell ref="A53:J53"/>
    <mergeCell ref="H44:J44"/>
    <mergeCell ref="H45:J45"/>
    <mergeCell ref="I46:J46"/>
    <mergeCell ref="F49:H49"/>
    <mergeCell ref="A44:B44"/>
    <mergeCell ref="H71:J71"/>
    <mergeCell ref="I83:J83"/>
    <mergeCell ref="A84:B84"/>
    <mergeCell ref="C84:J84"/>
    <mergeCell ref="A85:B85"/>
    <mergeCell ref="H85:J85"/>
    <mergeCell ref="A82:B82"/>
    <mergeCell ref="C82:J82"/>
    <mergeCell ref="E83:F83"/>
  </mergeCells>
  <phoneticPr fontId="0" type="noConversion"/>
  <hyperlinks>
    <hyperlink ref="C32" r:id="rId1"/>
  </hyperlinks>
  <pageMargins left="0.70866141732283472" right="0.70866141732283472" top="0.86614173228346458" bottom="0.74803149606299213" header="0.31496062992125984" footer="0.31496062992125984"/>
  <pageSetup scale="99" fitToHeight="0" orientation="portrait" r:id="rId2"/>
  <headerFooter>
    <oddHeader>&amp;C&amp;G</oddHeader>
    <oddFooter>&amp;L&amp;"Times New Roman,Bold"Ref No: &amp;F&amp;C&amp;G&amp;R&amp;P</oddFooter>
  </headerFooter>
  <rowBreaks count="4" manualBreakCount="4">
    <brk id="67" max="16383" man="1"/>
    <brk id="104" max="16383" man="1"/>
    <brk id="126" max="16383" man="1"/>
    <brk id="1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12" sqref="G12"/>
    </sheetView>
  </sheetViews>
  <sheetFormatPr defaultColWidth="8.7109375" defaultRowHeight="15" x14ac:dyDescent="0.25"/>
  <cols>
    <col min="1" max="1" width="8.7109375" style="26"/>
    <col min="2" max="2" width="22.140625" style="26" customWidth="1"/>
    <col min="3" max="3" width="37" style="26" customWidth="1"/>
    <col min="4" max="5" width="11.42578125" style="26" customWidth="1"/>
    <col min="6" max="6" width="14" style="26" customWidth="1"/>
    <col min="7" max="7" width="20" style="26" customWidth="1"/>
    <col min="8" max="8" width="16.42578125" style="26" customWidth="1"/>
    <col min="9" max="16384" width="8.7109375" style="26"/>
  </cols>
  <sheetData>
    <row r="1" spans="1:9" ht="15" customHeight="1" x14ac:dyDescent="0.35">
      <c r="A1" s="25"/>
      <c r="B1" s="25"/>
      <c r="C1" s="25"/>
      <c r="D1" s="25"/>
      <c r="E1" s="25"/>
      <c r="F1" s="25"/>
      <c r="G1" s="25"/>
      <c r="H1" s="25"/>
    </row>
    <row r="2" spans="1:9" ht="15" customHeight="1" x14ac:dyDescent="0.35">
      <c r="A2" s="27"/>
      <c r="B2" s="27"/>
      <c r="C2" s="27"/>
      <c r="D2" s="27"/>
      <c r="E2" s="27"/>
      <c r="F2" s="27"/>
      <c r="G2" s="27"/>
      <c r="H2" s="27"/>
    </row>
    <row r="3" spans="1:9" ht="15.75" customHeight="1" x14ac:dyDescent="0.35">
      <c r="A3" s="27"/>
      <c r="B3" s="234" t="s">
        <v>167</v>
      </c>
      <c r="C3" s="234"/>
      <c r="D3" s="234"/>
      <c r="E3" s="234"/>
      <c r="F3" s="234"/>
      <c r="G3" s="234"/>
      <c r="H3" s="234"/>
    </row>
    <row r="4" spans="1:9" ht="14.45" x14ac:dyDescent="0.35">
      <c r="A4" s="27"/>
      <c r="B4" s="28" t="s">
        <v>168</v>
      </c>
      <c r="C4" s="28" t="s">
        <v>169</v>
      </c>
      <c r="D4" s="28" t="s">
        <v>95</v>
      </c>
      <c r="E4" s="28" t="s">
        <v>170</v>
      </c>
      <c r="F4" s="28" t="s">
        <v>171</v>
      </c>
      <c r="G4" s="28" t="s">
        <v>172</v>
      </c>
      <c r="H4" s="28" t="s">
        <v>173</v>
      </c>
    </row>
    <row r="5" spans="1:9" ht="15" customHeight="1" x14ac:dyDescent="0.35">
      <c r="A5" s="27"/>
      <c r="B5" s="40" t="s">
        <v>177</v>
      </c>
      <c r="C5" s="39" t="s">
        <v>136</v>
      </c>
      <c r="D5" s="40" t="s">
        <v>178</v>
      </c>
      <c r="E5" s="29">
        <v>0</v>
      </c>
      <c r="F5" s="31">
        <v>1120</v>
      </c>
      <c r="G5" s="31">
        <f>H5/F5</f>
        <v>12232.142857142857</v>
      </c>
      <c r="H5" s="32">
        <v>13700000</v>
      </c>
    </row>
    <row r="6" spans="1:9" ht="14.45" x14ac:dyDescent="0.35">
      <c r="A6" s="27"/>
      <c r="B6" s="40" t="s">
        <v>177</v>
      </c>
      <c r="C6" s="33"/>
      <c r="D6" s="40" t="s">
        <v>178</v>
      </c>
      <c r="E6" s="29">
        <v>0</v>
      </c>
      <c r="F6" s="31">
        <v>1150</v>
      </c>
      <c r="G6" s="31">
        <f>H6/F6</f>
        <v>12260.869565217392</v>
      </c>
      <c r="H6" s="32">
        <v>14100000</v>
      </c>
    </row>
    <row r="7" spans="1:9" ht="15" customHeight="1" x14ac:dyDescent="0.35">
      <c r="A7" s="27"/>
      <c r="B7" s="40" t="s">
        <v>177</v>
      </c>
      <c r="C7" s="30"/>
      <c r="D7" s="40" t="s">
        <v>179</v>
      </c>
      <c r="E7" s="29">
        <v>0</v>
      </c>
      <c r="F7" s="31">
        <v>1470</v>
      </c>
      <c r="G7" s="31">
        <f>H7/F7</f>
        <v>12244.897959183674</v>
      </c>
      <c r="H7" s="32">
        <v>18000000</v>
      </c>
    </row>
    <row r="8" spans="1:9" ht="14.45" x14ac:dyDescent="0.35">
      <c r="A8" s="27"/>
      <c r="B8" s="40" t="s">
        <v>177</v>
      </c>
      <c r="C8" s="33"/>
      <c r="D8" s="40" t="s">
        <v>174</v>
      </c>
      <c r="E8" s="29">
        <v>0</v>
      </c>
      <c r="F8" s="31">
        <v>1610</v>
      </c>
      <c r="G8" s="31">
        <f>H8/F8</f>
        <v>12298.136645962733</v>
      </c>
      <c r="H8" s="32">
        <v>19800000</v>
      </c>
    </row>
    <row r="9" spans="1:9" ht="15" customHeight="1" x14ac:dyDescent="0.35">
      <c r="A9" s="27"/>
      <c r="B9" s="40" t="s">
        <v>177</v>
      </c>
      <c r="C9" s="33"/>
      <c r="D9" s="40" t="s">
        <v>174</v>
      </c>
      <c r="E9" s="29">
        <v>0</v>
      </c>
      <c r="F9" s="31">
        <v>1797</v>
      </c>
      <c r="G9" s="31">
        <f>H9/F9</f>
        <v>12298.274902615471</v>
      </c>
      <c r="H9" s="32">
        <v>22100000</v>
      </c>
    </row>
    <row r="10" spans="1:9" ht="15" customHeight="1" x14ac:dyDescent="0.35">
      <c r="A10" s="27"/>
      <c r="B10" s="34" t="s">
        <v>175</v>
      </c>
      <c r="C10" s="29"/>
      <c r="D10" s="29"/>
      <c r="E10" s="29"/>
      <c r="F10" s="29"/>
      <c r="G10" s="35">
        <f>AVERAGE(G5:G9)</f>
        <v>12266.864386024425</v>
      </c>
      <c r="H10" s="29"/>
    </row>
    <row r="11" spans="1:9" ht="15" customHeight="1" x14ac:dyDescent="0.35">
      <c r="A11" s="25"/>
      <c r="B11" s="34" t="s">
        <v>176</v>
      </c>
      <c r="C11" s="36"/>
      <c r="D11" s="36"/>
      <c r="E11" s="36"/>
      <c r="F11" s="37"/>
      <c r="G11" s="34">
        <v>12300</v>
      </c>
      <c r="H11" s="34"/>
      <c r="I11" s="38"/>
    </row>
    <row r="12" spans="1:9" ht="15" customHeight="1" x14ac:dyDescent="0.35">
      <c r="B12" s="25"/>
      <c r="C12" s="25"/>
      <c r="D12" s="25"/>
      <c r="E12" s="25"/>
    </row>
    <row r="13" spans="1:9" ht="15" customHeight="1" x14ac:dyDescent="0.35">
      <c r="B13" s="25"/>
      <c r="C13" s="25"/>
      <c r="D13" s="25"/>
      <c r="E13" s="25"/>
    </row>
    <row r="14" spans="1:9" ht="15" customHeight="1" x14ac:dyDescent="0.35">
      <c r="B14" s="25"/>
      <c r="C14" s="25"/>
      <c r="D14" s="25"/>
      <c r="E14" s="25"/>
    </row>
  </sheetData>
  <mergeCells count="1"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Q17" sqref="Q17"/>
    </sheetView>
  </sheetViews>
  <sheetFormatPr defaultRowHeight="15" x14ac:dyDescent="0.25"/>
  <sheetData>
    <row r="2" spans="2:13" ht="14.45" x14ac:dyDescent="0.35">
      <c r="C2" s="10" t="s">
        <v>94</v>
      </c>
      <c r="D2" s="235"/>
      <c r="E2" s="235"/>
    </row>
    <row r="3" spans="2:13" ht="14.45" x14ac:dyDescent="0.35">
      <c r="E3" s="9"/>
      <c r="F3" s="9"/>
      <c r="G3" s="9"/>
      <c r="H3" s="9"/>
      <c r="I3" s="9"/>
      <c r="J3" s="9"/>
    </row>
    <row r="4" spans="2:13" ht="14.45" x14ac:dyDescent="0.35">
      <c r="B4" s="10" t="s">
        <v>95</v>
      </c>
      <c r="C4" s="8" t="s">
        <v>75</v>
      </c>
      <c r="D4" s="236" t="s">
        <v>76</v>
      </c>
      <c r="E4" s="236"/>
      <c r="F4" s="236"/>
      <c r="G4" s="11"/>
      <c r="H4" s="236" t="s">
        <v>77</v>
      </c>
      <c r="I4" s="236"/>
      <c r="J4" s="236"/>
      <c r="K4" s="236" t="s">
        <v>78</v>
      </c>
      <c r="L4" s="236"/>
      <c r="M4" s="236"/>
    </row>
    <row r="5" spans="2:13" ht="14.45" x14ac:dyDescent="0.35">
      <c r="B5" s="10">
        <v>1</v>
      </c>
      <c r="C5" s="8"/>
      <c r="D5" s="8" t="s">
        <v>79</v>
      </c>
      <c r="E5" s="8" t="s">
        <v>80</v>
      </c>
      <c r="F5" s="8" t="s">
        <v>81</v>
      </c>
      <c r="G5" s="8"/>
      <c r="H5" s="8" t="s">
        <v>79</v>
      </c>
      <c r="I5" s="8" t="s">
        <v>80</v>
      </c>
      <c r="J5" s="8" t="s">
        <v>81</v>
      </c>
      <c r="K5" s="8" t="s">
        <v>79</v>
      </c>
      <c r="L5" s="8" t="s">
        <v>80</v>
      </c>
      <c r="M5" s="8" t="s">
        <v>81</v>
      </c>
    </row>
    <row r="6" spans="2:13" ht="14.45" x14ac:dyDescent="0.35">
      <c r="C6" s="7" t="s">
        <v>82</v>
      </c>
      <c r="D6" s="7"/>
      <c r="E6" s="7"/>
      <c r="F6" s="7">
        <f>D6*E6</f>
        <v>0</v>
      </c>
      <c r="G6" s="7" t="s">
        <v>97</v>
      </c>
      <c r="H6" s="7"/>
      <c r="I6" s="7"/>
      <c r="J6" s="7">
        <f>H6*I6</f>
        <v>0</v>
      </c>
      <c r="K6" s="7"/>
      <c r="L6" s="7"/>
      <c r="M6" s="7">
        <f>K6*L6</f>
        <v>0</v>
      </c>
    </row>
    <row r="7" spans="2:13" ht="14.45" x14ac:dyDescent="0.35">
      <c r="C7" s="7"/>
      <c r="D7" s="7"/>
      <c r="E7" s="7"/>
      <c r="F7" s="7">
        <f t="shared" ref="F7:F33" si="0">D7*E7</f>
        <v>0</v>
      </c>
      <c r="G7" s="7" t="s">
        <v>98</v>
      </c>
      <c r="H7" s="7"/>
      <c r="I7" s="7"/>
      <c r="J7" s="7">
        <f t="shared" ref="J7:J29" si="1">H7*I7</f>
        <v>0</v>
      </c>
      <c r="K7" s="7"/>
      <c r="L7" s="7"/>
      <c r="M7" s="7">
        <f t="shared" ref="M7:M29" si="2">K7*L7</f>
        <v>0</v>
      </c>
    </row>
    <row r="8" spans="2:13" ht="14.45" x14ac:dyDescent="0.35">
      <c r="C8" s="7"/>
      <c r="D8" s="7"/>
      <c r="E8" s="7"/>
      <c r="F8" s="7">
        <f t="shared" si="0"/>
        <v>0</v>
      </c>
      <c r="G8" s="7"/>
      <c r="H8" s="7"/>
      <c r="I8" s="7"/>
      <c r="J8" s="7">
        <f t="shared" si="1"/>
        <v>0</v>
      </c>
      <c r="K8" s="7"/>
      <c r="L8" s="7"/>
      <c r="M8" s="7">
        <f t="shared" si="2"/>
        <v>0</v>
      </c>
    </row>
    <row r="9" spans="2:13" ht="14.45" x14ac:dyDescent="0.35">
      <c r="C9" s="7" t="s">
        <v>85</v>
      </c>
      <c r="D9" s="7"/>
      <c r="E9" s="7"/>
      <c r="F9" s="7">
        <f t="shared" si="0"/>
        <v>0</v>
      </c>
      <c r="G9" s="7" t="s">
        <v>97</v>
      </c>
      <c r="H9" s="7"/>
      <c r="I9" s="7"/>
      <c r="J9" s="7">
        <f t="shared" si="1"/>
        <v>0</v>
      </c>
      <c r="K9" s="7"/>
      <c r="L9" s="7"/>
      <c r="M9" s="7">
        <f t="shared" si="2"/>
        <v>0</v>
      </c>
    </row>
    <row r="10" spans="2:13" ht="14.45" x14ac:dyDescent="0.35">
      <c r="C10" s="7"/>
      <c r="D10" s="7"/>
      <c r="E10" s="7"/>
      <c r="F10" s="7">
        <f t="shared" si="0"/>
        <v>0</v>
      </c>
      <c r="G10" s="7" t="s">
        <v>98</v>
      </c>
      <c r="H10" s="7"/>
      <c r="I10" s="7"/>
      <c r="J10" s="7">
        <f t="shared" si="1"/>
        <v>0</v>
      </c>
      <c r="K10" s="7"/>
      <c r="L10" s="7"/>
      <c r="M10" s="7">
        <f t="shared" si="2"/>
        <v>0</v>
      </c>
    </row>
    <row r="11" spans="2:13" ht="14.45" x14ac:dyDescent="0.35">
      <c r="C11" s="7"/>
      <c r="D11" s="7"/>
      <c r="E11" s="7"/>
      <c r="F11" s="7">
        <f t="shared" si="0"/>
        <v>0</v>
      </c>
      <c r="G11" s="7"/>
      <c r="H11" s="7"/>
      <c r="I11" s="7"/>
      <c r="J11" s="7">
        <f t="shared" si="1"/>
        <v>0</v>
      </c>
      <c r="K11" s="7"/>
      <c r="L11" s="7"/>
      <c r="M11" s="7">
        <f t="shared" si="2"/>
        <v>0</v>
      </c>
    </row>
    <row r="12" spans="2:13" ht="14.45" x14ac:dyDescent="0.35">
      <c r="C12" s="7"/>
      <c r="D12" s="7"/>
      <c r="E12" s="7"/>
      <c r="F12" s="7">
        <f t="shared" si="0"/>
        <v>0</v>
      </c>
      <c r="G12" s="7"/>
      <c r="H12" s="7"/>
      <c r="I12" s="7"/>
      <c r="J12" s="7">
        <f t="shared" si="1"/>
        <v>0</v>
      </c>
      <c r="K12" s="7"/>
      <c r="L12" s="7"/>
      <c r="M12" s="7">
        <f t="shared" si="2"/>
        <v>0</v>
      </c>
    </row>
    <row r="13" spans="2:13" ht="14.45" x14ac:dyDescent="0.35">
      <c r="C13" s="7" t="s">
        <v>83</v>
      </c>
      <c r="D13" s="7"/>
      <c r="E13" s="7"/>
      <c r="F13" s="7">
        <f t="shared" si="0"/>
        <v>0</v>
      </c>
      <c r="G13" s="7" t="s">
        <v>97</v>
      </c>
      <c r="H13" s="7"/>
      <c r="I13" s="7"/>
      <c r="J13" s="7">
        <f t="shared" si="1"/>
        <v>0</v>
      </c>
      <c r="K13" s="7"/>
      <c r="L13" s="7"/>
      <c r="M13" s="7">
        <f t="shared" si="2"/>
        <v>0</v>
      </c>
    </row>
    <row r="14" spans="2:13" ht="14.45" x14ac:dyDescent="0.35">
      <c r="C14" s="7"/>
      <c r="D14" s="7"/>
      <c r="E14" s="7"/>
      <c r="F14" s="7">
        <f t="shared" si="0"/>
        <v>0</v>
      </c>
      <c r="G14" s="7" t="s">
        <v>98</v>
      </c>
      <c r="H14" s="7"/>
      <c r="I14" s="7"/>
      <c r="J14" s="7">
        <f t="shared" si="1"/>
        <v>0</v>
      </c>
      <c r="K14" s="7"/>
      <c r="L14" s="7"/>
      <c r="M14" s="7">
        <f t="shared" si="2"/>
        <v>0</v>
      </c>
    </row>
    <row r="15" spans="2:13" ht="14.45" x14ac:dyDescent="0.35">
      <c r="C15" s="7"/>
      <c r="D15" s="7"/>
      <c r="E15" s="7"/>
      <c r="F15" s="7">
        <f t="shared" si="0"/>
        <v>0</v>
      </c>
      <c r="G15" s="7"/>
      <c r="H15" s="7"/>
      <c r="I15" s="7"/>
      <c r="J15" s="7">
        <f t="shared" si="1"/>
        <v>0</v>
      </c>
      <c r="K15" s="7"/>
      <c r="L15" s="7"/>
      <c r="M15" s="7">
        <f t="shared" si="2"/>
        <v>0</v>
      </c>
    </row>
    <row r="16" spans="2:13" ht="14.45" x14ac:dyDescent="0.35">
      <c r="C16" s="7"/>
      <c r="D16" s="7"/>
      <c r="E16" s="7"/>
      <c r="F16" s="7">
        <f t="shared" si="0"/>
        <v>0</v>
      </c>
      <c r="G16" s="7"/>
      <c r="H16" s="7"/>
      <c r="I16" s="7"/>
      <c r="J16" s="7">
        <f t="shared" si="1"/>
        <v>0</v>
      </c>
      <c r="K16" s="7"/>
      <c r="L16" s="7"/>
      <c r="M16" s="7">
        <f t="shared" si="2"/>
        <v>0</v>
      </c>
    </row>
    <row r="17" spans="3:13" ht="14.45" x14ac:dyDescent="0.35">
      <c r="C17" s="7" t="s">
        <v>84</v>
      </c>
      <c r="D17" s="7"/>
      <c r="E17" s="7"/>
      <c r="F17" s="7">
        <f t="shared" si="0"/>
        <v>0</v>
      </c>
      <c r="G17" s="7" t="s">
        <v>97</v>
      </c>
      <c r="H17" s="7"/>
      <c r="I17" s="7"/>
      <c r="J17" s="7">
        <f t="shared" si="1"/>
        <v>0</v>
      </c>
      <c r="K17" s="7"/>
      <c r="L17" s="7"/>
      <c r="M17" s="7">
        <f t="shared" si="2"/>
        <v>0</v>
      </c>
    </row>
    <row r="18" spans="3:13" ht="14.45" x14ac:dyDescent="0.35">
      <c r="C18" s="7"/>
      <c r="D18" s="7"/>
      <c r="E18" s="7"/>
      <c r="F18" s="7">
        <f t="shared" si="0"/>
        <v>0</v>
      </c>
      <c r="G18" s="7" t="s">
        <v>98</v>
      </c>
      <c r="H18" s="7"/>
      <c r="I18" s="7"/>
      <c r="J18" s="7">
        <f t="shared" si="1"/>
        <v>0</v>
      </c>
      <c r="K18" s="7"/>
      <c r="L18" s="7"/>
      <c r="M18" s="7">
        <f t="shared" si="2"/>
        <v>0</v>
      </c>
    </row>
    <row r="19" spans="3:13" ht="14.45" x14ac:dyDescent="0.35">
      <c r="C19" s="7"/>
      <c r="D19" s="7"/>
      <c r="E19" s="7"/>
      <c r="F19" s="7">
        <f t="shared" si="0"/>
        <v>0</v>
      </c>
      <c r="G19" s="7"/>
      <c r="H19" s="7"/>
      <c r="I19" s="7"/>
      <c r="J19" s="7">
        <f t="shared" si="1"/>
        <v>0</v>
      </c>
      <c r="K19" s="7"/>
      <c r="L19" s="7"/>
      <c r="M19" s="7">
        <f t="shared" si="2"/>
        <v>0</v>
      </c>
    </row>
    <row r="20" spans="3:13" x14ac:dyDescent="0.25">
      <c r="C20" s="7" t="s">
        <v>84</v>
      </c>
      <c r="D20" s="7"/>
      <c r="E20" s="7"/>
      <c r="F20" s="7">
        <f t="shared" si="0"/>
        <v>0</v>
      </c>
      <c r="G20" s="7" t="s">
        <v>97</v>
      </c>
      <c r="H20" s="7"/>
      <c r="I20" s="7"/>
      <c r="J20" s="7">
        <f t="shared" si="1"/>
        <v>0</v>
      </c>
      <c r="K20" s="7"/>
      <c r="L20" s="7"/>
      <c r="M20" s="7">
        <f t="shared" si="2"/>
        <v>0</v>
      </c>
    </row>
    <row r="21" spans="3:13" x14ac:dyDescent="0.25">
      <c r="C21" s="7"/>
      <c r="D21" s="7"/>
      <c r="E21" s="7"/>
      <c r="F21" s="7">
        <f t="shared" si="0"/>
        <v>0</v>
      </c>
      <c r="G21" s="7" t="s">
        <v>98</v>
      </c>
      <c r="H21" s="7"/>
      <c r="I21" s="7"/>
      <c r="J21" s="7">
        <f t="shared" si="1"/>
        <v>0</v>
      </c>
      <c r="K21" s="7"/>
      <c r="L21" s="7"/>
      <c r="M21" s="7">
        <f t="shared" si="2"/>
        <v>0</v>
      </c>
    </row>
    <row r="22" spans="3:13" x14ac:dyDescent="0.25">
      <c r="C22" s="7"/>
      <c r="D22" s="7"/>
      <c r="E22" s="7"/>
      <c r="F22" s="7">
        <f t="shared" si="0"/>
        <v>0</v>
      </c>
      <c r="G22" s="7"/>
      <c r="H22" s="7"/>
      <c r="I22" s="7"/>
      <c r="J22" s="7">
        <f t="shared" si="1"/>
        <v>0</v>
      </c>
      <c r="K22" s="7"/>
      <c r="L22" s="7"/>
      <c r="M22" s="7">
        <f t="shared" si="2"/>
        <v>0</v>
      </c>
    </row>
    <row r="23" spans="3:13" x14ac:dyDescent="0.25">
      <c r="C23" s="7" t="s">
        <v>90</v>
      </c>
      <c r="D23" s="7"/>
      <c r="E23" s="7"/>
      <c r="F23" s="7">
        <f t="shared" si="0"/>
        <v>0</v>
      </c>
      <c r="G23" s="7" t="s">
        <v>99</v>
      </c>
      <c r="H23" s="7"/>
      <c r="I23" s="7"/>
      <c r="J23" s="7">
        <f t="shared" si="1"/>
        <v>0</v>
      </c>
      <c r="K23" s="7"/>
      <c r="L23" s="7"/>
      <c r="M23" s="7">
        <f t="shared" si="2"/>
        <v>0</v>
      </c>
    </row>
    <row r="24" spans="3:13" x14ac:dyDescent="0.25">
      <c r="C24" s="7" t="s">
        <v>91</v>
      </c>
      <c r="D24" s="7"/>
      <c r="E24" s="7"/>
      <c r="F24" s="7">
        <f t="shared" si="0"/>
        <v>0</v>
      </c>
      <c r="G24" s="7" t="s">
        <v>99</v>
      </c>
      <c r="H24" s="7"/>
      <c r="I24" s="7"/>
      <c r="J24" s="7">
        <f t="shared" si="1"/>
        <v>0</v>
      </c>
      <c r="K24" s="7"/>
      <c r="L24" s="7"/>
      <c r="M24" s="7">
        <f t="shared" si="2"/>
        <v>0</v>
      </c>
    </row>
    <row r="25" spans="3:13" x14ac:dyDescent="0.25">
      <c r="C25" s="7" t="s">
        <v>92</v>
      </c>
      <c r="D25" s="7"/>
      <c r="E25" s="7"/>
      <c r="F25" s="7">
        <f t="shared" si="0"/>
        <v>0</v>
      </c>
      <c r="G25" s="7" t="s">
        <v>99</v>
      </c>
      <c r="H25" s="7"/>
      <c r="I25" s="7"/>
      <c r="J25" s="7">
        <f t="shared" si="1"/>
        <v>0</v>
      </c>
      <c r="K25" s="7"/>
      <c r="L25" s="7"/>
      <c r="M25" s="7">
        <f t="shared" si="2"/>
        <v>0</v>
      </c>
    </row>
    <row r="26" spans="3:13" x14ac:dyDescent="0.25">
      <c r="C26" s="7"/>
      <c r="D26" s="7"/>
      <c r="E26" s="7"/>
      <c r="F26" s="7">
        <f t="shared" si="0"/>
        <v>0</v>
      </c>
      <c r="G26" s="7"/>
      <c r="H26" s="7"/>
      <c r="I26" s="7"/>
      <c r="J26" s="7">
        <f t="shared" si="1"/>
        <v>0</v>
      </c>
      <c r="K26" s="7"/>
      <c r="L26" s="7"/>
      <c r="M26" s="7">
        <f t="shared" si="2"/>
        <v>0</v>
      </c>
    </row>
    <row r="27" spans="3:13" x14ac:dyDescent="0.25">
      <c r="C27" s="7" t="s">
        <v>86</v>
      </c>
      <c r="D27" s="7"/>
      <c r="E27" s="7"/>
      <c r="F27" s="7">
        <f t="shared" si="0"/>
        <v>0</v>
      </c>
      <c r="G27" s="7"/>
      <c r="H27" s="7"/>
      <c r="I27" s="7"/>
      <c r="J27" s="7">
        <f t="shared" si="1"/>
        <v>0</v>
      </c>
      <c r="K27" s="7"/>
      <c r="L27" s="7"/>
      <c r="M27" s="7">
        <f t="shared" si="2"/>
        <v>0</v>
      </c>
    </row>
    <row r="28" spans="3:13" x14ac:dyDescent="0.25">
      <c r="C28" s="7" t="s">
        <v>87</v>
      </c>
      <c r="D28" s="7"/>
      <c r="E28" s="7"/>
      <c r="F28" s="7">
        <f t="shared" si="0"/>
        <v>0</v>
      </c>
      <c r="G28" s="7"/>
      <c r="H28" s="7"/>
      <c r="I28" s="7"/>
      <c r="J28" s="7">
        <f t="shared" si="1"/>
        <v>0</v>
      </c>
      <c r="K28" s="7"/>
      <c r="L28" s="7"/>
      <c r="M28" s="7">
        <f t="shared" si="2"/>
        <v>0</v>
      </c>
    </row>
    <row r="29" spans="3:13" x14ac:dyDescent="0.25">
      <c r="C29" s="7" t="s">
        <v>88</v>
      </c>
      <c r="D29" s="7"/>
      <c r="E29" s="7"/>
      <c r="F29" s="7">
        <f t="shared" si="0"/>
        <v>0</v>
      </c>
      <c r="G29" s="7"/>
      <c r="H29" s="7"/>
      <c r="I29" s="7"/>
      <c r="J29" s="7">
        <f t="shared" si="1"/>
        <v>0</v>
      </c>
      <c r="K29" s="7"/>
      <c r="L29" s="7"/>
      <c r="M29" s="7">
        <f t="shared" si="2"/>
        <v>0</v>
      </c>
    </row>
    <row r="30" spans="3:13" x14ac:dyDescent="0.25">
      <c r="C30" s="7" t="s">
        <v>89</v>
      </c>
      <c r="D30" s="7"/>
      <c r="E30" s="7"/>
      <c r="F30" s="7">
        <f t="shared" si="0"/>
        <v>0</v>
      </c>
      <c r="G30" s="7"/>
      <c r="H30" s="7"/>
      <c r="I30" s="7"/>
      <c r="J30" s="7">
        <f>H30*I30</f>
        <v>0</v>
      </c>
      <c r="K30" s="7"/>
      <c r="L30" s="7"/>
      <c r="M30" s="7">
        <f>K30*L30</f>
        <v>0</v>
      </c>
    </row>
    <row r="31" spans="3:13" x14ac:dyDescent="0.25">
      <c r="C31" s="7"/>
      <c r="D31" s="7"/>
      <c r="E31" s="7"/>
      <c r="F31" s="7">
        <f t="shared" si="0"/>
        <v>0</v>
      </c>
      <c r="G31" s="7"/>
      <c r="H31" s="7"/>
      <c r="I31" s="7"/>
      <c r="J31" s="7">
        <f>H31*I31</f>
        <v>0</v>
      </c>
      <c r="K31" s="7"/>
      <c r="L31" s="7"/>
      <c r="M31" s="7">
        <f>K31*L31</f>
        <v>0</v>
      </c>
    </row>
    <row r="32" spans="3:13" x14ac:dyDescent="0.25">
      <c r="C32" s="7"/>
      <c r="D32" s="7"/>
      <c r="E32" s="7"/>
      <c r="F32" s="7">
        <f t="shared" si="0"/>
        <v>0</v>
      </c>
      <c r="G32" s="7"/>
      <c r="H32" s="7"/>
      <c r="I32" s="7"/>
      <c r="J32" s="7">
        <f>H32*I32</f>
        <v>0</v>
      </c>
      <c r="K32" s="7"/>
      <c r="L32" s="7"/>
      <c r="M32" s="7">
        <f>K32*L32</f>
        <v>0</v>
      </c>
    </row>
    <row r="33" spans="3:13" x14ac:dyDescent="0.25">
      <c r="C33" s="7"/>
      <c r="D33" s="7"/>
      <c r="E33" s="7"/>
      <c r="F33" s="7">
        <f t="shared" si="0"/>
        <v>0</v>
      </c>
      <c r="G33" s="7"/>
      <c r="H33" s="7"/>
      <c r="I33" s="7"/>
      <c r="J33" s="7">
        <f>H33*I33</f>
        <v>0</v>
      </c>
      <c r="K33" s="7"/>
      <c r="L33" s="7"/>
      <c r="M33" s="7">
        <f>K33*L33</f>
        <v>0</v>
      </c>
    </row>
    <row r="34" spans="3:13" x14ac:dyDescent="0.25">
      <c r="C34" s="7" t="s">
        <v>93</v>
      </c>
      <c r="D34" s="7"/>
      <c r="E34" s="7">
        <f>F34*10.764</f>
        <v>0</v>
      </c>
      <c r="F34" s="7">
        <f>SUM(F6:F33)</f>
        <v>0</v>
      </c>
      <c r="G34" s="7"/>
      <c r="H34" s="7"/>
      <c r="I34" s="7">
        <f>J34*10.764</f>
        <v>0</v>
      </c>
      <c r="J34" s="7">
        <f>SUM(J6:J33)</f>
        <v>0</v>
      </c>
      <c r="K34" s="7"/>
      <c r="L34" s="7">
        <f>M34*10.764</f>
        <v>0</v>
      </c>
      <c r="M34" s="7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ht="14.45" x14ac:dyDescent="0.35">
      <c r="D3" s="10" t="s">
        <v>94</v>
      </c>
      <c r="E3" s="235"/>
      <c r="F3" s="235"/>
    </row>
    <row r="4" spans="3:14" ht="14.45" x14ac:dyDescent="0.35">
      <c r="F4" s="9"/>
      <c r="G4" s="9"/>
      <c r="H4" s="9"/>
      <c r="I4" s="9"/>
      <c r="J4" s="9"/>
      <c r="K4" s="9"/>
    </row>
    <row r="5" spans="3:14" ht="14.45" x14ac:dyDescent="0.35">
      <c r="C5" s="10" t="s">
        <v>95</v>
      </c>
      <c r="D5" s="8" t="s">
        <v>75</v>
      </c>
      <c r="E5" s="236" t="s">
        <v>76</v>
      </c>
      <c r="F5" s="236"/>
      <c r="G5" s="236"/>
      <c r="H5" s="11"/>
      <c r="I5" s="236" t="s">
        <v>77</v>
      </c>
      <c r="J5" s="236"/>
      <c r="K5" s="236"/>
      <c r="L5" s="236" t="s">
        <v>78</v>
      </c>
      <c r="M5" s="236"/>
      <c r="N5" s="236"/>
    </row>
    <row r="6" spans="3:14" ht="14.45" x14ac:dyDescent="0.35">
      <c r="C6" s="10">
        <v>1</v>
      </c>
      <c r="D6" s="8"/>
      <c r="E6" s="8" t="s">
        <v>79</v>
      </c>
      <c r="F6" s="8" t="s">
        <v>80</v>
      </c>
      <c r="G6" s="8" t="s">
        <v>81</v>
      </c>
      <c r="H6" s="8"/>
      <c r="I6" s="8" t="s">
        <v>79</v>
      </c>
      <c r="J6" s="8" t="s">
        <v>80</v>
      </c>
      <c r="K6" s="8" t="s">
        <v>81</v>
      </c>
      <c r="L6" s="8" t="s">
        <v>79</v>
      </c>
      <c r="M6" s="8" t="s">
        <v>80</v>
      </c>
      <c r="N6" s="8" t="s">
        <v>81</v>
      </c>
    </row>
    <row r="7" spans="3:14" ht="14.45" x14ac:dyDescent="0.35">
      <c r="D7" s="7" t="s">
        <v>82</v>
      </c>
      <c r="E7" s="7"/>
      <c r="F7" s="7"/>
      <c r="G7" s="7">
        <f>E7*F7</f>
        <v>0</v>
      </c>
      <c r="H7" s="7" t="s">
        <v>97</v>
      </c>
      <c r="I7" s="7"/>
      <c r="J7" s="7"/>
      <c r="K7" s="7">
        <f>I7*J7</f>
        <v>0</v>
      </c>
      <c r="L7" s="7"/>
      <c r="M7" s="7"/>
      <c r="N7" s="7">
        <f>L7*M7</f>
        <v>0</v>
      </c>
    </row>
    <row r="8" spans="3:14" ht="14.45" x14ac:dyDescent="0.35">
      <c r="D8" s="7"/>
      <c r="E8" s="7"/>
      <c r="F8" s="7"/>
      <c r="G8" s="7">
        <f t="shared" ref="G8:G34" si="0">E8*F8</f>
        <v>0</v>
      </c>
      <c r="H8" s="7" t="s">
        <v>98</v>
      </c>
      <c r="I8" s="7"/>
      <c r="J8" s="7"/>
      <c r="K8" s="7">
        <f t="shared" ref="K8:K34" si="1">I8*J8</f>
        <v>0</v>
      </c>
      <c r="L8" s="7"/>
      <c r="M8" s="7"/>
      <c r="N8" s="7">
        <f t="shared" ref="N8:N34" si="2">L8*M8</f>
        <v>0</v>
      </c>
    </row>
    <row r="9" spans="3:14" ht="14.45" x14ac:dyDescent="0.35">
      <c r="D9" s="7"/>
      <c r="E9" s="7"/>
      <c r="F9" s="7"/>
      <c r="G9" s="7">
        <f t="shared" si="0"/>
        <v>0</v>
      </c>
      <c r="H9" s="7"/>
      <c r="I9" s="7"/>
      <c r="J9" s="7"/>
      <c r="K9" s="7">
        <f t="shared" si="1"/>
        <v>0</v>
      </c>
      <c r="L9" s="7"/>
      <c r="M9" s="7"/>
      <c r="N9" s="7">
        <f t="shared" si="2"/>
        <v>0</v>
      </c>
    </row>
    <row r="10" spans="3:14" ht="14.45" x14ac:dyDescent="0.35">
      <c r="D10" s="7" t="s">
        <v>85</v>
      </c>
      <c r="E10" s="7"/>
      <c r="F10" s="7"/>
      <c r="G10" s="7">
        <f t="shared" si="0"/>
        <v>0</v>
      </c>
      <c r="H10" s="7" t="s">
        <v>97</v>
      </c>
      <c r="I10" s="7"/>
      <c r="J10" s="7"/>
      <c r="K10" s="7">
        <f t="shared" si="1"/>
        <v>0</v>
      </c>
      <c r="L10" s="7"/>
      <c r="M10" s="7"/>
      <c r="N10" s="7">
        <f t="shared" si="2"/>
        <v>0</v>
      </c>
    </row>
    <row r="11" spans="3:14" ht="14.45" x14ac:dyDescent="0.35">
      <c r="D11" s="7"/>
      <c r="E11" s="7"/>
      <c r="F11" s="7"/>
      <c r="G11" s="7">
        <f t="shared" si="0"/>
        <v>0</v>
      </c>
      <c r="H11" s="7" t="s">
        <v>98</v>
      </c>
      <c r="I11" s="7"/>
      <c r="J11" s="7"/>
      <c r="K11" s="7">
        <f t="shared" si="1"/>
        <v>0</v>
      </c>
      <c r="L11" s="7"/>
      <c r="M11" s="7"/>
      <c r="N11" s="7">
        <f t="shared" si="2"/>
        <v>0</v>
      </c>
    </row>
    <row r="12" spans="3:14" ht="14.45" x14ac:dyDescent="0.35">
      <c r="D12" s="7"/>
      <c r="E12" s="7"/>
      <c r="F12" s="7"/>
      <c r="G12" s="7">
        <f t="shared" si="0"/>
        <v>0</v>
      </c>
      <c r="H12" s="7"/>
      <c r="I12" s="7"/>
      <c r="J12" s="7"/>
      <c r="K12" s="7">
        <f t="shared" si="1"/>
        <v>0</v>
      </c>
      <c r="L12" s="7"/>
      <c r="M12" s="7"/>
      <c r="N12" s="7">
        <f t="shared" si="2"/>
        <v>0</v>
      </c>
    </row>
    <row r="13" spans="3:14" ht="14.45" x14ac:dyDescent="0.35">
      <c r="D13" s="7"/>
      <c r="E13" s="7"/>
      <c r="F13" s="7"/>
      <c r="G13" s="7">
        <f t="shared" si="0"/>
        <v>0</v>
      </c>
      <c r="H13" s="7"/>
      <c r="I13" s="7"/>
      <c r="J13" s="7"/>
      <c r="K13" s="7">
        <f t="shared" si="1"/>
        <v>0</v>
      </c>
      <c r="L13" s="7"/>
      <c r="M13" s="7"/>
      <c r="N13" s="7">
        <f t="shared" si="2"/>
        <v>0</v>
      </c>
    </row>
    <row r="14" spans="3:14" ht="14.45" x14ac:dyDescent="0.35">
      <c r="D14" s="7" t="s">
        <v>83</v>
      </c>
      <c r="E14" s="7"/>
      <c r="F14" s="7"/>
      <c r="G14" s="7">
        <f t="shared" si="0"/>
        <v>0</v>
      </c>
      <c r="H14" s="7" t="s">
        <v>97</v>
      </c>
      <c r="I14" s="7"/>
      <c r="J14" s="7"/>
      <c r="K14" s="7">
        <f t="shared" si="1"/>
        <v>0</v>
      </c>
      <c r="L14" s="7"/>
      <c r="M14" s="7"/>
      <c r="N14" s="7">
        <f t="shared" si="2"/>
        <v>0</v>
      </c>
    </row>
    <row r="15" spans="3:14" ht="14.45" x14ac:dyDescent="0.35">
      <c r="D15" s="7"/>
      <c r="E15" s="7"/>
      <c r="F15" s="7"/>
      <c r="G15" s="7">
        <f t="shared" si="0"/>
        <v>0</v>
      </c>
      <c r="H15" s="7" t="s">
        <v>98</v>
      </c>
      <c r="I15" s="7"/>
      <c r="J15" s="7"/>
      <c r="K15" s="7">
        <f t="shared" si="1"/>
        <v>0</v>
      </c>
      <c r="L15" s="7"/>
      <c r="M15" s="7"/>
      <c r="N15" s="7">
        <f t="shared" si="2"/>
        <v>0</v>
      </c>
    </row>
    <row r="16" spans="3:14" ht="14.45" x14ac:dyDescent="0.35">
      <c r="D16" s="7"/>
      <c r="E16" s="7"/>
      <c r="F16" s="7"/>
      <c r="G16" s="7">
        <f t="shared" si="0"/>
        <v>0</v>
      </c>
      <c r="H16" s="7"/>
      <c r="I16" s="7"/>
      <c r="J16" s="7"/>
      <c r="K16" s="7">
        <f t="shared" si="1"/>
        <v>0</v>
      </c>
      <c r="L16" s="7"/>
      <c r="M16" s="7"/>
      <c r="N16" s="7">
        <f t="shared" si="2"/>
        <v>0</v>
      </c>
    </row>
    <row r="17" spans="4:14" ht="14.45" x14ac:dyDescent="0.35">
      <c r="D17" s="7"/>
      <c r="E17" s="7"/>
      <c r="F17" s="7"/>
      <c r="G17" s="7">
        <f t="shared" si="0"/>
        <v>0</v>
      </c>
      <c r="H17" s="7"/>
      <c r="I17" s="7"/>
      <c r="J17" s="7"/>
      <c r="K17" s="7">
        <f t="shared" si="1"/>
        <v>0</v>
      </c>
      <c r="L17" s="7"/>
      <c r="M17" s="7"/>
      <c r="N17" s="7">
        <f t="shared" si="2"/>
        <v>0</v>
      </c>
    </row>
    <row r="18" spans="4:14" ht="14.45" x14ac:dyDescent="0.35">
      <c r="D18" s="7" t="s">
        <v>84</v>
      </c>
      <c r="E18" s="7"/>
      <c r="F18" s="7"/>
      <c r="G18" s="7">
        <f t="shared" si="0"/>
        <v>0</v>
      </c>
      <c r="H18" s="7" t="s">
        <v>97</v>
      </c>
      <c r="I18" s="7"/>
      <c r="J18" s="7"/>
      <c r="K18" s="7">
        <f t="shared" si="1"/>
        <v>0</v>
      </c>
      <c r="L18" s="7"/>
      <c r="M18" s="7"/>
      <c r="N18" s="7">
        <f t="shared" si="2"/>
        <v>0</v>
      </c>
    </row>
    <row r="19" spans="4:14" ht="14.45" x14ac:dyDescent="0.35">
      <c r="D19" s="7"/>
      <c r="E19" s="7"/>
      <c r="F19" s="7"/>
      <c r="G19" s="7">
        <f t="shared" si="0"/>
        <v>0</v>
      </c>
      <c r="H19" s="7" t="s">
        <v>98</v>
      </c>
      <c r="I19" s="7"/>
      <c r="J19" s="7"/>
      <c r="K19" s="7">
        <f t="shared" si="1"/>
        <v>0</v>
      </c>
      <c r="L19" s="7"/>
      <c r="M19" s="7"/>
      <c r="N19" s="7">
        <f t="shared" si="2"/>
        <v>0</v>
      </c>
    </row>
    <row r="20" spans="4:14" x14ac:dyDescent="0.25">
      <c r="D20" s="7"/>
      <c r="E20" s="7"/>
      <c r="F20" s="7"/>
      <c r="G20" s="7">
        <f t="shared" si="0"/>
        <v>0</v>
      </c>
      <c r="H20" s="7"/>
      <c r="I20" s="7"/>
      <c r="J20" s="7"/>
      <c r="K20" s="7">
        <f t="shared" si="1"/>
        <v>0</v>
      </c>
      <c r="L20" s="7"/>
      <c r="M20" s="7"/>
      <c r="N20" s="7">
        <f t="shared" si="2"/>
        <v>0</v>
      </c>
    </row>
    <row r="21" spans="4:14" x14ac:dyDescent="0.25">
      <c r="D21" s="7" t="s">
        <v>84</v>
      </c>
      <c r="E21" s="7"/>
      <c r="F21" s="7"/>
      <c r="G21" s="7">
        <f t="shared" si="0"/>
        <v>0</v>
      </c>
      <c r="H21" s="7" t="s">
        <v>97</v>
      </c>
      <c r="I21" s="7"/>
      <c r="J21" s="7"/>
      <c r="K21" s="7">
        <f t="shared" si="1"/>
        <v>0</v>
      </c>
      <c r="L21" s="7"/>
      <c r="M21" s="7"/>
      <c r="N21" s="7">
        <f t="shared" si="2"/>
        <v>0</v>
      </c>
    </row>
    <row r="22" spans="4:14" x14ac:dyDescent="0.25">
      <c r="D22" s="7"/>
      <c r="E22" s="7"/>
      <c r="F22" s="7"/>
      <c r="G22" s="7">
        <f t="shared" si="0"/>
        <v>0</v>
      </c>
      <c r="H22" s="7" t="s">
        <v>98</v>
      </c>
      <c r="I22" s="7"/>
      <c r="J22" s="7"/>
      <c r="K22" s="7">
        <f t="shared" si="1"/>
        <v>0</v>
      </c>
      <c r="L22" s="7"/>
      <c r="M22" s="7"/>
      <c r="N22" s="7">
        <f t="shared" si="2"/>
        <v>0</v>
      </c>
    </row>
    <row r="23" spans="4:14" x14ac:dyDescent="0.25">
      <c r="D23" s="7"/>
      <c r="E23" s="7"/>
      <c r="F23" s="7"/>
      <c r="G23" s="7">
        <f t="shared" si="0"/>
        <v>0</v>
      </c>
      <c r="H23" s="7"/>
      <c r="I23" s="7"/>
      <c r="J23" s="7"/>
      <c r="K23" s="7">
        <f t="shared" si="1"/>
        <v>0</v>
      </c>
      <c r="L23" s="7"/>
      <c r="M23" s="7"/>
      <c r="N23" s="7">
        <f t="shared" si="2"/>
        <v>0</v>
      </c>
    </row>
    <row r="24" spans="4:14" x14ac:dyDescent="0.25">
      <c r="D24" s="7" t="s">
        <v>90</v>
      </c>
      <c r="E24" s="7"/>
      <c r="F24" s="7"/>
      <c r="G24" s="7">
        <f t="shared" si="0"/>
        <v>0</v>
      </c>
      <c r="H24" s="7" t="s">
        <v>99</v>
      </c>
      <c r="I24" s="7"/>
      <c r="J24" s="7"/>
      <c r="K24" s="7">
        <f t="shared" si="1"/>
        <v>0</v>
      </c>
      <c r="L24" s="7"/>
      <c r="M24" s="7"/>
      <c r="N24" s="7">
        <f t="shared" si="2"/>
        <v>0</v>
      </c>
    </row>
    <row r="25" spans="4:14" x14ac:dyDescent="0.25">
      <c r="D25" s="7" t="s">
        <v>91</v>
      </c>
      <c r="E25" s="7"/>
      <c r="F25" s="7"/>
      <c r="G25" s="7">
        <f t="shared" si="0"/>
        <v>0</v>
      </c>
      <c r="H25" s="7" t="s">
        <v>99</v>
      </c>
      <c r="I25" s="7"/>
      <c r="J25" s="7"/>
      <c r="K25" s="7">
        <f t="shared" si="1"/>
        <v>0</v>
      </c>
      <c r="L25" s="7"/>
      <c r="M25" s="7"/>
      <c r="N25" s="7">
        <f t="shared" si="2"/>
        <v>0</v>
      </c>
    </row>
    <row r="26" spans="4:14" x14ac:dyDescent="0.25">
      <c r="D26" s="7" t="s">
        <v>92</v>
      </c>
      <c r="E26" s="7"/>
      <c r="F26" s="7"/>
      <c r="G26" s="7">
        <f t="shared" si="0"/>
        <v>0</v>
      </c>
      <c r="H26" s="7" t="s">
        <v>99</v>
      </c>
      <c r="I26" s="7"/>
      <c r="J26" s="7"/>
      <c r="K26" s="7">
        <f t="shared" si="1"/>
        <v>0</v>
      </c>
      <c r="L26" s="7"/>
      <c r="M26" s="7"/>
      <c r="N26" s="7">
        <f t="shared" si="2"/>
        <v>0</v>
      </c>
    </row>
    <row r="27" spans="4:14" x14ac:dyDescent="0.25">
      <c r="D27" s="7"/>
      <c r="E27" s="7"/>
      <c r="F27" s="7"/>
      <c r="G27" s="7">
        <f t="shared" si="0"/>
        <v>0</v>
      </c>
      <c r="H27" s="7"/>
      <c r="I27" s="7"/>
      <c r="J27" s="7"/>
      <c r="K27" s="7">
        <f t="shared" si="1"/>
        <v>0</v>
      </c>
      <c r="L27" s="7"/>
      <c r="M27" s="7"/>
      <c r="N27" s="7">
        <f t="shared" si="2"/>
        <v>0</v>
      </c>
    </row>
    <row r="28" spans="4:14" x14ac:dyDescent="0.25">
      <c r="D28" s="7" t="s">
        <v>86</v>
      </c>
      <c r="E28" s="7"/>
      <c r="F28" s="7"/>
      <c r="G28" s="7">
        <f t="shared" si="0"/>
        <v>0</v>
      </c>
      <c r="H28" s="7"/>
      <c r="I28" s="7"/>
      <c r="J28" s="7"/>
      <c r="K28" s="7">
        <f t="shared" si="1"/>
        <v>0</v>
      </c>
      <c r="L28" s="7"/>
      <c r="M28" s="7"/>
      <c r="N28" s="7">
        <f t="shared" si="2"/>
        <v>0</v>
      </c>
    </row>
    <row r="29" spans="4:14" x14ac:dyDescent="0.25">
      <c r="D29" s="7" t="s">
        <v>87</v>
      </c>
      <c r="E29" s="7"/>
      <c r="F29" s="7"/>
      <c r="G29" s="7">
        <f t="shared" si="0"/>
        <v>0</v>
      </c>
      <c r="H29" s="7"/>
      <c r="I29" s="7"/>
      <c r="J29" s="7"/>
      <c r="K29" s="7">
        <f t="shared" si="1"/>
        <v>0</v>
      </c>
      <c r="L29" s="7"/>
      <c r="M29" s="7"/>
      <c r="N29" s="7">
        <f t="shared" si="2"/>
        <v>0</v>
      </c>
    </row>
    <row r="30" spans="4:14" x14ac:dyDescent="0.25">
      <c r="D30" s="7" t="s">
        <v>88</v>
      </c>
      <c r="E30" s="7"/>
      <c r="F30" s="7"/>
      <c r="G30" s="7">
        <f t="shared" si="0"/>
        <v>0</v>
      </c>
      <c r="H30" s="7"/>
      <c r="I30" s="7"/>
      <c r="J30" s="7"/>
      <c r="K30" s="7">
        <f t="shared" si="1"/>
        <v>0</v>
      </c>
      <c r="L30" s="7"/>
      <c r="M30" s="7"/>
      <c r="N30" s="7">
        <f t="shared" si="2"/>
        <v>0</v>
      </c>
    </row>
    <row r="31" spans="4:14" x14ac:dyDescent="0.25">
      <c r="D31" s="7" t="s">
        <v>89</v>
      </c>
      <c r="E31" s="7"/>
      <c r="F31" s="7"/>
      <c r="G31" s="7">
        <f t="shared" si="0"/>
        <v>0</v>
      </c>
      <c r="H31" s="7"/>
      <c r="I31" s="7"/>
      <c r="J31" s="7"/>
      <c r="K31" s="7">
        <f t="shared" si="1"/>
        <v>0</v>
      </c>
      <c r="L31" s="7"/>
      <c r="M31" s="7"/>
      <c r="N31" s="7">
        <f t="shared" si="2"/>
        <v>0</v>
      </c>
    </row>
    <row r="32" spans="4:14" x14ac:dyDescent="0.25">
      <c r="D32" s="7"/>
      <c r="E32" s="7"/>
      <c r="F32" s="7"/>
      <c r="G32" s="7">
        <f t="shared" si="0"/>
        <v>0</v>
      </c>
      <c r="H32" s="7"/>
      <c r="I32" s="7"/>
      <c r="J32" s="7"/>
      <c r="K32" s="7">
        <f t="shared" si="1"/>
        <v>0</v>
      </c>
      <c r="L32" s="7"/>
      <c r="M32" s="7"/>
      <c r="N32" s="7">
        <f t="shared" si="2"/>
        <v>0</v>
      </c>
    </row>
    <row r="33" spans="4:14" x14ac:dyDescent="0.25">
      <c r="D33" s="7"/>
      <c r="E33" s="7"/>
      <c r="F33" s="7"/>
      <c r="G33" s="7">
        <f t="shared" si="0"/>
        <v>0</v>
      </c>
      <c r="H33" s="7"/>
      <c r="I33" s="7"/>
      <c r="J33" s="7"/>
      <c r="K33" s="7">
        <f t="shared" si="1"/>
        <v>0</v>
      </c>
      <c r="L33" s="7"/>
      <c r="M33" s="7"/>
      <c r="N33" s="7">
        <f t="shared" si="2"/>
        <v>0</v>
      </c>
    </row>
    <row r="34" spans="4:14" x14ac:dyDescent="0.25">
      <c r="D34" s="7"/>
      <c r="E34" s="7"/>
      <c r="F34" s="7"/>
      <c r="G34" s="7">
        <f t="shared" si="0"/>
        <v>0</v>
      </c>
      <c r="H34" s="7"/>
      <c r="I34" s="7"/>
      <c r="J34" s="7"/>
      <c r="K34" s="7">
        <f t="shared" si="1"/>
        <v>0</v>
      </c>
      <c r="L34" s="7"/>
      <c r="M34" s="7"/>
      <c r="N34" s="7">
        <f t="shared" si="2"/>
        <v>0</v>
      </c>
    </row>
    <row r="35" spans="4:14" x14ac:dyDescent="0.25">
      <c r="D35" s="7" t="s">
        <v>93</v>
      </c>
      <c r="E35" s="7"/>
      <c r="F35" s="7">
        <f>G35*10.764</f>
        <v>0</v>
      </c>
      <c r="G35" s="7">
        <f>SUM(G7:G34)</f>
        <v>0</v>
      </c>
      <c r="H35" s="7"/>
      <c r="I35" s="7"/>
      <c r="J35" s="7">
        <f>K35*10.764</f>
        <v>0</v>
      </c>
      <c r="K35" s="7">
        <f>SUM(K7:K34)</f>
        <v>0</v>
      </c>
      <c r="L35" s="7"/>
      <c r="M35" s="7">
        <f>N35*10.764</f>
        <v>0</v>
      </c>
      <c r="N35" s="7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7" sqref="C7"/>
    </sheetView>
  </sheetViews>
  <sheetFormatPr defaultRowHeight="15" x14ac:dyDescent="0.25"/>
  <cols>
    <col min="2" max="2" width="11.7109375" customWidth="1"/>
  </cols>
  <sheetData>
    <row r="2" spans="1:15" ht="29.25" customHeight="1" x14ac:dyDescent="0.35">
      <c r="A2" t="s">
        <v>113</v>
      </c>
      <c r="B2" s="12" t="s">
        <v>133</v>
      </c>
      <c r="C2" s="12">
        <f>6+1+28</f>
        <v>35</v>
      </c>
      <c r="E2" s="237" t="s">
        <v>160</v>
      </c>
      <c r="F2" s="237"/>
      <c r="G2" s="237"/>
      <c r="H2" s="237"/>
      <c r="I2" s="237"/>
      <c r="J2" s="237"/>
      <c r="K2" s="237"/>
    </row>
    <row r="3" spans="1:15" ht="14.45" x14ac:dyDescent="0.35">
      <c r="B3" t="s">
        <v>114</v>
      </c>
      <c r="C3" t="s">
        <v>115</v>
      </c>
    </row>
    <row r="4" spans="1:15" ht="14.45" x14ac:dyDescent="0.35">
      <c r="A4" t="s">
        <v>116</v>
      </c>
      <c r="B4" s="7">
        <v>10</v>
      </c>
      <c r="C4" s="7">
        <v>10</v>
      </c>
      <c r="D4" s="13"/>
      <c r="E4" s="13">
        <f>(100/B4)*C4</f>
        <v>100</v>
      </c>
    </row>
    <row r="5" spans="1:15" ht="14.45" x14ac:dyDescent="0.35">
      <c r="A5" t="s">
        <v>117</v>
      </c>
      <c r="B5" t="s">
        <v>118</v>
      </c>
      <c r="C5" t="s">
        <v>119</v>
      </c>
      <c r="E5" s="21">
        <f>(100/B6)*C6</f>
        <v>0</v>
      </c>
      <c r="I5" s="7" t="s">
        <v>120</v>
      </c>
      <c r="J5" s="7" t="s">
        <v>121</v>
      </c>
      <c r="K5" s="7" t="s">
        <v>122</v>
      </c>
      <c r="L5" s="7" t="s">
        <v>32</v>
      </c>
      <c r="M5" s="7" t="s">
        <v>38</v>
      </c>
      <c r="N5" s="7" t="s">
        <v>123</v>
      </c>
      <c r="O5" s="7" t="s">
        <v>39</v>
      </c>
    </row>
    <row r="6" spans="1:15" ht="14.45" x14ac:dyDescent="0.35">
      <c r="B6" s="7">
        <f>C2+1</f>
        <v>36</v>
      </c>
      <c r="C6" s="7">
        <v>0</v>
      </c>
      <c r="E6" s="13">
        <f>(100/B8)*C8</f>
        <v>0</v>
      </c>
      <c r="F6" s="14" t="s">
        <v>124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ht="14.45" x14ac:dyDescent="0.35">
      <c r="A7" t="s">
        <v>125</v>
      </c>
      <c r="B7" t="s">
        <v>126</v>
      </c>
      <c r="C7" t="s">
        <v>127</v>
      </c>
      <c r="E7" s="13">
        <f>(100/B10)*C10</f>
        <v>0</v>
      </c>
      <c r="F7" s="7" t="s">
        <v>128</v>
      </c>
      <c r="G7" s="7"/>
      <c r="H7" s="7"/>
      <c r="I7" s="7">
        <f>I6+20</f>
        <v>30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ht="14.45" x14ac:dyDescent="0.35">
      <c r="B8" s="7">
        <f>C2</f>
        <v>35</v>
      </c>
      <c r="C8" s="7">
        <v>0</v>
      </c>
      <c r="D8" s="13"/>
      <c r="E8" s="13">
        <f>(100/B12)*C12</f>
        <v>0</v>
      </c>
    </row>
    <row r="9" spans="1:15" ht="14.45" x14ac:dyDescent="0.35">
      <c r="A9" t="s">
        <v>129</v>
      </c>
      <c r="B9" t="s">
        <v>126</v>
      </c>
      <c r="C9" t="s">
        <v>127</v>
      </c>
      <c r="E9" s="13">
        <f>(100/B14)*C14</f>
        <v>0</v>
      </c>
    </row>
    <row r="10" spans="1:15" ht="14.45" x14ac:dyDescent="0.35">
      <c r="B10" s="7">
        <f>C2</f>
        <v>35</v>
      </c>
      <c r="C10" s="7">
        <v>0</v>
      </c>
      <c r="D10" s="13"/>
      <c r="E10" s="13">
        <f>(100/B16)*C16</f>
        <v>0</v>
      </c>
    </row>
    <row r="11" spans="1:15" ht="14.45" x14ac:dyDescent="0.35">
      <c r="A11" t="s">
        <v>38</v>
      </c>
      <c r="B11" t="s">
        <v>126</v>
      </c>
      <c r="C11" t="s">
        <v>127</v>
      </c>
    </row>
    <row r="12" spans="1:15" ht="14.45" x14ac:dyDescent="0.35">
      <c r="B12" s="7">
        <f>C2</f>
        <v>35</v>
      </c>
      <c r="C12" s="7">
        <v>0</v>
      </c>
      <c r="D12" s="13"/>
      <c r="F12" s="7"/>
      <c r="G12" s="7" t="s">
        <v>124</v>
      </c>
      <c r="H12" s="7" t="s">
        <v>130</v>
      </c>
      <c r="L12" s="13" t="s">
        <v>131</v>
      </c>
    </row>
    <row r="13" spans="1:15" ht="29.1" x14ac:dyDescent="0.35">
      <c r="A13" s="15" t="s">
        <v>123</v>
      </c>
      <c r="B13" t="s">
        <v>126</v>
      </c>
      <c r="C13" t="s">
        <v>127</v>
      </c>
      <c r="F13" s="7" t="s">
        <v>30</v>
      </c>
      <c r="G13" s="7">
        <f>I6</f>
        <v>10</v>
      </c>
      <c r="H13" s="7">
        <f>I7</f>
        <v>30</v>
      </c>
      <c r="L13" s="13" t="s">
        <v>131</v>
      </c>
    </row>
    <row r="14" spans="1:15" ht="14.45" x14ac:dyDescent="0.35">
      <c r="B14" s="7">
        <f>C2</f>
        <v>35</v>
      </c>
      <c r="C14" s="7">
        <v>0</v>
      </c>
      <c r="D14" s="13"/>
      <c r="F14" s="7" t="s">
        <v>31</v>
      </c>
      <c r="G14" s="7">
        <f>J6</f>
        <v>0</v>
      </c>
      <c r="H14" s="7">
        <f>J7</f>
        <v>0</v>
      </c>
      <c r="L14" s="13"/>
    </row>
    <row r="15" spans="1:15" ht="14.45" x14ac:dyDescent="0.35">
      <c r="A15" t="s">
        <v>39</v>
      </c>
      <c r="B15" t="s">
        <v>126</v>
      </c>
      <c r="C15" t="s">
        <v>127</v>
      </c>
      <c r="F15" s="7" t="s">
        <v>122</v>
      </c>
      <c r="G15" s="7">
        <f>K6</f>
        <v>0</v>
      </c>
      <c r="H15" s="7">
        <f>K7</f>
        <v>0</v>
      </c>
      <c r="L15" s="13"/>
    </row>
    <row r="16" spans="1:15" ht="14.45" x14ac:dyDescent="0.35">
      <c r="B16" s="7">
        <f>C2</f>
        <v>35</v>
      </c>
      <c r="C16" s="7">
        <v>0</v>
      </c>
      <c r="D16" s="13"/>
      <c r="F16" s="7" t="s">
        <v>32</v>
      </c>
      <c r="G16" s="7">
        <f>L6</f>
        <v>0</v>
      </c>
      <c r="H16" s="7">
        <f>L7</f>
        <v>0</v>
      </c>
      <c r="L16" s="13"/>
    </row>
    <row r="17" spans="6:12" ht="14.45" x14ac:dyDescent="0.35">
      <c r="F17" s="7" t="s">
        <v>38</v>
      </c>
      <c r="G17" s="7">
        <f>M6</f>
        <v>0</v>
      </c>
      <c r="H17" s="7">
        <f>M7</f>
        <v>0</v>
      </c>
      <c r="L17" s="13"/>
    </row>
    <row r="18" spans="6:12" ht="30" x14ac:dyDescent="0.25">
      <c r="F18" s="16" t="s">
        <v>123</v>
      </c>
      <c r="G18" s="7">
        <f>N6</f>
        <v>0</v>
      </c>
      <c r="H18" s="7">
        <f>N7</f>
        <v>0</v>
      </c>
      <c r="L18" s="13"/>
    </row>
    <row r="19" spans="6:12" x14ac:dyDescent="0.25">
      <c r="F19" s="7" t="s">
        <v>39</v>
      </c>
      <c r="G19" s="7">
        <f>O6</f>
        <v>0</v>
      </c>
      <c r="H19" s="7">
        <f>O7</f>
        <v>0</v>
      </c>
      <c r="L19" s="13"/>
    </row>
    <row r="20" spans="6:12" x14ac:dyDescent="0.25">
      <c r="F20" s="7" t="s">
        <v>132</v>
      </c>
      <c r="G20" s="22">
        <f>G13+G14+G15+G16+G17+G18+G19</f>
        <v>10</v>
      </c>
      <c r="H20" s="22">
        <f>H13+H14+H15+H16+H17+H18+H19</f>
        <v>30</v>
      </c>
      <c r="L20" s="13"/>
    </row>
  </sheetData>
  <mergeCells count="1">
    <mergeCell ref="E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opLeftCell="A10" workbookViewId="0">
      <selection activeCell="C6" sqref="C6"/>
    </sheetView>
  </sheetViews>
  <sheetFormatPr defaultRowHeight="15" x14ac:dyDescent="0.25"/>
  <cols>
    <col min="2" max="2" width="11.7109375" customWidth="1"/>
  </cols>
  <sheetData>
    <row r="2" spans="1:15" ht="29.25" customHeight="1" x14ac:dyDescent="0.35">
      <c r="A2" t="s">
        <v>113</v>
      </c>
      <c r="B2" s="12" t="s">
        <v>133</v>
      </c>
      <c r="C2" s="12">
        <f>6+1+28</f>
        <v>35</v>
      </c>
      <c r="E2" s="237" t="s">
        <v>160</v>
      </c>
      <c r="F2" s="237"/>
      <c r="G2" s="237"/>
      <c r="H2" s="237"/>
      <c r="I2" s="237"/>
      <c r="J2" s="237"/>
      <c r="K2" s="237"/>
    </row>
    <row r="3" spans="1:15" ht="14.45" x14ac:dyDescent="0.35">
      <c r="B3" t="s">
        <v>114</v>
      </c>
      <c r="C3" t="s">
        <v>115</v>
      </c>
    </row>
    <row r="4" spans="1:15" ht="14.45" x14ac:dyDescent="0.35">
      <c r="A4" t="s">
        <v>116</v>
      </c>
      <c r="B4" s="7">
        <v>10</v>
      </c>
      <c r="C4" s="7">
        <v>10</v>
      </c>
      <c r="D4" s="13"/>
      <c r="E4" s="13">
        <f>(100/B4)*C4</f>
        <v>100</v>
      </c>
    </row>
    <row r="5" spans="1:15" ht="14.45" x14ac:dyDescent="0.35">
      <c r="A5" t="s">
        <v>117</v>
      </c>
      <c r="B5" t="s">
        <v>118</v>
      </c>
      <c r="C5" t="s">
        <v>119</v>
      </c>
      <c r="E5" s="21">
        <f>(100/B6)*C6</f>
        <v>8.3333333333333321</v>
      </c>
      <c r="I5" s="7" t="s">
        <v>120</v>
      </c>
      <c r="J5" s="7" t="s">
        <v>121</v>
      </c>
      <c r="K5" s="7" t="s">
        <v>122</v>
      </c>
      <c r="L5" s="7" t="s">
        <v>32</v>
      </c>
      <c r="M5" s="7" t="s">
        <v>38</v>
      </c>
      <c r="N5" s="7" t="s">
        <v>123</v>
      </c>
      <c r="O5" s="7" t="s">
        <v>39</v>
      </c>
    </row>
    <row r="6" spans="1:15" ht="14.45" x14ac:dyDescent="0.35">
      <c r="B6" s="7">
        <f>C2+1</f>
        <v>36</v>
      </c>
      <c r="C6" s="7">
        <v>3</v>
      </c>
      <c r="E6" s="13">
        <f>(100/B8)*C8</f>
        <v>0</v>
      </c>
      <c r="F6" s="14" t="s">
        <v>124</v>
      </c>
      <c r="I6" s="14">
        <f>C4</f>
        <v>10</v>
      </c>
      <c r="J6" s="14">
        <f>40/B6*C6</f>
        <v>3.3333333333333335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ht="14.45" x14ac:dyDescent="0.35">
      <c r="A7" t="s">
        <v>125</v>
      </c>
      <c r="B7" t="s">
        <v>126</v>
      </c>
      <c r="C7" t="s">
        <v>127</v>
      </c>
      <c r="E7" s="13">
        <f>(100/B10)*C10</f>
        <v>0</v>
      </c>
      <c r="F7" s="7" t="s">
        <v>128</v>
      </c>
      <c r="G7" s="7"/>
      <c r="H7" s="7"/>
      <c r="I7" s="7">
        <f>I6+20</f>
        <v>30</v>
      </c>
      <c r="J7" s="7">
        <f>30/B6*C6</f>
        <v>2.5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ht="14.45" x14ac:dyDescent="0.35">
      <c r="B8" s="7">
        <f>C2</f>
        <v>35</v>
      </c>
      <c r="C8" s="7">
        <v>0</v>
      </c>
      <c r="D8" s="13"/>
      <c r="E8" s="13">
        <f>(100/B12)*C12</f>
        <v>0</v>
      </c>
    </row>
    <row r="9" spans="1:15" ht="14.45" x14ac:dyDescent="0.35">
      <c r="A9" t="s">
        <v>129</v>
      </c>
      <c r="B9" t="s">
        <v>126</v>
      </c>
      <c r="C9" t="s">
        <v>127</v>
      </c>
      <c r="E9" s="13">
        <f>(100/B14)*C14</f>
        <v>0</v>
      </c>
    </row>
    <row r="10" spans="1:15" ht="14.45" x14ac:dyDescent="0.35">
      <c r="B10" s="7">
        <f>C2</f>
        <v>35</v>
      </c>
      <c r="C10" s="7">
        <v>0</v>
      </c>
      <c r="D10" s="13"/>
      <c r="E10" s="13">
        <f>(100/B16)*C16</f>
        <v>0</v>
      </c>
    </row>
    <row r="11" spans="1:15" ht="14.45" x14ac:dyDescent="0.35">
      <c r="A11" t="s">
        <v>38</v>
      </c>
      <c r="B11" t="s">
        <v>126</v>
      </c>
      <c r="C11" t="s">
        <v>127</v>
      </c>
    </row>
    <row r="12" spans="1:15" ht="14.45" x14ac:dyDescent="0.35">
      <c r="B12" s="7">
        <f>C2</f>
        <v>35</v>
      </c>
      <c r="C12" s="7">
        <v>0</v>
      </c>
      <c r="D12" s="13"/>
      <c r="F12" s="7"/>
      <c r="G12" s="7" t="s">
        <v>124</v>
      </c>
      <c r="H12" s="7" t="s">
        <v>130</v>
      </c>
      <c r="L12" s="13" t="s">
        <v>131</v>
      </c>
    </row>
    <row r="13" spans="1:15" ht="29.1" x14ac:dyDescent="0.35">
      <c r="A13" s="15" t="s">
        <v>123</v>
      </c>
      <c r="B13" t="s">
        <v>126</v>
      </c>
      <c r="C13" t="s">
        <v>127</v>
      </c>
      <c r="F13" s="7" t="s">
        <v>30</v>
      </c>
      <c r="G13" s="7">
        <f>I6</f>
        <v>10</v>
      </c>
      <c r="H13" s="7">
        <f>I7</f>
        <v>30</v>
      </c>
      <c r="L13" s="13" t="s">
        <v>131</v>
      </c>
    </row>
    <row r="14" spans="1:15" ht="14.45" x14ac:dyDescent="0.35">
      <c r="B14" s="7">
        <f>C2</f>
        <v>35</v>
      </c>
      <c r="C14" s="7">
        <v>0</v>
      </c>
      <c r="D14" s="13"/>
      <c r="F14" s="7" t="s">
        <v>31</v>
      </c>
      <c r="G14" s="7">
        <f>J6</f>
        <v>3.3333333333333335</v>
      </c>
      <c r="H14" s="7">
        <f>J7</f>
        <v>2.5</v>
      </c>
      <c r="L14" s="13"/>
    </row>
    <row r="15" spans="1:15" ht="14.45" x14ac:dyDescent="0.35">
      <c r="A15" t="s">
        <v>39</v>
      </c>
      <c r="B15" t="s">
        <v>126</v>
      </c>
      <c r="C15" t="s">
        <v>127</v>
      </c>
      <c r="F15" s="7" t="s">
        <v>122</v>
      </c>
      <c r="G15" s="7">
        <f>K6</f>
        <v>0</v>
      </c>
      <c r="H15" s="7">
        <f>K7</f>
        <v>0</v>
      </c>
      <c r="L15" s="13"/>
    </row>
    <row r="16" spans="1:15" ht="14.45" x14ac:dyDescent="0.35">
      <c r="B16" s="7">
        <f>C2</f>
        <v>35</v>
      </c>
      <c r="C16" s="7">
        <v>0</v>
      </c>
      <c r="D16" s="13"/>
      <c r="F16" s="7" t="s">
        <v>32</v>
      </c>
      <c r="G16" s="7">
        <f>L6</f>
        <v>0</v>
      </c>
      <c r="H16" s="7">
        <f>L7</f>
        <v>0</v>
      </c>
      <c r="L16" s="13"/>
    </row>
    <row r="17" spans="6:12" ht="14.45" x14ac:dyDescent="0.35">
      <c r="F17" s="7" t="s">
        <v>38</v>
      </c>
      <c r="G17" s="7">
        <f>M6</f>
        <v>0</v>
      </c>
      <c r="H17" s="7">
        <f>M7</f>
        <v>0</v>
      </c>
      <c r="L17" s="13"/>
    </row>
    <row r="18" spans="6:12" ht="29.1" x14ac:dyDescent="0.35">
      <c r="F18" s="16" t="s">
        <v>123</v>
      </c>
      <c r="G18" s="7">
        <f>N6</f>
        <v>0</v>
      </c>
      <c r="H18" s="7">
        <f>N7</f>
        <v>0</v>
      </c>
      <c r="L18" s="13"/>
    </row>
    <row r="19" spans="6:12" ht="14.45" x14ac:dyDescent="0.35">
      <c r="F19" s="7" t="s">
        <v>39</v>
      </c>
      <c r="G19" s="7">
        <f>O6</f>
        <v>0</v>
      </c>
      <c r="H19" s="7">
        <f>O7</f>
        <v>0</v>
      </c>
      <c r="L19" s="13"/>
    </row>
    <row r="20" spans="6:12" ht="14.45" x14ac:dyDescent="0.35">
      <c r="F20" s="7" t="s">
        <v>132</v>
      </c>
      <c r="G20" s="22">
        <f>G13+G14+G15+G16+G17+G18+G19</f>
        <v>13.333333333333334</v>
      </c>
      <c r="H20" s="22">
        <f>H13+H14+H15+H16+H17+H18+H19</f>
        <v>32.5</v>
      </c>
      <c r="L20" s="13"/>
    </row>
  </sheetData>
  <mergeCells count="1">
    <mergeCell ref="E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M141" sqref="M141"/>
    </sheetView>
  </sheetViews>
  <sheetFormatPr defaultRowHeight="15" x14ac:dyDescent="0.25"/>
  <cols>
    <col min="2" max="2" width="11.7109375" customWidth="1"/>
  </cols>
  <sheetData>
    <row r="2" spans="1:15" ht="32.25" customHeight="1" x14ac:dyDescent="0.35">
      <c r="A2" t="s">
        <v>113</v>
      </c>
      <c r="B2" s="12" t="s">
        <v>133</v>
      </c>
      <c r="C2" s="12">
        <f>6+1+28</f>
        <v>35</v>
      </c>
      <c r="E2" s="237" t="s">
        <v>160</v>
      </c>
      <c r="F2" s="237"/>
      <c r="G2" s="237"/>
      <c r="H2" s="237"/>
      <c r="I2" s="237"/>
      <c r="J2" s="237"/>
      <c r="K2" s="237"/>
    </row>
    <row r="3" spans="1:15" ht="14.45" x14ac:dyDescent="0.35">
      <c r="B3" t="s">
        <v>114</v>
      </c>
      <c r="C3" t="s">
        <v>115</v>
      </c>
    </row>
    <row r="4" spans="1:15" ht="14.45" x14ac:dyDescent="0.35">
      <c r="A4" t="s">
        <v>116</v>
      </c>
      <c r="B4" s="7">
        <v>10</v>
      </c>
      <c r="C4" s="7">
        <v>10</v>
      </c>
      <c r="D4" s="13"/>
      <c r="E4" s="13">
        <f>(100/B4)*C4</f>
        <v>100</v>
      </c>
    </row>
    <row r="5" spans="1:15" ht="14.45" x14ac:dyDescent="0.35">
      <c r="A5" t="s">
        <v>117</v>
      </c>
      <c r="B5" t="s">
        <v>118</v>
      </c>
      <c r="C5" t="s">
        <v>119</v>
      </c>
      <c r="E5" s="23">
        <f>(100/B6)*C6</f>
        <v>69.444444444444443</v>
      </c>
      <c r="I5" s="7" t="s">
        <v>120</v>
      </c>
      <c r="J5" s="7" t="s">
        <v>121</v>
      </c>
      <c r="K5" s="7" t="s">
        <v>122</v>
      </c>
      <c r="L5" s="7" t="s">
        <v>32</v>
      </c>
      <c r="M5" s="7" t="s">
        <v>38</v>
      </c>
      <c r="N5" s="7" t="s">
        <v>123</v>
      </c>
      <c r="O5" s="7" t="s">
        <v>39</v>
      </c>
    </row>
    <row r="6" spans="1:15" ht="14.45" x14ac:dyDescent="0.35">
      <c r="B6" s="7">
        <f>C2+1</f>
        <v>36</v>
      </c>
      <c r="C6" s="7">
        <v>25</v>
      </c>
      <c r="E6" s="23">
        <f>(100/B8)*C8</f>
        <v>51.428571428571431</v>
      </c>
      <c r="F6" s="14" t="s">
        <v>124</v>
      </c>
      <c r="I6" s="14">
        <f>C4</f>
        <v>10</v>
      </c>
      <c r="J6" s="14">
        <f>40/B6*C6</f>
        <v>27.777777777777779</v>
      </c>
      <c r="K6" s="14">
        <f>15/B8*C8</f>
        <v>7.7142857142857135</v>
      </c>
      <c r="L6" s="14">
        <f>10/B10*C10</f>
        <v>0.2857142857142857</v>
      </c>
      <c r="M6" s="14">
        <f>10/B12*C12</f>
        <v>0.2857142857142857</v>
      </c>
      <c r="N6" s="14">
        <f>5/B14*C14</f>
        <v>0</v>
      </c>
      <c r="O6" s="14">
        <f>5/B16*C16</f>
        <v>0</v>
      </c>
    </row>
    <row r="7" spans="1:15" ht="14.45" x14ac:dyDescent="0.35">
      <c r="A7" t="s">
        <v>125</v>
      </c>
      <c r="B7" t="s">
        <v>126</v>
      </c>
      <c r="C7" t="s">
        <v>127</v>
      </c>
      <c r="E7" s="23">
        <f>(100/B10)*C10</f>
        <v>2.8571428571428572</v>
      </c>
      <c r="F7" s="7" t="s">
        <v>128</v>
      </c>
      <c r="G7" s="7"/>
      <c r="H7" s="7"/>
      <c r="I7" s="7">
        <f>I6+20</f>
        <v>30</v>
      </c>
      <c r="J7" s="7">
        <f>30/B6*C6</f>
        <v>20.833333333333336</v>
      </c>
      <c r="K7" s="7">
        <f>15/B8*C8</f>
        <v>7.7142857142857135</v>
      </c>
      <c r="L7" s="7">
        <f>10/B10*C10</f>
        <v>0.2857142857142857</v>
      </c>
      <c r="M7" s="7">
        <f>5/B12*C12</f>
        <v>0.14285714285714285</v>
      </c>
      <c r="N7" s="7">
        <f>5/B14*C14</f>
        <v>0</v>
      </c>
      <c r="O7" s="7">
        <f>5/B16*C16</f>
        <v>0</v>
      </c>
    </row>
    <row r="8" spans="1:15" ht="14.45" x14ac:dyDescent="0.35">
      <c r="B8" s="7">
        <f>C2</f>
        <v>35</v>
      </c>
      <c r="C8" s="7">
        <f>12+6</f>
        <v>18</v>
      </c>
      <c r="D8" s="13"/>
      <c r="E8" s="23">
        <f>(100/B12)*C12</f>
        <v>2.8571428571428572</v>
      </c>
    </row>
    <row r="9" spans="1:15" ht="14.45" x14ac:dyDescent="0.35">
      <c r="A9" t="s">
        <v>129</v>
      </c>
      <c r="B9" t="s">
        <v>126</v>
      </c>
      <c r="C9" t="s">
        <v>127</v>
      </c>
      <c r="E9" s="13">
        <f>(100/B14)*C14</f>
        <v>0</v>
      </c>
    </row>
    <row r="10" spans="1:15" ht="14.45" x14ac:dyDescent="0.35">
      <c r="B10" s="7">
        <f>C2</f>
        <v>35</v>
      </c>
      <c r="C10" s="7">
        <v>1</v>
      </c>
      <c r="D10" s="13"/>
      <c r="E10" s="13">
        <f>(100/B16)*C16</f>
        <v>0</v>
      </c>
    </row>
    <row r="11" spans="1:15" ht="14.45" x14ac:dyDescent="0.35">
      <c r="A11" t="s">
        <v>38</v>
      </c>
      <c r="B11" t="s">
        <v>126</v>
      </c>
      <c r="C11" t="s">
        <v>127</v>
      </c>
    </row>
    <row r="12" spans="1:15" ht="14.45" x14ac:dyDescent="0.35">
      <c r="B12" s="7">
        <f>C2</f>
        <v>35</v>
      </c>
      <c r="C12" s="7">
        <v>1</v>
      </c>
      <c r="D12" s="13"/>
      <c r="F12" s="7"/>
      <c r="G12" s="7" t="s">
        <v>124</v>
      </c>
      <c r="H12" s="7" t="s">
        <v>130</v>
      </c>
      <c r="L12" s="13" t="s">
        <v>131</v>
      </c>
    </row>
    <row r="13" spans="1:15" ht="29.1" x14ac:dyDescent="0.35">
      <c r="A13" s="15" t="s">
        <v>123</v>
      </c>
      <c r="B13" t="s">
        <v>126</v>
      </c>
      <c r="C13" t="s">
        <v>127</v>
      </c>
      <c r="F13" s="7" t="s">
        <v>30</v>
      </c>
      <c r="G13" s="7">
        <f>I6</f>
        <v>10</v>
      </c>
      <c r="H13" s="7">
        <f>I7</f>
        <v>30</v>
      </c>
      <c r="L13" s="13" t="s">
        <v>131</v>
      </c>
    </row>
    <row r="14" spans="1:15" ht="14.45" x14ac:dyDescent="0.35">
      <c r="B14" s="7">
        <f>C2</f>
        <v>35</v>
      </c>
      <c r="C14" s="7">
        <v>0</v>
      </c>
      <c r="D14" s="13"/>
      <c r="F14" s="7" t="s">
        <v>31</v>
      </c>
      <c r="G14" s="7">
        <f>J6</f>
        <v>27.777777777777779</v>
      </c>
      <c r="H14" s="7">
        <f>J7</f>
        <v>20.833333333333336</v>
      </c>
      <c r="L14" s="13"/>
    </row>
    <row r="15" spans="1:15" ht="14.45" x14ac:dyDescent="0.35">
      <c r="A15" t="s">
        <v>39</v>
      </c>
      <c r="B15" t="s">
        <v>126</v>
      </c>
      <c r="C15" t="s">
        <v>127</v>
      </c>
      <c r="F15" s="7" t="s">
        <v>122</v>
      </c>
      <c r="G15" s="7">
        <f>K6</f>
        <v>7.7142857142857135</v>
      </c>
      <c r="H15" s="7">
        <f>K7</f>
        <v>7.7142857142857135</v>
      </c>
      <c r="L15" s="13"/>
    </row>
    <row r="16" spans="1:15" ht="14.45" x14ac:dyDescent="0.35">
      <c r="B16" s="7">
        <f>C2</f>
        <v>35</v>
      </c>
      <c r="C16" s="7">
        <v>0</v>
      </c>
      <c r="D16" s="13"/>
      <c r="F16" s="7" t="s">
        <v>32</v>
      </c>
      <c r="G16" s="7">
        <f>L6</f>
        <v>0.2857142857142857</v>
      </c>
      <c r="H16" s="7">
        <f>L7</f>
        <v>0.2857142857142857</v>
      </c>
      <c r="L16" s="13"/>
    </row>
    <row r="17" spans="6:12" ht="14.45" x14ac:dyDescent="0.35">
      <c r="F17" s="7" t="s">
        <v>38</v>
      </c>
      <c r="G17" s="7">
        <f>M6</f>
        <v>0.2857142857142857</v>
      </c>
      <c r="H17" s="7">
        <f>M7</f>
        <v>0.14285714285714285</v>
      </c>
      <c r="L17" s="13"/>
    </row>
    <row r="18" spans="6:12" ht="30" x14ac:dyDescent="0.25">
      <c r="F18" s="16" t="s">
        <v>123</v>
      </c>
      <c r="G18" s="7">
        <f>N6</f>
        <v>0</v>
      </c>
      <c r="H18" s="7">
        <f>N7</f>
        <v>0</v>
      </c>
      <c r="L18" s="13"/>
    </row>
    <row r="19" spans="6:12" x14ac:dyDescent="0.25">
      <c r="F19" s="7" t="s">
        <v>39</v>
      </c>
      <c r="G19" s="7">
        <f>O6</f>
        <v>0</v>
      </c>
      <c r="H19" s="7">
        <f>O7</f>
        <v>0</v>
      </c>
      <c r="L19" s="13"/>
    </row>
    <row r="20" spans="6:12" x14ac:dyDescent="0.25">
      <c r="F20" s="7" t="s">
        <v>132</v>
      </c>
      <c r="G20" s="22">
        <f>G13+G14+G15+G16+G17+G18+G19</f>
        <v>46.063492063492063</v>
      </c>
      <c r="H20" s="22">
        <f>H13+H14+H15+H16+H17+H18+H19</f>
        <v>58.976190476190482</v>
      </c>
      <c r="L20" s="13"/>
    </row>
  </sheetData>
  <mergeCells count="1"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VALUATION</vt:lpstr>
      <vt:lpstr>Wing A</vt:lpstr>
      <vt:lpstr>Wing C</vt:lpstr>
      <vt:lpstr>Construction %</vt:lpstr>
      <vt:lpstr>Construction % (3)</vt:lpstr>
      <vt:lpstr>Construction % (2)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Welcome</cp:lastModifiedBy>
  <cp:lastPrinted>2025-09-10T18:36:59Z</cp:lastPrinted>
  <dcterms:created xsi:type="dcterms:W3CDTF">2013-11-23T05:32:33Z</dcterms:created>
  <dcterms:modified xsi:type="dcterms:W3CDTF">2025-09-10T18:37:05Z</dcterms:modified>
</cp:coreProperties>
</file>