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770"/>
  </bookViews>
  <sheets>
    <sheet name="Sheet1" sheetId="1" r:id="rId1"/>
    <sheet name="6" sheetId="14" r:id="rId2"/>
    <sheet name="7" sheetId="17" r:id="rId3"/>
    <sheet name="8" sheetId="18" r:id="rId4"/>
    <sheet name="1, 3, 4" sheetId="19" r:id="rId5"/>
    <sheet name="2" sheetId="20" r:id="rId6"/>
    <sheet name="5" sheetId="21" r:id="rId7"/>
    <sheet name="5 (2)" sheetId="22" r:id="rId8"/>
    <sheet name="Note" sheetId="23" r:id="rId9"/>
    <sheet name="A (2)" sheetId="16" r:id="rId10"/>
    <sheet name="B" sheetId="15" r:id="rId11"/>
    <sheet name="Wing A" sheetId="11" r:id="rId12"/>
    <sheet name="Wing B" sheetId="12" r:id="rId13"/>
    <sheet name="Wing C" sheetId="13" r:id="rId14"/>
  </sheets>
  <definedNames>
    <definedName name="_xlnm.Print_Area" localSheetId="0">Sheet1!$A$1:$J$457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" i="13" l="1"/>
  <c r="M35" i="13"/>
  <c r="K35" i="13"/>
  <c r="J35" i="13"/>
  <c r="G35" i="13"/>
  <c r="F35" i="13"/>
  <c r="N34" i="13"/>
  <c r="K34" i="13"/>
  <c r="G34" i="13"/>
  <c r="N33" i="13"/>
  <c r="K33" i="13"/>
  <c r="G33" i="13"/>
  <c r="N32" i="13"/>
  <c r="K32" i="13"/>
  <c r="G32" i="13"/>
  <c r="N31" i="13"/>
  <c r="K31" i="13"/>
  <c r="G31" i="13"/>
  <c r="N30" i="13"/>
  <c r="K30" i="13"/>
  <c r="G30" i="13"/>
  <c r="N29" i="13"/>
  <c r="K29" i="13"/>
  <c r="G29" i="13"/>
  <c r="N28" i="13"/>
  <c r="K28" i="13"/>
  <c r="G28" i="13"/>
  <c r="N27" i="13"/>
  <c r="K27" i="13"/>
  <c r="G27" i="13"/>
  <c r="N26" i="13"/>
  <c r="K26" i="13"/>
  <c r="G26" i="13"/>
  <c r="N25" i="13"/>
  <c r="K25" i="13"/>
  <c r="G25" i="13"/>
  <c r="N24" i="13"/>
  <c r="K24" i="13"/>
  <c r="G24" i="13"/>
  <c r="N23" i="13"/>
  <c r="K23" i="13"/>
  <c r="G23" i="13"/>
  <c r="N22" i="13"/>
  <c r="K22" i="13"/>
  <c r="G22" i="13"/>
  <c r="N21" i="13"/>
  <c r="K21" i="13"/>
  <c r="G21" i="13"/>
  <c r="N20" i="13"/>
  <c r="K20" i="13"/>
  <c r="G20" i="13"/>
  <c r="N19" i="13"/>
  <c r="K19" i="13"/>
  <c r="G19" i="13"/>
  <c r="N18" i="13"/>
  <c r="K18" i="13"/>
  <c r="G18" i="13"/>
  <c r="N17" i="13"/>
  <c r="K17" i="13"/>
  <c r="G17" i="13"/>
  <c r="N16" i="13"/>
  <c r="K16" i="13"/>
  <c r="G16" i="13"/>
  <c r="N15" i="13"/>
  <c r="K15" i="13"/>
  <c r="G15" i="13"/>
  <c r="N14" i="13"/>
  <c r="K14" i="13"/>
  <c r="G14" i="13"/>
  <c r="N13" i="13"/>
  <c r="K13" i="13"/>
  <c r="G13" i="13"/>
  <c r="N12" i="13"/>
  <c r="K12" i="13"/>
  <c r="G12" i="13"/>
  <c r="N11" i="13"/>
  <c r="K11" i="13"/>
  <c r="G11" i="13"/>
  <c r="N10" i="13"/>
  <c r="K10" i="13"/>
  <c r="G10" i="13"/>
  <c r="N9" i="13"/>
  <c r="K9" i="13"/>
  <c r="G9" i="13"/>
  <c r="N8" i="13"/>
  <c r="K8" i="13"/>
  <c r="G8" i="13"/>
  <c r="N7" i="13"/>
  <c r="K7" i="13"/>
  <c r="G7" i="13"/>
  <c r="M35" i="12"/>
  <c r="L35" i="12"/>
  <c r="J35" i="12"/>
  <c r="I35" i="12"/>
  <c r="F35" i="12"/>
  <c r="E35" i="12"/>
  <c r="M34" i="12"/>
  <c r="J34" i="12"/>
  <c r="F34" i="12"/>
  <c r="M33" i="12"/>
  <c r="J33" i="12"/>
  <c r="F33" i="12"/>
  <c r="M32" i="12"/>
  <c r="J32" i="12"/>
  <c r="F32" i="12"/>
  <c r="M31" i="12"/>
  <c r="J31" i="12"/>
  <c r="F31" i="12"/>
  <c r="M30" i="12"/>
  <c r="J30" i="12"/>
  <c r="F30" i="12"/>
  <c r="M29" i="12"/>
  <c r="J29" i="12"/>
  <c r="F29" i="12"/>
  <c r="M28" i="12"/>
  <c r="J28" i="12"/>
  <c r="F28" i="12"/>
  <c r="M27" i="12"/>
  <c r="J27" i="12"/>
  <c r="F27" i="12"/>
  <c r="M26" i="12"/>
  <c r="J26" i="12"/>
  <c r="F26" i="12"/>
  <c r="M25" i="12"/>
  <c r="J25" i="12"/>
  <c r="F25" i="12"/>
  <c r="M24" i="12"/>
  <c r="J24" i="12"/>
  <c r="F24" i="12"/>
  <c r="M23" i="12"/>
  <c r="J23" i="12"/>
  <c r="F23" i="12"/>
  <c r="M22" i="12"/>
  <c r="J22" i="12"/>
  <c r="F22" i="12"/>
  <c r="M21" i="12"/>
  <c r="J21" i="12"/>
  <c r="F21" i="12"/>
  <c r="M20" i="12"/>
  <c r="J20" i="12"/>
  <c r="F20" i="12"/>
  <c r="M19" i="12"/>
  <c r="J19" i="12"/>
  <c r="F19" i="12"/>
  <c r="M18" i="12"/>
  <c r="J18" i="12"/>
  <c r="F18" i="12"/>
  <c r="M17" i="12"/>
  <c r="J17" i="12"/>
  <c r="F17" i="12"/>
  <c r="M16" i="12"/>
  <c r="J16" i="12"/>
  <c r="F16" i="12"/>
  <c r="M15" i="12"/>
  <c r="J15" i="12"/>
  <c r="F15" i="12"/>
  <c r="M14" i="12"/>
  <c r="J14" i="12"/>
  <c r="F14" i="12"/>
  <c r="M13" i="12"/>
  <c r="J13" i="12"/>
  <c r="F13" i="12"/>
  <c r="M12" i="12"/>
  <c r="J12" i="12"/>
  <c r="F12" i="12"/>
  <c r="M11" i="12"/>
  <c r="J11" i="12"/>
  <c r="F11" i="12"/>
  <c r="M10" i="12"/>
  <c r="J10" i="12"/>
  <c r="F10" i="12"/>
  <c r="M9" i="12"/>
  <c r="J9" i="12"/>
  <c r="F9" i="12"/>
  <c r="M8" i="12"/>
  <c r="J8" i="12"/>
  <c r="F8" i="12"/>
  <c r="M7" i="12"/>
  <c r="J7" i="12"/>
  <c r="F7" i="12"/>
  <c r="M34" i="11"/>
  <c r="L34" i="11"/>
  <c r="J34" i="11"/>
  <c r="I34" i="11"/>
  <c r="F34" i="11"/>
  <c r="E34" i="11"/>
  <c r="M33" i="11"/>
  <c r="J33" i="11"/>
  <c r="F33" i="11"/>
  <c r="M32" i="11"/>
  <c r="J32" i="11"/>
  <c r="F32" i="11"/>
  <c r="M31" i="11"/>
  <c r="J31" i="11"/>
  <c r="F31" i="11"/>
  <c r="M30" i="11"/>
  <c r="J30" i="11"/>
  <c r="F30" i="11"/>
  <c r="M29" i="11"/>
  <c r="J29" i="11"/>
  <c r="F29" i="11"/>
  <c r="M28" i="11"/>
  <c r="J28" i="11"/>
  <c r="F28" i="11"/>
  <c r="M27" i="11"/>
  <c r="J27" i="11"/>
  <c r="F27" i="11"/>
  <c r="M26" i="11"/>
  <c r="J26" i="11"/>
  <c r="F26" i="11"/>
  <c r="M25" i="11"/>
  <c r="J25" i="11"/>
  <c r="F25" i="11"/>
  <c r="M24" i="11"/>
  <c r="J24" i="11"/>
  <c r="F24" i="11"/>
  <c r="M23" i="11"/>
  <c r="J23" i="11"/>
  <c r="F23" i="11"/>
  <c r="M22" i="11"/>
  <c r="J22" i="11"/>
  <c r="F22" i="11"/>
  <c r="M21" i="11"/>
  <c r="J21" i="11"/>
  <c r="F21" i="11"/>
  <c r="M20" i="11"/>
  <c r="J20" i="11"/>
  <c r="F20" i="11"/>
  <c r="M19" i="11"/>
  <c r="J19" i="11"/>
  <c r="F19" i="11"/>
  <c r="M18" i="11"/>
  <c r="J18" i="11"/>
  <c r="F18" i="11"/>
  <c r="M17" i="11"/>
  <c r="J17" i="11"/>
  <c r="F17" i="11"/>
  <c r="M16" i="11"/>
  <c r="J16" i="11"/>
  <c r="F16" i="11"/>
  <c r="M15" i="11"/>
  <c r="J15" i="11"/>
  <c r="F15" i="11"/>
  <c r="M14" i="11"/>
  <c r="J14" i="11"/>
  <c r="F14" i="11"/>
  <c r="M13" i="11"/>
  <c r="J13" i="11"/>
  <c r="F13" i="11"/>
  <c r="M12" i="11"/>
  <c r="J12" i="11"/>
  <c r="F12" i="11"/>
  <c r="M11" i="11"/>
  <c r="J11" i="11"/>
  <c r="F11" i="11"/>
  <c r="M10" i="11"/>
  <c r="J10" i="11"/>
  <c r="F10" i="11"/>
  <c r="M9" i="11"/>
  <c r="J9" i="11"/>
  <c r="F9" i="11"/>
  <c r="M8" i="11"/>
  <c r="J8" i="11"/>
  <c r="F8" i="11"/>
  <c r="M7" i="11"/>
  <c r="J7" i="11"/>
  <c r="F7" i="11"/>
  <c r="M6" i="11"/>
  <c r="J6" i="11"/>
  <c r="F6" i="11"/>
  <c r="C22" i="15"/>
  <c r="B22" i="15"/>
  <c r="C21" i="15"/>
  <c r="B21" i="15"/>
  <c r="C20" i="15"/>
  <c r="B20" i="15"/>
  <c r="C19" i="15"/>
  <c r="B19" i="15"/>
  <c r="C18" i="15"/>
  <c r="B18" i="15"/>
  <c r="C17" i="15"/>
  <c r="B17" i="15"/>
  <c r="M16" i="15"/>
  <c r="L16" i="15"/>
  <c r="K16" i="15"/>
  <c r="J16" i="15"/>
  <c r="I16" i="15"/>
  <c r="H16" i="15"/>
  <c r="G16" i="15"/>
  <c r="C16" i="15"/>
  <c r="B16" i="15"/>
  <c r="M15" i="15"/>
  <c r="L15" i="15"/>
  <c r="K15" i="15"/>
  <c r="J15" i="15"/>
  <c r="I15" i="15"/>
  <c r="H15" i="15"/>
  <c r="G15" i="15"/>
  <c r="C15" i="15"/>
  <c r="B15" i="15"/>
  <c r="D12" i="15"/>
  <c r="B12" i="15"/>
  <c r="D11" i="15"/>
  <c r="B11" i="15"/>
  <c r="D10" i="15"/>
  <c r="B10" i="15"/>
  <c r="D9" i="15"/>
  <c r="C9" i="15"/>
  <c r="B9" i="15"/>
  <c r="D8" i="15"/>
  <c r="B8" i="15"/>
  <c r="D7" i="15"/>
  <c r="C7" i="15"/>
  <c r="B7" i="15"/>
  <c r="D6" i="15"/>
  <c r="C5" i="15"/>
  <c r="C22" i="16"/>
  <c r="B22" i="16"/>
  <c r="C21" i="16"/>
  <c r="B21" i="16"/>
  <c r="C20" i="16"/>
  <c r="B20" i="16"/>
  <c r="C19" i="16"/>
  <c r="B19" i="16"/>
  <c r="C18" i="16"/>
  <c r="B18" i="16"/>
  <c r="C17" i="16"/>
  <c r="B17" i="16"/>
  <c r="M16" i="16"/>
  <c r="L16" i="16"/>
  <c r="K16" i="16"/>
  <c r="J16" i="16"/>
  <c r="I16" i="16"/>
  <c r="H16" i="16"/>
  <c r="G16" i="16"/>
  <c r="C16" i="16"/>
  <c r="B16" i="16"/>
  <c r="M15" i="16"/>
  <c r="L15" i="16"/>
  <c r="K15" i="16"/>
  <c r="J15" i="16"/>
  <c r="I15" i="16"/>
  <c r="H15" i="16"/>
  <c r="G15" i="16"/>
  <c r="C15" i="16"/>
  <c r="B15" i="16"/>
  <c r="D12" i="16"/>
  <c r="B12" i="16"/>
  <c r="D11" i="16"/>
  <c r="B11" i="16"/>
  <c r="D10" i="16"/>
  <c r="B10" i="16"/>
  <c r="D9" i="16"/>
  <c r="B9" i="16"/>
  <c r="D8" i="16"/>
  <c r="B8" i="16"/>
  <c r="D7" i="16"/>
  <c r="B7" i="16"/>
  <c r="D6" i="16"/>
  <c r="C5" i="16"/>
  <c r="C22" i="22"/>
  <c r="B22" i="22"/>
  <c r="C21" i="22"/>
  <c r="B21" i="22"/>
  <c r="C20" i="22"/>
  <c r="B20" i="22"/>
  <c r="C19" i="22"/>
  <c r="B19" i="22"/>
  <c r="C18" i="22"/>
  <c r="B18" i="22"/>
  <c r="C17" i="22"/>
  <c r="B17" i="22"/>
  <c r="M16" i="22"/>
  <c r="L16" i="22"/>
  <c r="K16" i="22"/>
  <c r="J16" i="22"/>
  <c r="I16" i="22"/>
  <c r="H16" i="22"/>
  <c r="G16" i="22"/>
  <c r="C16" i="22"/>
  <c r="B16" i="22"/>
  <c r="M15" i="22"/>
  <c r="L15" i="22"/>
  <c r="K15" i="22"/>
  <c r="J15" i="22"/>
  <c r="I15" i="22"/>
  <c r="H15" i="22"/>
  <c r="G15" i="22"/>
  <c r="C15" i="22"/>
  <c r="B15" i="22"/>
  <c r="D12" i="22"/>
  <c r="B12" i="22"/>
  <c r="D11" i="22"/>
  <c r="B11" i="22"/>
  <c r="D10" i="22"/>
  <c r="B10" i="22"/>
  <c r="D9" i="22"/>
  <c r="B9" i="22"/>
  <c r="D8" i="22"/>
  <c r="B8" i="22"/>
  <c r="D7" i="22"/>
  <c r="B7" i="22"/>
  <c r="D6" i="22"/>
  <c r="C5" i="22"/>
  <c r="C22" i="21"/>
  <c r="B22" i="21"/>
  <c r="C21" i="21"/>
  <c r="B21" i="21"/>
  <c r="C20" i="21"/>
  <c r="B20" i="21"/>
  <c r="C19" i="21"/>
  <c r="B19" i="21"/>
  <c r="C18" i="21"/>
  <c r="B18" i="21"/>
  <c r="C17" i="21"/>
  <c r="B17" i="21"/>
  <c r="M16" i="21"/>
  <c r="L16" i="21"/>
  <c r="K16" i="21"/>
  <c r="J16" i="21"/>
  <c r="I16" i="21"/>
  <c r="H16" i="21"/>
  <c r="G16" i="21"/>
  <c r="C16" i="21"/>
  <c r="B16" i="21"/>
  <c r="M15" i="21"/>
  <c r="L15" i="21"/>
  <c r="K15" i="21"/>
  <c r="J15" i="21"/>
  <c r="I15" i="21"/>
  <c r="H15" i="21"/>
  <c r="G15" i="21"/>
  <c r="C15" i="21"/>
  <c r="B15" i="21"/>
  <c r="D12" i="21"/>
  <c r="B12" i="21"/>
  <c r="D11" i="21"/>
  <c r="B11" i="21"/>
  <c r="D10" i="21"/>
  <c r="B10" i="21"/>
  <c r="D9" i="21"/>
  <c r="B9" i="21"/>
  <c r="D8" i="21"/>
  <c r="B8" i="21"/>
  <c r="D7" i="21"/>
  <c r="B7" i="21"/>
  <c r="D6" i="21"/>
  <c r="C5" i="21"/>
  <c r="C22" i="20"/>
  <c r="B22" i="20"/>
  <c r="C21" i="20"/>
  <c r="B21" i="20"/>
  <c r="C20" i="20"/>
  <c r="B20" i="20"/>
  <c r="C19" i="20"/>
  <c r="B19" i="20"/>
  <c r="C18" i="20"/>
  <c r="B18" i="20"/>
  <c r="C17" i="20"/>
  <c r="B17" i="20"/>
  <c r="M16" i="20"/>
  <c r="L16" i="20"/>
  <c r="K16" i="20"/>
  <c r="J16" i="20"/>
  <c r="I16" i="20"/>
  <c r="H16" i="20"/>
  <c r="G16" i="20"/>
  <c r="C16" i="20"/>
  <c r="B16" i="20"/>
  <c r="M15" i="20"/>
  <c r="L15" i="20"/>
  <c r="K15" i="20"/>
  <c r="J15" i="20"/>
  <c r="I15" i="20"/>
  <c r="H15" i="20"/>
  <c r="G15" i="20"/>
  <c r="C15" i="20"/>
  <c r="B15" i="20"/>
  <c r="D12" i="20"/>
  <c r="B12" i="20"/>
  <c r="D11" i="20"/>
  <c r="B11" i="20"/>
  <c r="D10" i="20"/>
  <c r="B10" i="20"/>
  <c r="D9" i="20"/>
  <c r="B9" i="20"/>
  <c r="D8" i="20"/>
  <c r="B8" i="20"/>
  <c r="D7" i="20"/>
  <c r="B7" i="20"/>
  <c r="D6" i="20"/>
  <c r="C5" i="20"/>
  <c r="C22" i="19"/>
  <c r="B22" i="19"/>
  <c r="C21" i="19"/>
  <c r="B21" i="19"/>
  <c r="C20" i="19"/>
  <c r="B20" i="19"/>
  <c r="C19" i="19"/>
  <c r="B19" i="19"/>
  <c r="C18" i="19"/>
  <c r="B18" i="19"/>
  <c r="C17" i="19"/>
  <c r="B17" i="19"/>
  <c r="M16" i="19"/>
  <c r="L16" i="19"/>
  <c r="K16" i="19"/>
  <c r="J16" i="19"/>
  <c r="I16" i="19"/>
  <c r="H16" i="19"/>
  <c r="G16" i="19"/>
  <c r="C16" i="19"/>
  <c r="B16" i="19"/>
  <c r="M15" i="19"/>
  <c r="L15" i="19"/>
  <c r="K15" i="19"/>
  <c r="J15" i="19"/>
  <c r="I15" i="19"/>
  <c r="H15" i="19"/>
  <c r="G15" i="19"/>
  <c r="C15" i="19"/>
  <c r="B15" i="19"/>
  <c r="D12" i="19"/>
  <c r="B12" i="19"/>
  <c r="D11" i="19"/>
  <c r="B11" i="19"/>
  <c r="D10" i="19"/>
  <c r="B10" i="19"/>
  <c r="D9" i="19"/>
  <c r="B9" i="19"/>
  <c r="D8" i="19"/>
  <c r="B8" i="19"/>
  <c r="D7" i="19"/>
  <c r="B7" i="19"/>
  <c r="D6" i="19"/>
  <c r="C5" i="19"/>
  <c r="C22" i="18"/>
  <c r="B22" i="18"/>
  <c r="C21" i="18"/>
  <c r="B21" i="18"/>
  <c r="C20" i="18"/>
  <c r="B20" i="18"/>
  <c r="C19" i="18"/>
  <c r="B19" i="18"/>
  <c r="C18" i="18"/>
  <c r="B18" i="18"/>
  <c r="C17" i="18"/>
  <c r="B17" i="18"/>
  <c r="M16" i="18"/>
  <c r="L16" i="18"/>
  <c r="K16" i="18"/>
  <c r="J16" i="18"/>
  <c r="I16" i="18"/>
  <c r="H16" i="18"/>
  <c r="G16" i="18"/>
  <c r="C16" i="18"/>
  <c r="B16" i="18"/>
  <c r="M15" i="18"/>
  <c r="L15" i="18"/>
  <c r="K15" i="18"/>
  <c r="J15" i="18"/>
  <c r="I15" i="18"/>
  <c r="H15" i="18"/>
  <c r="G15" i="18"/>
  <c r="C15" i="18"/>
  <c r="B15" i="18"/>
  <c r="D12" i="18"/>
  <c r="B12" i="18"/>
  <c r="D11" i="18"/>
  <c r="B11" i="18"/>
  <c r="D10" i="18"/>
  <c r="B10" i="18"/>
  <c r="D9" i="18"/>
  <c r="B9" i="18"/>
  <c r="D8" i="18"/>
  <c r="B8" i="18"/>
  <c r="D7" i="18"/>
  <c r="B7" i="18"/>
  <c r="D6" i="18"/>
  <c r="C5" i="18"/>
  <c r="C22" i="17"/>
  <c r="B22" i="17"/>
  <c r="C21" i="17"/>
  <c r="B21" i="17"/>
  <c r="C20" i="17"/>
  <c r="B20" i="17"/>
  <c r="C19" i="17"/>
  <c r="B19" i="17"/>
  <c r="C18" i="17"/>
  <c r="B18" i="17"/>
  <c r="C17" i="17"/>
  <c r="B17" i="17"/>
  <c r="M16" i="17"/>
  <c r="L16" i="17"/>
  <c r="K16" i="17"/>
  <c r="J16" i="17"/>
  <c r="I16" i="17"/>
  <c r="H16" i="17"/>
  <c r="G16" i="17"/>
  <c r="C16" i="17"/>
  <c r="B16" i="17"/>
  <c r="M15" i="17"/>
  <c r="L15" i="17"/>
  <c r="K15" i="17"/>
  <c r="J15" i="17"/>
  <c r="I15" i="17"/>
  <c r="H15" i="17"/>
  <c r="G15" i="17"/>
  <c r="C15" i="17"/>
  <c r="B15" i="17"/>
  <c r="D12" i="17"/>
  <c r="B12" i="17"/>
  <c r="D11" i="17"/>
  <c r="B11" i="17"/>
  <c r="D10" i="17"/>
  <c r="B10" i="17"/>
  <c r="D9" i="17"/>
  <c r="B9" i="17"/>
  <c r="D8" i="17"/>
  <c r="B8" i="17"/>
  <c r="D7" i="17"/>
  <c r="B7" i="17"/>
  <c r="D6" i="17"/>
  <c r="C5" i="17"/>
  <c r="C22" i="14"/>
  <c r="B22" i="14"/>
  <c r="C21" i="14"/>
  <c r="B21" i="14"/>
  <c r="C20" i="14"/>
  <c r="B20" i="14"/>
  <c r="C19" i="14"/>
  <c r="B19" i="14"/>
  <c r="C18" i="14"/>
  <c r="B18" i="14"/>
  <c r="C17" i="14"/>
  <c r="B17" i="14"/>
  <c r="M16" i="14"/>
  <c r="L16" i="14"/>
  <c r="K16" i="14"/>
  <c r="J16" i="14"/>
  <c r="I16" i="14"/>
  <c r="H16" i="14"/>
  <c r="G16" i="14"/>
  <c r="C16" i="14"/>
  <c r="B16" i="14"/>
  <c r="M15" i="14"/>
  <c r="L15" i="14"/>
  <c r="K15" i="14"/>
  <c r="J15" i="14"/>
  <c r="I15" i="14"/>
  <c r="H15" i="14"/>
  <c r="G15" i="14"/>
  <c r="C15" i="14"/>
  <c r="B15" i="14"/>
  <c r="D12" i="14"/>
  <c r="B12" i="14"/>
  <c r="D11" i="14"/>
  <c r="B11" i="14"/>
  <c r="D10" i="14"/>
  <c r="B10" i="14"/>
  <c r="D9" i="14"/>
  <c r="B9" i="14"/>
  <c r="D8" i="14"/>
  <c r="B8" i="14"/>
  <c r="D7" i="14"/>
  <c r="B7" i="14"/>
  <c r="D6" i="14"/>
  <c r="C5" i="14"/>
  <c r="D221" i="1"/>
  <c r="G208" i="1"/>
  <c r="L195" i="1"/>
  <c r="L194" i="1"/>
  <c r="L193" i="1"/>
  <c r="L192" i="1"/>
  <c r="L181" i="1"/>
  <c r="L180" i="1"/>
  <c r="L179" i="1"/>
  <c r="L178" i="1"/>
  <c r="L169" i="1"/>
  <c r="D169" i="1"/>
  <c r="L168" i="1"/>
  <c r="D168" i="1"/>
  <c r="L167" i="1"/>
  <c r="D167" i="1"/>
  <c r="L166" i="1"/>
  <c r="D166" i="1"/>
  <c r="L165" i="1"/>
  <c r="D165" i="1"/>
  <c r="L164" i="1"/>
  <c r="D164" i="1"/>
  <c r="L163" i="1"/>
  <c r="D163" i="1"/>
  <c r="L162" i="1"/>
  <c r="D162" i="1"/>
  <c r="L161" i="1"/>
  <c r="D161" i="1"/>
  <c r="L160" i="1"/>
  <c r="H160" i="1"/>
  <c r="F160" i="1"/>
  <c r="D160" i="1"/>
  <c r="L159" i="1"/>
  <c r="C158" i="1"/>
  <c r="K156" i="1"/>
  <c r="L155" i="1"/>
  <c r="D155" i="1"/>
  <c r="L154" i="1"/>
  <c r="D154" i="1"/>
  <c r="L153" i="1"/>
  <c r="D153" i="1"/>
  <c r="L152" i="1"/>
  <c r="D152" i="1"/>
  <c r="L151" i="1"/>
  <c r="D151" i="1"/>
  <c r="L150" i="1"/>
  <c r="D150" i="1"/>
  <c r="L149" i="1"/>
  <c r="D149" i="1"/>
  <c r="L148" i="1"/>
  <c r="D148" i="1"/>
  <c r="L147" i="1"/>
  <c r="D147" i="1"/>
  <c r="L146" i="1"/>
  <c r="H146" i="1"/>
  <c r="F146" i="1"/>
  <c r="D146" i="1"/>
  <c r="L145" i="1"/>
  <c r="C144" i="1"/>
  <c r="K142" i="1"/>
  <c r="L141" i="1"/>
  <c r="D141" i="1"/>
  <c r="L140" i="1"/>
  <c r="D140" i="1"/>
  <c r="L139" i="1"/>
  <c r="D139" i="1"/>
  <c r="L138" i="1"/>
  <c r="D138" i="1"/>
  <c r="L137" i="1"/>
  <c r="D137" i="1"/>
  <c r="L136" i="1"/>
  <c r="D136" i="1"/>
  <c r="L135" i="1"/>
  <c r="D135" i="1"/>
  <c r="L134" i="1"/>
  <c r="D134" i="1"/>
  <c r="L133" i="1"/>
  <c r="D133" i="1"/>
  <c r="L132" i="1"/>
  <c r="H132" i="1"/>
  <c r="F132" i="1"/>
  <c r="D132" i="1"/>
  <c r="L131" i="1"/>
  <c r="C130" i="1"/>
  <c r="K128" i="1"/>
  <c r="L125" i="1"/>
  <c r="L124" i="1"/>
  <c r="L123" i="1"/>
  <c r="L122" i="1"/>
  <c r="L111" i="1"/>
  <c r="L110" i="1"/>
  <c r="L109" i="1"/>
  <c r="L108" i="1"/>
  <c r="L97" i="1"/>
  <c r="L96" i="1"/>
  <c r="L95" i="1"/>
  <c r="L94" i="1"/>
  <c r="L83" i="1"/>
  <c r="L82" i="1"/>
  <c r="L81" i="1"/>
  <c r="L80" i="1"/>
  <c r="L71" i="1"/>
  <c r="D71" i="1"/>
  <c r="L70" i="1"/>
  <c r="D70" i="1"/>
  <c r="L69" i="1"/>
  <c r="D69" i="1"/>
  <c r="L68" i="1"/>
  <c r="D68" i="1"/>
  <c r="L67" i="1"/>
  <c r="D67" i="1"/>
  <c r="L66" i="1"/>
  <c r="D66" i="1"/>
  <c r="L65" i="1"/>
  <c r="D65" i="1"/>
  <c r="L64" i="1"/>
  <c r="D64" i="1"/>
  <c r="L63" i="1"/>
  <c r="D63" i="1"/>
  <c r="L62" i="1"/>
  <c r="H62" i="1"/>
  <c r="F62" i="1"/>
  <c r="D62" i="1"/>
  <c r="L61" i="1"/>
  <c r="C60" i="1"/>
  <c r="K58" i="1"/>
  <c r="D54" i="1"/>
  <c r="D52" i="1"/>
  <c r="H50" i="1"/>
  <c r="H49" i="1"/>
  <c r="C49" i="1"/>
  <c r="H46" i="1"/>
  <c r="F7" i="1"/>
  <c r="F3" i="1"/>
  <c r="I87" i="1"/>
  <c r="I185" i="1"/>
  <c r="I101" i="1"/>
  <c r="I73" i="1"/>
  <c r="I115" i="1"/>
  <c r="I171" i="1"/>
  <c r="D85" i="1" l="1"/>
  <c r="D83" i="1"/>
  <c r="D81" i="1"/>
  <c r="D79" i="1"/>
  <c r="D77" i="1"/>
  <c r="D76" i="1"/>
  <c r="L78" i="1"/>
  <c r="L79" i="1" s="1"/>
  <c r="L84" i="1" s="1"/>
  <c r="L85" i="1" s="1"/>
  <c r="L76" i="1"/>
  <c r="L75" i="1"/>
  <c r="D84" i="1"/>
  <c r="D82" i="1"/>
  <c r="D80" i="1"/>
  <c r="D78" i="1"/>
  <c r="H76" i="1"/>
  <c r="L77" i="1"/>
  <c r="F76" i="1"/>
  <c r="L190" i="1"/>
  <c r="L191" i="1" s="1"/>
  <c r="L196" i="1" s="1"/>
  <c r="L197" i="1" s="1"/>
  <c r="L188" i="1"/>
  <c r="L187" i="1"/>
  <c r="D196" i="1"/>
  <c r="D194" i="1"/>
  <c r="D192" i="1"/>
  <c r="D190" i="1"/>
  <c r="H188" i="1"/>
  <c r="D197" i="1"/>
  <c r="D195" i="1"/>
  <c r="D193" i="1"/>
  <c r="D191" i="1"/>
  <c r="D189" i="1"/>
  <c r="D188" i="1"/>
  <c r="L189" i="1"/>
  <c r="F188" i="1"/>
  <c r="D113" i="1"/>
  <c r="D111" i="1"/>
  <c r="D109" i="1"/>
  <c r="D107" i="1"/>
  <c r="D105" i="1"/>
  <c r="D104" i="1"/>
  <c r="L106" i="1"/>
  <c r="L104" i="1"/>
  <c r="L103" i="1"/>
  <c r="D112" i="1"/>
  <c r="D110" i="1"/>
  <c r="D108" i="1"/>
  <c r="D106" i="1"/>
  <c r="H104" i="1"/>
  <c r="L107" i="1"/>
  <c r="L112" i="1" s="1"/>
  <c r="L113" i="1" s="1"/>
  <c r="L105" i="1"/>
  <c r="F104" i="1"/>
  <c r="D98" i="1"/>
  <c r="D96" i="1"/>
  <c r="D94" i="1"/>
  <c r="D92" i="1"/>
  <c r="H90" i="1"/>
  <c r="L91" i="1"/>
  <c r="F90" i="1"/>
  <c r="D99" i="1"/>
  <c r="D97" i="1"/>
  <c r="D95" i="1"/>
  <c r="D93" i="1"/>
  <c r="D91" i="1"/>
  <c r="D90" i="1"/>
  <c r="L92" i="1"/>
  <c r="L93" i="1" s="1"/>
  <c r="L98" i="1" s="1"/>
  <c r="L99" i="1" s="1"/>
  <c r="L90" i="1"/>
  <c r="L89" i="1"/>
  <c r="D126" i="1"/>
  <c r="D124" i="1"/>
  <c r="D122" i="1"/>
  <c r="D120" i="1"/>
  <c r="H118" i="1"/>
  <c r="L119" i="1"/>
  <c r="F118" i="1"/>
  <c r="K114" i="1" s="1"/>
  <c r="C116" i="1" s="1"/>
  <c r="D127" i="1"/>
  <c r="D125" i="1"/>
  <c r="D123" i="1"/>
  <c r="D121" i="1"/>
  <c r="D119" i="1"/>
  <c r="D118" i="1"/>
  <c r="L120" i="1"/>
  <c r="L121" i="1" s="1"/>
  <c r="L126" i="1" s="1"/>
  <c r="L127" i="1" s="1"/>
  <c r="L118" i="1"/>
  <c r="L117" i="1"/>
  <c r="L175" i="1"/>
  <c r="F174" i="1"/>
  <c r="K170" i="1" s="1"/>
  <c r="C172" i="1" s="1"/>
  <c r="D183" i="1"/>
  <c r="D181" i="1"/>
  <c r="D179" i="1"/>
  <c r="D177" i="1"/>
  <c r="D175" i="1"/>
  <c r="D174" i="1"/>
  <c r="L176" i="1"/>
  <c r="L177" i="1" s="1"/>
  <c r="L182" i="1" s="1"/>
  <c r="L183" i="1" s="1"/>
  <c r="L174" i="1"/>
  <c r="L173" i="1"/>
  <c r="D182" i="1"/>
  <c r="D180" i="1"/>
  <c r="D178" i="1"/>
  <c r="D176" i="1"/>
  <c r="H174" i="1"/>
  <c r="K86" i="1" l="1"/>
  <c r="C88" i="1" s="1"/>
  <c r="K184" i="1"/>
  <c r="C186" i="1" s="1"/>
  <c r="K100" i="1"/>
  <c r="C102" i="1" s="1"/>
  <c r="K72" i="1"/>
  <c r="C74" i="1" s="1"/>
</calcChain>
</file>

<file path=xl/sharedStrings.xml><?xml version="1.0" encoding="utf-8"?>
<sst xmlns="http://schemas.openxmlformats.org/spreadsheetml/2006/main" count="1186" uniqueCount="232">
  <si>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</si>
  <si>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 xml:space="preserve">Valuation Report </t>
  </si>
  <si>
    <t>Date:</t>
  </si>
  <si>
    <t>CPC Name:</t>
  </si>
  <si>
    <t>Axis Sanpada</t>
  </si>
  <si>
    <t>Date Of Property Visit</t>
  </si>
  <si>
    <t>Name of the builder group</t>
  </si>
  <si>
    <t>M/s.Vijay Group</t>
  </si>
  <si>
    <t>Name of the builder company</t>
  </si>
  <si>
    <t>Name of the Project</t>
  </si>
  <si>
    <t xml:space="preserve">Vakas Vijay Estates </t>
  </si>
  <si>
    <t xml:space="preserve">Vakas Vijay Estates Phase I </t>
  </si>
  <si>
    <t>Name &amp; No. of the Building</t>
  </si>
  <si>
    <t xml:space="preserve">SE 4 (Bldg No. 6 to 8)
SE 5 (Bldg No. 6, 7, 8 &amp; 9)
NE 24 (Bldg No. 1, 2, 3, 4 &amp; 5)
SE 25 - Bldg. No. 5 &amp; SE 01 Bldg. No.2 (Type B105)
</t>
  </si>
  <si>
    <t>Contact Details ( Name &amp; Contact No.)</t>
  </si>
  <si>
    <t>99224 33777</t>
  </si>
  <si>
    <t>RERA No.</t>
  </si>
  <si>
    <t xml:space="preserve">P52000000959 - Vijay Estate Vakas Phase I </t>
  </si>
  <si>
    <t>Docouments Provided</t>
  </si>
  <si>
    <t>Refer Data</t>
  </si>
  <si>
    <t xml:space="preserve">Project location details       </t>
  </si>
  <si>
    <t>S. No.6, H. No. 5A, 5B,6 &amp; 8, S.No.44, H.No.2, S.No.1,7,9,10,11,2,13,14,16,17 S. No. 46, H.No.1,3,4,6,8, S.No.53, H.No.4A/8,5,6/A/9,7,10 S.No.54, H. No.1,3,4,58/A9, S. No.35 H.No.4,6,7, S.No.56 H.No.2,3/D/6/B, H. No.3/D/6/C, S.No.57, H.No.1, S.No.58, H. No.1, S. No.61, H. No.1,5,7,8/A/9,8/B/9 S.No.58, H.No.1A,1B,1C,1D Village Vakas, Tal. Karjat, Dist. Raigad</t>
  </si>
  <si>
    <t>S No</t>
  </si>
  <si>
    <t>S. No.6, H. No. 5A, 5B, 6 &amp; 8, S.No.44, H.No.2, S.No.1, 7, 9, 10, 11, 2, 13, 14, 16, 17 S. No. 46, H.No.1, 3, 4, 6, 8, S.No.53, H.No.4A/8, 5, 6/A/9, 7, 10 S.No.54, H. No.1, 3, 4, 58/A9, S. No.35 H.No.4, 6, 7, S.No.56 H.No.2, 3/D/6/B, H. No.3/D/6/C, S.No.57, H.No.1, S.No.58, H. No.1, S. No.61, H. No.1, 5, 7, 8/A/9, 8/B/9 S.No.58, H.No.1A, 1B, 1C, 1D</t>
  </si>
  <si>
    <t>Plot No.</t>
  </si>
  <si>
    <t>NA</t>
  </si>
  <si>
    <t>Locality</t>
  </si>
  <si>
    <t xml:space="preserve"> Vakas</t>
  </si>
  <si>
    <t>Road</t>
  </si>
  <si>
    <t>Station Road</t>
  </si>
  <si>
    <t>District</t>
  </si>
  <si>
    <t>Raigad</t>
  </si>
  <si>
    <t>City</t>
  </si>
  <si>
    <t xml:space="preserve">Neral  </t>
  </si>
  <si>
    <t>Pin Code</t>
  </si>
  <si>
    <t>410 101</t>
  </si>
  <si>
    <t>Near by Landmark</t>
  </si>
  <si>
    <t>Vikrant Estate Emerald, 
Swarajya hotel</t>
  </si>
  <si>
    <t xml:space="preserve">Distance from city centre: </t>
  </si>
  <si>
    <t>About 6.4Km Distance From    Neral Railway Station</t>
  </si>
  <si>
    <t>Accessibility of the project from the city:(Proximities to civic amenities like school, hospital &amp; market,etc.)</t>
  </si>
  <si>
    <t>all available at  1 to 2 km.</t>
  </si>
  <si>
    <t>Does the property have electricity/water/Drainage Connection</t>
  </si>
  <si>
    <t>Yes</t>
  </si>
  <si>
    <t>Class of locality</t>
  </si>
  <si>
    <t>Middle class</t>
  </si>
  <si>
    <t>Nature of land with topographical condtion</t>
  </si>
  <si>
    <t>Plane</t>
  </si>
  <si>
    <t xml:space="preserve">Nature of the locality </t>
  </si>
  <si>
    <t>Developing</t>
  </si>
  <si>
    <t>Quality of infrastructure in vicinity</t>
  </si>
  <si>
    <t>Good</t>
  </si>
  <si>
    <t>Boundaries</t>
  </si>
  <si>
    <t>East</t>
  </si>
  <si>
    <t>West</t>
  </si>
  <si>
    <t>South</t>
  </si>
  <si>
    <t>North</t>
  </si>
  <si>
    <t>As per deed</t>
  </si>
  <si>
    <t>At site</t>
  </si>
  <si>
    <t>Open Plot</t>
  </si>
  <si>
    <t>Does the boundaries at site match, as mentioned in the Docoumentation: NA</t>
  </si>
  <si>
    <t>Type of Structure : RCC Framed Structure</t>
  </si>
  <si>
    <t xml:space="preserve">Latitude &amp; Longitude </t>
  </si>
  <si>
    <t>19.011583,73.366898</t>
  </si>
  <si>
    <t>Location Link</t>
  </si>
  <si>
    <t xml:space="preserve">https://goo.gl/maps/N66ATUmTqia2jhfRA </t>
  </si>
  <si>
    <t>Approval details:</t>
  </si>
  <si>
    <t>Approved usage of the Property: Residential                                                                                                                                                      (Restrictive convenants in regards to land use , if any)</t>
  </si>
  <si>
    <t>Total land area of the project in Sq. Mt.</t>
  </si>
  <si>
    <t>Not Provided</t>
  </si>
  <si>
    <t>Permissible FSI</t>
  </si>
  <si>
    <t>Permissible TDR/Paid FSI</t>
  </si>
  <si>
    <t>Total FSI availaible for the project</t>
  </si>
  <si>
    <t>Total Approved Builtup area of the project in Sq. Mt.</t>
  </si>
  <si>
    <t>Total number of Buildings</t>
  </si>
  <si>
    <t>15 Buildings</t>
  </si>
  <si>
    <t xml:space="preserve">Approval Detail : Plan approval </t>
  </si>
  <si>
    <t>SE 5 (Bldg No. 6, 7, 8 &amp; 9), SE 4 (Bldg No. 6 to 8), NE 24 (Bldg No. 1, 2, 3, 4 &amp; 5)</t>
  </si>
  <si>
    <t xml:space="preserve">Layout Approval No     </t>
  </si>
  <si>
    <t>Dated</t>
  </si>
  <si>
    <t xml:space="preserve">Building plan approval No    </t>
  </si>
  <si>
    <t xml:space="preserve">C.certificate No  </t>
  </si>
  <si>
    <t xml:space="preserve">NA                                                                                         Valid Up to: </t>
  </si>
  <si>
    <t>Expiry date: One year from date of issue</t>
  </si>
  <si>
    <t>SE 25 Bldg. No. 5 &amp; SE 01 Bldg. No.2 (Type B105)</t>
  </si>
  <si>
    <t>MS/LNA-1/SR/111/2016</t>
  </si>
  <si>
    <t>10/04/2017.</t>
  </si>
  <si>
    <t>MS/LNA-1/SR/111/2016                                                                                         Valid Up to: Ground + 4 upper floor</t>
  </si>
  <si>
    <t>O. Certificate No.: NA</t>
  </si>
  <si>
    <t>Date of approval: NA</t>
  </si>
  <si>
    <t>Expiry date: NA</t>
  </si>
  <si>
    <t xml:space="preserve">Commencement date of construction </t>
  </si>
  <si>
    <t>Expected Completion</t>
  </si>
  <si>
    <t>Building wise Construction details</t>
  </si>
  <si>
    <t>Approved area of the building in Sq.Mt</t>
  </si>
  <si>
    <t>Approved no of units residential</t>
  </si>
  <si>
    <t>Approved no of Floors</t>
  </si>
  <si>
    <t>SE 25 Bldg. No. 5 &amp; SE 01 Bldg. No.2 (Type B105) = Ground + 4 upper floor</t>
  </si>
  <si>
    <t>No of floors at site : All Buildings - Gr + 4th Floor's</t>
  </si>
  <si>
    <t>Quality of construction: Good</t>
  </si>
  <si>
    <t>Projected life : 60 Years After Completion</t>
  </si>
  <si>
    <t>Material laying at Site: :Bricks, Cement &amp; Steel etc.</t>
  </si>
  <si>
    <t>Construction details:</t>
  </si>
  <si>
    <t>SE 4 (Bldg No. 6 to 8)  = G + 1st to 4th Floor</t>
  </si>
  <si>
    <t>Basement</t>
  </si>
  <si>
    <t>Ground</t>
  </si>
  <si>
    <t>Podium</t>
  </si>
  <si>
    <t>Floors</t>
  </si>
  <si>
    <t xml:space="preserve">Stage of construction: </t>
  </si>
  <si>
    <t>All work Completed. OC Received.</t>
  </si>
  <si>
    <t>Type of Work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</si>
  <si>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</si>
  <si>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</si>
  <si>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</si>
  <si>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</si>
  <si>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</si>
  <si>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</si>
  <si>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</si>
  <si>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</si>
  <si>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</si>
  <si>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</si>
  <si>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</si>
  <si>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</si>
  <si>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</si>
  <si>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</si>
  <si>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</si>
  <si>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</si>
  <si>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</si>
  <si>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</si>
  <si>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</si>
  <si>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</si>
  <si>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</si>
  <si>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</si>
  <si>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</si>
  <si>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</si>
  <si>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</si>
  <si>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</si>
  <si>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</si>
  <si>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>SE 5 (Bldg No. 6)  = G + 1st to 4th Floor</t>
  </si>
  <si>
    <t>SE 5 (Bldg No. 7) = G + 1st to 4th Floor</t>
  </si>
  <si>
    <t>SE 5 (Bldg No. 8)  = G + 1st to 4th Floor</t>
  </si>
  <si>
    <t>SE 5 (Bldg No. 9)  = G + 1st to 4th Floor</t>
  </si>
  <si>
    <t>NE 24 (Bldg No. 1,3 &amp; 4) = G + 1st to 4th Floor</t>
  </si>
  <si>
    <t>NE 24 (Bldg No. 2) = G + 1st to 4th Floor</t>
  </si>
  <si>
    <t>NE 24 (Bldg No. 5) = G + 1st to 4th Floor</t>
  </si>
  <si>
    <t>SE 25 Bldg. No.5 = G + 1st to 4th Floor</t>
  </si>
  <si>
    <t>SE 01 Bldg. No.2 (Type B105) = G + 1st to 4th Floor</t>
  </si>
  <si>
    <t>Wheather the construction is as per approved Building plan : Under Construction</t>
  </si>
  <si>
    <t>Violations Observed if any : NA</t>
  </si>
  <si>
    <r>
      <rPr>
        <b/>
        <sz val="11"/>
        <rFont val="Times New Roman"/>
        <family val="1"/>
      </rPr>
      <t xml:space="preserve">Proposed Amenities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</rPr>
      <t xml:space="preserve">1.  Vitrified tiles flooring 2. Granite Kitchen Platform  3. Decorative Enternace  etc.   </t>
    </r>
    <r>
      <rPr>
        <b/>
        <sz val="11"/>
        <rFont val="Times New Roman"/>
        <family val="1"/>
      </rPr>
      <t xml:space="preserve">                                               </t>
    </r>
  </si>
  <si>
    <t>Recommended Rates of the Property :</t>
  </si>
  <si>
    <t>Recommended rate of the flat Per Sq. Ft. ( on Saleble area)</t>
  </si>
  <si>
    <t>Recommended rate of the shop Per Sq. Ft. ( on Saleble area)</t>
  </si>
  <si>
    <t>6000/-</t>
  </si>
  <si>
    <t>Floor rise rate Per Sq. Ft.</t>
  </si>
  <si>
    <t xml:space="preserve">Not Provided </t>
  </si>
  <si>
    <t xml:space="preserve">MSEB Charges </t>
  </si>
  <si>
    <t xml:space="preserve">Recommended rate of Parking </t>
  </si>
  <si>
    <t>Distress valuation of the property Per Sq. Ft.</t>
  </si>
  <si>
    <r>
      <rPr>
        <b/>
        <sz val="11"/>
        <color indexed="8"/>
        <rFont val="Times New Roman"/>
        <family val="1"/>
      </rPr>
      <t xml:space="preserve">Remarks:  
1. Construction work stopped at the time of visit. Work is same as last visit (11/02/2022).
2. We considered given rate verify by market inquire.
3. As per site visit dtd 16/09/2023, Notices were attached in the project premises. Notices are attached below.
4. Since the project has received first CC on 10/04/2017., But construction work is not yet completed.
</t>
    </r>
    <r>
      <rPr>
        <b/>
        <sz val="11"/>
        <color rgb="FFFF0000"/>
        <rFont val="Times New Roman"/>
        <family val="1"/>
      </rPr>
      <t>5. As per RERA, completion period of project Vakas Vijay Estates is expired on 30/06/2024, but still project is under construction.</t>
    </r>
    <r>
      <rPr>
        <b/>
        <sz val="11"/>
        <color indexed="8"/>
        <rFont val="Times New Roman"/>
        <family val="1"/>
      </rPr>
      <t xml:space="preserve">
</t>
    </r>
  </si>
  <si>
    <t>Undertaking :</t>
  </si>
  <si>
    <t>1) We have personally visited the property &amp; identified the same based on the documents provided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</si>
  <si>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</si>
  <si>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</si>
  <si>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</si>
  <si>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</si>
  <si>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</si>
  <si>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Authorized Signatory
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&amp; Seal of the agency</t>
  </si>
  <si>
    <t>PHOTOGRAPHS OF PROPERTY :</t>
  </si>
  <si>
    <t>Google Map :</t>
  </si>
  <si>
    <t>Notice :</t>
  </si>
  <si>
    <t>Upper Floor</t>
  </si>
  <si>
    <t>Particulars</t>
  </si>
  <si>
    <t xml:space="preserve">total floor </t>
  </si>
  <si>
    <t>plinth</t>
  </si>
  <si>
    <t>slab</t>
  </si>
  <si>
    <t>Parking</t>
  </si>
  <si>
    <t>Rate</t>
  </si>
  <si>
    <t xml:space="preserve">Bricks </t>
  </si>
  <si>
    <t>Palghar</t>
  </si>
  <si>
    <t>100000/-</t>
  </si>
  <si>
    <t>plaster</t>
  </si>
  <si>
    <t>Ulwe, karanjade</t>
  </si>
  <si>
    <t>200000/-</t>
  </si>
  <si>
    <t>Flooring</t>
  </si>
  <si>
    <t>Panvel</t>
  </si>
  <si>
    <t>300000/-</t>
  </si>
  <si>
    <t>Wood &amp; painting</t>
  </si>
  <si>
    <t>Mumbai - G + 15</t>
  </si>
  <si>
    <t>500000/-</t>
  </si>
  <si>
    <t>Finishing</t>
  </si>
  <si>
    <t>Mumbai - G + 25</t>
  </si>
  <si>
    <t>800000/-</t>
  </si>
  <si>
    <t>Mumbai - G + 35</t>
  </si>
  <si>
    <t>1000000/-</t>
  </si>
  <si>
    <t>Progress</t>
  </si>
  <si>
    <t>Recommended</t>
  </si>
  <si>
    <t>rcc</t>
  </si>
  <si>
    <t>Bricks</t>
  </si>
  <si>
    <t>Plaster</t>
  </si>
  <si>
    <t>RCC</t>
  </si>
  <si>
    <t xml:space="preserve">Recommended </t>
  </si>
  <si>
    <t>total</t>
  </si>
  <si>
    <t>Thane - G + 7</t>
  </si>
  <si>
    <t>Thane - G + 15</t>
  </si>
  <si>
    <t>400000/-</t>
  </si>
  <si>
    <t>Thane - G + 25</t>
  </si>
  <si>
    <t>600000/-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</si>
  <si>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</si>
  <si>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</si>
  <si>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</si>
  <si>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</si>
  <si>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</si>
  <si>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</si>
  <si>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</si>
  <si>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</si>
  <si>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A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</si>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</sst>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</font>
    <font>
      <b/>
      <sz val="11"/>
      <color rgb="FFFF0000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/>
    <xf numFmtId="0" fontId="16" fillId="0" borderId="0"/>
  </cellStyleXfs>
  <cellXfs count="163">
    <xf numFmtId="0" fontId="0" fillId="0" borderId="0" xfId="0"/>
    <xf numFmtId="0" fontId="0" fillId="2" borderId="1" xfId="0" applyFill="1" applyBorder="1"/>
    <xf numFmtId="0" fontId="0" fillId="0" borderId="2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9" fontId="2" fillId="0" borderId="0" xfId="1" applyFont="1" applyBorder="1"/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3" xfId="0" applyFont="1" applyBorder="1"/>
    <xf numFmtId="0" fontId="2" fillId="0" borderId="1" xfId="0" applyFont="1" applyBorder="1" applyAlignment="1">
      <alignment wrapText="1"/>
    </xf>
    <xf numFmtId="9" fontId="2" fillId="0" borderId="1" xfId="1" applyFont="1" applyBorder="1"/>
    <xf numFmtId="9" fontId="2" fillId="0" borderId="0" xfId="0" applyNumberFormat="1" applyFont="1"/>
    <xf numFmtId="0" fontId="2" fillId="0" borderId="0" xfId="0" applyFont="1" applyAlignment="1">
      <alignment horizontal="right"/>
    </xf>
    <xf numFmtId="14" fontId="0" fillId="0" borderId="0" xfId="0" applyNumberFormat="1"/>
    <xf numFmtId="0" fontId="5" fillId="0" borderId="0" xfId="3" applyFont="1"/>
    <xf numFmtId="0" fontId="3" fillId="0" borderId="0" xfId="0" applyFont="1"/>
    <xf numFmtId="0" fontId="6" fillId="0" borderId="0" xfId="0" applyFont="1"/>
    <xf numFmtId="0" fontId="5" fillId="0" borderId="1" xfId="0" applyFont="1" applyBorder="1" applyAlignment="1">
      <alignment horizontal="left" vertical="top"/>
    </xf>
    <xf numFmtId="0" fontId="5" fillId="0" borderId="4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3" borderId="1" xfId="0" applyFont="1" applyFill="1" applyBorder="1" applyAlignment="1">
      <alignment vertical="top"/>
    </xf>
    <xf numFmtId="0" fontId="11" fillId="0" borderId="14" xfId="4" applyFont="1" applyBorder="1" applyAlignment="1" applyProtection="1">
      <alignment horizontal="center" vertical="top"/>
      <protection locked="0"/>
    </xf>
    <xf numFmtId="0" fontId="11" fillId="0" borderId="4" xfId="4" applyFont="1" applyBorder="1" applyAlignment="1" applyProtection="1">
      <alignment horizontal="center" vertical="top"/>
      <protection locked="0"/>
    </xf>
    <xf numFmtId="0" fontId="11" fillId="0" borderId="1" xfId="4" applyFont="1" applyBorder="1" applyAlignment="1" applyProtection="1">
      <alignment horizontal="center" vertical="top"/>
      <protection locked="0"/>
    </xf>
    <xf numFmtId="0" fontId="11" fillId="0" borderId="1" xfId="4" applyFont="1" applyBorder="1" applyAlignment="1" applyProtection="1">
      <alignment horizontal="center" vertical="top" wrapText="1"/>
      <protection locked="0"/>
    </xf>
    <xf numFmtId="0" fontId="11" fillId="0" borderId="1" xfId="4" applyFont="1" applyBorder="1" applyAlignment="1" applyProtection="1">
      <alignment horizontal="center" wrapText="1"/>
      <protection locked="0"/>
    </xf>
    <xf numFmtId="1" fontId="11" fillId="0" borderId="1" xfId="4" applyNumberFormat="1" applyFont="1" applyBorder="1" applyAlignment="1" applyProtection="1">
      <alignment horizontal="center" wrapText="1"/>
      <protection locked="0"/>
    </xf>
    <xf numFmtId="0" fontId="12" fillId="0" borderId="16" xfId="4" applyFont="1" applyBorder="1" applyProtection="1">
      <protection hidden="1"/>
    </xf>
    <xf numFmtId="0" fontId="12" fillId="0" borderId="17" xfId="4" applyFont="1" applyBorder="1" applyProtection="1">
      <protection hidden="1"/>
    </xf>
    <xf numFmtId="0" fontId="12" fillId="0" borderId="0" xfId="4" applyFont="1" applyProtection="1">
      <protection hidden="1"/>
    </xf>
    <xf numFmtId="0" fontId="12" fillId="0" borderId="18" xfId="4" applyFont="1" applyBorder="1" applyProtection="1">
      <protection hidden="1"/>
    </xf>
    <xf numFmtId="0" fontId="2" fillId="0" borderId="0" xfId="0" applyFont="1" applyProtection="1">
      <protection hidden="1"/>
    </xf>
    <xf numFmtId="0" fontId="12" fillId="0" borderId="18" xfId="4" applyFont="1" applyBorder="1"/>
    <xf numFmtId="0" fontId="2" fillId="0" borderId="18" xfId="0" applyFont="1" applyBorder="1" applyProtection="1">
      <protection hidden="1"/>
    </xf>
    <xf numFmtId="1" fontId="0" fillId="0" borderId="18" xfId="0" applyNumberFormat="1" applyBorder="1"/>
    <xf numFmtId="0" fontId="11" fillId="0" borderId="21" xfId="4" applyFont="1" applyBorder="1" applyAlignment="1" applyProtection="1">
      <alignment horizontal="center" wrapText="1"/>
      <protection locked="0"/>
    </xf>
    <xf numFmtId="1" fontId="0" fillId="0" borderId="18" xfId="0" applyNumberFormat="1" applyBorder="1" applyAlignment="1">
      <alignment horizontal="right"/>
    </xf>
    <xf numFmtId="0" fontId="2" fillId="0" borderId="25" xfId="0" applyFont="1" applyBorder="1" applyProtection="1">
      <protection hidden="1"/>
    </xf>
    <xf numFmtId="1" fontId="0" fillId="0" borderId="26" xfId="0" applyNumberFormat="1" applyBorder="1"/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13" fillId="0" borderId="7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9" xfId="0" applyFont="1" applyBorder="1" applyAlignment="1">
      <alignment vertical="top" wrapText="1"/>
    </xf>
    <xf numFmtId="0" fontId="13" fillId="0" borderId="30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31" xfId="0" applyFont="1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9" fontId="11" fillId="3" borderId="1" xfId="4" applyNumberFormat="1" applyFont="1" applyFill="1" applyBorder="1" applyAlignment="1" applyProtection="1">
      <alignment horizontal="center" vertical="center" wrapText="1"/>
      <protection hidden="1"/>
    </xf>
    <xf numFmtId="9" fontId="11" fillId="3" borderId="21" xfId="4" applyNumberFormat="1" applyFont="1" applyFill="1" applyBorder="1" applyAlignment="1" applyProtection="1">
      <alignment horizontal="center" vertical="center" wrapText="1"/>
      <protection hidden="1"/>
    </xf>
    <xf numFmtId="9" fontId="11" fillId="3" borderId="28" xfId="4" applyNumberFormat="1" applyFont="1" applyFill="1" applyBorder="1" applyAlignment="1" applyProtection="1">
      <alignment horizontal="center" vertical="center" wrapText="1"/>
      <protection hidden="1"/>
    </xf>
    <xf numFmtId="9" fontId="11" fillId="3" borderId="29" xfId="4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11" fillId="0" borderId="14" xfId="4" applyFont="1" applyBorder="1" applyAlignment="1" applyProtection="1">
      <alignment horizontal="center" vertical="top"/>
      <protection locked="0"/>
    </xf>
    <xf numFmtId="0" fontId="11" fillId="0" borderId="4" xfId="4" applyFont="1" applyBorder="1" applyAlignment="1" applyProtection="1">
      <alignment horizontal="center" vertical="top"/>
      <protection locked="0"/>
    </xf>
    <xf numFmtId="0" fontId="11" fillId="0" borderId="14" xfId="4" applyFont="1" applyBorder="1" applyAlignment="1" applyProtection="1">
      <alignment horizontal="center" vertical="top" wrapText="1"/>
      <protection locked="0"/>
    </xf>
    <xf numFmtId="0" fontId="11" fillId="0" borderId="4" xfId="4" applyFont="1" applyBorder="1" applyAlignment="1" applyProtection="1">
      <alignment horizontal="center" vertical="top" wrapText="1"/>
      <protection locked="0"/>
    </xf>
    <xf numFmtId="0" fontId="11" fillId="0" borderId="19" xfId="4" applyFont="1" applyBorder="1" applyAlignment="1" applyProtection="1">
      <alignment horizontal="center" vertical="top"/>
      <protection locked="0"/>
    </xf>
    <xf numFmtId="0" fontId="11" fillId="0" borderId="20" xfId="4" applyFont="1" applyBorder="1" applyAlignment="1" applyProtection="1">
      <alignment horizontal="center" vertical="top"/>
      <protection locked="0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3" fontId="7" fillId="3" borderId="4" xfId="0" applyNumberFormat="1" applyFont="1" applyFill="1" applyBorder="1" applyAlignment="1">
      <alignment horizontal="left" vertical="top"/>
    </xf>
    <xf numFmtId="0" fontId="7" fillId="3" borderId="5" xfId="0" applyFont="1" applyFill="1" applyBorder="1" applyAlignment="1">
      <alignment horizontal="left" vertical="top"/>
    </xf>
    <xf numFmtId="0" fontId="7" fillId="3" borderId="6" xfId="0" applyFont="1" applyFill="1" applyBorder="1" applyAlignment="1">
      <alignment horizontal="left" vertical="top"/>
    </xf>
    <xf numFmtId="3" fontId="5" fillId="3" borderId="4" xfId="0" applyNumberFormat="1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/>
    </xf>
    <xf numFmtId="0" fontId="7" fillId="0" borderId="7" xfId="3" applyFont="1" applyBorder="1" applyAlignment="1">
      <alignment horizontal="left" vertical="top" wrapText="1"/>
    </xf>
    <xf numFmtId="0" fontId="7" fillId="0" borderId="8" xfId="3" applyFont="1" applyBorder="1" applyAlignment="1">
      <alignment horizontal="left" vertical="top" wrapText="1"/>
    </xf>
    <xf numFmtId="0" fontId="7" fillId="0" borderId="9" xfId="3" applyFont="1" applyBorder="1" applyAlignment="1">
      <alignment horizontal="left" vertical="top" wrapText="1"/>
    </xf>
    <xf numFmtId="0" fontId="10" fillId="0" borderId="14" xfId="4" applyFont="1" applyBorder="1" applyAlignment="1" applyProtection="1">
      <alignment horizontal="left" vertical="top"/>
      <protection locked="0"/>
    </xf>
    <xf numFmtId="0" fontId="10" fillId="0" borderId="4" xfId="4" applyFont="1" applyBorder="1" applyAlignment="1" applyProtection="1">
      <alignment horizontal="left" vertical="top"/>
      <protection locked="0"/>
    </xf>
    <xf numFmtId="0" fontId="10" fillId="0" borderId="1" xfId="4" applyFont="1" applyBorder="1" applyAlignment="1" applyProtection="1">
      <alignment horizontal="left" vertical="top" wrapText="1"/>
      <protection locked="0"/>
    </xf>
    <xf numFmtId="0" fontId="10" fillId="0" borderId="28" xfId="4" applyFont="1" applyBorder="1" applyAlignment="1" applyProtection="1">
      <alignment horizontal="left" vertical="top" wrapText="1"/>
      <protection locked="0"/>
    </xf>
    <xf numFmtId="0" fontId="11" fillId="0" borderId="15" xfId="4" applyFont="1" applyBorder="1" applyAlignment="1" applyProtection="1">
      <alignment horizontal="center" vertical="top"/>
      <protection locked="0"/>
    </xf>
    <xf numFmtId="0" fontId="11" fillId="0" borderId="5" xfId="4" applyFont="1" applyBorder="1" applyAlignment="1" applyProtection="1">
      <alignment horizontal="center" vertical="top"/>
      <protection locked="0"/>
    </xf>
    <xf numFmtId="0" fontId="11" fillId="0" borderId="1" xfId="4" applyFont="1" applyBorder="1" applyAlignment="1" applyProtection="1">
      <alignment horizontal="center" vertical="top" wrapText="1"/>
      <protection locked="0"/>
    </xf>
    <xf numFmtId="0" fontId="11" fillId="0" borderId="28" xfId="4" applyFont="1" applyBorder="1" applyAlignment="1" applyProtection="1">
      <alignment horizontal="center" vertical="top" wrapText="1"/>
      <protection locked="0"/>
    </xf>
    <xf numFmtId="0" fontId="10" fillId="0" borderId="22" xfId="4" applyFont="1" applyBorder="1" applyAlignment="1" applyProtection="1">
      <alignment horizontal="center" vertical="top" wrapText="1"/>
      <protection locked="0"/>
    </xf>
    <xf numFmtId="0" fontId="10" fillId="0" borderId="23" xfId="4" applyFont="1" applyBorder="1" applyAlignment="1" applyProtection="1">
      <alignment horizontal="center" vertical="top" wrapText="1"/>
      <protection locked="0"/>
    </xf>
    <xf numFmtId="0" fontId="10" fillId="0" borderId="24" xfId="4" applyFont="1" applyBorder="1" applyAlignment="1" applyProtection="1">
      <alignment horizontal="left" vertical="top" wrapText="1"/>
      <protection locked="0"/>
    </xf>
    <xf numFmtId="0" fontId="10" fillId="0" borderId="27" xfId="4" applyFont="1" applyBorder="1" applyAlignment="1" applyProtection="1">
      <alignment horizontal="left" vertical="top" wrapText="1"/>
      <protection locked="0"/>
    </xf>
    <xf numFmtId="0" fontId="11" fillId="0" borderId="1" xfId="4" applyFont="1" applyBorder="1" applyAlignment="1" applyProtection="1">
      <alignment horizontal="center" vertical="top"/>
      <protection locked="0"/>
    </xf>
    <xf numFmtId="0" fontId="11" fillId="0" borderId="28" xfId="4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10" fillId="0" borderId="12" xfId="4" applyFont="1" applyBorder="1" applyAlignment="1" applyProtection="1">
      <alignment horizontal="center" vertical="top" wrapText="1"/>
      <protection locked="0"/>
    </xf>
    <xf numFmtId="0" fontId="10" fillId="0" borderId="2" xfId="4" applyFont="1" applyBorder="1" applyAlignment="1" applyProtection="1">
      <alignment horizontal="center" vertical="top" wrapText="1"/>
      <protection locked="0"/>
    </xf>
    <xf numFmtId="0" fontId="10" fillId="0" borderId="13" xfId="4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center" vertical="top"/>
    </xf>
    <xf numFmtId="0" fontId="8" fillId="0" borderId="4" xfId="0" applyFont="1" applyBorder="1" applyAlignment="1">
      <alignment horizontal="left" vertical="top"/>
    </xf>
    <xf numFmtId="0" fontId="8" fillId="0" borderId="6" xfId="0" applyFont="1" applyBorder="1" applyAlignment="1">
      <alignment horizontal="left"/>
    </xf>
    <xf numFmtId="14" fontId="5" fillId="0" borderId="4" xfId="0" applyNumberFormat="1" applyFont="1" applyBorder="1" applyAlignment="1">
      <alignment horizontal="left" vertical="top"/>
    </xf>
    <xf numFmtId="0" fontId="7" fillId="0" borderId="4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5" fillId="0" borderId="4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9" fillId="0" borderId="4" xfId="2" applyBorder="1" applyAlignment="1">
      <alignment horizontal="left" vertical="top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14" fontId="5" fillId="0" borderId="5" xfId="0" applyNumberFormat="1" applyFont="1" applyBorder="1" applyAlignment="1">
      <alignment horizontal="left" vertical="top"/>
    </xf>
    <xf numFmtId="14" fontId="5" fillId="0" borderId="6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5">
    <cellStyle name="Excel Built-in Normal" xfId="3"/>
    <cellStyle name="Hyperlink" xfId="2" builtinId="8"/>
    <cellStyle name="Normal" xfId="0" builtinId="0"/>
    <cellStyle name="Normal 3" xfId="4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33617</xdr:colOff>
      <xdr:row>275</xdr:row>
      <xdr:rowOff>17928</xdr:rowOff>
    </xdr:from>
    <xdr:to>
      <xdr:col>7</xdr:col>
      <xdr:colOff>420150</xdr:colOff>
      <xdr:row>290</xdr:row>
      <xdr:rowOff>40429</xdr:rowOff>
    </xdr:to>
    <xdr:pic>
      <xdr:nvPicPr>
        <xdr:cNvPr id="1303" name="Picture 1">
          <a:extLst>
            <a:ext uri="{FF2B5EF4-FFF2-40B4-BE49-F238E27FC236}">
              <a16:creationId xmlns="" xmlns:a16="http://schemas.microsoft.com/office/drawing/2014/main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/>
        <a:srcRect/>
        <a:stretch>
          <a:fillRect/>
        </a:stretch>
      </xdr:blipFill>
      <xdr:spPr>
        <a:xfrm>
          <a:off x="805142" y="62149503"/>
          <a:ext cx="4463233" cy="2880001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11206</xdr:colOff>
      <xdr:row>258</xdr:row>
      <xdr:rowOff>190499</xdr:rowOff>
    </xdr:from>
    <xdr:to>
      <xdr:col>7</xdr:col>
      <xdr:colOff>378714</xdr:colOff>
      <xdr:row>274</xdr:row>
      <xdr:rowOff>22499</xdr:rowOff>
    </xdr:to>
    <xdr:pic>
      <xdr:nvPicPr>
        <xdr:cNvPr id="1304" name="Picture 2">
          <a:extLst>
            <a:ext uri="{FF2B5EF4-FFF2-40B4-BE49-F238E27FC236}">
              <a16:creationId xmlns="" xmlns:a16="http://schemas.microsoft.com/office/drawing/2014/main" id="{00000000-0008-0000-00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>
        <a:xfrm>
          <a:off x="782731" y="59083574"/>
          <a:ext cx="4444208" cy="2880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400050</xdr:colOff>
      <xdr:row>293</xdr:row>
      <xdr:rowOff>28575</xdr:rowOff>
    </xdr:from>
    <xdr:to>
      <xdr:col>8</xdr:col>
      <xdr:colOff>503175</xdr:colOff>
      <xdr:row>332</xdr:row>
      <xdr:rowOff>46834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0" y="65589150"/>
          <a:ext cx="5580000" cy="744775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400050</xdr:colOff>
      <xdr:row>334</xdr:row>
      <xdr:rowOff>161925</xdr:rowOff>
    </xdr:from>
    <xdr:to>
      <xdr:col>8</xdr:col>
      <xdr:colOff>503175</xdr:colOff>
      <xdr:row>374</xdr:row>
      <xdr:rowOff>2383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0" y="73533000"/>
          <a:ext cx="5580000" cy="746045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400050</xdr:colOff>
      <xdr:row>416</xdr:row>
      <xdr:rowOff>142875</xdr:rowOff>
    </xdr:from>
    <xdr:to>
      <xdr:col>8</xdr:col>
      <xdr:colOff>503175</xdr:colOff>
      <xdr:row>455</xdr:row>
      <xdr:rowOff>161133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0" y="89134950"/>
          <a:ext cx="5580000" cy="744775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390525</xdr:colOff>
      <xdr:row>375</xdr:row>
      <xdr:rowOff>180975</xdr:rowOff>
    </xdr:from>
    <xdr:to>
      <xdr:col>8</xdr:col>
      <xdr:colOff>493650</xdr:colOff>
      <xdr:row>415</xdr:row>
      <xdr:rowOff>8733</xdr:rowOff>
    </xdr:to>
    <xdr:pic>
      <xdr:nvPicPr>
        <xdr:cNvPr id="23" name="Picture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" y="81362550"/>
          <a:ext cx="5580000" cy="744775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142875</xdr:colOff>
      <xdr:row>221</xdr:row>
      <xdr:rowOff>142875</xdr:rowOff>
    </xdr:from>
    <xdr:to>
      <xdr:col>9</xdr:col>
      <xdr:colOff>48055</xdr:colOff>
      <xdr:row>244</xdr:row>
      <xdr:rowOff>159750</xdr:rowOff>
    </xdr:to>
    <xdr:grpSp>
      <xdr:nvGrpSpPr>
        <xdr:cNvPr id="29" name="Group 28"/>
        <xdr:cNvGrpSpPr/>
      </xdr:nvGrpSpPr>
      <xdr:grpSpPr>
        <a:xfrm>
          <a:off x="153924" y="50048160"/>
          <a:ext cx="6478954" cy="4248261"/>
          <a:chOff x="114300" y="51830287"/>
          <a:chExt cx="6029755" cy="4388850"/>
        </a:xfrm>
      </xdr:grpSpPr>
      <xdr:pic>
        <xdr:nvPicPr>
          <xdr:cNvPr id="30" name="Picture 29" descr="https://vsjcllp.vsjadon.com/upload/insp-246660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562476" y="54149625"/>
            <a:ext cx="1546950" cy="206475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46660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4300" y="54154387"/>
            <a:ext cx="2750451" cy="206475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46660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4300" y="51830287"/>
            <a:ext cx="2962705" cy="2224088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46660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181350" y="51830287"/>
            <a:ext cx="2962705" cy="2224088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46660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943226" y="54149625"/>
            <a:ext cx="1546950" cy="206475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171450</xdr:rowOff>
    </xdr:from>
    <xdr:to>
      <xdr:col>7</xdr:col>
      <xdr:colOff>85725</xdr:colOff>
      <xdr:row>15</xdr:row>
      <xdr:rowOff>123825</xdr:rowOff>
    </xdr:to>
    <xdr:pic>
      <xdr:nvPicPr>
        <xdr:cNvPr id="11266" name="Picture 1">
          <a:extLst>
            <a:ext uri="{FF2B5EF4-FFF2-40B4-BE49-F238E27FC236}">
              <a16:creationId xmlns="" xmlns:a16="http://schemas.microsoft.com/office/drawing/2014/main" id="{00000000-0008-0000-0800-00000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28675" y="171450"/>
          <a:ext cx="3543300" cy="280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571500</xdr:colOff>
      <xdr:row>4</xdr:row>
      <xdr:rowOff>19050</xdr:rowOff>
    </xdr:from>
    <xdr:to>
      <xdr:col>35</xdr:col>
      <xdr:colOff>180975</xdr:colOff>
      <xdr:row>42</xdr:row>
      <xdr:rowOff>95250</xdr:rowOff>
    </xdr:to>
    <xdr:pic>
      <xdr:nvPicPr>
        <xdr:cNvPr id="2102" name="Picture 1">
          <a:extLst>
            <a:ext uri="{FF2B5EF4-FFF2-40B4-BE49-F238E27FC236}">
              <a16:creationId xmlns="" xmlns:a16="http://schemas.microsoft.com/office/drawing/2014/main" id="{00000000-0008-0000-0B00-00003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72475" y="781050"/>
          <a:ext cx="12811125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N66ATUmTqia2jhfRA" TargetMode="External"/><Relationship Id="rId4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6"/>
  <sheetViews>
    <sheetView tabSelected="1" view="pageBreakPreview" topLeftCell="A202" zoomScaleNormal="100" zoomScalePageLayoutView="85" workbookViewId="0">
      <selection activeCell="L210" sqref="L210"/>
    </sheetView>
  </sheetViews>
  <sheetFormatPr defaultColWidth="9.140625" defaultRowHeight="15"/>
  <cols>
    <col min="1" max="1" width="11.5703125" style="24" customWidth="1"/>
    <col min="2" max="2" width="11.7109375" style="24" customWidth="1"/>
    <col min="3" max="3" width="13.5703125" style="24" customWidth="1"/>
    <col min="4" max="4" width="7.28515625" style="24" customWidth="1"/>
    <col min="5" max="5" width="8.140625" style="24" customWidth="1"/>
    <col min="6" max="6" width="10.5703125" style="24" customWidth="1"/>
    <col min="7" max="7" width="9.85546875" style="24" customWidth="1"/>
    <col min="8" max="8" width="9.42578125" style="24" customWidth="1"/>
    <col min="9" max="9" width="9.7109375" style="24" customWidth="1"/>
    <col min="10" max="10" width="2.140625" style="24" customWidth="1"/>
    <col min="11" max="11" width="17" style="24" customWidth="1"/>
    <col min="12" max="16384" width="9.140625" style="24"/>
  </cols>
  <sheetData>
    <row r="1" spans="1:13" ht="43.9" customHeight="1">
      <c r="A1" s="152" t="s">
        <v>0</v>
      </c>
      <c r="B1" s="153"/>
      <c r="C1" s="153"/>
      <c r="D1" s="153"/>
      <c r="E1" s="153"/>
      <c r="F1" s="153"/>
      <c r="G1" s="153"/>
      <c r="H1" s="153"/>
      <c r="I1" s="153"/>
      <c r="J1" s="154"/>
    </row>
    <row r="2" spans="1:13">
      <c r="A2" s="131" t="s">
        <v>1</v>
      </c>
      <c r="B2" s="132"/>
      <c r="C2" s="132"/>
      <c r="D2" s="132"/>
      <c r="E2" s="132"/>
      <c r="F2" s="132"/>
      <c r="G2" s="132"/>
      <c r="H2" s="132"/>
      <c r="I2" s="132"/>
      <c r="J2" s="133"/>
    </row>
    <row r="3" spans="1:13">
      <c r="A3" s="78" t="s">
        <v>2</v>
      </c>
      <c r="B3" s="79"/>
      <c r="C3" s="79"/>
      <c r="D3" s="79"/>
      <c r="E3" s="80"/>
      <c r="F3" s="122" t="str">
        <f ca="1">TEXT(TODAY(),"DD/MM/YYYY")</f>
        <v>10/09/2025</v>
      </c>
      <c r="G3" s="155"/>
      <c r="H3" s="155"/>
      <c r="I3" s="155"/>
      <c r="J3" s="156"/>
    </row>
    <row r="4" spans="1:13">
      <c r="A4" s="78" t="s">
        <v>3</v>
      </c>
      <c r="B4" s="79"/>
      <c r="C4" s="79"/>
      <c r="D4" s="79"/>
      <c r="E4" s="80"/>
      <c r="F4" s="78" t="s">
        <v>4</v>
      </c>
      <c r="G4" s="79"/>
      <c r="H4" s="79"/>
      <c r="I4" s="79"/>
      <c r="J4" s="80"/>
    </row>
    <row r="5" spans="1:13">
      <c r="A5" s="78" t="s">
        <v>5</v>
      </c>
      <c r="B5" s="79"/>
      <c r="C5" s="79"/>
      <c r="D5" s="79"/>
      <c r="E5" s="80"/>
      <c r="F5" s="122">
        <v>45909</v>
      </c>
      <c r="G5" s="155"/>
      <c r="H5" s="155"/>
      <c r="I5" s="155"/>
      <c r="J5" s="156"/>
    </row>
    <row r="6" spans="1:13" ht="16.5" customHeight="1">
      <c r="A6" s="78" t="s">
        <v>6</v>
      </c>
      <c r="B6" s="79"/>
      <c r="C6" s="79"/>
      <c r="D6" s="79"/>
      <c r="E6" s="80"/>
      <c r="F6" s="69" t="s">
        <v>7</v>
      </c>
      <c r="G6" s="70"/>
      <c r="H6" s="70"/>
      <c r="I6" s="70"/>
      <c r="J6" s="71"/>
    </row>
    <row r="7" spans="1:13" ht="15" customHeight="1">
      <c r="A7" s="78" t="s">
        <v>8</v>
      </c>
      <c r="B7" s="79"/>
      <c r="C7" s="79"/>
      <c r="D7" s="79"/>
      <c r="E7" s="80"/>
      <c r="F7" s="69" t="str">
        <f>F6</f>
        <v>M/s.Vijay Group</v>
      </c>
      <c r="G7" s="70"/>
      <c r="H7" s="70"/>
      <c r="I7" s="70"/>
      <c r="J7" s="71"/>
    </row>
    <row r="8" spans="1:13">
      <c r="A8" s="78" t="s">
        <v>9</v>
      </c>
      <c r="B8" s="79"/>
      <c r="C8" s="79"/>
      <c r="D8" s="79"/>
      <c r="E8" s="80"/>
      <c r="F8" s="81" t="s">
        <v>10</v>
      </c>
      <c r="G8" s="82"/>
      <c r="H8" s="82"/>
      <c r="I8" s="82"/>
      <c r="J8" s="83"/>
      <c r="M8" s="24" t="s">
        <v>11</v>
      </c>
    </row>
    <row r="9" spans="1:13" ht="76.5" customHeight="1">
      <c r="A9" s="78" t="s">
        <v>12</v>
      </c>
      <c r="B9" s="79"/>
      <c r="C9" s="79"/>
      <c r="D9" s="79"/>
      <c r="E9" s="80"/>
      <c r="F9" s="69" t="s">
        <v>13</v>
      </c>
      <c r="G9" s="79"/>
      <c r="H9" s="79"/>
      <c r="I9" s="79"/>
      <c r="J9" s="80"/>
    </row>
    <row r="10" spans="1:13">
      <c r="A10" s="78" t="s">
        <v>14</v>
      </c>
      <c r="B10" s="79"/>
      <c r="C10" s="79"/>
      <c r="D10" s="79"/>
      <c r="E10" s="80"/>
      <c r="F10" s="69" t="s">
        <v>15</v>
      </c>
      <c r="G10" s="70"/>
      <c r="H10" s="70"/>
      <c r="I10" s="70"/>
      <c r="J10" s="71"/>
    </row>
    <row r="11" spans="1:13">
      <c r="A11" s="78" t="s">
        <v>16</v>
      </c>
      <c r="B11" s="79"/>
      <c r="C11" s="79"/>
      <c r="D11" s="79"/>
      <c r="E11" s="80"/>
      <c r="F11" s="69" t="s">
        <v>17</v>
      </c>
      <c r="G11" s="70"/>
      <c r="H11" s="70"/>
      <c r="I11" s="70"/>
      <c r="J11" s="71"/>
    </row>
    <row r="12" spans="1:13">
      <c r="A12" s="78" t="s">
        <v>18</v>
      </c>
      <c r="B12" s="79"/>
      <c r="C12" s="79"/>
      <c r="D12" s="79"/>
      <c r="E12" s="80"/>
      <c r="F12" s="78" t="s">
        <v>19</v>
      </c>
      <c r="G12" s="79"/>
      <c r="H12" s="79"/>
      <c r="I12" s="79"/>
      <c r="J12" s="80"/>
    </row>
    <row r="13" spans="1:13" ht="79.5" customHeight="1">
      <c r="A13" s="115" t="s">
        <v>20</v>
      </c>
      <c r="B13" s="115"/>
      <c r="C13" s="69" t="s">
        <v>21</v>
      </c>
      <c r="D13" s="70"/>
      <c r="E13" s="70"/>
      <c r="F13" s="70"/>
      <c r="G13" s="70"/>
      <c r="H13" s="70"/>
      <c r="I13" s="70"/>
      <c r="J13" s="71"/>
    </row>
    <row r="14" spans="1:13" ht="150.75" customHeight="1">
      <c r="A14" s="26" t="s">
        <v>22</v>
      </c>
      <c r="B14" s="69" t="s">
        <v>23</v>
      </c>
      <c r="C14" s="70"/>
      <c r="D14" s="71"/>
      <c r="E14" s="26" t="s">
        <v>24</v>
      </c>
      <c r="F14" s="25" t="s">
        <v>25</v>
      </c>
      <c r="G14" s="27" t="s">
        <v>26</v>
      </c>
      <c r="H14" s="69" t="s">
        <v>27</v>
      </c>
      <c r="I14" s="70"/>
      <c r="J14" s="71"/>
    </row>
    <row r="15" spans="1:13">
      <c r="A15" s="26" t="s">
        <v>28</v>
      </c>
      <c r="B15" s="78" t="s">
        <v>29</v>
      </c>
      <c r="C15" s="79"/>
      <c r="D15" s="79"/>
      <c r="E15" s="80"/>
      <c r="F15" s="28" t="s">
        <v>30</v>
      </c>
      <c r="G15" s="78" t="s">
        <v>31</v>
      </c>
      <c r="H15" s="79"/>
      <c r="I15" s="79"/>
      <c r="J15" s="80"/>
    </row>
    <row r="16" spans="1:13">
      <c r="A16" s="26" t="s">
        <v>32</v>
      </c>
      <c r="B16" s="78" t="s">
        <v>33</v>
      </c>
      <c r="C16" s="79"/>
      <c r="D16" s="79"/>
      <c r="E16" s="80"/>
      <c r="F16" s="28" t="s">
        <v>34</v>
      </c>
      <c r="G16" s="78" t="s">
        <v>35</v>
      </c>
      <c r="H16" s="79"/>
      <c r="I16" s="79"/>
      <c r="J16" s="80"/>
    </row>
    <row r="17" spans="1:10" ht="32.25" customHeight="1">
      <c r="A17" s="143" t="s">
        <v>36</v>
      </c>
      <c r="B17" s="143"/>
      <c r="C17" s="144" t="s">
        <v>37</v>
      </c>
      <c r="D17" s="145"/>
      <c r="E17" s="145"/>
      <c r="F17" s="114" t="s">
        <v>38</v>
      </c>
      <c r="G17" s="114"/>
      <c r="H17" s="70" t="s">
        <v>39</v>
      </c>
      <c r="I17" s="70"/>
      <c r="J17" s="71"/>
    </row>
    <row r="18" spans="1:10" ht="15" customHeight="1">
      <c r="A18" s="135" t="s">
        <v>40</v>
      </c>
      <c r="B18" s="136"/>
      <c r="C18" s="136"/>
      <c r="D18" s="136"/>
      <c r="E18" s="137"/>
      <c r="F18" s="146" t="s">
        <v>41</v>
      </c>
      <c r="G18" s="147"/>
      <c r="H18" s="147"/>
      <c r="I18" s="147"/>
      <c r="J18" s="148"/>
    </row>
    <row r="19" spans="1:10">
      <c r="A19" s="138"/>
      <c r="B19" s="139"/>
      <c r="C19" s="139"/>
      <c r="D19" s="139"/>
      <c r="E19" s="140"/>
      <c r="F19" s="149"/>
      <c r="G19" s="150"/>
      <c r="H19" s="150"/>
      <c r="I19" s="150"/>
      <c r="J19" s="151"/>
    </row>
    <row r="20" spans="1:10" ht="15" customHeight="1">
      <c r="A20" s="135" t="s">
        <v>42</v>
      </c>
      <c r="B20" s="136"/>
      <c r="C20" s="136"/>
      <c r="D20" s="136"/>
      <c r="E20" s="137"/>
      <c r="F20" s="135" t="s">
        <v>43</v>
      </c>
      <c r="G20" s="136"/>
      <c r="H20" s="136"/>
      <c r="I20" s="136"/>
      <c r="J20" s="137"/>
    </row>
    <row r="21" spans="1:10">
      <c r="A21" s="138"/>
      <c r="B21" s="139"/>
      <c r="C21" s="139"/>
      <c r="D21" s="139"/>
      <c r="E21" s="140"/>
      <c r="F21" s="138"/>
      <c r="G21" s="139"/>
      <c r="H21" s="139"/>
      <c r="I21" s="139"/>
      <c r="J21" s="140"/>
    </row>
    <row r="22" spans="1:10">
      <c r="A22" s="78" t="s">
        <v>44</v>
      </c>
      <c r="B22" s="79"/>
      <c r="C22" s="79"/>
      <c r="D22" s="79"/>
      <c r="E22" s="80"/>
      <c r="F22" s="84" t="s">
        <v>45</v>
      </c>
      <c r="G22" s="85"/>
      <c r="H22" s="85"/>
      <c r="I22" s="85"/>
      <c r="J22" s="86"/>
    </row>
    <row r="23" spans="1:10">
      <c r="A23" s="78" t="s">
        <v>46</v>
      </c>
      <c r="B23" s="79"/>
      <c r="C23" s="79"/>
      <c r="D23" s="79"/>
      <c r="E23" s="80"/>
      <c r="F23" s="84" t="s">
        <v>47</v>
      </c>
      <c r="G23" s="85"/>
      <c r="H23" s="85"/>
      <c r="I23" s="85"/>
      <c r="J23" s="86"/>
    </row>
    <row r="24" spans="1:10">
      <c r="A24" s="78" t="s">
        <v>48</v>
      </c>
      <c r="B24" s="79"/>
      <c r="C24" s="79"/>
      <c r="D24" s="79"/>
      <c r="E24" s="80"/>
      <c r="F24" s="84" t="s">
        <v>49</v>
      </c>
      <c r="G24" s="85"/>
      <c r="H24" s="85"/>
      <c r="I24" s="85"/>
      <c r="J24" s="86"/>
    </row>
    <row r="25" spans="1:10">
      <c r="A25" s="78" t="s">
        <v>50</v>
      </c>
      <c r="B25" s="79"/>
      <c r="C25" s="79"/>
      <c r="D25" s="79"/>
      <c r="E25" s="80"/>
      <c r="F25" s="84" t="s">
        <v>51</v>
      </c>
      <c r="G25" s="85"/>
      <c r="H25" s="85"/>
      <c r="I25" s="85"/>
      <c r="J25" s="86"/>
    </row>
    <row r="26" spans="1:10">
      <c r="A26" s="126" t="s">
        <v>52</v>
      </c>
      <c r="B26" s="127"/>
      <c r="C26" s="126" t="s">
        <v>53</v>
      </c>
      <c r="D26" s="127"/>
      <c r="E26" s="126" t="s">
        <v>54</v>
      </c>
      <c r="F26" s="127"/>
      <c r="G26" s="126" t="s">
        <v>55</v>
      </c>
      <c r="H26" s="127"/>
      <c r="I26" s="126" t="s">
        <v>56</v>
      </c>
      <c r="J26" s="127"/>
    </row>
    <row r="27" spans="1:10">
      <c r="A27" s="126" t="s">
        <v>57</v>
      </c>
      <c r="B27" s="127"/>
      <c r="C27" s="126" t="s">
        <v>25</v>
      </c>
      <c r="D27" s="127"/>
      <c r="E27" s="126" t="s">
        <v>25</v>
      </c>
      <c r="F27" s="127"/>
      <c r="G27" s="126" t="s">
        <v>25</v>
      </c>
      <c r="H27" s="127"/>
      <c r="I27" s="126" t="s">
        <v>25</v>
      </c>
      <c r="J27" s="127"/>
    </row>
    <row r="28" spans="1:10">
      <c r="A28" s="141" t="s">
        <v>58</v>
      </c>
      <c r="B28" s="142"/>
      <c r="C28" s="126" t="s">
        <v>59</v>
      </c>
      <c r="D28" s="127"/>
      <c r="E28" s="126" t="s">
        <v>59</v>
      </c>
      <c r="F28" s="127"/>
      <c r="G28" s="126" t="s">
        <v>28</v>
      </c>
      <c r="H28" s="127"/>
      <c r="I28" s="126" t="s">
        <v>59</v>
      </c>
      <c r="J28" s="127"/>
    </row>
    <row r="29" spans="1:10">
      <c r="A29" s="78" t="s">
        <v>60</v>
      </c>
      <c r="B29" s="79"/>
      <c r="C29" s="79"/>
      <c r="D29" s="79"/>
      <c r="E29" s="79"/>
      <c r="F29" s="79"/>
      <c r="G29" s="79"/>
      <c r="H29" s="79"/>
      <c r="I29" s="79"/>
      <c r="J29" s="80"/>
    </row>
    <row r="30" spans="1:10">
      <c r="A30" s="78" t="s">
        <v>61</v>
      </c>
      <c r="B30" s="79"/>
      <c r="C30" s="79"/>
      <c r="D30" s="79"/>
      <c r="E30" s="79"/>
      <c r="F30" s="79"/>
      <c r="G30" s="79"/>
      <c r="H30" s="79"/>
      <c r="I30" s="79"/>
      <c r="J30" s="80"/>
    </row>
    <row r="31" spans="1:10">
      <c r="A31" s="78" t="s">
        <v>62</v>
      </c>
      <c r="B31" s="80"/>
      <c r="C31" s="78" t="s">
        <v>63</v>
      </c>
      <c r="D31" s="79"/>
      <c r="E31" s="79"/>
      <c r="F31" s="79"/>
      <c r="G31" s="79"/>
      <c r="H31" s="79"/>
      <c r="I31" s="79"/>
      <c r="J31" s="80"/>
    </row>
    <row r="32" spans="1:10">
      <c r="A32" s="78" t="s">
        <v>64</v>
      </c>
      <c r="B32" s="80"/>
      <c r="C32" s="134" t="s">
        <v>65</v>
      </c>
      <c r="D32" s="79"/>
      <c r="E32" s="79"/>
      <c r="F32" s="79"/>
      <c r="G32" s="79"/>
      <c r="H32" s="79"/>
      <c r="I32" s="79"/>
      <c r="J32" s="80"/>
    </row>
    <row r="33" spans="1:10">
      <c r="A33" s="81" t="s">
        <v>66</v>
      </c>
      <c r="B33" s="82"/>
      <c r="C33" s="82"/>
      <c r="D33" s="82"/>
      <c r="E33" s="82"/>
      <c r="F33" s="82"/>
      <c r="G33" s="82"/>
      <c r="H33" s="82"/>
      <c r="I33" s="82"/>
      <c r="J33" s="83"/>
    </row>
    <row r="34" spans="1:10" ht="15" customHeight="1">
      <c r="A34" s="135" t="s">
        <v>67</v>
      </c>
      <c r="B34" s="136"/>
      <c r="C34" s="136"/>
      <c r="D34" s="136"/>
      <c r="E34" s="136"/>
      <c r="F34" s="136"/>
      <c r="G34" s="136"/>
      <c r="H34" s="136"/>
      <c r="I34" s="136"/>
      <c r="J34" s="137"/>
    </row>
    <row r="35" spans="1:10">
      <c r="A35" s="138"/>
      <c r="B35" s="139"/>
      <c r="C35" s="139"/>
      <c r="D35" s="139"/>
      <c r="E35" s="139"/>
      <c r="F35" s="139"/>
      <c r="G35" s="139"/>
      <c r="H35" s="139"/>
      <c r="I35" s="139"/>
      <c r="J35" s="140"/>
    </row>
    <row r="36" spans="1:10" ht="16.5" customHeight="1">
      <c r="A36" s="78" t="s">
        <v>68</v>
      </c>
      <c r="B36" s="79"/>
      <c r="C36" s="79"/>
      <c r="D36" s="79"/>
      <c r="E36" s="80"/>
      <c r="F36" s="69" t="s">
        <v>69</v>
      </c>
      <c r="G36" s="70"/>
      <c r="H36" s="70"/>
      <c r="I36" s="70"/>
      <c r="J36" s="71"/>
    </row>
    <row r="37" spans="1:10">
      <c r="A37" s="78" t="s">
        <v>70</v>
      </c>
      <c r="B37" s="79"/>
      <c r="C37" s="79"/>
      <c r="D37" s="79"/>
      <c r="E37" s="80"/>
      <c r="F37" s="69" t="s">
        <v>69</v>
      </c>
      <c r="G37" s="70"/>
      <c r="H37" s="70"/>
      <c r="I37" s="70"/>
      <c r="J37" s="71"/>
    </row>
    <row r="38" spans="1:10">
      <c r="A38" s="78" t="s">
        <v>71</v>
      </c>
      <c r="B38" s="79"/>
      <c r="C38" s="79"/>
      <c r="D38" s="79"/>
      <c r="E38" s="80"/>
      <c r="F38" s="69" t="s">
        <v>69</v>
      </c>
      <c r="G38" s="70"/>
      <c r="H38" s="70"/>
      <c r="I38" s="70"/>
      <c r="J38" s="71"/>
    </row>
    <row r="39" spans="1:10">
      <c r="A39" s="78" t="s">
        <v>72</v>
      </c>
      <c r="B39" s="79"/>
      <c r="C39" s="79"/>
      <c r="D39" s="79"/>
      <c r="E39" s="80"/>
      <c r="F39" s="69" t="s">
        <v>69</v>
      </c>
      <c r="G39" s="70"/>
      <c r="H39" s="70"/>
      <c r="I39" s="70"/>
      <c r="J39" s="71"/>
    </row>
    <row r="40" spans="1:10">
      <c r="A40" s="78" t="s">
        <v>73</v>
      </c>
      <c r="B40" s="79"/>
      <c r="C40" s="79"/>
      <c r="D40" s="79"/>
      <c r="E40" s="80"/>
      <c r="F40" s="69" t="s">
        <v>69</v>
      </c>
      <c r="G40" s="70"/>
      <c r="H40" s="70"/>
      <c r="I40" s="70"/>
      <c r="J40" s="71"/>
    </row>
    <row r="41" spans="1:10">
      <c r="A41" s="78" t="s">
        <v>74</v>
      </c>
      <c r="B41" s="79"/>
      <c r="C41" s="79"/>
      <c r="D41" s="79"/>
      <c r="E41" s="80"/>
      <c r="F41" s="78" t="s">
        <v>75</v>
      </c>
      <c r="G41" s="79"/>
      <c r="H41" s="79"/>
      <c r="I41" s="79"/>
      <c r="J41" s="80"/>
    </row>
    <row r="42" spans="1:10">
      <c r="A42" s="81" t="s">
        <v>76</v>
      </c>
      <c r="B42" s="82"/>
      <c r="C42" s="82"/>
      <c r="D42" s="82"/>
      <c r="E42" s="82"/>
      <c r="F42" s="82"/>
      <c r="G42" s="82"/>
      <c r="H42" s="82"/>
      <c r="I42" s="82"/>
      <c r="J42" s="83"/>
    </row>
    <row r="43" spans="1:10">
      <c r="A43" s="131" t="s">
        <v>77</v>
      </c>
      <c r="B43" s="132"/>
      <c r="C43" s="132"/>
      <c r="D43" s="132"/>
      <c r="E43" s="132"/>
      <c r="F43" s="132"/>
      <c r="G43" s="132"/>
      <c r="H43" s="132"/>
      <c r="I43" s="132"/>
      <c r="J43" s="133"/>
    </row>
    <row r="44" spans="1:10" ht="16.5" customHeight="1">
      <c r="A44" s="130" t="s">
        <v>78</v>
      </c>
      <c r="B44" s="130"/>
      <c r="C44" s="96" t="s">
        <v>25</v>
      </c>
      <c r="D44" s="91"/>
      <c r="E44" s="91"/>
      <c r="F44" s="92"/>
      <c r="G44" s="30" t="s">
        <v>79</v>
      </c>
      <c r="H44" s="96" t="s">
        <v>25</v>
      </c>
      <c r="I44" s="91"/>
      <c r="J44" s="92"/>
    </row>
    <row r="45" spans="1:10" ht="31.5" customHeight="1">
      <c r="A45" s="69" t="s">
        <v>80</v>
      </c>
      <c r="B45" s="71"/>
      <c r="C45" s="96" t="s">
        <v>25</v>
      </c>
      <c r="D45" s="91"/>
      <c r="E45" s="91"/>
      <c r="F45" s="92"/>
      <c r="G45" s="30" t="s">
        <v>79</v>
      </c>
      <c r="H45" s="96" t="s">
        <v>25</v>
      </c>
      <c r="I45" s="91"/>
      <c r="J45" s="92"/>
    </row>
    <row r="46" spans="1:10" ht="47.25" customHeight="1">
      <c r="A46" s="69" t="s">
        <v>81</v>
      </c>
      <c r="B46" s="71"/>
      <c r="C46" s="93" t="s">
        <v>82</v>
      </c>
      <c r="D46" s="94"/>
      <c r="E46" s="94"/>
      <c r="F46" s="95"/>
      <c r="G46" s="30" t="s">
        <v>79</v>
      </c>
      <c r="H46" s="30" t="str">
        <f>H45</f>
        <v>NA</v>
      </c>
      <c r="I46" s="130" t="s">
        <v>83</v>
      </c>
      <c r="J46" s="130"/>
    </row>
    <row r="47" spans="1:10">
      <c r="A47" s="131" t="s">
        <v>84</v>
      </c>
      <c r="B47" s="132"/>
      <c r="C47" s="132"/>
      <c r="D47" s="132"/>
      <c r="E47" s="132"/>
      <c r="F47" s="132"/>
      <c r="G47" s="132"/>
      <c r="H47" s="132"/>
      <c r="I47" s="132"/>
      <c r="J47" s="133"/>
    </row>
    <row r="48" spans="1:10" ht="16.5" customHeight="1">
      <c r="A48" s="130" t="s">
        <v>78</v>
      </c>
      <c r="B48" s="130"/>
      <c r="C48" s="96" t="s">
        <v>85</v>
      </c>
      <c r="D48" s="91"/>
      <c r="E48" s="91"/>
      <c r="F48" s="92"/>
      <c r="G48" s="30" t="s">
        <v>79</v>
      </c>
      <c r="H48" s="96" t="s">
        <v>86</v>
      </c>
      <c r="I48" s="91"/>
      <c r="J48" s="92"/>
    </row>
    <row r="49" spans="1:12" ht="14.25" customHeight="1">
      <c r="A49" s="69" t="s">
        <v>80</v>
      </c>
      <c r="B49" s="71"/>
      <c r="C49" s="96" t="str">
        <f>C48</f>
        <v>MS/LNA-1/SR/111/2016</v>
      </c>
      <c r="D49" s="91"/>
      <c r="E49" s="91"/>
      <c r="F49" s="92"/>
      <c r="G49" s="30" t="s">
        <v>79</v>
      </c>
      <c r="H49" s="96" t="str">
        <f>H48</f>
        <v>10/04/2017.</v>
      </c>
      <c r="I49" s="91"/>
      <c r="J49" s="92"/>
    </row>
    <row r="50" spans="1:12" ht="30.75" customHeight="1">
      <c r="A50" s="69" t="s">
        <v>81</v>
      </c>
      <c r="B50" s="71"/>
      <c r="C50" s="93" t="s">
        <v>87</v>
      </c>
      <c r="D50" s="94"/>
      <c r="E50" s="94"/>
      <c r="F50" s="95"/>
      <c r="G50" s="30" t="s">
        <v>79</v>
      </c>
      <c r="H50" s="96" t="str">
        <f>H49</f>
        <v>10/04/2017.</v>
      </c>
      <c r="I50" s="91"/>
      <c r="J50" s="92"/>
    </row>
    <row r="51" spans="1:12">
      <c r="A51" s="78" t="s">
        <v>88</v>
      </c>
      <c r="B51" s="79"/>
      <c r="C51" s="79"/>
      <c r="D51" s="79"/>
      <c r="E51" s="80"/>
      <c r="F51" s="78" t="s">
        <v>89</v>
      </c>
      <c r="G51" s="79"/>
      <c r="H51" s="80"/>
      <c r="I51" s="78" t="s">
        <v>90</v>
      </c>
      <c r="J51" s="80"/>
    </row>
    <row r="52" spans="1:12">
      <c r="A52" s="115" t="s">
        <v>91</v>
      </c>
      <c r="B52" s="115"/>
      <c r="C52" s="115"/>
      <c r="D52" s="119" t="str">
        <f>H46</f>
        <v>NA</v>
      </c>
      <c r="E52" s="119"/>
      <c r="F52" s="120" t="s">
        <v>92</v>
      </c>
      <c r="G52" s="121"/>
      <c r="H52" s="122">
        <v>45473</v>
      </c>
      <c r="I52" s="79"/>
      <c r="J52" s="80"/>
    </row>
    <row r="53" spans="1:12">
      <c r="A53" s="123" t="s">
        <v>93</v>
      </c>
      <c r="B53" s="124"/>
      <c r="C53" s="124"/>
      <c r="D53" s="124"/>
      <c r="E53" s="124"/>
      <c r="F53" s="124"/>
      <c r="G53" s="124"/>
      <c r="H53" s="124"/>
      <c r="I53" s="124"/>
      <c r="J53" s="125"/>
    </row>
    <row r="54" spans="1:12" ht="17.25" customHeight="1">
      <c r="A54" s="78" t="s">
        <v>94</v>
      </c>
      <c r="B54" s="79"/>
      <c r="C54" s="80"/>
      <c r="D54" s="126" t="str">
        <f>F40</f>
        <v>Not Provided</v>
      </c>
      <c r="E54" s="127"/>
      <c r="F54" s="128" t="s">
        <v>95</v>
      </c>
      <c r="G54" s="128"/>
      <c r="H54" s="128"/>
      <c r="I54" s="129" t="s">
        <v>25</v>
      </c>
      <c r="J54" s="129"/>
    </row>
    <row r="55" spans="1:12" ht="48.6" customHeight="1">
      <c r="A55" s="26" t="s">
        <v>96</v>
      </c>
      <c r="B55" s="29"/>
      <c r="C55" s="114" t="s">
        <v>97</v>
      </c>
      <c r="D55" s="114"/>
      <c r="E55" s="114"/>
      <c r="F55" s="78" t="s">
        <v>98</v>
      </c>
      <c r="G55" s="79"/>
      <c r="H55" s="79"/>
      <c r="I55" s="79"/>
      <c r="J55" s="80"/>
    </row>
    <row r="56" spans="1:12">
      <c r="A56" s="78" t="s">
        <v>99</v>
      </c>
      <c r="B56" s="79"/>
      <c r="C56" s="79"/>
      <c r="D56" s="79"/>
      <c r="E56" s="80"/>
      <c r="F56" s="69" t="s">
        <v>100</v>
      </c>
      <c r="G56" s="70"/>
      <c r="H56" s="70"/>
      <c r="I56" s="70"/>
      <c r="J56" s="71"/>
    </row>
    <row r="57" spans="1:12">
      <c r="A57" s="115" t="s">
        <v>101</v>
      </c>
      <c r="B57" s="115"/>
      <c r="C57" s="115"/>
      <c r="D57" s="115"/>
      <c r="E57" s="115"/>
      <c r="F57" s="115"/>
      <c r="G57" s="115"/>
      <c r="H57" s="115"/>
      <c r="I57" s="115"/>
      <c r="J57" s="115"/>
    </row>
    <row r="58" spans="1:12" ht="15.75" customHeight="1">
      <c r="A58" s="116" t="s">
        <v>102</v>
      </c>
      <c r="B58" s="117"/>
      <c r="C58" s="118" t="s">
        <v>103</v>
      </c>
      <c r="D58" s="118"/>
      <c r="E58" s="118"/>
      <c r="F58" s="118"/>
      <c r="G58" s="118"/>
      <c r="H58" s="118"/>
      <c r="I58" s="118"/>
      <c r="J58" s="118"/>
      <c r="K58" s="37" t="str">
        <f>(IF(F62&gt;99%,"All work completed. Please provide OC.",IF(F62&gt;89.8%,"Plinth, RCC, Brick, Plaster, Flooring, Painting work Completed. Finishing work is in process.",IF(F62&lt;94%,(IF(C62=0,"Work not yet Started.",IF(D62=25%,"Piling work in process",IF(D62=50%,"Excavation work in process",IF(D62=100%,"Excavation work Completed. ","0")))&amp;(IF(C63=0%,"",IF(C63=L64,"Footing work is process",IF(C63=L65,"Footing work Completed",IF(C63=L66,"1st Basement Completed",IF(C63=L67,"1st &amp; 2nd Basement Completed",IF(C63=L68,"1st to 3rd Basement Completed",IF(C63=L69,"1st to 4th Basement Completed",IF(C63=L70,"Plinth work is process",IF(C63=L71,"Plinth work completed","0")))))))))))&amp;(IF(C64=(D59+G59+I59),", RCC Slab",IF(C64&gt;0,", RCC upto "&amp;C64&amp;" Slab",""))&amp;(IF(C65=I59,", Brickwork",IF(C65&gt;0,", Brickwork upto "&amp;C65&amp;" Floor",""))&amp;(IF(C66=I59,", Internal Plaster",IF(C66&gt;0,", Internal Plaster upto "&amp;C66&amp;" Floor",""))&amp;(IF(C67=I59,", External Plaster",IF(C67&gt;0,", External Plaster upto "&amp;C67&amp;" Floor",""))&amp;(IF(C68=I59,", Flooring",IF(C68&gt;0,", Flooring upto "&amp;C68&amp;" Floor",""))&amp;(IF(C69=I59,", Painting",IF(C69&gt;0,", Painting upto "&amp;C69&amp;" Floor",""))&amp;(IF(C70&gt;0,", Finishing upto "&amp;C70&amp;" Floor","")&amp;(IF(C64&gt;0.5," Completed",""))))))))))))))</f>
        <v>Work not yet Started.</v>
      </c>
      <c r="L58" s="38"/>
    </row>
    <row r="59" spans="1:12" ht="15.75" customHeight="1">
      <c r="A59" s="31" t="s">
        <v>104</v>
      </c>
      <c r="B59" s="32">
        <v>0</v>
      </c>
      <c r="C59" s="33" t="s">
        <v>105</v>
      </c>
      <c r="D59" s="33">
        <v>1</v>
      </c>
      <c r="E59" s="112" t="s">
        <v>106</v>
      </c>
      <c r="F59" s="112"/>
      <c r="G59" s="33">
        <v>0</v>
      </c>
      <c r="H59" s="32" t="s">
        <v>107</v>
      </c>
      <c r="I59" s="112">
        <v>4</v>
      </c>
      <c r="J59" s="112"/>
      <c r="K59" s="39"/>
      <c r="L59" s="40"/>
    </row>
    <row r="60" spans="1:12" ht="15.75" customHeight="1">
      <c r="A60" s="100" t="s">
        <v>108</v>
      </c>
      <c r="B60" s="101"/>
      <c r="C60" s="102" t="str">
        <f>K58</f>
        <v>Work not yet Started.</v>
      </c>
      <c r="D60" s="102"/>
      <c r="E60" s="102"/>
      <c r="F60" s="102"/>
      <c r="G60" s="102"/>
      <c r="H60" s="102"/>
      <c r="I60" s="102"/>
      <c r="J60" s="102"/>
      <c r="K60" s="39" t="s">
        <v>109</v>
      </c>
      <c r="L60" s="40"/>
    </row>
    <row r="61" spans="1:12" ht="15.75" customHeight="1">
      <c r="A61" s="104" t="s">
        <v>110</v>
      </c>
      <c r="B61" s="105"/>
      <c r="C61" s="34" t="s">
        <v>111</v>
      </c>
      <c r="D61" s="106" t="s">
        <v>112</v>
      </c>
      <c r="E61" s="106"/>
      <c r="F61" s="106" t="s">
        <v>113</v>
      </c>
      <c r="G61" s="106"/>
      <c r="H61" s="106" t="s">
        <v>114</v>
      </c>
      <c r="I61" s="106"/>
      <c r="J61" s="106"/>
      <c r="K61" s="41" t="s">
        <v>115</v>
      </c>
      <c r="L61" s="42">
        <f>I59*25%</f>
        <v>1</v>
      </c>
    </row>
    <row r="62" spans="1:12" ht="15.75" customHeight="1">
      <c r="A62" s="72" t="s">
        <v>116</v>
      </c>
      <c r="B62" s="73"/>
      <c r="C62" s="35">
        <v>0</v>
      </c>
      <c r="D62" s="65">
        <f>((100/I59)*C62)/100</f>
        <v>0</v>
      </c>
      <c r="E62" s="65"/>
      <c r="F62" s="65">
        <f>(((C63/I59*10)+(40/(D59+G59+I59)*C64)+(7.5/(I59)*C65)+(7.5/(I59)*C66)+(10/I59*C67)+(10/I59*C68)+(5/I59*C69)+(5/I59*C70)+(5/I59*C71))/100)</f>
        <v>0</v>
      </c>
      <c r="G62" s="65"/>
      <c r="H62" s="65">
        <f>((((C62/I59)*20)+((C63/I59)*25)+(30/(I59+G59+D59)*C64)+(5/I59*C65)+(5/I59*C66)+(5/I59*C67)+(5/I59*C68)+(0/I59*C69)+(0/I59*C70)+(5/I59*C71))/100)</f>
        <v>0</v>
      </c>
      <c r="I62" s="65"/>
      <c r="J62" s="65"/>
      <c r="K62" s="41" t="s">
        <v>117</v>
      </c>
      <c r="L62" s="43">
        <f>I59*50%</f>
        <v>2</v>
      </c>
    </row>
    <row r="63" spans="1:12" ht="15.75" customHeight="1">
      <c r="A63" s="72" t="s">
        <v>118</v>
      </c>
      <c r="B63" s="73"/>
      <c r="C63" s="36">
        <v>0</v>
      </c>
      <c r="D63" s="65">
        <f>((100/I59)*C63)/100</f>
        <v>0</v>
      </c>
      <c r="E63" s="65"/>
      <c r="F63" s="65"/>
      <c r="G63" s="65"/>
      <c r="H63" s="65"/>
      <c r="I63" s="65"/>
      <c r="J63" s="65"/>
      <c r="K63" s="41" t="s">
        <v>119</v>
      </c>
      <c r="L63" s="43">
        <f>I59</f>
        <v>4</v>
      </c>
    </row>
    <row r="64" spans="1:12" ht="15.75" customHeight="1">
      <c r="A64" s="72" t="s">
        <v>120</v>
      </c>
      <c r="B64" s="73"/>
      <c r="C64" s="36">
        <v>0</v>
      </c>
      <c r="D64" s="65">
        <f>((100/(D59+G59+I59))*C64)/100</f>
        <v>0</v>
      </c>
      <c r="E64" s="65"/>
      <c r="F64" s="65"/>
      <c r="G64" s="65"/>
      <c r="H64" s="65"/>
      <c r="I64" s="65"/>
      <c r="J64" s="65"/>
      <c r="K64" s="41" t="s">
        <v>121</v>
      </c>
      <c r="L64" s="44">
        <f>(IF(B59&gt;1,(I59/(B59+2)),I59/4))</f>
        <v>1</v>
      </c>
    </row>
    <row r="65" spans="1:12" ht="15.75" customHeight="1">
      <c r="A65" s="72" t="s">
        <v>122</v>
      </c>
      <c r="B65" s="73" t="s">
        <v>123</v>
      </c>
      <c r="C65" s="36">
        <v>0</v>
      </c>
      <c r="D65" s="65">
        <f>((100/I59)*C65)/100</f>
        <v>0</v>
      </c>
      <c r="E65" s="65"/>
      <c r="F65" s="65"/>
      <c r="G65" s="65"/>
      <c r="H65" s="65"/>
      <c r="I65" s="65"/>
      <c r="J65" s="65"/>
      <c r="K65" s="41" t="s">
        <v>124</v>
      </c>
      <c r="L65" s="44">
        <f>(IF(B59&gt;1,(I59/(B59+2)+L64),I59/4+L64))</f>
        <v>2</v>
      </c>
    </row>
    <row r="66" spans="1:12" ht="15.75" customHeight="1">
      <c r="A66" s="72" t="s">
        <v>125</v>
      </c>
      <c r="B66" s="73" t="s">
        <v>123</v>
      </c>
      <c r="C66" s="36">
        <v>0</v>
      </c>
      <c r="D66" s="65">
        <f>((100/I59)*C66)/100</f>
        <v>0</v>
      </c>
      <c r="E66" s="65"/>
      <c r="F66" s="65"/>
      <c r="G66" s="65"/>
      <c r="H66" s="65"/>
      <c r="I66" s="65"/>
      <c r="J66" s="65"/>
      <c r="K66" s="41" t="s">
        <v>126</v>
      </c>
      <c r="L66" s="44">
        <f>(IF(B59&gt;1,(I59/(B59+2)+L65),0))</f>
        <v>0</v>
      </c>
    </row>
    <row r="67" spans="1:12" ht="15.75" customHeight="1">
      <c r="A67" s="72" t="s">
        <v>127</v>
      </c>
      <c r="B67" s="73" t="s">
        <v>128</v>
      </c>
      <c r="C67" s="36">
        <v>0</v>
      </c>
      <c r="D67" s="65">
        <f>((100/(I59))*C67)/100</f>
        <v>0</v>
      </c>
      <c r="E67" s="65"/>
      <c r="F67" s="65"/>
      <c r="G67" s="65"/>
      <c r="H67" s="65"/>
      <c r="I67" s="65"/>
      <c r="J67" s="65"/>
      <c r="K67" s="41" t="s">
        <v>129</v>
      </c>
      <c r="L67" s="44">
        <f>(IF(B59&gt;2,(I59/(B59+2)+L66),0))</f>
        <v>0</v>
      </c>
    </row>
    <row r="68" spans="1:12" ht="15.75" customHeight="1">
      <c r="A68" s="72" t="s">
        <v>130</v>
      </c>
      <c r="B68" s="73" t="s">
        <v>130</v>
      </c>
      <c r="C68" s="35">
        <v>0</v>
      </c>
      <c r="D68" s="65">
        <f>((100/I59)*C68)/100</f>
        <v>0</v>
      </c>
      <c r="E68" s="65"/>
      <c r="F68" s="65"/>
      <c r="G68" s="65"/>
      <c r="H68" s="65"/>
      <c r="I68" s="65"/>
      <c r="J68" s="65"/>
      <c r="K68" s="41" t="s">
        <v>131</v>
      </c>
      <c r="L68" s="46">
        <f>(IF(B59&gt;3,(I59/(B59+2)+L67),0))</f>
        <v>0</v>
      </c>
    </row>
    <row r="69" spans="1:12" ht="15.75" customHeight="1">
      <c r="A69" s="72" t="s">
        <v>132</v>
      </c>
      <c r="B69" s="73"/>
      <c r="C69" s="35">
        <v>0</v>
      </c>
      <c r="D69" s="65">
        <f>((100/I59)*C69)/100</f>
        <v>0</v>
      </c>
      <c r="E69" s="65"/>
      <c r="F69" s="65"/>
      <c r="G69" s="65"/>
      <c r="H69" s="65"/>
      <c r="I69" s="65"/>
      <c r="J69" s="65"/>
      <c r="K69" s="41" t="s">
        <v>133</v>
      </c>
      <c r="L69" s="44">
        <f>(IF(B59&gt;4,(I59/(B59+2)+L68),0))</f>
        <v>0</v>
      </c>
    </row>
    <row r="70" spans="1:12" ht="15.75" customHeight="1">
      <c r="A70" s="72" t="s">
        <v>134</v>
      </c>
      <c r="B70" s="73" t="s">
        <v>134</v>
      </c>
      <c r="C70" s="35">
        <v>0</v>
      </c>
      <c r="D70" s="65">
        <f>((100/(I59))*C70)/100</f>
        <v>0</v>
      </c>
      <c r="E70" s="65"/>
      <c r="F70" s="65"/>
      <c r="G70" s="65"/>
      <c r="H70" s="65"/>
      <c r="I70" s="65"/>
      <c r="J70" s="65"/>
      <c r="K70" s="41" t="s">
        <v>135</v>
      </c>
      <c r="L70" s="44">
        <f>(IF(B59=1,(I59/(B59+3)+L65),IF(B59=0,(I59/4+L65),IF(B59&gt;1,0))))</f>
        <v>3</v>
      </c>
    </row>
    <row r="71" spans="1:12" ht="15.75" customHeight="1">
      <c r="A71" s="76" t="s">
        <v>136</v>
      </c>
      <c r="B71" s="77"/>
      <c r="C71" s="45">
        <v>0</v>
      </c>
      <c r="D71" s="66">
        <f>((100/(I59))*C71)/100</f>
        <v>0</v>
      </c>
      <c r="E71" s="66"/>
      <c r="F71" s="66"/>
      <c r="G71" s="66"/>
      <c r="H71" s="66"/>
      <c r="I71" s="66"/>
      <c r="J71" s="66"/>
      <c r="K71" s="47" t="s">
        <v>137</v>
      </c>
      <c r="L71" s="48">
        <f>(IF(B59&gt;1.5,(I59/(B59+2)+L65+MAX(0,L66-L65)+MAX(0,L67-L66)+MAX(0,L68-L67)+MAX(0,L69-L68)+MAX(0,L70-L69)),IF(B59=1,(I59/(B59+3)+L70),IF(B59=0,I59/4+L70))))</f>
        <v>4</v>
      </c>
    </row>
    <row r="72" spans="1:12" ht="15.75" customHeight="1">
      <c r="A72" s="108" t="s">
        <v>102</v>
      </c>
      <c r="B72" s="109"/>
      <c r="C72" s="110" t="s">
        <v>138</v>
      </c>
      <c r="D72" s="110"/>
      <c r="E72" s="110"/>
      <c r="F72" s="110"/>
      <c r="G72" s="110"/>
      <c r="H72" s="110"/>
      <c r="I72" s="110"/>
      <c r="J72" s="110"/>
      <c r="K72" s="37" t="str">
        <f ca="1">(IF(F76&gt;99%,"All work completed. Please provide OC.",IF(F76&gt;89.8%,"Plinth, RCC, Brick, Plaster, Flooring, Painting work Completed. Finishing work is in process.",IF(F76&lt;94%,(IF(C76=0,"Work not yet Started.",IF(D76=25%,"Piling work in process",IF(D76=50%,"Excavation work in process",IF(D76=100%,"Excavation work Completed. ","0")))&amp;(IF(C77=0%,"",IF(C77=L78,"Footing work is process",IF(C77=L79,"Footing work Completed",IF(C77=L80,"1st Basement Completed",IF(C77=L81,"1st &amp; 2nd Basement Completed",IF(C77=L82,"1st to 3rd Basement Completed",IF(C77=L83,"1st to 4th Basement Completed",IF(C77=L84,"Plinth work is process",IF(C77=L85,"Plinth work completed","0")))))))))))&amp;(IF(C78=(D73+G73+I73),", RCC Slab",IF(C78&gt;0,", RCC upto "&amp;C78&amp;" Slab",""))&amp;(IF(C79=I73,", Brickwork",IF(C79&gt;0,", Brickwork upto "&amp;C79&amp;" Floor",""))&amp;(IF(C80=I73,", Internal Plaster",IF(C80&gt;0,", Internal Plaster upto "&amp;C80&amp;" Floor",""))&amp;(IF(C81=I73,", External Plaster",IF(C81&gt;0,", External Plaster upto "&amp;C81&amp;" Floor",""))&amp;(IF(C82=I73,", Flooring",IF(C82&gt;0,", Flooring upto "&amp;C82&amp;" Floor",""))&amp;(IF(C83=I73,", Painting",IF(C83&gt;0,", Painting upto "&amp;C83&amp;" Floor",""))&amp;(IF(C84&gt;0,", Finishing upto "&amp;C84&amp;" Floor","")&amp;(IF(C78&gt;0.5," Completed",""))))))))))))))</f>
        <v>Excavation work Completed. Plinth work completed, RCC Slab, Brickwork, Internal Plaster, External Plaster, Flooring, Painting upto 1.5 Floor Completed</v>
      </c>
      <c r="L72" s="38"/>
    </row>
    <row r="73" spans="1:12" ht="15.75" customHeight="1">
      <c r="A73" s="31" t="s">
        <v>104</v>
      </c>
      <c r="B73" s="32">
        <v>0</v>
      </c>
      <c r="C73" s="33" t="s">
        <v>105</v>
      </c>
      <c r="D73" s="33">
        <v>1</v>
      </c>
      <c r="E73" s="112" t="s">
        <v>106</v>
      </c>
      <c r="F73" s="112"/>
      <c r="G73" s="33">
        <v>0</v>
      </c>
      <c r="H73" s="32" t="s">
        <v>107</v>
      </c>
      <c r="I73" s="112">
        <f ca="1">--TRIM(RIGHT(SUBSTITUTE(LEFT(C72,_xlfn.AGGREGATE(16,6,FIND({0,1,2,3,4,5,6,7,8,9},C72,ROW(INDIRECT("1:"&amp;LEN(C72)))),1))," ",REPT(" ",LEN(C72))),LEN(C72)))</f>
        <v>4</v>
      </c>
      <c r="J73" s="112"/>
      <c r="K73" s="39"/>
      <c r="L73" s="40"/>
    </row>
    <row r="74" spans="1:12" ht="48.75" customHeight="1">
      <c r="A74" s="100" t="s">
        <v>108</v>
      </c>
      <c r="B74" s="101"/>
      <c r="C74" s="102" t="str">
        <f ca="1">K72</f>
        <v>Excavation work Completed. Plinth work completed, RCC Slab, Brickwork, Internal Plaster, External Plaster, Flooring, Painting upto 1.5 Floor Completed</v>
      </c>
      <c r="D74" s="102"/>
      <c r="E74" s="102"/>
      <c r="F74" s="102"/>
      <c r="G74" s="102"/>
      <c r="H74" s="102"/>
      <c r="I74" s="102"/>
      <c r="J74" s="102"/>
      <c r="K74" s="39" t="s">
        <v>109</v>
      </c>
      <c r="L74" s="40"/>
    </row>
    <row r="75" spans="1:12" ht="15.75" customHeight="1">
      <c r="A75" s="104" t="s">
        <v>110</v>
      </c>
      <c r="B75" s="105"/>
      <c r="C75" s="34" t="s">
        <v>111</v>
      </c>
      <c r="D75" s="106" t="s">
        <v>112</v>
      </c>
      <c r="E75" s="106"/>
      <c r="F75" s="106" t="s">
        <v>113</v>
      </c>
      <c r="G75" s="106"/>
      <c r="H75" s="106" t="s">
        <v>114</v>
      </c>
      <c r="I75" s="106"/>
      <c r="J75" s="106"/>
      <c r="K75" s="41" t="s">
        <v>115</v>
      </c>
      <c r="L75" s="42">
        <f ca="1">I73*25%</f>
        <v>1</v>
      </c>
    </row>
    <row r="76" spans="1:12" ht="15.75" customHeight="1">
      <c r="A76" s="72" t="s">
        <v>116</v>
      </c>
      <c r="B76" s="73"/>
      <c r="C76" s="35">
        <v>4</v>
      </c>
      <c r="D76" s="65">
        <f ca="1">((100/I73)*C76)/100</f>
        <v>1</v>
      </c>
      <c r="E76" s="65"/>
      <c r="F76" s="65">
        <f ca="1">(((C77/I73*10)+(40/(D73+G73+I73)*C78)+(7.5/(I73)*C79)+(7.5/(I73)*C80)+(10/I73*C81)+(10/I73*C82)+(5/I73*C83)+(5/I73*C84)+(5/I73*C85))/100)</f>
        <v>0.86875000000000002</v>
      </c>
      <c r="G76" s="65"/>
      <c r="H76" s="65">
        <f ca="1">((((C76/I73)*20)+((C77/I73)*25)+(30/(I73+G73+D73)*C78)+(5/I73*C79)+(5/I73*C80)+(5/I73*C81)+(5/I73*C82)+(0/I73*C83)+(0/I73*C84)+(5/I73*C85))/100)</f>
        <v>0.95</v>
      </c>
      <c r="I76" s="65"/>
      <c r="J76" s="65"/>
      <c r="K76" s="41" t="s">
        <v>117</v>
      </c>
      <c r="L76" s="43">
        <f ca="1">I73*50%</f>
        <v>2</v>
      </c>
    </row>
    <row r="77" spans="1:12" ht="15.75" customHeight="1">
      <c r="A77" s="72" t="s">
        <v>118</v>
      </c>
      <c r="B77" s="73"/>
      <c r="C77" s="36">
        <v>4</v>
      </c>
      <c r="D77" s="65">
        <f ca="1">((100/I73)*C77)/100</f>
        <v>1</v>
      </c>
      <c r="E77" s="65"/>
      <c r="F77" s="65"/>
      <c r="G77" s="65"/>
      <c r="H77" s="65"/>
      <c r="I77" s="65"/>
      <c r="J77" s="65"/>
      <c r="K77" s="41" t="s">
        <v>119</v>
      </c>
      <c r="L77" s="43">
        <f ca="1">I73</f>
        <v>4</v>
      </c>
    </row>
    <row r="78" spans="1:12" ht="15.75" customHeight="1">
      <c r="A78" s="72" t="s">
        <v>120</v>
      </c>
      <c r="B78" s="73"/>
      <c r="C78" s="36">
        <v>5</v>
      </c>
      <c r="D78" s="65">
        <f ca="1">((100/(D73+G73+I73))*C78)/100</f>
        <v>1</v>
      </c>
      <c r="E78" s="65"/>
      <c r="F78" s="65"/>
      <c r="G78" s="65"/>
      <c r="H78" s="65"/>
      <c r="I78" s="65"/>
      <c r="J78" s="65"/>
      <c r="K78" s="41" t="s">
        <v>121</v>
      </c>
      <c r="L78" s="44">
        <f ca="1">(IF(B73&gt;1,(I73/(B73+2)),I73/4))</f>
        <v>1</v>
      </c>
    </row>
    <row r="79" spans="1:12" ht="15.75" customHeight="1">
      <c r="A79" s="72" t="s">
        <v>122</v>
      </c>
      <c r="B79" s="73" t="s">
        <v>123</v>
      </c>
      <c r="C79" s="36">
        <v>4</v>
      </c>
      <c r="D79" s="65">
        <f ca="1">((100/I73)*C79)/100</f>
        <v>1</v>
      </c>
      <c r="E79" s="65"/>
      <c r="F79" s="65"/>
      <c r="G79" s="65"/>
      <c r="H79" s="65"/>
      <c r="I79" s="65"/>
      <c r="J79" s="65"/>
      <c r="K79" s="41" t="s">
        <v>124</v>
      </c>
      <c r="L79" s="44">
        <f ca="1">(IF(B73&gt;1,(I73/(B73+2)+L78),I73/4+L78))</f>
        <v>2</v>
      </c>
    </row>
    <row r="80" spans="1:12" ht="15.75" customHeight="1">
      <c r="A80" s="72" t="s">
        <v>125</v>
      </c>
      <c r="B80" s="73" t="s">
        <v>123</v>
      </c>
      <c r="C80" s="36">
        <v>4</v>
      </c>
      <c r="D80" s="65">
        <f ca="1">((100/I73)*C80)/100</f>
        <v>1</v>
      </c>
      <c r="E80" s="65"/>
      <c r="F80" s="65"/>
      <c r="G80" s="65"/>
      <c r="H80" s="65"/>
      <c r="I80" s="65"/>
      <c r="J80" s="65"/>
      <c r="K80" s="41" t="s">
        <v>126</v>
      </c>
      <c r="L80" s="44">
        <f>(IF(B73&gt;1,(I73/(B73+2)+L79),0))</f>
        <v>0</v>
      </c>
    </row>
    <row r="81" spans="1:12" ht="15.75" customHeight="1">
      <c r="A81" s="72" t="s">
        <v>127</v>
      </c>
      <c r="B81" s="73" t="s">
        <v>128</v>
      </c>
      <c r="C81" s="36">
        <v>4</v>
      </c>
      <c r="D81" s="65">
        <f ca="1">((100/(I73))*C81)/100</f>
        <v>1</v>
      </c>
      <c r="E81" s="65"/>
      <c r="F81" s="65"/>
      <c r="G81" s="65"/>
      <c r="H81" s="65"/>
      <c r="I81" s="65"/>
      <c r="J81" s="65"/>
      <c r="K81" s="41" t="s">
        <v>129</v>
      </c>
      <c r="L81" s="44">
        <f>(IF(B73&gt;2,(I73/(B73+2)+L80),0))</f>
        <v>0</v>
      </c>
    </row>
    <row r="82" spans="1:12" ht="15.75" customHeight="1">
      <c r="A82" s="72" t="s">
        <v>130</v>
      </c>
      <c r="B82" s="73" t="s">
        <v>130</v>
      </c>
      <c r="C82" s="35">
        <v>4</v>
      </c>
      <c r="D82" s="65">
        <f ca="1">((100/I73)*C82)/100</f>
        <v>1</v>
      </c>
      <c r="E82" s="65"/>
      <c r="F82" s="65"/>
      <c r="G82" s="65"/>
      <c r="H82" s="65"/>
      <c r="I82" s="65"/>
      <c r="J82" s="65"/>
      <c r="K82" s="41" t="s">
        <v>131</v>
      </c>
      <c r="L82" s="46">
        <f>(IF(B73&gt;3,(I73/(B73+2)+L81),0))</f>
        <v>0</v>
      </c>
    </row>
    <row r="83" spans="1:12" ht="15.75" customHeight="1">
      <c r="A83" s="72" t="s">
        <v>132</v>
      </c>
      <c r="B83" s="73"/>
      <c r="C83" s="35">
        <v>1.5</v>
      </c>
      <c r="D83" s="65">
        <f ca="1">((100/I73)*C83)/100</f>
        <v>0.375</v>
      </c>
      <c r="E83" s="65"/>
      <c r="F83" s="65"/>
      <c r="G83" s="65"/>
      <c r="H83" s="65"/>
      <c r="I83" s="65"/>
      <c r="J83" s="65"/>
      <c r="K83" s="41" t="s">
        <v>133</v>
      </c>
      <c r="L83" s="44">
        <f>(IF(B73&gt;4,(I73/(B73+2)+L82),0))</f>
        <v>0</v>
      </c>
    </row>
    <row r="84" spans="1:12" ht="15.75" customHeight="1">
      <c r="A84" s="74" t="s">
        <v>134</v>
      </c>
      <c r="B84" s="75" t="s">
        <v>134</v>
      </c>
      <c r="C84" s="35">
        <v>0</v>
      </c>
      <c r="D84" s="65">
        <f ca="1">((100/(I73))*C84)/100</f>
        <v>0</v>
      </c>
      <c r="E84" s="65"/>
      <c r="F84" s="65"/>
      <c r="G84" s="65"/>
      <c r="H84" s="65"/>
      <c r="I84" s="65"/>
      <c r="J84" s="65"/>
      <c r="K84" s="41" t="s">
        <v>135</v>
      </c>
      <c r="L84" s="44">
        <f ca="1">(IF(B73=1,(I73/(B73+3)+L79),IF(B73=0,(I73/4+L79),IF(B73&gt;1,0))))</f>
        <v>3</v>
      </c>
    </row>
    <row r="85" spans="1:12" ht="15.75" customHeight="1">
      <c r="A85" s="76" t="s">
        <v>136</v>
      </c>
      <c r="B85" s="77"/>
      <c r="C85" s="45">
        <v>0</v>
      </c>
      <c r="D85" s="66">
        <f ca="1">((100/(I73))*C85)/100</f>
        <v>0</v>
      </c>
      <c r="E85" s="66"/>
      <c r="F85" s="66"/>
      <c r="G85" s="66"/>
      <c r="H85" s="66"/>
      <c r="I85" s="66"/>
      <c r="J85" s="66"/>
      <c r="K85" s="47" t="s">
        <v>137</v>
      </c>
      <c r="L85" s="48">
        <f ca="1">(IF(B73&gt;1.5,(I73/(B73+2)+L79+MAX(0,L80-L79)+MAX(0,L81-L80)+MAX(0,L82-L81)+MAX(0,L83-L82)+MAX(0,L84-L83)),IF(B73=1,(I73/(B73+3)+L84),IF(B73=0,I73/4+L84))))</f>
        <v>4</v>
      </c>
    </row>
    <row r="86" spans="1:12" ht="15.75" customHeight="1">
      <c r="A86" s="108" t="s">
        <v>102</v>
      </c>
      <c r="B86" s="109"/>
      <c r="C86" s="110" t="s">
        <v>139</v>
      </c>
      <c r="D86" s="110"/>
      <c r="E86" s="110"/>
      <c r="F86" s="110"/>
      <c r="G86" s="110"/>
      <c r="H86" s="110"/>
      <c r="I86" s="110"/>
      <c r="J86" s="110"/>
      <c r="K86" s="37" t="str">
        <f ca="1">(IF(F90&gt;99%,"All work completed. Please provide OC.",IF(F90&gt;89.8%,"Plinth, RCC, Brick, Plaster, Flooring, Painting work Completed. Finishing work is in process.",IF(F90&lt;94%,(IF(C90=0,"Work not yet Started.",IF(D90=25%,"Piling work in process",IF(D90=50%,"Excavation work in process",IF(D90=100%,"Excavation work Completed. ","0")))&amp;(IF(C91=0%,"",IF(C91=L92,"Footing work is process",IF(C91=L93,"Footing work Completed",IF(C91=L94,"1st Basement Completed",IF(C91=L95,"1st &amp; 2nd Basement Completed",IF(C91=L96,"1st to 3rd Basement Completed",IF(C91=L97,"1st to 4th Basement Completed",IF(C91=L98,"Plinth work is process",IF(C91=L99,"Plinth work completed","0")))))))))))&amp;(IF(C92=(D87+G87+I87),", RCC Slab",IF(C92&gt;0,", RCC upto "&amp;C92&amp;" Slab",""))&amp;(IF(C93=I87,", Brickwork",IF(C93&gt;0,", Brickwork upto "&amp;C93&amp;" Floor",""))&amp;(IF(C94=I87,", Internal Plaster",IF(C94&gt;0,", Internal Plaster upto "&amp;C94&amp;" Floor",""))&amp;(IF(C95=I87,", External Plaster",IF(C95&gt;0,", External Plaster upto "&amp;C95&amp;" Floor",""))&amp;(IF(C96=I87,", Flooring",IF(C96&gt;0,", Flooring upto "&amp;C96&amp;" Floor",""))&amp;(IF(C97=I87,", Painting",IF(C97&gt;0,", Painting upto "&amp;C97&amp;" Floor",""))&amp;(IF(C98&gt;0,", Finishing upto "&amp;C98&amp;" Floor","")&amp;(IF(C92&gt;0.5," Completed",""))))))))))))))</f>
        <v>Excavation work Completed. Plinth work completed, RCC Slab, Brickwork, Internal Plaster, External Plaster Completed</v>
      </c>
      <c r="L86" s="38"/>
    </row>
    <row r="87" spans="1:12" ht="15.75" customHeight="1">
      <c r="A87" s="31" t="s">
        <v>104</v>
      </c>
      <c r="B87" s="32">
        <v>0</v>
      </c>
      <c r="C87" s="33" t="s">
        <v>105</v>
      </c>
      <c r="D87" s="33">
        <v>1</v>
      </c>
      <c r="E87" s="112" t="s">
        <v>106</v>
      </c>
      <c r="F87" s="112"/>
      <c r="G87" s="33">
        <v>0</v>
      </c>
      <c r="H87" s="32" t="s">
        <v>107</v>
      </c>
      <c r="I87" s="112">
        <f ca="1">--TRIM(RIGHT(SUBSTITUTE(LEFT(C86,_xlfn.AGGREGATE(16,6,FIND({0,1,2,3,4,5,6,7,8,9},C86,ROW(INDIRECT("1:"&amp;LEN(C86)))),1))," ",REPT(" ",LEN(C86))),LEN(C86)))</f>
        <v>4</v>
      </c>
      <c r="J87" s="112"/>
      <c r="K87" s="39"/>
      <c r="L87" s="40"/>
    </row>
    <row r="88" spans="1:12" ht="36" customHeight="1">
      <c r="A88" s="100" t="s">
        <v>108</v>
      </c>
      <c r="B88" s="101"/>
      <c r="C88" s="102" t="str">
        <f ca="1">K86</f>
        <v>Excavation work Completed. Plinth work completed, RCC Slab, Brickwork, Internal Plaster, External Plaster Completed</v>
      </c>
      <c r="D88" s="102"/>
      <c r="E88" s="102"/>
      <c r="F88" s="102"/>
      <c r="G88" s="102"/>
      <c r="H88" s="102"/>
      <c r="I88" s="102"/>
      <c r="J88" s="102"/>
      <c r="K88" s="39" t="s">
        <v>109</v>
      </c>
      <c r="L88" s="40"/>
    </row>
    <row r="89" spans="1:12" ht="15.75" customHeight="1">
      <c r="A89" s="104" t="s">
        <v>110</v>
      </c>
      <c r="B89" s="105"/>
      <c r="C89" s="34" t="s">
        <v>111</v>
      </c>
      <c r="D89" s="106" t="s">
        <v>112</v>
      </c>
      <c r="E89" s="106"/>
      <c r="F89" s="106" t="s">
        <v>113</v>
      </c>
      <c r="G89" s="106"/>
      <c r="H89" s="106" t="s">
        <v>114</v>
      </c>
      <c r="I89" s="106"/>
      <c r="J89" s="106"/>
      <c r="K89" s="41" t="s">
        <v>115</v>
      </c>
      <c r="L89" s="42">
        <f ca="1">I87*25%</f>
        <v>1</v>
      </c>
    </row>
    <row r="90" spans="1:12" ht="15.75" customHeight="1">
      <c r="A90" s="72" t="s">
        <v>116</v>
      </c>
      <c r="B90" s="73"/>
      <c r="C90" s="35">
        <v>4</v>
      </c>
      <c r="D90" s="65">
        <f ca="1">((100/I87)*C90)/100</f>
        <v>1</v>
      </c>
      <c r="E90" s="65"/>
      <c r="F90" s="65">
        <f ca="1">(((C91/I87*10)+(40/(D87+G87+I87)*C92)+(7.5/(I87)*C93)+(7.5/(I87)*C94)+(10/I87*C95)+(10/I87*C96)+(5/I87*C97)+(5/I87*C98)+(5/I87*C99))/100)</f>
        <v>0.75</v>
      </c>
      <c r="G90" s="65"/>
      <c r="H90" s="65">
        <f ca="1">((((C90/I87)*20)+((C91/I87)*25)+(30/(I87+G87+D87)*C92)+(5/I87*C93)+(5/I87*C94)+(5/I87*C95)+(5/I87*C96)+(0/I87*C97)+(0/I87*C98)+(5/I87*C99))/100)</f>
        <v>0.9</v>
      </c>
      <c r="I90" s="65"/>
      <c r="J90" s="65"/>
      <c r="K90" s="41" t="s">
        <v>117</v>
      </c>
      <c r="L90" s="43">
        <f ca="1">I87*50%</f>
        <v>2</v>
      </c>
    </row>
    <row r="91" spans="1:12" ht="15.75" customHeight="1">
      <c r="A91" s="72" t="s">
        <v>118</v>
      </c>
      <c r="B91" s="73"/>
      <c r="C91" s="36">
        <v>4</v>
      </c>
      <c r="D91" s="65">
        <f ca="1">((100/I87)*C91)/100</f>
        <v>1</v>
      </c>
      <c r="E91" s="65"/>
      <c r="F91" s="65"/>
      <c r="G91" s="65"/>
      <c r="H91" s="65"/>
      <c r="I91" s="65"/>
      <c r="J91" s="65"/>
      <c r="K91" s="41" t="s">
        <v>119</v>
      </c>
      <c r="L91" s="43">
        <f ca="1">I87</f>
        <v>4</v>
      </c>
    </row>
    <row r="92" spans="1:12" ht="15.75" customHeight="1">
      <c r="A92" s="72" t="s">
        <v>120</v>
      </c>
      <c r="B92" s="73"/>
      <c r="C92" s="36">
        <v>5</v>
      </c>
      <c r="D92" s="65">
        <f ca="1">((100/(D87+G87+I87))*C92)/100</f>
        <v>1</v>
      </c>
      <c r="E92" s="65"/>
      <c r="F92" s="65"/>
      <c r="G92" s="65"/>
      <c r="H92" s="65"/>
      <c r="I92" s="65"/>
      <c r="J92" s="65"/>
      <c r="K92" s="41" t="s">
        <v>121</v>
      </c>
      <c r="L92" s="44">
        <f ca="1">(IF(B87&gt;1,(I87/(B87+2)),I87/4))</f>
        <v>1</v>
      </c>
    </row>
    <row r="93" spans="1:12" ht="15.75" customHeight="1">
      <c r="A93" s="72" t="s">
        <v>122</v>
      </c>
      <c r="B93" s="73" t="s">
        <v>123</v>
      </c>
      <c r="C93" s="36">
        <v>4</v>
      </c>
      <c r="D93" s="65">
        <f ca="1">((100/I87)*C93)/100</f>
        <v>1</v>
      </c>
      <c r="E93" s="65"/>
      <c r="F93" s="65"/>
      <c r="G93" s="65"/>
      <c r="H93" s="65"/>
      <c r="I93" s="65"/>
      <c r="J93" s="65"/>
      <c r="K93" s="41" t="s">
        <v>124</v>
      </c>
      <c r="L93" s="44">
        <f ca="1">(IF(B87&gt;1,(I87/(B87+2)+L92),I87/4+L92))</f>
        <v>2</v>
      </c>
    </row>
    <row r="94" spans="1:12" ht="15.75" customHeight="1">
      <c r="A94" s="72" t="s">
        <v>125</v>
      </c>
      <c r="B94" s="73" t="s">
        <v>123</v>
      </c>
      <c r="C94" s="36">
        <v>4</v>
      </c>
      <c r="D94" s="65">
        <f ca="1">((100/I87)*C94)/100</f>
        <v>1</v>
      </c>
      <c r="E94" s="65"/>
      <c r="F94" s="65"/>
      <c r="G94" s="65"/>
      <c r="H94" s="65"/>
      <c r="I94" s="65"/>
      <c r="J94" s="65"/>
      <c r="K94" s="41" t="s">
        <v>126</v>
      </c>
      <c r="L94" s="44">
        <f>(IF(B87&gt;1,(I87/(B87+2)+L93),0))</f>
        <v>0</v>
      </c>
    </row>
    <row r="95" spans="1:12" ht="15.75" customHeight="1">
      <c r="A95" s="72" t="s">
        <v>127</v>
      </c>
      <c r="B95" s="73" t="s">
        <v>128</v>
      </c>
      <c r="C95" s="36">
        <v>4</v>
      </c>
      <c r="D95" s="65">
        <f ca="1">((100/(I87))*C95)/100</f>
        <v>1</v>
      </c>
      <c r="E95" s="65"/>
      <c r="F95" s="65"/>
      <c r="G95" s="65"/>
      <c r="H95" s="65"/>
      <c r="I95" s="65"/>
      <c r="J95" s="65"/>
      <c r="K95" s="41" t="s">
        <v>129</v>
      </c>
      <c r="L95" s="44">
        <f>(IF(B87&gt;2,(I87/(B87+2)+L94),0))</f>
        <v>0</v>
      </c>
    </row>
    <row r="96" spans="1:12" ht="15.75" customHeight="1">
      <c r="A96" s="72" t="s">
        <v>130</v>
      </c>
      <c r="B96" s="73" t="s">
        <v>130</v>
      </c>
      <c r="C96" s="35">
        <v>0</v>
      </c>
      <c r="D96" s="65">
        <f ca="1">((100/I87)*C96)/100</f>
        <v>0</v>
      </c>
      <c r="E96" s="65"/>
      <c r="F96" s="65"/>
      <c r="G96" s="65"/>
      <c r="H96" s="65"/>
      <c r="I96" s="65"/>
      <c r="J96" s="65"/>
      <c r="K96" s="41" t="s">
        <v>131</v>
      </c>
      <c r="L96" s="46">
        <f>(IF(B87&gt;3,(I87/(B87+2)+L95),0))</f>
        <v>0</v>
      </c>
    </row>
    <row r="97" spans="1:12" ht="15.75" customHeight="1">
      <c r="A97" s="72" t="s">
        <v>132</v>
      </c>
      <c r="B97" s="73"/>
      <c r="C97" s="35">
        <v>0</v>
      </c>
      <c r="D97" s="65">
        <f ca="1">((100/I87)*C97)/100</f>
        <v>0</v>
      </c>
      <c r="E97" s="65"/>
      <c r="F97" s="65"/>
      <c r="G97" s="65"/>
      <c r="H97" s="65"/>
      <c r="I97" s="65"/>
      <c r="J97" s="65"/>
      <c r="K97" s="41" t="s">
        <v>133</v>
      </c>
      <c r="L97" s="44">
        <f>(IF(B87&gt;4,(I87/(B87+2)+L96),0))</f>
        <v>0</v>
      </c>
    </row>
    <row r="98" spans="1:12" ht="15.75" customHeight="1">
      <c r="A98" s="74" t="s">
        <v>134</v>
      </c>
      <c r="B98" s="75" t="s">
        <v>134</v>
      </c>
      <c r="C98" s="35">
        <v>0</v>
      </c>
      <c r="D98" s="65">
        <f ca="1">((100/(I87))*C98)/100</f>
        <v>0</v>
      </c>
      <c r="E98" s="65"/>
      <c r="F98" s="65"/>
      <c r="G98" s="65"/>
      <c r="H98" s="65"/>
      <c r="I98" s="65"/>
      <c r="J98" s="65"/>
      <c r="K98" s="41" t="s">
        <v>135</v>
      </c>
      <c r="L98" s="44">
        <f ca="1">(IF(B87=1,(I87/(B87+3)+L93),IF(B87=0,(I87/4+L93),IF(B87&gt;1,0))))</f>
        <v>3</v>
      </c>
    </row>
    <row r="99" spans="1:12" ht="15.75" customHeight="1">
      <c r="A99" s="76" t="s">
        <v>136</v>
      </c>
      <c r="B99" s="77"/>
      <c r="C99" s="45">
        <v>0</v>
      </c>
      <c r="D99" s="66">
        <f ca="1">((100/(I87))*C99)/100</f>
        <v>0</v>
      </c>
      <c r="E99" s="66"/>
      <c r="F99" s="66"/>
      <c r="G99" s="66"/>
      <c r="H99" s="66"/>
      <c r="I99" s="66"/>
      <c r="J99" s="66"/>
      <c r="K99" s="47" t="s">
        <v>137</v>
      </c>
      <c r="L99" s="48">
        <f ca="1">(IF(B87&gt;1.5,(I87/(B87+2)+L93+MAX(0,L94-L93)+MAX(0,L95-L94)+MAX(0,L96-L95)+MAX(0,L97-L96)+MAX(0,L98-L97)),IF(B87=1,(I87/(B87+3)+L98),IF(B87=0,I87/4+L98))))</f>
        <v>4</v>
      </c>
    </row>
    <row r="100" spans="1:12" ht="15.75" customHeight="1">
      <c r="A100" s="108" t="s">
        <v>102</v>
      </c>
      <c r="B100" s="109"/>
      <c r="C100" s="110" t="s">
        <v>140</v>
      </c>
      <c r="D100" s="110"/>
      <c r="E100" s="110"/>
      <c r="F100" s="110"/>
      <c r="G100" s="110"/>
      <c r="H100" s="110"/>
      <c r="I100" s="110"/>
      <c r="J100" s="110"/>
      <c r="K100" s="37" t="str">
        <f ca="1">(IF(F104&gt;99%,"All work completed. Please provide OC.",IF(F104&gt;89.8%,"Plinth, RCC, Brick, Plaster, Flooring, Painting work Completed. Finishing work is in process.",IF(F104&lt;94%,(IF(C104=0,"Work not yet Started.",IF(D104=25%,"Piling work in process",IF(D104=50%,"Excavation work in process",IF(D104=100%,"Excavation work Completed. ","0")))&amp;(IF(C105=0%,"",IF(C105=L106,"Footing work is process",IF(C105=L107,"Footing work Completed",IF(C105=L108,"1st Basement Completed",IF(C105=L109,"1st &amp; 2nd Basement Completed",IF(C105=L110,"1st to 3rd Basement Completed",IF(C105=L111,"1st to 4th Basement Completed",IF(C105=L112,"Plinth work is process",IF(C105=L113,"Plinth work completed","0")))))))))))&amp;(IF(C106=(D101+G101+I101),", RCC Slab",IF(C106&gt;0,", RCC upto "&amp;C106&amp;" Slab",""))&amp;(IF(C107=I101,", Brickwork",IF(C107&gt;0,", Brickwork upto "&amp;C107&amp;" Floor",""))&amp;(IF(C108=I101,", Internal Plaster",IF(C108&gt;0,", Internal Plaster upto "&amp;C108&amp;" Floor",""))&amp;(IF(C109=I101,", External Plaster",IF(C109&gt;0,", External Plaster upto "&amp;C109&amp;" Floor",""))&amp;(IF(C110=I101,", Flooring",IF(C110&gt;0,", Flooring upto "&amp;C110&amp;" Floor",""))&amp;(IF(C111=I101,", Painting",IF(C111&gt;0,", Painting upto "&amp;C111&amp;" Floor",""))&amp;(IF(C112&gt;0,", Finishing upto "&amp;C112&amp;" Floor","")&amp;(IF(C106&gt;0.5," Completed",""))))))))))))))</f>
        <v>Excavation work Completed. Plinth work completed, RCC Slab, Brickwork, Internal Plaster upto 2 Floor, External Plaster upto 2 Floor Completed</v>
      </c>
      <c r="L100" s="38"/>
    </row>
    <row r="101" spans="1:12" ht="15.75" customHeight="1">
      <c r="A101" s="31" t="s">
        <v>104</v>
      </c>
      <c r="B101" s="32">
        <v>0</v>
      </c>
      <c r="C101" s="33" t="s">
        <v>105</v>
      </c>
      <c r="D101" s="33">
        <v>1</v>
      </c>
      <c r="E101" s="112" t="s">
        <v>106</v>
      </c>
      <c r="F101" s="112"/>
      <c r="G101" s="33">
        <v>0</v>
      </c>
      <c r="H101" s="32" t="s">
        <v>107</v>
      </c>
      <c r="I101" s="112">
        <f ca="1">--TRIM(RIGHT(SUBSTITUTE(LEFT(C100,_xlfn.AGGREGATE(16,6,FIND({0,1,2,3,4,5,6,7,8,9},C100,ROW(INDIRECT("1:"&amp;LEN(C100)))),1))," ",REPT(" ",LEN(C100))),LEN(C100)))</f>
        <v>4</v>
      </c>
      <c r="J101" s="112"/>
      <c r="K101" s="39"/>
      <c r="L101" s="40"/>
    </row>
    <row r="102" spans="1:12" ht="47.25" customHeight="1">
      <c r="A102" s="100" t="s">
        <v>108</v>
      </c>
      <c r="B102" s="101"/>
      <c r="C102" s="102" t="str">
        <f ca="1">K100</f>
        <v>Excavation work Completed. Plinth work completed, RCC Slab, Brickwork, Internal Plaster upto 2 Floor, External Plaster upto 2 Floor Completed</v>
      </c>
      <c r="D102" s="102"/>
      <c r="E102" s="102"/>
      <c r="F102" s="102"/>
      <c r="G102" s="102"/>
      <c r="H102" s="102"/>
      <c r="I102" s="102"/>
      <c r="J102" s="102"/>
      <c r="K102" s="39" t="s">
        <v>109</v>
      </c>
      <c r="L102" s="40"/>
    </row>
    <row r="103" spans="1:12" ht="15.75" customHeight="1">
      <c r="A103" s="104" t="s">
        <v>110</v>
      </c>
      <c r="B103" s="105"/>
      <c r="C103" s="34" t="s">
        <v>111</v>
      </c>
      <c r="D103" s="106" t="s">
        <v>112</v>
      </c>
      <c r="E103" s="106"/>
      <c r="F103" s="106" t="s">
        <v>113</v>
      </c>
      <c r="G103" s="106"/>
      <c r="H103" s="106" t="s">
        <v>114</v>
      </c>
      <c r="I103" s="106"/>
      <c r="J103" s="106"/>
      <c r="K103" s="41" t="s">
        <v>115</v>
      </c>
      <c r="L103" s="42">
        <f ca="1">I101*25%</f>
        <v>1</v>
      </c>
    </row>
    <row r="104" spans="1:12" ht="15.75" customHeight="1">
      <c r="A104" s="72" t="s">
        <v>116</v>
      </c>
      <c r="B104" s="73"/>
      <c r="C104" s="35">
        <v>4</v>
      </c>
      <c r="D104" s="65">
        <f ca="1">((100/I101)*C104)/100</f>
        <v>1</v>
      </c>
      <c r="E104" s="65"/>
      <c r="F104" s="65">
        <f ca="1">(((C105/I101*10)+(40/(D101+G101+I101)*C106)+(7.5/(I101)*C107)+(7.5/(I101)*C108)+(10/I101*C109)+(10/I101*C110)+(5/I101*C111)+(5/I101*C112)+(5/I101*C113))/100)</f>
        <v>0.66249999999999998</v>
      </c>
      <c r="G104" s="65"/>
      <c r="H104" s="65">
        <f ca="1">((((C104/I101)*20)+((C105/I101)*25)+(30/(I101+G101+D101)*C106)+(5/I101*C107)+(5/I101*C108)+(5/I101*C109)+(5/I101*C110)+(0/I101*C111)+(0/I101*C112)+(5/I101*C113))/100)</f>
        <v>0.85</v>
      </c>
      <c r="I104" s="65"/>
      <c r="J104" s="65"/>
      <c r="K104" s="41" t="s">
        <v>117</v>
      </c>
      <c r="L104" s="43">
        <f ca="1">I101*50%</f>
        <v>2</v>
      </c>
    </row>
    <row r="105" spans="1:12" ht="15.75" customHeight="1">
      <c r="A105" s="72" t="s">
        <v>118</v>
      </c>
      <c r="B105" s="73"/>
      <c r="C105" s="36">
        <v>4</v>
      </c>
      <c r="D105" s="65">
        <f ca="1">((100/I101)*C105)/100</f>
        <v>1</v>
      </c>
      <c r="E105" s="65"/>
      <c r="F105" s="65"/>
      <c r="G105" s="65"/>
      <c r="H105" s="65"/>
      <c r="I105" s="65"/>
      <c r="J105" s="65"/>
      <c r="K105" s="41" t="s">
        <v>119</v>
      </c>
      <c r="L105" s="43">
        <f ca="1">I101</f>
        <v>4</v>
      </c>
    </row>
    <row r="106" spans="1:12" ht="15.75" customHeight="1">
      <c r="A106" s="72" t="s">
        <v>120</v>
      </c>
      <c r="B106" s="73"/>
      <c r="C106" s="36">
        <v>5</v>
      </c>
      <c r="D106" s="65">
        <f ca="1">((100/(D101+G101+I101))*C106)/100</f>
        <v>1</v>
      </c>
      <c r="E106" s="65"/>
      <c r="F106" s="65"/>
      <c r="G106" s="65"/>
      <c r="H106" s="65"/>
      <c r="I106" s="65"/>
      <c r="J106" s="65"/>
      <c r="K106" s="41" t="s">
        <v>121</v>
      </c>
      <c r="L106" s="44">
        <f ca="1">(IF(B101&gt;1,(I101/(B101+2)),I101/4))</f>
        <v>1</v>
      </c>
    </row>
    <row r="107" spans="1:12" ht="15.75" customHeight="1">
      <c r="A107" s="72" t="s">
        <v>122</v>
      </c>
      <c r="B107" s="73" t="s">
        <v>123</v>
      </c>
      <c r="C107" s="36">
        <v>4</v>
      </c>
      <c r="D107" s="65">
        <f ca="1">((100/I101)*C107)/100</f>
        <v>1</v>
      </c>
      <c r="E107" s="65"/>
      <c r="F107" s="65"/>
      <c r="G107" s="65"/>
      <c r="H107" s="65"/>
      <c r="I107" s="65"/>
      <c r="J107" s="65"/>
      <c r="K107" s="41" t="s">
        <v>124</v>
      </c>
      <c r="L107" s="44">
        <f ca="1">(IF(B101&gt;1,(I101/(B101+2)+L106),I101/4+L106))</f>
        <v>2</v>
      </c>
    </row>
    <row r="108" spans="1:12" ht="15.75" customHeight="1">
      <c r="A108" s="72" t="s">
        <v>125</v>
      </c>
      <c r="B108" s="73" t="s">
        <v>123</v>
      </c>
      <c r="C108" s="36">
        <v>2</v>
      </c>
      <c r="D108" s="65">
        <f ca="1">((100/I101)*C108)/100</f>
        <v>0.5</v>
      </c>
      <c r="E108" s="65"/>
      <c r="F108" s="65"/>
      <c r="G108" s="65"/>
      <c r="H108" s="65"/>
      <c r="I108" s="65"/>
      <c r="J108" s="65"/>
      <c r="K108" s="41" t="s">
        <v>126</v>
      </c>
      <c r="L108" s="44">
        <f>(IF(B101&gt;1,(I101/(B101+2)+L107),0))</f>
        <v>0</v>
      </c>
    </row>
    <row r="109" spans="1:12" ht="15.75" customHeight="1">
      <c r="A109" s="72" t="s">
        <v>127</v>
      </c>
      <c r="B109" s="73" t="s">
        <v>128</v>
      </c>
      <c r="C109" s="36">
        <v>2</v>
      </c>
      <c r="D109" s="65">
        <f ca="1">((100/(I101))*C109)/100</f>
        <v>0.5</v>
      </c>
      <c r="E109" s="65"/>
      <c r="F109" s="65"/>
      <c r="G109" s="65"/>
      <c r="H109" s="65"/>
      <c r="I109" s="65"/>
      <c r="J109" s="65"/>
      <c r="K109" s="41" t="s">
        <v>129</v>
      </c>
      <c r="L109" s="44">
        <f>(IF(B101&gt;2,(I101/(B101+2)+L108),0))</f>
        <v>0</v>
      </c>
    </row>
    <row r="110" spans="1:12" ht="15.75" customHeight="1">
      <c r="A110" s="72" t="s">
        <v>130</v>
      </c>
      <c r="B110" s="73" t="s">
        <v>130</v>
      </c>
      <c r="C110" s="35">
        <v>0</v>
      </c>
      <c r="D110" s="65">
        <f ca="1">((100/I101)*C110)/100</f>
        <v>0</v>
      </c>
      <c r="E110" s="65"/>
      <c r="F110" s="65"/>
      <c r="G110" s="65"/>
      <c r="H110" s="65"/>
      <c r="I110" s="65"/>
      <c r="J110" s="65"/>
      <c r="K110" s="41" t="s">
        <v>131</v>
      </c>
      <c r="L110" s="46">
        <f>(IF(B101&gt;3,(I101/(B101+2)+L109),0))</f>
        <v>0</v>
      </c>
    </row>
    <row r="111" spans="1:12" ht="15.75" customHeight="1">
      <c r="A111" s="72" t="s">
        <v>132</v>
      </c>
      <c r="B111" s="73"/>
      <c r="C111" s="35">
        <v>0</v>
      </c>
      <c r="D111" s="65">
        <f ca="1">((100/I101)*C111)/100</f>
        <v>0</v>
      </c>
      <c r="E111" s="65"/>
      <c r="F111" s="65"/>
      <c r="G111" s="65"/>
      <c r="H111" s="65"/>
      <c r="I111" s="65"/>
      <c r="J111" s="65"/>
      <c r="K111" s="41" t="s">
        <v>133</v>
      </c>
      <c r="L111" s="44">
        <f>(IF(B101&gt;4,(I101/(B101+2)+L110),0))</f>
        <v>0</v>
      </c>
    </row>
    <row r="112" spans="1:12" ht="15.75" customHeight="1">
      <c r="A112" s="74" t="s">
        <v>134</v>
      </c>
      <c r="B112" s="75" t="s">
        <v>134</v>
      </c>
      <c r="C112" s="35">
        <v>0</v>
      </c>
      <c r="D112" s="65">
        <f ca="1">((100/(I101))*C112)/100</f>
        <v>0</v>
      </c>
      <c r="E112" s="65"/>
      <c r="F112" s="65"/>
      <c r="G112" s="65"/>
      <c r="H112" s="65"/>
      <c r="I112" s="65"/>
      <c r="J112" s="65"/>
      <c r="K112" s="41" t="s">
        <v>135</v>
      </c>
      <c r="L112" s="44">
        <f ca="1">(IF(B101=1,(I101/(B101+3)+L107),IF(B101=0,(I101/4+L107),IF(B101&gt;1,0))))</f>
        <v>3</v>
      </c>
    </row>
    <row r="113" spans="1:12" ht="15.75" customHeight="1">
      <c r="A113" s="76" t="s">
        <v>136</v>
      </c>
      <c r="B113" s="77"/>
      <c r="C113" s="45">
        <v>0</v>
      </c>
      <c r="D113" s="66">
        <f ca="1">((100/(I101))*C113)/100</f>
        <v>0</v>
      </c>
      <c r="E113" s="66"/>
      <c r="F113" s="66"/>
      <c r="G113" s="66"/>
      <c r="H113" s="66"/>
      <c r="I113" s="66"/>
      <c r="J113" s="66"/>
      <c r="K113" s="47" t="s">
        <v>137</v>
      </c>
      <c r="L113" s="48">
        <f ca="1">(IF(B101&gt;1.5,(I101/(B101+2)+L107+MAX(0,L108-L107)+MAX(0,L109-L108)+MAX(0,L110-L109)+MAX(0,L111-L110)+MAX(0,L112-L111)),IF(B101=1,(I101/(B101+3)+L112),IF(B101=0,I101/4+L112))))</f>
        <v>4</v>
      </c>
    </row>
    <row r="114" spans="1:12" ht="15.75" customHeight="1">
      <c r="A114" s="108" t="s">
        <v>102</v>
      </c>
      <c r="B114" s="109"/>
      <c r="C114" s="110" t="s">
        <v>141</v>
      </c>
      <c r="D114" s="110"/>
      <c r="E114" s="110"/>
      <c r="F114" s="110"/>
      <c r="G114" s="110"/>
      <c r="H114" s="110"/>
      <c r="I114" s="110"/>
      <c r="J114" s="110"/>
      <c r="K114" s="37" t="str">
        <f ca="1">(IF(F118&gt;99%,"All work completed. Please provide OC.",IF(F118&gt;89.8%,"Plinth, RCC, Brick, Plaster, Flooring, Painting work Completed. Finishing work is in process.",IF(F118&lt;94%,(IF(C118=0,"Work not yet Started.",IF(D118=25%,"Piling work in process",IF(D118=50%,"Excavation work in process",IF(D118=100%,"Excavation work Completed. ","0")))&amp;(IF(C119=0%,"",IF(C119=L120,"Footing work is process",IF(C119=L121,"Footing work Completed",IF(C119=L122,"1st Basement Completed",IF(C119=L123,"1st &amp; 2nd Basement Completed",IF(C119=L124,"1st to 3rd Basement Completed",IF(C119=L125,"1st to 4th Basement Completed",IF(C119=L126,"Plinth work is process",IF(C119=L127,"Plinth work completed","0")))))))))))&amp;(IF(C120=(D115+G115+I115),", RCC Slab",IF(C120&gt;0,", RCC upto "&amp;C120&amp;" Slab",""))&amp;(IF(C121=I115,", Brickwork",IF(C121&gt;0,", Brickwork upto "&amp;C121&amp;" Floor",""))&amp;(IF(C122=I115,", Internal Plaster",IF(C122&gt;0,", Internal Plaster upto "&amp;C122&amp;" Floor",""))&amp;(IF(C123=I115,", External Plaster",IF(C123&gt;0,", External Plaster upto "&amp;C123&amp;" Floor",""))&amp;(IF(C124=I115,", Flooring",IF(C124&gt;0,", Flooring upto "&amp;C124&amp;" Floor",""))&amp;(IF(C125=I115,", Painting",IF(C125&gt;0,", Painting upto "&amp;C125&amp;" Floor",""))&amp;(IF(C126&gt;0,", Finishing upto "&amp;C126&amp;" Floor","")&amp;(IF(C120&gt;0.5," Completed",""))))))))))))))</f>
        <v>Work not yet Started.</v>
      </c>
      <c r="L114" s="38"/>
    </row>
    <row r="115" spans="1:12" ht="15.75" customHeight="1">
      <c r="A115" s="31" t="s">
        <v>104</v>
      </c>
      <c r="B115" s="32">
        <v>0</v>
      </c>
      <c r="C115" s="33" t="s">
        <v>105</v>
      </c>
      <c r="D115" s="33">
        <v>1</v>
      </c>
      <c r="E115" s="112" t="s">
        <v>106</v>
      </c>
      <c r="F115" s="112"/>
      <c r="G115" s="33">
        <v>0</v>
      </c>
      <c r="H115" s="32" t="s">
        <v>107</v>
      </c>
      <c r="I115" s="112">
        <f ca="1">--TRIM(RIGHT(SUBSTITUTE(LEFT(C114,_xlfn.AGGREGATE(16,6,FIND({0,1,2,3,4,5,6,7,8,9},C114,ROW(INDIRECT("1:"&amp;LEN(C114)))),1))," ",REPT(" ",LEN(C114))),LEN(C114)))</f>
        <v>4</v>
      </c>
      <c r="J115" s="112"/>
      <c r="K115" s="39"/>
      <c r="L115" s="40"/>
    </row>
    <row r="116" spans="1:12" ht="15.75" customHeight="1">
      <c r="A116" s="100" t="s">
        <v>108</v>
      </c>
      <c r="B116" s="101"/>
      <c r="C116" s="102" t="str">
        <f ca="1">K114</f>
        <v>Work not yet Started.</v>
      </c>
      <c r="D116" s="102"/>
      <c r="E116" s="102"/>
      <c r="F116" s="102"/>
      <c r="G116" s="102"/>
      <c r="H116" s="102"/>
      <c r="I116" s="102"/>
      <c r="J116" s="102"/>
      <c r="K116" s="39" t="s">
        <v>109</v>
      </c>
      <c r="L116" s="40"/>
    </row>
    <row r="117" spans="1:12" ht="15.75" customHeight="1">
      <c r="A117" s="104" t="s">
        <v>110</v>
      </c>
      <c r="B117" s="105"/>
      <c r="C117" s="34" t="s">
        <v>111</v>
      </c>
      <c r="D117" s="106" t="s">
        <v>112</v>
      </c>
      <c r="E117" s="106"/>
      <c r="F117" s="106" t="s">
        <v>113</v>
      </c>
      <c r="G117" s="106"/>
      <c r="H117" s="106" t="s">
        <v>114</v>
      </c>
      <c r="I117" s="106"/>
      <c r="J117" s="106"/>
      <c r="K117" s="41" t="s">
        <v>115</v>
      </c>
      <c r="L117" s="42">
        <f ca="1">I115*25%</f>
        <v>1</v>
      </c>
    </row>
    <row r="118" spans="1:12" ht="15.75" customHeight="1">
      <c r="A118" s="72" t="s">
        <v>116</v>
      </c>
      <c r="B118" s="73"/>
      <c r="C118" s="35">
        <v>0</v>
      </c>
      <c r="D118" s="65">
        <f ca="1">((100/I115)*C118)/100</f>
        <v>0</v>
      </c>
      <c r="E118" s="65"/>
      <c r="F118" s="65">
        <f ca="1">(((C119/I115*10)+(40/(D115+G115+I115)*C120)+(7.5/(I115)*C121)+(7.5/(I115)*C122)+(10/I115*C123)+(10/I115*C124)+(5/I115*C125)+(5/I115*C126)+(5/I115*C127))/100)</f>
        <v>0</v>
      </c>
      <c r="G118" s="65"/>
      <c r="H118" s="65">
        <f ca="1">((((C118/I115)*20)+((C119/I115)*25)+(30/(I115+G115+D115)*C120)+(5/I115*C121)+(5/I115*C122)+(5/I115*C123)+(5/I115*C124)+(0/I115*C125)+(0/I115*C126)+(5/I115*C127))/100)</f>
        <v>0</v>
      </c>
      <c r="I118" s="65"/>
      <c r="J118" s="65"/>
      <c r="K118" s="41" t="s">
        <v>117</v>
      </c>
      <c r="L118" s="43">
        <f ca="1">I115*50%</f>
        <v>2</v>
      </c>
    </row>
    <row r="119" spans="1:12" ht="15.75" customHeight="1">
      <c r="A119" s="72" t="s">
        <v>118</v>
      </c>
      <c r="B119" s="73"/>
      <c r="C119" s="36">
        <v>0</v>
      </c>
      <c r="D119" s="65">
        <f ca="1">((100/I115)*C119)/100</f>
        <v>0</v>
      </c>
      <c r="E119" s="65"/>
      <c r="F119" s="65"/>
      <c r="G119" s="65"/>
      <c r="H119" s="65"/>
      <c r="I119" s="65"/>
      <c r="J119" s="65"/>
      <c r="K119" s="41" t="s">
        <v>119</v>
      </c>
      <c r="L119" s="43">
        <f ca="1">I115</f>
        <v>4</v>
      </c>
    </row>
    <row r="120" spans="1:12" ht="15.75" customHeight="1">
      <c r="A120" s="72" t="s">
        <v>120</v>
      </c>
      <c r="B120" s="73"/>
      <c r="C120" s="36">
        <v>0</v>
      </c>
      <c r="D120" s="65">
        <f ca="1">((100/(D115+G115+I115))*C120)/100</f>
        <v>0</v>
      </c>
      <c r="E120" s="65"/>
      <c r="F120" s="65"/>
      <c r="G120" s="65"/>
      <c r="H120" s="65"/>
      <c r="I120" s="65"/>
      <c r="J120" s="65"/>
      <c r="K120" s="41" t="s">
        <v>121</v>
      </c>
      <c r="L120" s="44">
        <f ca="1">(IF(B115&gt;1,(I115/(B115+2)),I115/4))</f>
        <v>1</v>
      </c>
    </row>
    <row r="121" spans="1:12" ht="15.75" customHeight="1">
      <c r="A121" s="72" t="s">
        <v>122</v>
      </c>
      <c r="B121" s="73" t="s">
        <v>123</v>
      </c>
      <c r="C121" s="36">
        <v>0</v>
      </c>
      <c r="D121" s="65">
        <f ca="1">((100/I115)*C121)/100</f>
        <v>0</v>
      </c>
      <c r="E121" s="65"/>
      <c r="F121" s="65"/>
      <c r="G121" s="65"/>
      <c r="H121" s="65"/>
      <c r="I121" s="65"/>
      <c r="J121" s="65"/>
      <c r="K121" s="41" t="s">
        <v>124</v>
      </c>
      <c r="L121" s="44">
        <f ca="1">(IF(B115&gt;1,(I115/(B115+2)+L120),I115/4+L120))</f>
        <v>2</v>
      </c>
    </row>
    <row r="122" spans="1:12" ht="15.75" customHeight="1">
      <c r="A122" s="72" t="s">
        <v>125</v>
      </c>
      <c r="B122" s="73" t="s">
        <v>123</v>
      </c>
      <c r="C122" s="36">
        <v>0</v>
      </c>
      <c r="D122" s="65">
        <f ca="1">((100/I115)*C122)/100</f>
        <v>0</v>
      </c>
      <c r="E122" s="65"/>
      <c r="F122" s="65"/>
      <c r="G122" s="65"/>
      <c r="H122" s="65"/>
      <c r="I122" s="65"/>
      <c r="J122" s="65"/>
      <c r="K122" s="41" t="s">
        <v>126</v>
      </c>
      <c r="L122" s="44">
        <f>(IF(B115&gt;1,(I115/(B115+2)+L121),0))</f>
        <v>0</v>
      </c>
    </row>
    <row r="123" spans="1:12" ht="15.75" customHeight="1">
      <c r="A123" s="72" t="s">
        <v>127</v>
      </c>
      <c r="B123" s="73" t="s">
        <v>128</v>
      </c>
      <c r="C123" s="36">
        <v>0</v>
      </c>
      <c r="D123" s="65">
        <f ca="1">((100/(I115))*C123)/100</f>
        <v>0</v>
      </c>
      <c r="E123" s="65"/>
      <c r="F123" s="65"/>
      <c r="G123" s="65"/>
      <c r="H123" s="65"/>
      <c r="I123" s="65"/>
      <c r="J123" s="65"/>
      <c r="K123" s="41" t="s">
        <v>129</v>
      </c>
      <c r="L123" s="44">
        <f>(IF(B115&gt;2,(I115/(B115+2)+L122),0))</f>
        <v>0</v>
      </c>
    </row>
    <row r="124" spans="1:12" ht="15.75" customHeight="1">
      <c r="A124" s="72" t="s">
        <v>130</v>
      </c>
      <c r="B124" s="73" t="s">
        <v>130</v>
      </c>
      <c r="C124" s="35">
        <v>0</v>
      </c>
      <c r="D124" s="65">
        <f ca="1">((100/I115)*C124)/100</f>
        <v>0</v>
      </c>
      <c r="E124" s="65"/>
      <c r="F124" s="65"/>
      <c r="G124" s="65"/>
      <c r="H124" s="65"/>
      <c r="I124" s="65"/>
      <c r="J124" s="65"/>
      <c r="K124" s="41" t="s">
        <v>131</v>
      </c>
      <c r="L124" s="46">
        <f>(IF(B115&gt;3,(I115/(B115+2)+L123),0))</f>
        <v>0</v>
      </c>
    </row>
    <row r="125" spans="1:12" ht="15.75" customHeight="1">
      <c r="A125" s="72" t="s">
        <v>132</v>
      </c>
      <c r="B125" s="73"/>
      <c r="C125" s="35">
        <v>0</v>
      </c>
      <c r="D125" s="65">
        <f ca="1">((100/I115)*C125)/100</f>
        <v>0</v>
      </c>
      <c r="E125" s="65"/>
      <c r="F125" s="65"/>
      <c r="G125" s="65"/>
      <c r="H125" s="65"/>
      <c r="I125" s="65"/>
      <c r="J125" s="65"/>
      <c r="K125" s="41" t="s">
        <v>133</v>
      </c>
      <c r="L125" s="44">
        <f>(IF(B115&gt;4,(I115/(B115+2)+L124),0))</f>
        <v>0</v>
      </c>
    </row>
    <row r="126" spans="1:12" ht="15.75" customHeight="1">
      <c r="A126" s="74" t="s">
        <v>134</v>
      </c>
      <c r="B126" s="75" t="s">
        <v>134</v>
      </c>
      <c r="C126" s="35">
        <v>0</v>
      </c>
      <c r="D126" s="65">
        <f ca="1">((100/(I115))*C126)/100</f>
        <v>0</v>
      </c>
      <c r="E126" s="65"/>
      <c r="F126" s="65"/>
      <c r="G126" s="65"/>
      <c r="H126" s="65"/>
      <c r="I126" s="65"/>
      <c r="J126" s="65"/>
      <c r="K126" s="41" t="s">
        <v>135</v>
      </c>
      <c r="L126" s="44">
        <f ca="1">(IF(B115=1,(I115/(B115+3)+L121),IF(B115=0,(I115/4+L121),IF(B115&gt;1,0))))</f>
        <v>3</v>
      </c>
    </row>
    <row r="127" spans="1:12" ht="15.75" customHeight="1">
      <c r="A127" s="76" t="s">
        <v>136</v>
      </c>
      <c r="B127" s="77"/>
      <c r="C127" s="45">
        <v>0</v>
      </c>
      <c r="D127" s="66">
        <f ca="1">((100/(I115))*C127)/100</f>
        <v>0</v>
      </c>
      <c r="E127" s="66"/>
      <c r="F127" s="66"/>
      <c r="G127" s="66"/>
      <c r="H127" s="66"/>
      <c r="I127" s="66"/>
      <c r="J127" s="66"/>
      <c r="K127" s="47" t="s">
        <v>137</v>
      </c>
      <c r="L127" s="48">
        <f ca="1">(IF(B115&gt;1.5,(I115/(B115+2)+L121+MAX(0,L122-L121)+MAX(0,L123-L122)+MAX(0,L124-L123)+MAX(0,L125-L124)+MAX(0,L126-L125)),IF(B115=1,(I115/(B115+3)+L126),IF(B115=0,I115/4+L126))))</f>
        <v>4</v>
      </c>
    </row>
    <row r="128" spans="1:12" ht="15.75" customHeight="1">
      <c r="A128" s="108" t="s">
        <v>102</v>
      </c>
      <c r="B128" s="109"/>
      <c r="C128" s="110" t="s">
        <v>142</v>
      </c>
      <c r="D128" s="110"/>
      <c r="E128" s="110"/>
      <c r="F128" s="110"/>
      <c r="G128" s="110"/>
      <c r="H128" s="110"/>
      <c r="I128" s="110"/>
      <c r="J128" s="110"/>
      <c r="K128" s="37" t="str">
        <f>(IF(F132&gt;99%,"All work completed. Please provide OC.",IF(F132&gt;89.8%,"Plinth, RCC, Brick, Plaster, Flooring, Painting work Completed. Finishing work is in process.",IF(F132&lt;94%,(IF(C132=0,"Work not yet Started.",IF(D132=25%,"Piling work in process",IF(D132=50%,"Excavation work in process",IF(D132=100%,"Excavation work Completed. ","0")))&amp;(IF(C133=0%,"",IF(C133=L134,"Footing work is process",IF(C133=L135,"Footing work Completed",IF(C133=L136,"1st Basement Completed",IF(C133=L137,"1st &amp; 2nd Basement Completed",IF(C133=L138,"1st to 3rd Basement Completed",IF(C133=L139,"1st to 4th Basement Completed",IF(C133=L140,"Plinth work is process",IF(C133=L141,"Plinth work completed","0")))))))))))&amp;(IF(C134=(D129+G129+I129),", RCC Slab",IF(C134&gt;0,", RCC upto "&amp;C134&amp;" Slab",""))&amp;(IF(C135=I129,", Brickwork",IF(C135&gt;0,", Brickwork upto "&amp;C135&amp;" Floor",""))&amp;(IF(C136=I129,", Internal Plaster",IF(C136&gt;0,", Internal Plaster upto "&amp;C136&amp;" Floor",""))&amp;(IF(C137=I129,", External Plaster",IF(C137&gt;0,", External Plaster upto "&amp;C137&amp;" Floor",""))&amp;(IF(C138=I129,", Flooring",IF(C138&gt;0,", Flooring upto "&amp;C138&amp;" Floor",""))&amp;(IF(C139=I129,", Painting",IF(C139&gt;0,", Painting upto "&amp;C139&amp;" Floor",""))&amp;(IF(C140&gt;0,", Finishing upto "&amp;C140&amp;" Floor","")&amp;(IF(C134&gt;0.5," Completed",""))))))))))))))</f>
        <v>Excavation work Completed. Plinth work completed, RCC Slab, Brickwork, Internal Plaster, External Plaster, Flooring Completed</v>
      </c>
      <c r="L128" s="38"/>
    </row>
    <row r="129" spans="1:12" ht="15.75" customHeight="1">
      <c r="A129" s="31" t="s">
        <v>104</v>
      </c>
      <c r="B129" s="32">
        <v>0</v>
      </c>
      <c r="C129" s="33" t="s">
        <v>105</v>
      </c>
      <c r="D129" s="33">
        <v>1</v>
      </c>
      <c r="E129" s="112" t="s">
        <v>106</v>
      </c>
      <c r="F129" s="112"/>
      <c r="G129" s="33">
        <v>0</v>
      </c>
      <c r="H129" s="32" t="s">
        <v>107</v>
      </c>
      <c r="I129" s="112">
        <v>4</v>
      </c>
      <c r="J129" s="112"/>
      <c r="K129" s="39"/>
      <c r="L129" s="40"/>
    </row>
    <row r="130" spans="1:12" ht="33.75" customHeight="1">
      <c r="A130" s="100" t="s">
        <v>108</v>
      </c>
      <c r="B130" s="101"/>
      <c r="C130" s="102" t="str">
        <f>K128</f>
        <v>Excavation work Completed. Plinth work completed, RCC Slab, Brickwork, Internal Plaster, External Plaster, Flooring Completed</v>
      </c>
      <c r="D130" s="102"/>
      <c r="E130" s="102"/>
      <c r="F130" s="102"/>
      <c r="G130" s="102"/>
      <c r="H130" s="102"/>
      <c r="I130" s="102"/>
      <c r="J130" s="102"/>
      <c r="K130" s="39" t="s">
        <v>109</v>
      </c>
      <c r="L130" s="40"/>
    </row>
    <row r="131" spans="1:12" ht="15.75" customHeight="1">
      <c r="A131" s="104" t="s">
        <v>110</v>
      </c>
      <c r="B131" s="105"/>
      <c r="C131" s="34" t="s">
        <v>111</v>
      </c>
      <c r="D131" s="106" t="s">
        <v>112</v>
      </c>
      <c r="E131" s="106"/>
      <c r="F131" s="106" t="s">
        <v>113</v>
      </c>
      <c r="G131" s="106"/>
      <c r="H131" s="106" t="s">
        <v>114</v>
      </c>
      <c r="I131" s="106"/>
      <c r="J131" s="106"/>
      <c r="K131" s="41" t="s">
        <v>115</v>
      </c>
      <c r="L131" s="42">
        <f>I129*25%</f>
        <v>1</v>
      </c>
    </row>
    <row r="132" spans="1:12" ht="15.75" customHeight="1">
      <c r="A132" s="72" t="s">
        <v>116</v>
      </c>
      <c r="B132" s="73"/>
      <c r="C132" s="35">
        <v>4</v>
      </c>
      <c r="D132" s="65">
        <f>((100/I129)*C132)/100</f>
        <v>1</v>
      </c>
      <c r="E132" s="65"/>
      <c r="F132" s="65">
        <f>(((C133/I129*10)+(40/(D129+G129+I129)*C134)+(7.5/(I129)*C135)+(7.5/(I129)*C136)+(10/I129*C137)+(10/I129*C138)+(5/I129*C139)+(5/I129*C140)+(5/I129*C141))/100)</f>
        <v>0.85</v>
      </c>
      <c r="G132" s="65"/>
      <c r="H132" s="65">
        <f>((((C132/I129)*20)+((C133/I129)*25)+(30/(I129+G129+D129)*C134)+(5/I129*C135)+(5/I129*C136)+(5/I129*C137)+(5/I129*C138)+(0/I129*C139)+(0/I129*C140)+(5/I129*C141))/100)</f>
        <v>0.95</v>
      </c>
      <c r="I132" s="65"/>
      <c r="J132" s="65"/>
      <c r="K132" s="41" t="s">
        <v>117</v>
      </c>
      <c r="L132" s="43">
        <f>I129*50%</f>
        <v>2</v>
      </c>
    </row>
    <row r="133" spans="1:12" ht="15.75" customHeight="1">
      <c r="A133" s="72" t="s">
        <v>118</v>
      </c>
      <c r="B133" s="73"/>
      <c r="C133" s="36">
        <v>4</v>
      </c>
      <c r="D133" s="65">
        <f>((100/I129)*C133)/100</f>
        <v>1</v>
      </c>
      <c r="E133" s="65"/>
      <c r="F133" s="65"/>
      <c r="G133" s="65"/>
      <c r="H133" s="65"/>
      <c r="I133" s="65"/>
      <c r="J133" s="65"/>
      <c r="K133" s="41" t="s">
        <v>119</v>
      </c>
      <c r="L133" s="43">
        <f>I129</f>
        <v>4</v>
      </c>
    </row>
    <row r="134" spans="1:12" ht="15.75" customHeight="1">
      <c r="A134" s="72" t="s">
        <v>120</v>
      </c>
      <c r="B134" s="73"/>
      <c r="C134" s="36">
        <v>5</v>
      </c>
      <c r="D134" s="65">
        <f>((100/(D129+G129+I129))*C134)/100</f>
        <v>1</v>
      </c>
      <c r="E134" s="65"/>
      <c r="F134" s="65"/>
      <c r="G134" s="65"/>
      <c r="H134" s="65"/>
      <c r="I134" s="65"/>
      <c r="J134" s="65"/>
      <c r="K134" s="41" t="s">
        <v>121</v>
      </c>
      <c r="L134" s="44">
        <f>(IF(B129&gt;1,(I129/(B129+2)),I129/4))</f>
        <v>1</v>
      </c>
    </row>
    <row r="135" spans="1:12" ht="15.75" customHeight="1">
      <c r="A135" s="72" t="s">
        <v>122</v>
      </c>
      <c r="B135" s="73" t="s">
        <v>123</v>
      </c>
      <c r="C135" s="36">
        <v>4</v>
      </c>
      <c r="D135" s="65">
        <f>((100/I129)*C135)/100</f>
        <v>1</v>
      </c>
      <c r="E135" s="65"/>
      <c r="F135" s="65"/>
      <c r="G135" s="65"/>
      <c r="H135" s="65"/>
      <c r="I135" s="65"/>
      <c r="J135" s="65"/>
      <c r="K135" s="41" t="s">
        <v>124</v>
      </c>
      <c r="L135" s="44">
        <f>(IF(B129&gt;1,(I129/(B129+2)+L134),I129/4+L134))</f>
        <v>2</v>
      </c>
    </row>
    <row r="136" spans="1:12" ht="15.75" customHeight="1">
      <c r="A136" s="72" t="s">
        <v>125</v>
      </c>
      <c r="B136" s="73" t="s">
        <v>123</v>
      </c>
      <c r="C136" s="36">
        <v>4</v>
      </c>
      <c r="D136" s="65">
        <f>((100/I129)*C136)/100</f>
        <v>1</v>
      </c>
      <c r="E136" s="65"/>
      <c r="F136" s="65"/>
      <c r="G136" s="65"/>
      <c r="H136" s="65"/>
      <c r="I136" s="65"/>
      <c r="J136" s="65"/>
      <c r="K136" s="41" t="s">
        <v>126</v>
      </c>
      <c r="L136" s="44">
        <f>(IF(B129&gt;1,(I129/(B129+2)+L135),0))</f>
        <v>0</v>
      </c>
    </row>
    <row r="137" spans="1:12" ht="15.75" customHeight="1">
      <c r="A137" s="72" t="s">
        <v>127</v>
      </c>
      <c r="B137" s="73" t="s">
        <v>128</v>
      </c>
      <c r="C137" s="36">
        <v>4</v>
      </c>
      <c r="D137" s="65">
        <f>((100/(I129))*C137)/100</f>
        <v>1</v>
      </c>
      <c r="E137" s="65"/>
      <c r="F137" s="65"/>
      <c r="G137" s="65"/>
      <c r="H137" s="65"/>
      <c r="I137" s="65"/>
      <c r="J137" s="65"/>
      <c r="K137" s="41" t="s">
        <v>129</v>
      </c>
      <c r="L137" s="44">
        <f>(IF(B129&gt;2,(I129/(B129+2)+L136),0))</f>
        <v>0</v>
      </c>
    </row>
    <row r="138" spans="1:12" ht="15.75" customHeight="1">
      <c r="A138" s="72" t="s">
        <v>130</v>
      </c>
      <c r="B138" s="73" t="s">
        <v>130</v>
      </c>
      <c r="C138" s="35">
        <v>4</v>
      </c>
      <c r="D138" s="65">
        <f>((100/I129)*C138)/100</f>
        <v>1</v>
      </c>
      <c r="E138" s="65"/>
      <c r="F138" s="65"/>
      <c r="G138" s="65"/>
      <c r="H138" s="65"/>
      <c r="I138" s="65"/>
      <c r="J138" s="65"/>
      <c r="K138" s="41" t="s">
        <v>131</v>
      </c>
      <c r="L138" s="46">
        <f>(IF(B129&gt;3,(I129/(B129+2)+L137),0))</f>
        <v>0</v>
      </c>
    </row>
    <row r="139" spans="1:12" ht="15.75" customHeight="1">
      <c r="A139" s="72" t="s">
        <v>132</v>
      </c>
      <c r="B139" s="73"/>
      <c r="C139" s="35">
        <v>0</v>
      </c>
      <c r="D139" s="65">
        <f>((100/I129)*C139)/100</f>
        <v>0</v>
      </c>
      <c r="E139" s="65"/>
      <c r="F139" s="65"/>
      <c r="G139" s="65"/>
      <c r="H139" s="65"/>
      <c r="I139" s="65"/>
      <c r="J139" s="65"/>
      <c r="K139" s="41" t="s">
        <v>133</v>
      </c>
      <c r="L139" s="44">
        <f>(IF(B129&gt;4,(I129/(B129+2)+L138),0))</f>
        <v>0</v>
      </c>
    </row>
    <row r="140" spans="1:12" ht="15.75" customHeight="1">
      <c r="A140" s="74" t="s">
        <v>134</v>
      </c>
      <c r="B140" s="75" t="s">
        <v>134</v>
      </c>
      <c r="C140" s="35">
        <v>0</v>
      </c>
      <c r="D140" s="65">
        <f>((100/(I129))*C140)/100</f>
        <v>0</v>
      </c>
      <c r="E140" s="65"/>
      <c r="F140" s="65"/>
      <c r="G140" s="65"/>
      <c r="H140" s="65"/>
      <c r="I140" s="65"/>
      <c r="J140" s="65"/>
      <c r="K140" s="41" t="s">
        <v>135</v>
      </c>
      <c r="L140" s="44">
        <f>(IF(B129=1,(I129/(B129+3)+L135),IF(B129=0,(I129/4+L135),IF(B129&gt;1,0))))</f>
        <v>3</v>
      </c>
    </row>
    <row r="141" spans="1:12" ht="15.75" customHeight="1">
      <c r="A141" s="76" t="s">
        <v>136</v>
      </c>
      <c r="B141" s="77"/>
      <c r="C141" s="45">
        <v>0</v>
      </c>
      <c r="D141" s="66">
        <f>((100/(I129))*C141)/100</f>
        <v>0</v>
      </c>
      <c r="E141" s="66"/>
      <c r="F141" s="66"/>
      <c r="G141" s="66"/>
      <c r="H141" s="66"/>
      <c r="I141" s="66"/>
      <c r="J141" s="66"/>
      <c r="K141" s="47" t="s">
        <v>137</v>
      </c>
      <c r="L141" s="48">
        <f>(IF(B129&gt;1.5,(I129/(B129+2)+L135+MAX(0,L136-L135)+MAX(0,L137-L136)+MAX(0,L138-L137)+MAX(0,L139-L138)+MAX(0,L140-L139)),IF(B129=1,(I129/(B129+3)+L140),IF(B129=0,I129/4+L140))))</f>
        <v>4</v>
      </c>
    </row>
    <row r="142" spans="1:12" ht="15.75" customHeight="1">
      <c r="A142" s="108" t="s">
        <v>102</v>
      </c>
      <c r="B142" s="109"/>
      <c r="C142" s="110" t="s">
        <v>143</v>
      </c>
      <c r="D142" s="110"/>
      <c r="E142" s="110"/>
      <c r="F142" s="110"/>
      <c r="G142" s="110"/>
      <c r="H142" s="110"/>
      <c r="I142" s="110"/>
      <c r="J142" s="110"/>
      <c r="K142" s="37" t="str">
        <f>(IF(F146&gt;99%,"All work completed. Please provide OC.",IF(F146&gt;89.8%,"Plinth, RCC, Brick, Plaster, Flooring, Painting work Completed. Finishing work is in process.",IF(F146&lt;94%,(IF(C146=0,"Work not yet Started.",IF(D146=25%,"Piling work in process",IF(D146=50%,"Excavation work in process",IF(D146=100%,"Excavation work Completed. ","0")))&amp;(IF(C147=0%,"",IF(C147=L148,"Footing work is process",IF(C147=L149,"Footing work Completed",IF(C147=L150,"1st Basement Completed",IF(C147=L151,"1st &amp; 2nd Basement Completed",IF(C147=L152,"1st to 3rd Basement Completed",IF(C147=L153,"1st to 4th Basement Completed",IF(C147=L154,"Plinth work is process",IF(C147=L155,"Plinth work completed","0")))))))))))&amp;(IF(C148=(D143+G143+I143),", RCC Slab",IF(C148&gt;0,", RCC upto "&amp;C148&amp;" Slab",""))&amp;(IF(C149=I143,", Brickwork",IF(C149&gt;0,", Brickwork upto "&amp;C149&amp;" Floor",""))&amp;(IF(C150=I143,", Internal Plaster",IF(C150&gt;0,", Internal Plaster upto "&amp;C150&amp;" Floor",""))&amp;(IF(C151=I143,", External Plaster",IF(C151&gt;0,", External Plaster upto "&amp;C151&amp;" Floor",""))&amp;(IF(C152=I143,", Flooring",IF(C152&gt;0,", Flooring upto "&amp;C152&amp;" Floor",""))&amp;(IF(C153=I143,", Painting",IF(C153&gt;0,", Painting upto "&amp;C153&amp;" Floor",""))&amp;(IF(C154&gt;0,", Finishing upto "&amp;C154&amp;" Floor","")&amp;(IF(C148&gt;0.5," Completed",""))))))))))))))</f>
        <v>Excavation work Completed. Plinth work completed, RCC Slab, Brickwork, Internal Plaster, External Plaster Completed</v>
      </c>
      <c r="L142" s="38"/>
    </row>
    <row r="143" spans="1:12" ht="15.75" customHeight="1">
      <c r="A143" s="31" t="s">
        <v>104</v>
      </c>
      <c r="B143" s="32">
        <v>0</v>
      </c>
      <c r="C143" s="33" t="s">
        <v>105</v>
      </c>
      <c r="D143" s="33">
        <v>1</v>
      </c>
      <c r="E143" s="112" t="s">
        <v>106</v>
      </c>
      <c r="F143" s="112"/>
      <c r="G143" s="33">
        <v>0</v>
      </c>
      <c r="H143" s="32" t="s">
        <v>107</v>
      </c>
      <c r="I143" s="112">
        <v>4</v>
      </c>
      <c r="J143" s="112"/>
      <c r="K143" s="39"/>
      <c r="L143" s="40"/>
    </row>
    <row r="144" spans="1:12" ht="30.95" customHeight="1">
      <c r="A144" s="100" t="s">
        <v>108</v>
      </c>
      <c r="B144" s="101"/>
      <c r="C144" s="102" t="str">
        <f>K142</f>
        <v>Excavation work Completed. Plinth work completed, RCC Slab, Brickwork, Internal Plaster, External Plaster Completed</v>
      </c>
      <c r="D144" s="102"/>
      <c r="E144" s="102"/>
      <c r="F144" s="102"/>
      <c r="G144" s="102"/>
      <c r="H144" s="102"/>
      <c r="I144" s="102"/>
      <c r="J144" s="102"/>
      <c r="K144" s="39" t="s">
        <v>109</v>
      </c>
      <c r="L144" s="40"/>
    </row>
    <row r="145" spans="1:12" ht="15.75" customHeight="1">
      <c r="A145" s="104" t="s">
        <v>110</v>
      </c>
      <c r="B145" s="105"/>
      <c r="C145" s="34" t="s">
        <v>111</v>
      </c>
      <c r="D145" s="106" t="s">
        <v>112</v>
      </c>
      <c r="E145" s="106"/>
      <c r="F145" s="106" t="s">
        <v>113</v>
      </c>
      <c r="G145" s="106"/>
      <c r="H145" s="106" t="s">
        <v>114</v>
      </c>
      <c r="I145" s="106"/>
      <c r="J145" s="106"/>
      <c r="K145" s="41" t="s">
        <v>115</v>
      </c>
      <c r="L145" s="42">
        <f>I143*25%</f>
        <v>1</v>
      </c>
    </row>
    <row r="146" spans="1:12" ht="15.75" customHeight="1">
      <c r="A146" s="72" t="s">
        <v>116</v>
      </c>
      <c r="B146" s="73"/>
      <c r="C146" s="35">
        <v>4</v>
      </c>
      <c r="D146" s="65">
        <f>((100/I143)*C146)/100</f>
        <v>1</v>
      </c>
      <c r="E146" s="65"/>
      <c r="F146" s="65">
        <f>(((C147/I143*10)+(40/(D143+G143+I143)*C148)+(7.5/(I143)*C149)+(7.5/(I143)*C150)+(10/I143*C151)+(10/I143*C152)+(5/I143*C153)+(5/I143*C154)+(5/I143*C155))/100)</f>
        <v>0.75</v>
      </c>
      <c r="G146" s="65"/>
      <c r="H146" s="65">
        <f>((((C146/I143)*20)+((C147/I143)*25)+(30/(I143+G143+D143)*C148)+(5/I143*C149)+(5/I143*C150)+(5/I143*C151)+(5/I143*C152)+(0/I143*C153)+(0/I143*C154)+(5/I143*C155))/100)</f>
        <v>0.9</v>
      </c>
      <c r="I146" s="65"/>
      <c r="J146" s="65"/>
      <c r="K146" s="41" t="s">
        <v>117</v>
      </c>
      <c r="L146" s="43">
        <f>I143*50%</f>
        <v>2</v>
      </c>
    </row>
    <row r="147" spans="1:12" ht="15.75" customHeight="1">
      <c r="A147" s="72" t="s">
        <v>118</v>
      </c>
      <c r="B147" s="73"/>
      <c r="C147" s="36">
        <v>4</v>
      </c>
      <c r="D147" s="65">
        <f>((100/I143)*C147)/100</f>
        <v>1</v>
      </c>
      <c r="E147" s="65"/>
      <c r="F147" s="65"/>
      <c r="G147" s="65"/>
      <c r="H147" s="65"/>
      <c r="I147" s="65"/>
      <c r="J147" s="65"/>
      <c r="K147" s="41" t="s">
        <v>119</v>
      </c>
      <c r="L147" s="43">
        <f>I143</f>
        <v>4</v>
      </c>
    </row>
    <row r="148" spans="1:12" ht="15.75" customHeight="1">
      <c r="A148" s="72" t="s">
        <v>120</v>
      </c>
      <c r="B148" s="73"/>
      <c r="C148" s="36">
        <v>5</v>
      </c>
      <c r="D148" s="65">
        <f>((100/(D143+G143+I143))*C148)/100</f>
        <v>1</v>
      </c>
      <c r="E148" s="65"/>
      <c r="F148" s="65"/>
      <c r="G148" s="65"/>
      <c r="H148" s="65"/>
      <c r="I148" s="65"/>
      <c r="J148" s="65"/>
      <c r="K148" s="41" t="s">
        <v>121</v>
      </c>
      <c r="L148" s="44">
        <f>(IF(B143&gt;1,(I143/(B143+2)),I143/4))</f>
        <v>1</v>
      </c>
    </row>
    <row r="149" spans="1:12" ht="15.75" customHeight="1">
      <c r="A149" s="72" t="s">
        <v>122</v>
      </c>
      <c r="B149" s="73" t="s">
        <v>123</v>
      </c>
      <c r="C149" s="36">
        <v>4</v>
      </c>
      <c r="D149" s="65">
        <f>((100/I143)*C149)/100</f>
        <v>1</v>
      </c>
      <c r="E149" s="65"/>
      <c r="F149" s="65"/>
      <c r="G149" s="65"/>
      <c r="H149" s="65"/>
      <c r="I149" s="65"/>
      <c r="J149" s="65"/>
      <c r="K149" s="41" t="s">
        <v>124</v>
      </c>
      <c r="L149" s="44">
        <f>(IF(B143&gt;1,(I143/(B143+2)+L148),I143/4+L148))</f>
        <v>2</v>
      </c>
    </row>
    <row r="150" spans="1:12" ht="15.75" customHeight="1">
      <c r="A150" s="72" t="s">
        <v>125</v>
      </c>
      <c r="B150" s="73" t="s">
        <v>123</v>
      </c>
      <c r="C150" s="36">
        <v>4</v>
      </c>
      <c r="D150" s="65">
        <f>((100/I143)*C150)/100</f>
        <v>1</v>
      </c>
      <c r="E150" s="65"/>
      <c r="F150" s="65"/>
      <c r="G150" s="65"/>
      <c r="H150" s="65"/>
      <c r="I150" s="65"/>
      <c r="J150" s="65"/>
      <c r="K150" s="41" t="s">
        <v>126</v>
      </c>
      <c r="L150" s="44">
        <f>(IF(B143&gt;1,(I143/(B143+2)+L149),0))</f>
        <v>0</v>
      </c>
    </row>
    <row r="151" spans="1:12" ht="15.75" customHeight="1">
      <c r="A151" s="72" t="s">
        <v>127</v>
      </c>
      <c r="B151" s="73" t="s">
        <v>128</v>
      </c>
      <c r="C151" s="36">
        <v>4</v>
      </c>
      <c r="D151" s="65">
        <f>((100/(I143))*C151)/100</f>
        <v>1</v>
      </c>
      <c r="E151" s="65"/>
      <c r="F151" s="65"/>
      <c r="G151" s="65"/>
      <c r="H151" s="65"/>
      <c r="I151" s="65"/>
      <c r="J151" s="65"/>
      <c r="K151" s="41" t="s">
        <v>129</v>
      </c>
      <c r="L151" s="44">
        <f>(IF(B143&gt;2,(I143/(B143+2)+L150),0))</f>
        <v>0</v>
      </c>
    </row>
    <row r="152" spans="1:12" ht="15.75" customHeight="1">
      <c r="A152" s="72" t="s">
        <v>130</v>
      </c>
      <c r="B152" s="73" t="s">
        <v>130</v>
      </c>
      <c r="C152" s="35">
        <v>0</v>
      </c>
      <c r="D152" s="65">
        <f>((100/I143)*C152)/100</f>
        <v>0</v>
      </c>
      <c r="E152" s="65"/>
      <c r="F152" s="65"/>
      <c r="G152" s="65"/>
      <c r="H152" s="65"/>
      <c r="I152" s="65"/>
      <c r="J152" s="65"/>
      <c r="K152" s="41" t="s">
        <v>131</v>
      </c>
      <c r="L152" s="46">
        <f>(IF(B143&gt;3,(I143/(B143+2)+L151),0))</f>
        <v>0</v>
      </c>
    </row>
    <row r="153" spans="1:12" ht="15.75" customHeight="1">
      <c r="A153" s="72" t="s">
        <v>132</v>
      </c>
      <c r="B153" s="73"/>
      <c r="C153" s="35">
        <v>0</v>
      </c>
      <c r="D153" s="65">
        <f>((100/I143)*C153)/100</f>
        <v>0</v>
      </c>
      <c r="E153" s="65"/>
      <c r="F153" s="65"/>
      <c r="G153" s="65"/>
      <c r="H153" s="65"/>
      <c r="I153" s="65"/>
      <c r="J153" s="65"/>
      <c r="K153" s="41" t="s">
        <v>133</v>
      </c>
      <c r="L153" s="44">
        <f>(IF(B143&gt;4,(I143/(B143+2)+L152),0))</f>
        <v>0</v>
      </c>
    </row>
    <row r="154" spans="1:12" ht="15.75" customHeight="1">
      <c r="A154" s="74" t="s">
        <v>134</v>
      </c>
      <c r="B154" s="75" t="s">
        <v>134</v>
      </c>
      <c r="C154" s="35">
        <v>0</v>
      </c>
      <c r="D154" s="65">
        <f>((100/(I143))*C154)/100</f>
        <v>0</v>
      </c>
      <c r="E154" s="65"/>
      <c r="F154" s="65"/>
      <c r="G154" s="65"/>
      <c r="H154" s="65"/>
      <c r="I154" s="65"/>
      <c r="J154" s="65"/>
      <c r="K154" s="41" t="s">
        <v>135</v>
      </c>
      <c r="L154" s="44">
        <f>(IF(B143=1,(I143/(B143+3)+L149),IF(B143=0,(I143/4+L149),IF(B143&gt;1,0))))</f>
        <v>3</v>
      </c>
    </row>
    <row r="155" spans="1:12" ht="15.75" customHeight="1">
      <c r="A155" s="76" t="s">
        <v>136</v>
      </c>
      <c r="B155" s="77"/>
      <c r="C155" s="45">
        <v>0</v>
      </c>
      <c r="D155" s="66">
        <f>((100/(I143))*C155)/100</f>
        <v>0</v>
      </c>
      <c r="E155" s="66"/>
      <c r="F155" s="66"/>
      <c r="G155" s="66"/>
      <c r="H155" s="66"/>
      <c r="I155" s="66"/>
      <c r="J155" s="66"/>
      <c r="K155" s="47" t="s">
        <v>137</v>
      </c>
      <c r="L155" s="48">
        <f>(IF(B143&gt;1.5,(I143/(B143+2)+L149+MAX(0,L150-L149)+MAX(0,L151-L150)+MAX(0,L152-L151)+MAX(0,L153-L152)+MAX(0,L154-L153)),IF(B143=1,(I143/(B143+3)+L154),IF(B143=0,I143/4+L154))))</f>
        <v>4</v>
      </c>
    </row>
    <row r="156" spans="1:12" ht="15.75" customHeight="1">
      <c r="A156" s="108" t="s">
        <v>102</v>
      </c>
      <c r="B156" s="109"/>
      <c r="C156" s="110" t="s">
        <v>144</v>
      </c>
      <c r="D156" s="110"/>
      <c r="E156" s="110"/>
      <c r="F156" s="110"/>
      <c r="G156" s="110"/>
      <c r="H156" s="110"/>
      <c r="I156" s="110"/>
      <c r="J156" s="111"/>
      <c r="K156" s="37" t="str">
        <f>(IF(F160&gt;99%,"All work completed. Please provide OC.",IF(F160&gt;89.8%,"Plinth, RCC, Brick, Plaster, Flooring, Painting work Completed. Finishing work is in process.",IF(F160&lt;94%,(IF(C160=0,"Work not yet Started.",IF(D160=25%,"Piling work in process",IF(D160=50%,"Excavation work in process",IF(D160=100%,"Excavation work Completed. ","0")))&amp;(IF(C161=0%,"",IF(C161=L162,"Footing work is process",IF(C161=L163,"Footing work Completed",IF(C161=L164,"1st Basement Completed",IF(C161=L165,"1st &amp; 2nd Basement Completed",IF(C161=L166,"1st to 3rd Basement Completed",IF(C161=L167,"1st to 4th Basement Completed",IF(C161=L168,"Plinth work is process",IF(C161=L169,"Plinth work completed","0")))))))))))&amp;(IF(C162=(D157+G157+I157),", RCC Slab",IF(C162&gt;0,", RCC upto "&amp;C162&amp;" Slab",""))&amp;(IF(C163=I157,", Brickwork",IF(C163&gt;0,", Brickwork upto "&amp;C163&amp;" Floor",""))&amp;(IF(C164=I157,", Internal Plaster",IF(C164&gt;0,", Internal Plaster upto "&amp;C164&amp;" Floor",""))&amp;(IF(C165=I157,", External Plaster",IF(C165&gt;0,", External Plaster upto "&amp;C165&amp;" Floor",""))&amp;(IF(C166=I157,", Flooring",IF(C166&gt;0,", Flooring upto "&amp;C166&amp;" Floor",""))&amp;(IF(C167=I157,", Painting",IF(C167&gt;0,", Painting upto "&amp;C167&amp;" Floor",""))&amp;(IF(C168&gt;0,", Finishing upto "&amp;C168&amp;" Floor","")&amp;(IF(C162&gt;0.5," Completed",""))))))))))))))</f>
        <v>Excavation work Completed. Plinth work completed, RCC Slab, Brickwork, Internal Plaster, External Plaster, Flooring, Painting upto 2 Floor Completed</v>
      </c>
      <c r="L156" s="38"/>
    </row>
    <row r="157" spans="1:12" ht="15.75" customHeight="1">
      <c r="A157" s="31" t="s">
        <v>104</v>
      </c>
      <c r="B157" s="32">
        <v>0</v>
      </c>
      <c r="C157" s="33" t="s">
        <v>105</v>
      </c>
      <c r="D157" s="33">
        <v>1</v>
      </c>
      <c r="E157" s="112" t="s">
        <v>106</v>
      </c>
      <c r="F157" s="112"/>
      <c r="G157" s="33">
        <v>0</v>
      </c>
      <c r="H157" s="32" t="s">
        <v>107</v>
      </c>
      <c r="I157" s="112">
        <v>4</v>
      </c>
      <c r="J157" s="113"/>
      <c r="K157" s="39"/>
      <c r="L157" s="40"/>
    </row>
    <row r="158" spans="1:12" ht="30.95" customHeight="1">
      <c r="A158" s="100" t="s">
        <v>108</v>
      </c>
      <c r="B158" s="101"/>
      <c r="C158" s="102" t="str">
        <f>K156</f>
        <v>Excavation work Completed. Plinth work completed, RCC Slab, Brickwork, Internal Plaster, External Plaster, Flooring, Painting upto 2 Floor Completed</v>
      </c>
      <c r="D158" s="102"/>
      <c r="E158" s="102"/>
      <c r="F158" s="102"/>
      <c r="G158" s="102"/>
      <c r="H158" s="102"/>
      <c r="I158" s="102"/>
      <c r="J158" s="103"/>
      <c r="K158" s="39" t="s">
        <v>109</v>
      </c>
      <c r="L158" s="40"/>
    </row>
    <row r="159" spans="1:12" ht="15.75" customHeight="1">
      <c r="A159" s="104" t="s">
        <v>110</v>
      </c>
      <c r="B159" s="105"/>
      <c r="C159" s="34" t="s">
        <v>111</v>
      </c>
      <c r="D159" s="106" t="s">
        <v>112</v>
      </c>
      <c r="E159" s="106"/>
      <c r="F159" s="106" t="s">
        <v>113</v>
      </c>
      <c r="G159" s="106"/>
      <c r="H159" s="106" t="s">
        <v>114</v>
      </c>
      <c r="I159" s="106"/>
      <c r="J159" s="107"/>
      <c r="K159" s="41" t="s">
        <v>115</v>
      </c>
      <c r="L159" s="42">
        <f>I157*25%</f>
        <v>1</v>
      </c>
    </row>
    <row r="160" spans="1:12" ht="15.75" customHeight="1">
      <c r="A160" s="72" t="s">
        <v>116</v>
      </c>
      <c r="B160" s="73"/>
      <c r="C160" s="35">
        <v>4</v>
      </c>
      <c r="D160" s="65">
        <f>((100/I157)*C160)/100</f>
        <v>1</v>
      </c>
      <c r="E160" s="65"/>
      <c r="F160" s="65">
        <f>(((C161/I157*10)+(40/(D157+G157+I157)*C162)+(7.5/(I157)*C163)+(7.5/(I157)*C164)+(10/I157*C165)+(10/I157*C166)+(5/I157*C167)+(5/I157*C168)+(5/I157*C169))/100)</f>
        <v>0.875</v>
      </c>
      <c r="G160" s="65"/>
      <c r="H160" s="65">
        <f>((((C160/I157)*20)+((C161/I157)*25)+(30/(I157+G157+D157)*C162)+(5/I157*C163)+(5/I157*C164)+(5/I157*C165)+(5/I157*C166)+(0/I157*C167)+(0/I157*C168)+(5/I157*C169))/100)</f>
        <v>0.95</v>
      </c>
      <c r="I160" s="65"/>
      <c r="J160" s="67"/>
      <c r="K160" s="41" t="s">
        <v>117</v>
      </c>
      <c r="L160" s="43">
        <f>I157*50%</f>
        <v>2</v>
      </c>
    </row>
    <row r="161" spans="1:12" ht="15.75" customHeight="1">
      <c r="A161" s="72" t="s">
        <v>118</v>
      </c>
      <c r="B161" s="73"/>
      <c r="C161" s="36">
        <v>4</v>
      </c>
      <c r="D161" s="65">
        <f>((100/I157)*C161)/100</f>
        <v>1</v>
      </c>
      <c r="E161" s="65"/>
      <c r="F161" s="65"/>
      <c r="G161" s="65"/>
      <c r="H161" s="65"/>
      <c r="I161" s="65"/>
      <c r="J161" s="67"/>
      <c r="K161" s="41" t="s">
        <v>119</v>
      </c>
      <c r="L161" s="43">
        <f>I157</f>
        <v>4</v>
      </c>
    </row>
    <row r="162" spans="1:12" ht="15.75" customHeight="1">
      <c r="A162" s="72" t="s">
        <v>120</v>
      </c>
      <c r="B162" s="73"/>
      <c r="C162" s="36">
        <v>5</v>
      </c>
      <c r="D162" s="65">
        <f>((100/(D157+G157+I157))*C162)/100</f>
        <v>1</v>
      </c>
      <c r="E162" s="65"/>
      <c r="F162" s="65"/>
      <c r="G162" s="65"/>
      <c r="H162" s="65"/>
      <c r="I162" s="65"/>
      <c r="J162" s="67"/>
      <c r="K162" s="41" t="s">
        <v>121</v>
      </c>
      <c r="L162" s="44">
        <f>(IF(B157&gt;1,(I157/(B157+2)),I157/4))</f>
        <v>1</v>
      </c>
    </row>
    <row r="163" spans="1:12" ht="15.75" customHeight="1">
      <c r="A163" s="72" t="s">
        <v>122</v>
      </c>
      <c r="B163" s="73" t="s">
        <v>123</v>
      </c>
      <c r="C163" s="36">
        <v>4</v>
      </c>
      <c r="D163" s="65">
        <f>((100/I157)*C163)/100</f>
        <v>1</v>
      </c>
      <c r="E163" s="65"/>
      <c r="F163" s="65"/>
      <c r="G163" s="65"/>
      <c r="H163" s="65"/>
      <c r="I163" s="65"/>
      <c r="J163" s="67"/>
      <c r="K163" s="41" t="s">
        <v>124</v>
      </c>
      <c r="L163" s="44">
        <f>(IF(B157&gt;1,(I157/(B157+2)+L162),I157/4+L162))</f>
        <v>2</v>
      </c>
    </row>
    <row r="164" spans="1:12" ht="15.75" customHeight="1">
      <c r="A164" s="72" t="s">
        <v>125</v>
      </c>
      <c r="B164" s="73" t="s">
        <v>123</v>
      </c>
      <c r="C164" s="36">
        <v>4</v>
      </c>
      <c r="D164" s="65">
        <f>((100/I157)*C164)/100</f>
        <v>1</v>
      </c>
      <c r="E164" s="65"/>
      <c r="F164" s="65"/>
      <c r="G164" s="65"/>
      <c r="H164" s="65"/>
      <c r="I164" s="65"/>
      <c r="J164" s="67"/>
      <c r="K164" s="41" t="s">
        <v>126</v>
      </c>
      <c r="L164" s="44">
        <f>(IF(B157&gt;1,(I157/(B157+2)+L163),0))</f>
        <v>0</v>
      </c>
    </row>
    <row r="165" spans="1:12" ht="15.75" customHeight="1">
      <c r="A165" s="72" t="s">
        <v>127</v>
      </c>
      <c r="B165" s="73" t="s">
        <v>128</v>
      </c>
      <c r="C165" s="36">
        <v>4</v>
      </c>
      <c r="D165" s="65">
        <f>((100/(I157))*C165)/100</f>
        <v>1</v>
      </c>
      <c r="E165" s="65"/>
      <c r="F165" s="65"/>
      <c r="G165" s="65"/>
      <c r="H165" s="65"/>
      <c r="I165" s="65"/>
      <c r="J165" s="67"/>
      <c r="K165" s="41" t="s">
        <v>129</v>
      </c>
      <c r="L165" s="44">
        <f>(IF(B157&gt;2,(I157/(B157+2)+L164),0))</f>
        <v>0</v>
      </c>
    </row>
    <row r="166" spans="1:12" ht="15.75" customHeight="1">
      <c r="A166" s="72" t="s">
        <v>130</v>
      </c>
      <c r="B166" s="73" t="s">
        <v>130</v>
      </c>
      <c r="C166" s="35">
        <v>4</v>
      </c>
      <c r="D166" s="65">
        <f>((100/I157)*C166)/100</f>
        <v>1</v>
      </c>
      <c r="E166" s="65"/>
      <c r="F166" s="65"/>
      <c r="G166" s="65"/>
      <c r="H166" s="65"/>
      <c r="I166" s="65"/>
      <c r="J166" s="67"/>
      <c r="K166" s="41" t="s">
        <v>131</v>
      </c>
      <c r="L166" s="46">
        <f>(IF(B157&gt;3,(I157/(B157+2)+L165),0))</f>
        <v>0</v>
      </c>
    </row>
    <row r="167" spans="1:12" ht="15.75" customHeight="1">
      <c r="A167" s="72" t="s">
        <v>132</v>
      </c>
      <c r="B167" s="73"/>
      <c r="C167" s="35">
        <v>2</v>
      </c>
      <c r="D167" s="65">
        <f>((100/I157)*C167)/100</f>
        <v>0.5</v>
      </c>
      <c r="E167" s="65"/>
      <c r="F167" s="65"/>
      <c r="G167" s="65"/>
      <c r="H167" s="65"/>
      <c r="I167" s="65"/>
      <c r="J167" s="67"/>
      <c r="K167" s="41" t="s">
        <v>133</v>
      </c>
      <c r="L167" s="44">
        <f>(IF(B157&gt;4,(I157/(B157+2)+L166),0))</f>
        <v>0</v>
      </c>
    </row>
    <row r="168" spans="1:12" ht="15.75" customHeight="1">
      <c r="A168" s="74" t="s">
        <v>134</v>
      </c>
      <c r="B168" s="75" t="s">
        <v>134</v>
      </c>
      <c r="C168" s="35">
        <v>0</v>
      </c>
      <c r="D168" s="65">
        <f>((100/(I157))*C168)/100</f>
        <v>0</v>
      </c>
      <c r="E168" s="65"/>
      <c r="F168" s="65"/>
      <c r="G168" s="65"/>
      <c r="H168" s="65"/>
      <c r="I168" s="65"/>
      <c r="J168" s="67"/>
      <c r="K168" s="41" t="s">
        <v>135</v>
      </c>
      <c r="L168" s="44">
        <f>(IF(B157=1,(I157/(B157+3)+L163),IF(B157=0,(I157/4+L163),IF(B157&gt;1,0))))</f>
        <v>3</v>
      </c>
    </row>
    <row r="169" spans="1:12" ht="15.75" customHeight="1">
      <c r="A169" s="76" t="s">
        <v>136</v>
      </c>
      <c r="B169" s="77"/>
      <c r="C169" s="45">
        <v>0</v>
      </c>
      <c r="D169" s="66">
        <f>((100/(I157))*C169)/100</f>
        <v>0</v>
      </c>
      <c r="E169" s="66"/>
      <c r="F169" s="66"/>
      <c r="G169" s="66"/>
      <c r="H169" s="66"/>
      <c r="I169" s="66"/>
      <c r="J169" s="68"/>
      <c r="K169" s="47" t="s">
        <v>137</v>
      </c>
      <c r="L169" s="48">
        <f>(IF(B157&gt;1.5,(I157/(B157+2)+L163+MAX(0,L164-L163)+MAX(0,L165-L164)+MAX(0,L166-L165)+MAX(0,L167-L166)+MAX(0,L168-L167)),IF(B157=1,(I157/(B157+3)+L168),IF(B157=0,I157/4+L168))))</f>
        <v>4</v>
      </c>
    </row>
    <row r="170" spans="1:12" ht="15.75" customHeight="1">
      <c r="A170" s="108" t="s">
        <v>102</v>
      </c>
      <c r="B170" s="109"/>
      <c r="C170" s="110" t="s">
        <v>145</v>
      </c>
      <c r="D170" s="110"/>
      <c r="E170" s="110"/>
      <c r="F170" s="110"/>
      <c r="G170" s="110"/>
      <c r="H170" s="110"/>
      <c r="I170" s="110"/>
      <c r="J170" s="111"/>
      <c r="K170" s="37" t="str">
        <f ca="1">(IF(F174&gt;99%,"All work completed. Please provide OC.",IF(F174&gt;89.8%,"Plinth, RCC, Brick, Plaster, Flooring, Painting work Completed. Finishing work is in process.",IF(F174&lt;94%,(IF(C174=0,"Work not yet Started.",IF(D174=25%,"Piling work in process",IF(D174=50%,"Excavation work in process",IF(D174=100%,"Excavation work Completed. ","0")))&amp;(IF(C175=0%,"",IF(C175=L176,"Footing work is process",IF(C175=L177,"Footing work Completed",IF(C175=L178,"1st Basement Completed",IF(C175=L179,"1st &amp; 2nd Basement Completed",IF(C175=L180,"1st to 3rd Basement Completed",IF(C175=L181,"1st to 4th Basement Completed",IF(C175=L182,"Plinth work is process",IF(C175=L183,"Plinth work completed","0")))))))))))&amp;(IF(C176=(D171+G171+I171),", RCC Slab",IF(C176&gt;0,", RCC upto "&amp;C176&amp;" Slab",""))&amp;(IF(C177=I171,", Brickwork",IF(C177&gt;0,", Brickwork upto "&amp;C177&amp;" Floor",""))&amp;(IF(C178=I171,", Internal Plaster",IF(C178&gt;0,", Internal Plaster upto "&amp;C178&amp;" Floor",""))&amp;(IF(C179=I171,", External Plaster",IF(C179&gt;0,", External Plaster upto "&amp;C179&amp;" Floor",""))&amp;(IF(C180=I171,", Flooring",IF(C180&gt;0,", Flooring upto "&amp;C180&amp;" Floor",""))&amp;(IF(C181=I171,", Painting",IF(C181&gt;0,", Painting upto "&amp;C181&amp;" Floor",""))&amp;(IF(C182&gt;0,", Finishing upto "&amp;C182&amp;" Floor","")&amp;(IF(C176&gt;0.5," Completed",""))))))))))))))</f>
        <v>Work not yet Started.</v>
      </c>
      <c r="L170" s="38"/>
    </row>
    <row r="171" spans="1:12" ht="15.75" customHeight="1">
      <c r="A171" s="31" t="s">
        <v>104</v>
      </c>
      <c r="B171" s="32">
        <v>0</v>
      </c>
      <c r="C171" s="33" t="s">
        <v>105</v>
      </c>
      <c r="D171" s="33">
        <v>1</v>
      </c>
      <c r="E171" s="112" t="s">
        <v>106</v>
      </c>
      <c r="F171" s="112"/>
      <c r="G171" s="33">
        <v>0</v>
      </c>
      <c r="H171" s="32" t="s">
        <v>107</v>
      </c>
      <c r="I171" s="112">
        <f ca="1">--TRIM(RIGHT(SUBSTITUTE(LEFT(C170,_xlfn.AGGREGATE(16,6,FIND({0,1,2,3,4,5,6,7,8,9},C170,ROW(INDIRECT("1:"&amp;LEN(C170)))),1))," ",REPT(" ",LEN(C170))),LEN(C170)))</f>
        <v>4</v>
      </c>
      <c r="J171" s="113"/>
      <c r="K171" s="39"/>
      <c r="L171" s="40"/>
    </row>
    <row r="172" spans="1:12" ht="15.75">
      <c r="A172" s="100" t="s">
        <v>108</v>
      </c>
      <c r="B172" s="101"/>
      <c r="C172" s="102" t="str">
        <f ca="1">K170</f>
        <v>Work not yet Started.</v>
      </c>
      <c r="D172" s="102"/>
      <c r="E172" s="102"/>
      <c r="F172" s="102"/>
      <c r="G172" s="102"/>
      <c r="H172" s="102"/>
      <c r="I172" s="102"/>
      <c r="J172" s="103"/>
      <c r="K172" s="39" t="s">
        <v>109</v>
      </c>
      <c r="L172" s="40"/>
    </row>
    <row r="173" spans="1:12" ht="15.75" customHeight="1">
      <c r="A173" s="104" t="s">
        <v>110</v>
      </c>
      <c r="B173" s="105"/>
      <c r="C173" s="34" t="s">
        <v>111</v>
      </c>
      <c r="D173" s="106" t="s">
        <v>112</v>
      </c>
      <c r="E173" s="106"/>
      <c r="F173" s="106" t="s">
        <v>113</v>
      </c>
      <c r="G173" s="106"/>
      <c r="H173" s="106" t="s">
        <v>114</v>
      </c>
      <c r="I173" s="106"/>
      <c r="J173" s="107"/>
      <c r="K173" s="41" t="s">
        <v>115</v>
      </c>
      <c r="L173" s="42">
        <f ca="1">I171*25%</f>
        <v>1</v>
      </c>
    </row>
    <row r="174" spans="1:12" ht="15.75" customHeight="1">
      <c r="A174" s="72" t="s">
        <v>116</v>
      </c>
      <c r="B174" s="73"/>
      <c r="C174" s="35">
        <v>0</v>
      </c>
      <c r="D174" s="65">
        <f ca="1">((100/I171)*C174)/100</f>
        <v>0</v>
      </c>
      <c r="E174" s="65"/>
      <c r="F174" s="65">
        <f ca="1">(((C175/I171*10)+(40/(D171+G171+I171)*C176)+(7.5/(I171)*C177)+(7.5/(I171)*C178)+(10/I171*C179)+(10/I171*C180)+(5/I171*C181)+(5/I171*C182)+(5/I171*C183))/100)</f>
        <v>0</v>
      </c>
      <c r="G174" s="65"/>
      <c r="H174" s="65">
        <f ca="1">((((C174/I171)*20)+((C175/I171)*25)+(30/(I171+G171+D171)*C176)+(5/I171*C177)+(5/I171*C178)+(5/I171*C179)+(5/I171*C180)+(0/I171*C181)+(0/I171*C182)+(5/I171*C183))/100)</f>
        <v>0</v>
      </c>
      <c r="I174" s="65"/>
      <c r="J174" s="67"/>
      <c r="K174" s="41" t="s">
        <v>117</v>
      </c>
      <c r="L174" s="43">
        <f ca="1">I171*50%</f>
        <v>2</v>
      </c>
    </row>
    <row r="175" spans="1:12" ht="15.75" customHeight="1">
      <c r="A175" s="72" t="s">
        <v>118</v>
      </c>
      <c r="B175" s="73"/>
      <c r="C175" s="36">
        <v>0</v>
      </c>
      <c r="D175" s="65">
        <f ca="1">((100/I171)*C175)/100</f>
        <v>0</v>
      </c>
      <c r="E175" s="65"/>
      <c r="F175" s="65"/>
      <c r="G175" s="65"/>
      <c r="H175" s="65"/>
      <c r="I175" s="65"/>
      <c r="J175" s="67"/>
      <c r="K175" s="41" t="s">
        <v>119</v>
      </c>
      <c r="L175" s="43">
        <f ca="1">I171</f>
        <v>4</v>
      </c>
    </row>
    <row r="176" spans="1:12" ht="15.75" customHeight="1">
      <c r="A176" s="72" t="s">
        <v>120</v>
      </c>
      <c r="B176" s="73"/>
      <c r="C176" s="36">
        <v>0</v>
      </c>
      <c r="D176" s="65">
        <f ca="1">((100/(D171+G171+I171))*C176)/100</f>
        <v>0</v>
      </c>
      <c r="E176" s="65"/>
      <c r="F176" s="65"/>
      <c r="G176" s="65"/>
      <c r="H176" s="65"/>
      <c r="I176" s="65"/>
      <c r="J176" s="67"/>
      <c r="K176" s="41" t="s">
        <v>121</v>
      </c>
      <c r="L176" s="44">
        <f ca="1">(IF(B171&gt;1,(I171/(B171+2)),I171/4))</f>
        <v>1</v>
      </c>
    </row>
    <row r="177" spans="1:12" ht="15.75" customHeight="1">
      <c r="A177" s="72" t="s">
        <v>122</v>
      </c>
      <c r="B177" s="73" t="s">
        <v>123</v>
      </c>
      <c r="C177" s="36">
        <v>0</v>
      </c>
      <c r="D177" s="65">
        <f ca="1">((100/I171)*C177)/100</f>
        <v>0</v>
      </c>
      <c r="E177" s="65"/>
      <c r="F177" s="65"/>
      <c r="G177" s="65"/>
      <c r="H177" s="65"/>
      <c r="I177" s="65"/>
      <c r="J177" s="67"/>
      <c r="K177" s="41" t="s">
        <v>124</v>
      </c>
      <c r="L177" s="44">
        <f ca="1">(IF(B171&gt;1,(I171/(B171+2)+L176),I171/4+L176))</f>
        <v>2</v>
      </c>
    </row>
    <row r="178" spans="1:12" ht="15.75" customHeight="1">
      <c r="A178" s="72" t="s">
        <v>125</v>
      </c>
      <c r="B178" s="73" t="s">
        <v>123</v>
      </c>
      <c r="C178" s="36">
        <v>0</v>
      </c>
      <c r="D178" s="65">
        <f ca="1">((100/I171)*C178)/100</f>
        <v>0</v>
      </c>
      <c r="E178" s="65"/>
      <c r="F178" s="65"/>
      <c r="G178" s="65"/>
      <c r="H178" s="65"/>
      <c r="I178" s="65"/>
      <c r="J178" s="67"/>
      <c r="K178" s="41" t="s">
        <v>126</v>
      </c>
      <c r="L178" s="44">
        <f>(IF(B171&gt;1,(I171/(B171+2)+L177),0))</f>
        <v>0</v>
      </c>
    </row>
    <row r="179" spans="1:12" ht="15.75" customHeight="1">
      <c r="A179" s="72" t="s">
        <v>127</v>
      </c>
      <c r="B179" s="73" t="s">
        <v>128</v>
      </c>
      <c r="C179" s="36">
        <v>0</v>
      </c>
      <c r="D179" s="65">
        <f ca="1">((100/(I171))*C179)/100</f>
        <v>0</v>
      </c>
      <c r="E179" s="65"/>
      <c r="F179" s="65"/>
      <c r="G179" s="65"/>
      <c r="H179" s="65"/>
      <c r="I179" s="65"/>
      <c r="J179" s="67"/>
      <c r="K179" s="41" t="s">
        <v>129</v>
      </c>
      <c r="L179" s="44">
        <f>(IF(B171&gt;2,(I171/(B171+2)+L178),0))</f>
        <v>0</v>
      </c>
    </row>
    <row r="180" spans="1:12" ht="15.75" customHeight="1">
      <c r="A180" s="72" t="s">
        <v>130</v>
      </c>
      <c r="B180" s="73" t="s">
        <v>130</v>
      </c>
      <c r="C180" s="35">
        <v>0</v>
      </c>
      <c r="D180" s="65">
        <f ca="1">((100/I171)*C180)/100</f>
        <v>0</v>
      </c>
      <c r="E180" s="65"/>
      <c r="F180" s="65"/>
      <c r="G180" s="65"/>
      <c r="H180" s="65"/>
      <c r="I180" s="65"/>
      <c r="J180" s="67"/>
      <c r="K180" s="41" t="s">
        <v>131</v>
      </c>
      <c r="L180" s="46">
        <f>(IF(B171&gt;3,(I171/(B171+2)+L179),0))</f>
        <v>0</v>
      </c>
    </row>
    <row r="181" spans="1:12" ht="15.75" customHeight="1">
      <c r="A181" s="72" t="s">
        <v>132</v>
      </c>
      <c r="B181" s="73"/>
      <c r="C181" s="35">
        <v>0</v>
      </c>
      <c r="D181" s="65">
        <f ca="1">((100/I171)*C181)/100</f>
        <v>0</v>
      </c>
      <c r="E181" s="65"/>
      <c r="F181" s="65"/>
      <c r="G181" s="65"/>
      <c r="H181" s="65"/>
      <c r="I181" s="65"/>
      <c r="J181" s="67"/>
      <c r="K181" s="41" t="s">
        <v>133</v>
      </c>
      <c r="L181" s="44">
        <f>(IF(B171&gt;4,(I171/(B171+2)+L180),0))</f>
        <v>0</v>
      </c>
    </row>
    <row r="182" spans="1:12" ht="15.75" customHeight="1">
      <c r="A182" s="74" t="s">
        <v>134</v>
      </c>
      <c r="B182" s="75" t="s">
        <v>134</v>
      </c>
      <c r="C182" s="35">
        <v>0</v>
      </c>
      <c r="D182" s="65">
        <f ca="1">((100/(I171))*C182)/100</f>
        <v>0</v>
      </c>
      <c r="E182" s="65"/>
      <c r="F182" s="65"/>
      <c r="G182" s="65"/>
      <c r="H182" s="65"/>
      <c r="I182" s="65"/>
      <c r="J182" s="67"/>
      <c r="K182" s="41" t="s">
        <v>135</v>
      </c>
      <c r="L182" s="44">
        <f ca="1">(IF(B171=1,(I171/(B171+3)+L177),IF(B171=0,(I171/4+L177),IF(B171&gt;1,0))))</f>
        <v>3</v>
      </c>
    </row>
    <row r="183" spans="1:12" ht="15.75" customHeight="1">
      <c r="A183" s="76" t="s">
        <v>136</v>
      </c>
      <c r="B183" s="77"/>
      <c r="C183" s="45">
        <v>0</v>
      </c>
      <c r="D183" s="66">
        <f ca="1">((100/(I171))*C183)/100</f>
        <v>0</v>
      </c>
      <c r="E183" s="66"/>
      <c r="F183" s="66"/>
      <c r="G183" s="66"/>
      <c r="H183" s="66"/>
      <c r="I183" s="66"/>
      <c r="J183" s="68"/>
      <c r="K183" s="47" t="s">
        <v>137</v>
      </c>
      <c r="L183" s="48">
        <f ca="1">(IF(B171&gt;1.5,(I171/(B171+2)+L177+MAX(0,L178-L177)+MAX(0,L179-L178)+MAX(0,L180-L179)+MAX(0,L181-L180)+MAX(0,L182-L181)),IF(B171=1,(I171/(B171+3)+L182),IF(B171=0,I171/4+L182))))</f>
        <v>4</v>
      </c>
    </row>
    <row r="184" spans="1:12" ht="15.75" customHeight="1">
      <c r="A184" s="108" t="s">
        <v>102</v>
      </c>
      <c r="B184" s="109"/>
      <c r="C184" s="110" t="s">
        <v>146</v>
      </c>
      <c r="D184" s="110"/>
      <c r="E184" s="110"/>
      <c r="F184" s="110"/>
      <c r="G184" s="110"/>
      <c r="H184" s="110"/>
      <c r="I184" s="110"/>
      <c r="J184" s="111"/>
      <c r="K184" s="37" t="str">
        <f ca="1">(IF(F188&gt;99%,"All work completed. Please provide OC.",IF(F188&gt;89.8%,"Plinth, RCC, Brick, Plaster, Flooring, Painting work Completed. Finishing work is in process.",IF(F188&lt;94%,(IF(C188=0,"Work not yet Started.",IF(D188=25%,"Piling work in process",IF(D188=50%,"Excavation work in process",IF(D188=100%,"Excavation work Completed. ","0")))&amp;(IF(C189=0%,"",IF(C189=L190,"Footing work is process",IF(C189=L191,"Footing work Completed",IF(C189=L192,"1st Basement Completed",IF(C189=L193,"1st &amp; 2nd Basement Completed",IF(C189=L194,"1st to 3rd Basement Completed",IF(C189=L195,"1st to 4th Basement Completed",IF(C189=L196,"Plinth work is process",IF(C189=L197,"Plinth work completed","0")))))))))))&amp;(IF(C190=(D185+G185+I185),", RCC Slab",IF(C190&gt;0,", RCC upto "&amp;C190&amp;" Slab",""))&amp;(IF(C191=I185,", Brickwork",IF(C191&gt;0,", Brickwork upto "&amp;C191&amp;" Floor",""))&amp;(IF(C192=I185,", Internal Plaster",IF(C192&gt;0,", Internal Plaster upto "&amp;C192&amp;" Floor",""))&amp;(IF(C193=I185,", External Plaster",IF(C193&gt;0,", External Plaster upto "&amp;C193&amp;" Floor",""))&amp;(IF(C194=I185,", Flooring",IF(C194&gt;0,", Flooring upto "&amp;C194&amp;" Floor",""))&amp;(IF(C195=I185,", Painting",IF(C195&gt;0,", Painting upto "&amp;C195&amp;" Floor",""))&amp;(IF(C196&gt;0,", Finishing upto "&amp;C196&amp;" Floor","")&amp;(IF(C190&gt;0.5," Completed",""))))))))))))))</f>
        <v>Excavation work Completed. Plinth work completed, RCC Slab Completed</v>
      </c>
      <c r="L184" s="38"/>
    </row>
    <row r="185" spans="1:12" ht="15.75" customHeight="1">
      <c r="A185" s="31" t="s">
        <v>104</v>
      </c>
      <c r="B185" s="32">
        <v>0</v>
      </c>
      <c r="C185" s="33" t="s">
        <v>105</v>
      </c>
      <c r="D185" s="33">
        <v>1</v>
      </c>
      <c r="E185" s="112" t="s">
        <v>106</v>
      </c>
      <c r="F185" s="112"/>
      <c r="G185" s="33">
        <v>0</v>
      </c>
      <c r="H185" s="32" t="s">
        <v>107</v>
      </c>
      <c r="I185" s="112">
        <f ca="1">--TRIM(RIGHT(SUBSTITUTE(LEFT(C184,_xlfn.AGGREGATE(16,6,FIND({0,1,2,3,4,5,6,7,8,9},C184,ROW(INDIRECT("1:"&amp;LEN(C184)))),1))," ",REPT(" ",LEN(C184))),LEN(C184)))</f>
        <v>4</v>
      </c>
      <c r="J185" s="113"/>
      <c r="K185" s="39"/>
      <c r="L185" s="40"/>
    </row>
    <row r="186" spans="1:12" ht="33.75" customHeight="1">
      <c r="A186" s="100" t="s">
        <v>108</v>
      </c>
      <c r="B186" s="101"/>
      <c r="C186" s="102" t="str">
        <f ca="1">K184</f>
        <v>Excavation work Completed. Plinth work completed, RCC Slab Completed</v>
      </c>
      <c r="D186" s="102"/>
      <c r="E186" s="102"/>
      <c r="F186" s="102"/>
      <c r="G186" s="102"/>
      <c r="H186" s="102"/>
      <c r="I186" s="102"/>
      <c r="J186" s="103"/>
      <c r="K186" s="39" t="s">
        <v>109</v>
      </c>
      <c r="L186" s="40"/>
    </row>
    <row r="187" spans="1:12" ht="15.75" customHeight="1">
      <c r="A187" s="104" t="s">
        <v>110</v>
      </c>
      <c r="B187" s="105"/>
      <c r="C187" s="34" t="s">
        <v>111</v>
      </c>
      <c r="D187" s="106" t="s">
        <v>112</v>
      </c>
      <c r="E187" s="106"/>
      <c r="F187" s="106" t="s">
        <v>113</v>
      </c>
      <c r="G187" s="106"/>
      <c r="H187" s="106" t="s">
        <v>114</v>
      </c>
      <c r="I187" s="106"/>
      <c r="J187" s="107"/>
      <c r="K187" s="41" t="s">
        <v>115</v>
      </c>
      <c r="L187" s="42">
        <f ca="1">I185*25%</f>
        <v>1</v>
      </c>
    </row>
    <row r="188" spans="1:12" ht="15.75" customHeight="1">
      <c r="A188" s="72" t="s">
        <v>116</v>
      </c>
      <c r="B188" s="73"/>
      <c r="C188" s="35">
        <v>4</v>
      </c>
      <c r="D188" s="65">
        <f ca="1">((100/I185)*C188)/100</f>
        <v>1</v>
      </c>
      <c r="E188" s="65"/>
      <c r="F188" s="65">
        <f ca="1">(((C189/I185*10)+(40/(D185+G185+I185)*C190)+(7.5/(I185)*C191)+(7.5/(I185)*C192)+(10/I185*C193)+(10/I185*C194)+(5/I185*C195)+(5/I185*C196)+(5/I185*C197))/100)</f>
        <v>0.5</v>
      </c>
      <c r="G188" s="65"/>
      <c r="H188" s="65">
        <f ca="1">((((C188/I185)*20)+((C189/I185)*25)+(30/(I185+G185+D185)*C190)+(5/I185*C191)+(5/I185*C192)+(5/I185*C193)+(5/I185*C194)+(0/I185*C195)+(0/I185*C196)+(5/I185*C197))/100)</f>
        <v>0.75</v>
      </c>
      <c r="I188" s="65"/>
      <c r="J188" s="67"/>
      <c r="K188" s="41" t="s">
        <v>117</v>
      </c>
      <c r="L188" s="43">
        <f ca="1">I185*50%</f>
        <v>2</v>
      </c>
    </row>
    <row r="189" spans="1:12" ht="15.75" customHeight="1">
      <c r="A189" s="72" t="s">
        <v>118</v>
      </c>
      <c r="B189" s="73"/>
      <c r="C189" s="36">
        <v>4</v>
      </c>
      <c r="D189" s="65">
        <f ca="1">((100/I185)*C189)/100</f>
        <v>1</v>
      </c>
      <c r="E189" s="65"/>
      <c r="F189" s="65"/>
      <c r="G189" s="65"/>
      <c r="H189" s="65"/>
      <c r="I189" s="65"/>
      <c r="J189" s="67"/>
      <c r="K189" s="41" t="s">
        <v>119</v>
      </c>
      <c r="L189" s="43">
        <f ca="1">I185</f>
        <v>4</v>
      </c>
    </row>
    <row r="190" spans="1:12" ht="15.75" customHeight="1">
      <c r="A190" s="72" t="s">
        <v>120</v>
      </c>
      <c r="B190" s="73"/>
      <c r="C190" s="36">
        <v>5</v>
      </c>
      <c r="D190" s="65">
        <f ca="1">((100/(D185+G185+I185))*C190)/100</f>
        <v>1</v>
      </c>
      <c r="E190" s="65"/>
      <c r="F190" s="65"/>
      <c r="G190" s="65"/>
      <c r="H190" s="65"/>
      <c r="I190" s="65"/>
      <c r="J190" s="67"/>
      <c r="K190" s="41" t="s">
        <v>121</v>
      </c>
      <c r="L190" s="44">
        <f ca="1">(IF(B185&gt;1,(I185/(B185+2)),I185/4))</f>
        <v>1</v>
      </c>
    </row>
    <row r="191" spans="1:12" ht="15.75" customHeight="1">
      <c r="A191" s="72" t="s">
        <v>122</v>
      </c>
      <c r="B191" s="73" t="s">
        <v>123</v>
      </c>
      <c r="C191" s="36">
        <v>0</v>
      </c>
      <c r="D191" s="65">
        <f ca="1">((100/I185)*C191)/100</f>
        <v>0</v>
      </c>
      <c r="E191" s="65"/>
      <c r="F191" s="65"/>
      <c r="G191" s="65"/>
      <c r="H191" s="65"/>
      <c r="I191" s="65"/>
      <c r="J191" s="67"/>
      <c r="K191" s="41" t="s">
        <v>124</v>
      </c>
      <c r="L191" s="44">
        <f ca="1">(IF(B185&gt;1,(I185/(B185+2)+L190),I185/4+L190))</f>
        <v>2</v>
      </c>
    </row>
    <row r="192" spans="1:12" ht="15.75" customHeight="1">
      <c r="A192" s="72" t="s">
        <v>125</v>
      </c>
      <c r="B192" s="73" t="s">
        <v>123</v>
      </c>
      <c r="C192" s="36">
        <v>0</v>
      </c>
      <c r="D192" s="65">
        <f ca="1">((100/I185)*C192)/100</f>
        <v>0</v>
      </c>
      <c r="E192" s="65"/>
      <c r="F192" s="65"/>
      <c r="G192" s="65"/>
      <c r="H192" s="65"/>
      <c r="I192" s="65"/>
      <c r="J192" s="67"/>
      <c r="K192" s="41" t="s">
        <v>126</v>
      </c>
      <c r="L192" s="44">
        <f>(IF(B185&gt;1,(I185/(B185+2)+L191),0))</f>
        <v>0</v>
      </c>
    </row>
    <row r="193" spans="1:15" ht="15.75" customHeight="1">
      <c r="A193" s="72" t="s">
        <v>127</v>
      </c>
      <c r="B193" s="73" t="s">
        <v>128</v>
      </c>
      <c r="C193" s="36">
        <v>0</v>
      </c>
      <c r="D193" s="65">
        <f ca="1">((100/(I185))*C193)/100</f>
        <v>0</v>
      </c>
      <c r="E193" s="65"/>
      <c r="F193" s="65"/>
      <c r="G193" s="65"/>
      <c r="H193" s="65"/>
      <c r="I193" s="65"/>
      <c r="J193" s="67"/>
      <c r="K193" s="41" t="s">
        <v>129</v>
      </c>
      <c r="L193" s="44">
        <f>(IF(B185&gt;2,(I185/(B185+2)+L192),0))</f>
        <v>0</v>
      </c>
    </row>
    <row r="194" spans="1:15" ht="15.75" customHeight="1">
      <c r="A194" s="72" t="s">
        <v>130</v>
      </c>
      <c r="B194" s="73" t="s">
        <v>130</v>
      </c>
      <c r="C194" s="35">
        <v>0</v>
      </c>
      <c r="D194" s="65">
        <f ca="1">((100/I185)*C194)/100</f>
        <v>0</v>
      </c>
      <c r="E194" s="65"/>
      <c r="F194" s="65"/>
      <c r="G194" s="65"/>
      <c r="H194" s="65"/>
      <c r="I194" s="65"/>
      <c r="J194" s="67"/>
      <c r="K194" s="41" t="s">
        <v>131</v>
      </c>
      <c r="L194" s="46">
        <f>(IF(B185&gt;3,(I185/(B185+2)+L193),0))</f>
        <v>0</v>
      </c>
    </row>
    <row r="195" spans="1:15" ht="15.75" customHeight="1">
      <c r="A195" s="72" t="s">
        <v>132</v>
      </c>
      <c r="B195" s="73"/>
      <c r="C195" s="35">
        <v>0</v>
      </c>
      <c r="D195" s="65">
        <f ca="1">((100/I185)*C195)/100</f>
        <v>0</v>
      </c>
      <c r="E195" s="65"/>
      <c r="F195" s="65"/>
      <c r="G195" s="65"/>
      <c r="H195" s="65"/>
      <c r="I195" s="65"/>
      <c r="J195" s="67"/>
      <c r="K195" s="41" t="s">
        <v>133</v>
      </c>
      <c r="L195" s="44">
        <f>(IF(B185&gt;4,(I185/(B185+2)+L194),0))</f>
        <v>0</v>
      </c>
    </row>
    <row r="196" spans="1:15" ht="15.75" customHeight="1">
      <c r="A196" s="74" t="s">
        <v>134</v>
      </c>
      <c r="B196" s="75" t="s">
        <v>134</v>
      </c>
      <c r="C196" s="35">
        <v>0</v>
      </c>
      <c r="D196" s="65">
        <f ca="1">((100/(I185))*C196)/100</f>
        <v>0</v>
      </c>
      <c r="E196" s="65"/>
      <c r="F196" s="65"/>
      <c r="G196" s="65"/>
      <c r="H196" s="65"/>
      <c r="I196" s="65"/>
      <c r="J196" s="67"/>
      <c r="K196" s="41" t="s">
        <v>135</v>
      </c>
      <c r="L196" s="44">
        <f ca="1">(IF(B185=1,(I185/(B185+3)+L191),IF(B185=0,(I185/4+L191),IF(B185&gt;1,0))))</f>
        <v>3</v>
      </c>
    </row>
    <row r="197" spans="1:15" ht="15.75" customHeight="1">
      <c r="A197" s="76" t="s">
        <v>136</v>
      </c>
      <c r="B197" s="77"/>
      <c r="C197" s="45">
        <v>0</v>
      </c>
      <c r="D197" s="66">
        <f ca="1">((100/(I185))*C197)/100</f>
        <v>0</v>
      </c>
      <c r="E197" s="66"/>
      <c r="F197" s="66"/>
      <c r="G197" s="66"/>
      <c r="H197" s="66"/>
      <c r="I197" s="66"/>
      <c r="J197" s="68"/>
      <c r="K197" s="47" t="s">
        <v>137</v>
      </c>
      <c r="L197" s="48">
        <f ca="1">(IF(B185&gt;1.5,(I185/(B185+2)+L191+MAX(0,L192-L191)+MAX(0,L193-L192)+MAX(0,L194-L193)+MAX(0,L195-L194)+MAX(0,L196-L195)),IF(B185=1,(I185/(B185+3)+L196),IF(B185=0,I185/4+L196))))</f>
        <v>4</v>
      </c>
    </row>
    <row r="198" spans="1:15">
      <c r="A198" s="78" t="s">
        <v>147</v>
      </c>
      <c r="B198" s="79"/>
      <c r="C198" s="79"/>
      <c r="D198" s="79"/>
      <c r="E198" s="79"/>
      <c r="F198" s="79"/>
      <c r="G198" s="79"/>
      <c r="H198" s="79"/>
      <c r="I198" s="79"/>
      <c r="J198" s="80"/>
    </row>
    <row r="199" spans="1:15">
      <c r="A199" s="78" t="s">
        <v>148</v>
      </c>
      <c r="B199" s="79"/>
      <c r="C199" s="79"/>
      <c r="D199" s="79"/>
      <c r="E199" s="79"/>
      <c r="F199" s="79"/>
      <c r="G199" s="79"/>
      <c r="H199" s="79"/>
      <c r="I199" s="79"/>
      <c r="J199" s="80"/>
    </row>
    <row r="200" spans="1:15" ht="15" customHeight="1">
      <c r="A200" s="58" t="s">
        <v>149</v>
      </c>
      <c r="B200" s="59"/>
      <c r="C200" s="59"/>
      <c r="D200" s="59"/>
      <c r="E200" s="59"/>
      <c r="F200" s="59"/>
      <c r="G200" s="59"/>
      <c r="H200" s="59"/>
      <c r="I200" s="59"/>
      <c r="J200" s="60"/>
    </row>
    <row r="201" spans="1:15">
      <c r="A201" s="61"/>
      <c r="B201" s="62"/>
      <c r="C201" s="62"/>
      <c r="D201" s="62"/>
      <c r="E201" s="62"/>
      <c r="F201" s="62"/>
      <c r="G201" s="62"/>
      <c r="H201" s="62"/>
      <c r="I201" s="62"/>
      <c r="J201" s="63"/>
    </row>
    <row r="202" spans="1:15">
      <c r="A202" s="81" t="s">
        <v>150</v>
      </c>
      <c r="B202" s="82"/>
      <c r="C202" s="82"/>
      <c r="D202" s="82"/>
      <c r="E202" s="82"/>
      <c r="F202" s="82"/>
      <c r="G202" s="82"/>
      <c r="H202" s="82"/>
      <c r="I202" s="82"/>
      <c r="J202" s="83"/>
    </row>
    <row r="203" spans="1:15">
      <c r="A203" s="78" t="s">
        <v>151</v>
      </c>
      <c r="B203" s="79"/>
      <c r="C203" s="79"/>
      <c r="D203" s="79"/>
      <c r="E203" s="79"/>
      <c r="F203" s="80"/>
      <c r="G203" s="87">
        <v>4100</v>
      </c>
      <c r="H203" s="88"/>
      <c r="I203" s="88"/>
      <c r="J203" s="89"/>
      <c r="L203" s="64"/>
      <c r="M203" s="64"/>
      <c r="N203" s="64"/>
      <c r="O203" s="64"/>
    </row>
    <row r="204" spans="1:15" ht="15" customHeight="1">
      <c r="A204" s="78" t="s">
        <v>152</v>
      </c>
      <c r="B204" s="79"/>
      <c r="C204" s="79"/>
      <c r="D204" s="79"/>
      <c r="E204" s="79"/>
      <c r="F204" s="80"/>
      <c r="G204" s="90" t="s">
        <v>153</v>
      </c>
      <c r="H204" s="91"/>
      <c r="I204" s="91"/>
      <c r="J204" s="92"/>
      <c r="L204" s="64"/>
      <c r="M204" s="64"/>
      <c r="N204" s="64"/>
      <c r="O204" s="64"/>
    </row>
    <row r="205" spans="1:15" ht="17.25" hidden="1" customHeight="1">
      <c r="A205" s="78" t="s">
        <v>154</v>
      </c>
      <c r="B205" s="79"/>
      <c r="C205" s="79"/>
      <c r="D205" s="79"/>
      <c r="E205" s="79"/>
      <c r="F205" s="80"/>
      <c r="G205" s="93" t="s">
        <v>155</v>
      </c>
      <c r="H205" s="94"/>
      <c r="I205" s="94"/>
      <c r="J205" s="95"/>
      <c r="L205" s="64"/>
      <c r="M205" s="64"/>
      <c r="N205" s="64"/>
      <c r="O205" s="64"/>
    </row>
    <row r="206" spans="1:15" hidden="1">
      <c r="A206" s="78" t="s">
        <v>156</v>
      </c>
      <c r="B206" s="79"/>
      <c r="C206" s="79"/>
      <c r="D206" s="79"/>
      <c r="E206" s="79"/>
      <c r="F206" s="80"/>
      <c r="G206" s="93" t="s">
        <v>156</v>
      </c>
      <c r="H206" s="94"/>
      <c r="I206" s="94"/>
      <c r="J206" s="95"/>
    </row>
    <row r="207" spans="1:15">
      <c r="A207" s="78" t="s">
        <v>157</v>
      </c>
      <c r="B207" s="79"/>
      <c r="C207" s="79"/>
      <c r="D207" s="79"/>
      <c r="E207" s="79"/>
      <c r="F207" s="80"/>
      <c r="G207" s="93">
        <v>100000</v>
      </c>
      <c r="H207" s="94"/>
      <c r="I207" s="94"/>
      <c r="J207" s="95"/>
    </row>
    <row r="208" spans="1:15" s="22" customFormat="1" ht="14.45" customHeight="1">
      <c r="A208" s="81" t="s">
        <v>158</v>
      </c>
      <c r="B208" s="82"/>
      <c r="C208" s="82"/>
      <c r="D208" s="82"/>
      <c r="E208" s="82"/>
      <c r="F208" s="83"/>
      <c r="G208" s="96">
        <f>G203*0.8</f>
        <v>3280</v>
      </c>
      <c r="H208" s="91"/>
      <c r="I208" s="91"/>
      <c r="J208" s="92"/>
    </row>
    <row r="209" spans="1:10" ht="107.25" customHeight="1">
      <c r="A209" s="97" t="s">
        <v>159</v>
      </c>
      <c r="B209" s="98"/>
      <c r="C209" s="98"/>
      <c r="D209" s="98"/>
      <c r="E209" s="98"/>
      <c r="F209" s="98"/>
      <c r="G209" s="98"/>
      <c r="H209" s="98"/>
      <c r="I209" s="98"/>
      <c r="J209" s="99"/>
    </row>
    <row r="210" spans="1:10">
      <c r="A210" s="84" t="s">
        <v>160</v>
      </c>
      <c r="B210" s="85"/>
      <c r="C210" s="85"/>
      <c r="D210" s="85"/>
      <c r="E210" s="85"/>
      <c r="F210" s="85"/>
      <c r="G210" s="85"/>
      <c r="H210" s="85"/>
      <c r="I210" s="85"/>
      <c r="J210" s="86"/>
    </row>
    <row r="211" spans="1:10">
      <c r="A211" s="78" t="s">
        <v>161</v>
      </c>
      <c r="B211" s="79"/>
      <c r="C211" s="79"/>
      <c r="D211" s="79"/>
      <c r="E211" s="79"/>
      <c r="F211" s="79"/>
      <c r="G211" s="79"/>
      <c r="H211" s="79"/>
      <c r="I211" s="79"/>
      <c r="J211" s="80"/>
    </row>
    <row r="212" spans="1:10">
      <c r="A212" s="84" t="s">
        <v>162</v>
      </c>
      <c r="B212" s="85"/>
      <c r="C212" s="85"/>
      <c r="D212" s="85"/>
      <c r="E212" s="85"/>
      <c r="F212" s="85"/>
      <c r="G212" s="85"/>
      <c r="H212" s="85"/>
      <c r="I212" s="85"/>
      <c r="J212" s="86"/>
    </row>
    <row r="213" spans="1:10">
      <c r="A213" s="78" t="s">
        <v>163</v>
      </c>
      <c r="B213" s="79"/>
      <c r="C213" s="79"/>
      <c r="D213" s="79"/>
      <c r="E213" s="79"/>
      <c r="F213" s="79"/>
      <c r="G213" s="79"/>
      <c r="H213" s="79"/>
      <c r="I213" s="79"/>
      <c r="J213" s="80"/>
    </row>
    <row r="214" spans="1:10">
      <c r="A214" s="78" t="s">
        <v>164</v>
      </c>
      <c r="B214" s="79"/>
      <c r="C214" s="79"/>
      <c r="D214" s="79"/>
      <c r="E214" s="79"/>
      <c r="F214" s="79"/>
      <c r="G214" s="79"/>
      <c r="H214" s="79"/>
      <c r="I214" s="79"/>
      <c r="J214" s="80"/>
    </row>
    <row r="215" spans="1:10">
      <c r="A215" s="78" t="s">
        <v>165</v>
      </c>
      <c r="B215" s="79"/>
      <c r="C215" s="79"/>
      <c r="D215" s="79"/>
      <c r="E215" s="79"/>
      <c r="F215" s="79"/>
      <c r="G215" s="79"/>
      <c r="H215" s="79"/>
      <c r="I215" s="79"/>
      <c r="J215" s="80"/>
    </row>
    <row r="216" spans="1:10" ht="30.75" customHeight="1">
      <c r="A216" s="69" t="s">
        <v>166</v>
      </c>
      <c r="B216" s="70"/>
      <c r="C216" s="70"/>
      <c r="D216" s="70"/>
      <c r="E216" s="70"/>
      <c r="F216" s="70"/>
      <c r="G216" s="70"/>
      <c r="H216" s="70"/>
      <c r="I216" s="70"/>
      <c r="J216" s="71"/>
    </row>
    <row r="217" spans="1:10" ht="15" customHeight="1">
      <c r="A217" s="49" t="s">
        <v>167</v>
      </c>
      <c r="B217" s="50"/>
      <c r="C217" s="50"/>
      <c r="D217" s="50"/>
      <c r="E217" s="50"/>
      <c r="F217" s="50"/>
      <c r="G217" s="50"/>
      <c r="H217" s="50"/>
      <c r="I217" s="50"/>
      <c r="J217" s="51"/>
    </row>
    <row r="218" spans="1:10">
      <c r="A218" s="52"/>
      <c r="B218" s="53"/>
      <c r="C218" s="53"/>
      <c r="D218" s="53"/>
      <c r="E218" s="53"/>
      <c r="F218" s="53"/>
      <c r="G218" s="53"/>
      <c r="H218" s="53"/>
      <c r="I218" s="53"/>
      <c r="J218" s="54"/>
    </row>
    <row r="219" spans="1:10">
      <c r="A219" s="52"/>
      <c r="B219" s="53"/>
      <c r="C219" s="53"/>
      <c r="D219" s="53"/>
      <c r="E219" s="53"/>
      <c r="F219" s="53"/>
      <c r="G219" s="53"/>
      <c r="H219" s="53"/>
      <c r="I219" s="53"/>
      <c r="J219" s="54"/>
    </row>
    <row r="220" spans="1:10">
      <c r="A220" s="55"/>
      <c r="B220" s="56"/>
      <c r="C220" s="56"/>
      <c r="D220" s="56"/>
      <c r="E220" s="56"/>
      <c r="F220" s="56"/>
      <c r="G220" s="56"/>
      <c r="H220" s="56"/>
      <c r="I220" s="56"/>
      <c r="J220" s="57"/>
    </row>
    <row r="221" spans="1:10" s="23" customFormat="1" ht="14.25">
      <c r="A221" s="23" t="s">
        <v>168</v>
      </c>
      <c r="D221" s="23" t="str">
        <f>F8</f>
        <v xml:space="preserve">Vakas Vijay Estates </v>
      </c>
    </row>
    <row r="222" spans="1:10" s="23" customFormat="1" ht="14.25"/>
    <row r="258" spans="1:2">
      <c r="A258" s="23" t="s">
        <v>169</v>
      </c>
      <c r="B258" s="23"/>
    </row>
    <row r="293" spans="1:2">
      <c r="A293" s="23" t="s">
        <v>170</v>
      </c>
      <c r="B293" s="23"/>
    </row>
    <row r="335" spans="1:2">
      <c r="A335" s="23"/>
      <c r="B335" s="23"/>
    </row>
    <row r="376" spans="1:2">
      <c r="A376" s="23"/>
      <c r="B376" s="23"/>
    </row>
  </sheetData>
  <mergeCells count="465">
    <mergeCell ref="A1:J1"/>
    <mergeCell ref="A2:J2"/>
    <mergeCell ref="A3:E3"/>
    <mergeCell ref="F3:J3"/>
    <mergeCell ref="A4:E4"/>
    <mergeCell ref="F4:J4"/>
    <mergeCell ref="A5:E5"/>
    <mergeCell ref="F5:J5"/>
    <mergeCell ref="A6:E6"/>
    <mergeCell ref="F6:J6"/>
    <mergeCell ref="A7:E7"/>
    <mergeCell ref="F7:J7"/>
    <mergeCell ref="A8:E8"/>
    <mergeCell ref="F8:J8"/>
    <mergeCell ref="A9:E9"/>
    <mergeCell ref="F9:J9"/>
    <mergeCell ref="A10:E10"/>
    <mergeCell ref="F10:J10"/>
    <mergeCell ref="A11:E11"/>
    <mergeCell ref="F11:J11"/>
    <mergeCell ref="A12:E12"/>
    <mergeCell ref="F12:J12"/>
    <mergeCell ref="A13:B13"/>
    <mergeCell ref="C13:J13"/>
    <mergeCell ref="B14:D14"/>
    <mergeCell ref="H14:J14"/>
    <mergeCell ref="B15:E15"/>
    <mergeCell ref="G15:J15"/>
    <mergeCell ref="B16:E16"/>
    <mergeCell ref="G16:J16"/>
    <mergeCell ref="A17:B17"/>
    <mergeCell ref="C17:E17"/>
    <mergeCell ref="F17:G17"/>
    <mergeCell ref="H17:J17"/>
    <mergeCell ref="A22:E22"/>
    <mergeCell ref="F22:J22"/>
    <mergeCell ref="A23:E23"/>
    <mergeCell ref="F23:J23"/>
    <mergeCell ref="A24:E24"/>
    <mergeCell ref="F24:J24"/>
    <mergeCell ref="A18:E19"/>
    <mergeCell ref="F18:J19"/>
    <mergeCell ref="A20:E21"/>
    <mergeCell ref="F20:J21"/>
    <mergeCell ref="A25:E25"/>
    <mergeCell ref="F25:J25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J29"/>
    <mergeCell ref="A30:J30"/>
    <mergeCell ref="A31:B31"/>
    <mergeCell ref="C31:J31"/>
    <mergeCell ref="A32:B32"/>
    <mergeCell ref="C32:J32"/>
    <mergeCell ref="A33:J33"/>
    <mergeCell ref="A36:E36"/>
    <mergeCell ref="F36:J36"/>
    <mergeCell ref="A37:E37"/>
    <mergeCell ref="F37:J37"/>
    <mergeCell ref="A38:E38"/>
    <mergeCell ref="F38:J38"/>
    <mergeCell ref="A34:J35"/>
    <mergeCell ref="A39:E39"/>
    <mergeCell ref="F39:J39"/>
    <mergeCell ref="A40:E40"/>
    <mergeCell ref="F40:J40"/>
    <mergeCell ref="A41:E41"/>
    <mergeCell ref="F41:J41"/>
    <mergeCell ref="A42:J42"/>
    <mergeCell ref="A43:J43"/>
    <mergeCell ref="A44:B44"/>
    <mergeCell ref="C44:F44"/>
    <mergeCell ref="H44:J44"/>
    <mergeCell ref="A45:B45"/>
    <mergeCell ref="C45:F45"/>
    <mergeCell ref="H45:J45"/>
    <mergeCell ref="A46:B46"/>
    <mergeCell ref="C46:F46"/>
    <mergeCell ref="I46:J46"/>
    <mergeCell ref="A47:J47"/>
    <mergeCell ref="A48:B48"/>
    <mergeCell ref="C48:F48"/>
    <mergeCell ref="H48:J48"/>
    <mergeCell ref="A49:B49"/>
    <mergeCell ref="C49:F49"/>
    <mergeCell ref="H49:J49"/>
    <mergeCell ref="A50:B50"/>
    <mergeCell ref="C50:F50"/>
    <mergeCell ref="H50:J50"/>
    <mergeCell ref="A51:E51"/>
    <mergeCell ref="F51:H51"/>
    <mergeCell ref="I51:J51"/>
    <mergeCell ref="A52:C52"/>
    <mergeCell ref="D52:E52"/>
    <mergeCell ref="F52:G52"/>
    <mergeCell ref="H52:J52"/>
    <mergeCell ref="A53:J53"/>
    <mergeCell ref="A54:C54"/>
    <mergeCell ref="D54:E54"/>
    <mergeCell ref="F54:H54"/>
    <mergeCell ref="I54:J54"/>
    <mergeCell ref="C55:E55"/>
    <mergeCell ref="F55:J55"/>
    <mergeCell ref="A56:E56"/>
    <mergeCell ref="F56:J56"/>
    <mergeCell ref="A57:J57"/>
    <mergeCell ref="A58:B58"/>
    <mergeCell ref="C58:J58"/>
    <mergeCell ref="E59:F59"/>
    <mergeCell ref="I59:J59"/>
    <mergeCell ref="A60:B60"/>
    <mergeCell ref="C60:J60"/>
    <mergeCell ref="A61:B61"/>
    <mergeCell ref="D61:E61"/>
    <mergeCell ref="F61:G61"/>
    <mergeCell ref="H61:J61"/>
    <mergeCell ref="A62:B62"/>
    <mergeCell ref="D62:E62"/>
    <mergeCell ref="A63:B63"/>
    <mergeCell ref="D63:E63"/>
    <mergeCell ref="A64:B64"/>
    <mergeCell ref="D64:E64"/>
    <mergeCell ref="A65:B65"/>
    <mergeCell ref="D65:E65"/>
    <mergeCell ref="A66:B66"/>
    <mergeCell ref="D66:E66"/>
    <mergeCell ref="A67:B67"/>
    <mergeCell ref="D67:E67"/>
    <mergeCell ref="A68:B68"/>
    <mergeCell ref="D68:E68"/>
    <mergeCell ref="A69:B69"/>
    <mergeCell ref="D69:E69"/>
    <mergeCell ref="A70:B70"/>
    <mergeCell ref="D70:E70"/>
    <mergeCell ref="A71:B71"/>
    <mergeCell ref="D71:E71"/>
    <mergeCell ref="A72:B72"/>
    <mergeCell ref="C72:J72"/>
    <mergeCell ref="E73:F73"/>
    <mergeCell ref="I73:J73"/>
    <mergeCell ref="A74:B74"/>
    <mergeCell ref="C74:J74"/>
    <mergeCell ref="A75:B75"/>
    <mergeCell ref="D75:E75"/>
    <mergeCell ref="F75:G75"/>
    <mergeCell ref="H75:J75"/>
    <mergeCell ref="A76:B76"/>
    <mergeCell ref="D76:E76"/>
    <mergeCell ref="A77:B77"/>
    <mergeCell ref="D77:E77"/>
    <mergeCell ref="A78:B78"/>
    <mergeCell ref="D78:E78"/>
    <mergeCell ref="A79:B79"/>
    <mergeCell ref="D79:E79"/>
    <mergeCell ref="A80:B80"/>
    <mergeCell ref="D80:E80"/>
    <mergeCell ref="A81:B81"/>
    <mergeCell ref="D81:E81"/>
    <mergeCell ref="A82:B82"/>
    <mergeCell ref="D82:E82"/>
    <mergeCell ref="A83:B83"/>
    <mergeCell ref="D83:E83"/>
    <mergeCell ref="A84:B84"/>
    <mergeCell ref="D84:E84"/>
    <mergeCell ref="A85:B85"/>
    <mergeCell ref="D85:E85"/>
    <mergeCell ref="A86:B86"/>
    <mergeCell ref="C86:J86"/>
    <mergeCell ref="E87:F87"/>
    <mergeCell ref="I87:J87"/>
    <mergeCell ref="A88:B88"/>
    <mergeCell ref="C88:J88"/>
    <mergeCell ref="A89:B89"/>
    <mergeCell ref="D89:E89"/>
    <mergeCell ref="F89:G89"/>
    <mergeCell ref="H89:J89"/>
    <mergeCell ref="A90:B90"/>
    <mergeCell ref="D90:E90"/>
    <mergeCell ref="A91:B91"/>
    <mergeCell ref="D91:E91"/>
    <mergeCell ref="A92:B92"/>
    <mergeCell ref="D92:E92"/>
    <mergeCell ref="A93:B93"/>
    <mergeCell ref="D93:E93"/>
    <mergeCell ref="A94:B94"/>
    <mergeCell ref="D94:E94"/>
    <mergeCell ref="A95:B95"/>
    <mergeCell ref="D95:E95"/>
    <mergeCell ref="A96:B96"/>
    <mergeCell ref="D96:E96"/>
    <mergeCell ref="A97:B97"/>
    <mergeCell ref="D97:E97"/>
    <mergeCell ref="A98:B98"/>
    <mergeCell ref="D98:E98"/>
    <mergeCell ref="A99:B99"/>
    <mergeCell ref="D99:E99"/>
    <mergeCell ref="A100:B100"/>
    <mergeCell ref="C100:J100"/>
    <mergeCell ref="E101:F101"/>
    <mergeCell ref="I101:J101"/>
    <mergeCell ref="A102:B102"/>
    <mergeCell ref="C102:J102"/>
    <mergeCell ref="A103:B103"/>
    <mergeCell ref="D103:E103"/>
    <mergeCell ref="F103:G103"/>
    <mergeCell ref="H103:J103"/>
    <mergeCell ref="A104:B104"/>
    <mergeCell ref="D104:E104"/>
    <mergeCell ref="A105:B105"/>
    <mergeCell ref="D105:E105"/>
    <mergeCell ref="A106:B106"/>
    <mergeCell ref="D106:E106"/>
    <mergeCell ref="A107:B107"/>
    <mergeCell ref="D107:E107"/>
    <mergeCell ref="A108:B108"/>
    <mergeCell ref="D108:E108"/>
    <mergeCell ref="A109:B109"/>
    <mergeCell ref="D109:E109"/>
    <mergeCell ref="A110:B110"/>
    <mergeCell ref="D110:E110"/>
    <mergeCell ref="A111:B111"/>
    <mergeCell ref="D111:E111"/>
    <mergeCell ref="A112:B112"/>
    <mergeCell ref="D112:E112"/>
    <mergeCell ref="A113:B113"/>
    <mergeCell ref="D113:E113"/>
    <mergeCell ref="A114:B114"/>
    <mergeCell ref="C114:J114"/>
    <mergeCell ref="E115:F115"/>
    <mergeCell ref="I115:J115"/>
    <mergeCell ref="A116:B116"/>
    <mergeCell ref="C116:J116"/>
    <mergeCell ref="A117:B117"/>
    <mergeCell ref="D117:E117"/>
    <mergeCell ref="F117:G117"/>
    <mergeCell ref="H117:J117"/>
    <mergeCell ref="A118:B118"/>
    <mergeCell ref="D118:E118"/>
    <mergeCell ref="A119:B119"/>
    <mergeCell ref="D119:E119"/>
    <mergeCell ref="A120:B120"/>
    <mergeCell ref="D120:E120"/>
    <mergeCell ref="A121:B121"/>
    <mergeCell ref="D121:E121"/>
    <mergeCell ref="A122:B122"/>
    <mergeCell ref="D122:E122"/>
    <mergeCell ref="A123:B123"/>
    <mergeCell ref="D123:E123"/>
    <mergeCell ref="A124:B124"/>
    <mergeCell ref="D124:E124"/>
    <mergeCell ref="A125:B125"/>
    <mergeCell ref="D125:E125"/>
    <mergeCell ref="A126:B126"/>
    <mergeCell ref="D126:E126"/>
    <mergeCell ref="A127:B127"/>
    <mergeCell ref="D127:E127"/>
    <mergeCell ref="A128:B128"/>
    <mergeCell ref="C128:J128"/>
    <mergeCell ref="E129:F129"/>
    <mergeCell ref="I129:J129"/>
    <mergeCell ref="A130:B130"/>
    <mergeCell ref="C130:J130"/>
    <mergeCell ref="A131:B131"/>
    <mergeCell ref="D131:E131"/>
    <mergeCell ref="F131:G131"/>
    <mergeCell ref="H131:J131"/>
    <mergeCell ref="A132:B132"/>
    <mergeCell ref="D132:E132"/>
    <mergeCell ref="A133:B133"/>
    <mergeCell ref="D133:E133"/>
    <mergeCell ref="A134:B134"/>
    <mergeCell ref="D134:E134"/>
    <mergeCell ref="A135:B135"/>
    <mergeCell ref="D135:E135"/>
    <mergeCell ref="A136:B136"/>
    <mergeCell ref="D136:E136"/>
    <mergeCell ref="A137:B137"/>
    <mergeCell ref="D137:E137"/>
    <mergeCell ref="A138:B138"/>
    <mergeCell ref="D138:E138"/>
    <mergeCell ref="A139:B139"/>
    <mergeCell ref="D139:E139"/>
    <mergeCell ref="A140:B140"/>
    <mergeCell ref="D140:E140"/>
    <mergeCell ref="A141:B141"/>
    <mergeCell ref="D141:E141"/>
    <mergeCell ref="A142:B142"/>
    <mergeCell ref="C142:J142"/>
    <mergeCell ref="E143:F143"/>
    <mergeCell ref="I143:J143"/>
    <mergeCell ref="A144:B144"/>
    <mergeCell ref="C144:J144"/>
    <mergeCell ref="A145:B145"/>
    <mergeCell ref="D145:E145"/>
    <mergeCell ref="F145:G145"/>
    <mergeCell ref="H145:J145"/>
    <mergeCell ref="A146:B146"/>
    <mergeCell ref="D146:E146"/>
    <mergeCell ref="A147:B147"/>
    <mergeCell ref="D147:E147"/>
    <mergeCell ref="A148:B148"/>
    <mergeCell ref="D148:E148"/>
    <mergeCell ref="A149:B149"/>
    <mergeCell ref="D149:E149"/>
    <mergeCell ref="A150:B150"/>
    <mergeCell ref="D150:E150"/>
    <mergeCell ref="A151:B151"/>
    <mergeCell ref="D151:E151"/>
    <mergeCell ref="A152:B152"/>
    <mergeCell ref="D152:E152"/>
    <mergeCell ref="A153:B153"/>
    <mergeCell ref="D153:E153"/>
    <mergeCell ref="A154:B154"/>
    <mergeCell ref="D154:E154"/>
    <mergeCell ref="A155:B155"/>
    <mergeCell ref="D155:E155"/>
    <mergeCell ref="A156:B156"/>
    <mergeCell ref="C156:J156"/>
    <mergeCell ref="E157:F157"/>
    <mergeCell ref="I157:J157"/>
    <mergeCell ref="A158:B158"/>
    <mergeCell ref="C158:J158"/>
    <mergeCell ref="A159:B159"/>
    <mergeCell ref="D159:E159"/>
    <mergeCell ref="F159:G159"/>
    <mergeCell ref="H159:J159"/>
    <mergeCell ref="A160:B160"/>
    <mergeCell ref="D160:E160"/>
    <mergeCell ref="A161:B161"/>
    <mergeCell ref="D161:E161"/>
    <mergeCell ref="A162:B162"/>
    <mergeCell ref="D162:E162"/>
    <mergeCell ref="A163:B163"/>
    <mergeCell ref="D163:E163"/>
    <mergeCell ref="A164:B164"/>
    <mergeCell ref="D164:E164"/>
    <mergeCell ref="A165:B165"/>
    <mergeCell ref="D165:E165"/>
    <mergeCell ref="A166:B166"/>
    <mergeCell ref="D166:E166"/>
    <mergeCell ref="A167:B167"/>
    <mergeCell ref="D167:E167"/>
    <mergeCell ref="A168:B168"/>
    <mergeCell ref="D168:E168"/>
    <mergeCell ref="A169:B169"/>
    <mergeCell ref="D169:E169"/>
    <mergeCell ref="A170:B170"/>
    <mergeCell ref="C170:J170"/>
    <mergeCell ref="E171:F171"/>
    <mergeCell ref="I171:J171"/>
    <mergeCell ref="A172:B172"/>
    <mergeCell ref="C172:J172"/>
    <mergeCell ref="A173:B173"/>
    <mergeCell ref="D173:E173"/>
    <mergeCell ref="F173:G173"/>
    <mergeCell ref="H173:J173"/>
    <mergeCell ref="A174:B174"/>
    <mergeCell ref="D174:E174"/>
    <mergeCell ref="A175:B175"/>
    <mergeCell ref="D175:E175"/>
    <mergeCell ref="A176:B176"/>
    <mergeCell ref="D176:E176"/>
    <mergeCell ref="A177:B177"/>
    <mergeCell ref="D177:E177"/>
    <mergeCell ref="A178:B178"/>
    <mergeCell ref="D178:E178"/>
    <mergeCell ref="A179:B179"/>
    <mergeCell ref="D179:E179"/>
    <mergeCell ref="A180:B180"/>
    <mergeCell ref="D180:E180"/>
    <mergeCell ref="A181:B181"/>
    <mergeCell ref="D181:E181"/>
    <mergeCell ref="A182:B182"/>
    <mergeCell ref="D182:E182"/>
    <mergeCell ref="A183:B183"/>
    <mergeCell ref="D183:E183"/>
    <mergeCell ref="A184:B184"/>
    <mergeCell ref="C184:J184"/>
    <mergeCell ref="E185:F185"/>
    <mergeCell ref="I185:J185"/>
    <mergeCell ref="A193:B193"/>
    <mergeCell ref="D193:E193"/>
    <mergeCell ref="A194:B194"/>
    <mergeCell ref="D194:E194"/>
    <mergeCell ref="A186:B186"/>
    <mergeCell ref="C186:J186"/>
    <mergeCell ref="A187:B187"/>
    <mergeCell ref="D187:E187"/>
    <mergeCell ref="F187:G187"/>
    <mergeCell ref="H187:J187"/>
    <mergeCell ref="A188:B188"/>
    <mergeCell ref="D188:E188"/>
    <mergeCell ref="A189:B189"/>
    <mergeCell ref="D189:E189"/>
    <mergeCell ref="A190:B190"/>
    <mergeCell ref="D190:E190"/>
    <mergeCell ref="A191:B191"/>
    <mergeCell ref="D191:E191"/>
    <mergeCell ref="A192:B192"/>
    <mergeCell ref="D192:E192"/>
    <mergeCell ref="A211:J211"/>
    <mergeCell ref="A212:J212"/>
    <mergeCell ref="A213:J213"/>
    <mergeCell ref="A214:J214"/>
    <mergeCell ref="A215:J215"/>
    <mergeCell ref="A203:F203"/>
    <mergeCell ref="G203:J203"/>
    <mergeCell ref="A204:F204"/>
    <mergeCell ref="G204:J204"/>
    <mergeCell ref="A205:F205"/>
    <mergeCell ref="G205:J205"/>
    <mergeCell ref="A206:F206"/>
    <mergeCell ref="G206:J206"/>
    <mergeCell ref="A207:F207"/>
    <mergeCell ref="G207:J207"/>
    <mergeCell ref="A208:F208"/>
    <mergeCell ref="G208:J208"/>
    <mergeCell ref="A209:J209"/>
    <mergeCell ref="A210:J210"/>
    <mergeCell ref="A195:B195"/>
    <mergeCell ref="D195:E195"/>
    <mergeCell ref="A196:B196"/>
    <mergeCell ref="D196:E196"/>
    <mergeCell ref="A197:B197"/>
    <mergeCell ref="D197:E197"/>
    <mergeCell ref="A198:J198"/>
    <mergeCell ref="A199:J199"/>
    <mergeCell ref="A202:J202"/>
    <mergeCell ref="A217:J220"/>
    <mergeCell ref="A200:J201"/>
    <mergeCell ref="L203:O205"/>
    <mergeCell ref="F62:G71"/>
    <mergeCell ref="F118:G127"/>
    <mergeCell ref="H118:J127"/>
    <mergeCell ref="F76:G85"/>
    <mergeCell ref="H76:J85"/>
    <mergeCell ref="F90:G99"/>
    <mergeCell ref="H90:J99"/>
    <mergeCell ref="F104:G113"/>
    <mergeCell ref="H104:J113"/>
    <mergeCell ref="F132:G141"/>
    <mergeCell ref="H132:J141"/>
    <mergeCell ref="F146:G155"/>
    <mergeCell ref="H146:J155"/>
    <mergeCell ref="F188:G197"/>
    <mergeCell ref="H188:J197"/>
    <mergeCell ref="A216:J216"/>
    <mergeCell ref="F174:G183"/>
    <mergeCell ref="H174:J183"/>
    <mergeCell ref="F160:G169"/>
    <mergeCell ref="H160:J169"/>
    <mergeCell ref="H62:J71"/>
  </mergeCells>
  <hyperlinks>
    <hyperlink ref="C32" r:id="rId1"/>
  </hyperlinks>
  <printOptions horizontalCentered="1"/>
  <pageMargins left="0.39370078740157499" right="0.39370078740157499" top="0.78740157480314998" bottom="0.78740157480314998" header="0.196850393700787" footer="0.196850393700787"/>
  <pageSetup paperSize="9" fitToHeight="0" orientation="portrait" r:id="rId2"/>
  <headerFooter>
    <oddHeader>&amp;C&amp;G</oddHeader>
    <oddFooter>&amp;L&amp;"Times New Roman,Bold"Ref No: &amp;F&amp;C&amp;G&amp;R&amp;P</oddFooter>
  </headerFooter>
  <rowBreaks count="7" manualBreakCount="7">
    <brk id="57" max="16383" man="1"/>
    <brk id="220" max="16383" man="1"/>
    <brk id="257" max="16383" man="1"/>
    <brk id="292" max="16383" man="1"/>
    <brk id="334" max="16383" man="1"/>
    <brk id="375" max="16383" man="1"/>
    <brk id="416" max="16383" man="1"/>
  </rowBreaks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D4" sqref="D4"/>
    </sheetView>
  </sheetViews>
  <sheetFormatPr defaultColWidth="9.140625" defaultRowHeight="15"/>
  <cols>
    <col min="1" max="1" width="20.5703125" style="6" customWidth="1"/>
    <col min="2" max="2" width="11.7109375" style="6" customWidth="1"/>
    <col min="3" max="4" width="9.140625" style="6"/>
    <col min="5" max="5" width="10.140625" style="6" customWidth="1"/>
    <col min="6" max="6" width="10.7109375" style="6" customWidth="1"/>
    <col min="7" max="7" width="9.140625" style="6"/>
    <col min="8" max="8" width="10.42578125" style="6" customWidth="1"/>
    <col min="9" max="9" width="15.42578125" style="6" customWidth="1"/>
    <col min="10" max="16384" width="9.140625" style="6"/>
  </cols>
  <sheetData>
    <row r="2" spans="1:13">
      <c r="A2" s="7" t="s">
        <v>104</v>
      </c>
      <c r="B2" s="7" t="s">
        <v>106</v>
      </c>
      <c r="C2" s="7" t="s">
        <v>105</v>
      </c>
      <c r="D2" s="157" t="s">
        <v>171</v>
      </c>
      <c r="E2" s="157"/>
    </row>
    <row r="3" spans="1:13">
      <c r="A3" s="9">
        <v>0</v>
      </c>
      <c r="B3" s="9">
        <v>0</v>
      </c>
      <c r="C3" s="9">
        <v>0</v>
      </c>
      <c r="D3" s="159">
        <v>5</v>
      </c>
      <c r="E3" s="159"/>
    </row>
    <row r="5" spans="1:13">
      <c r="A5" s="6" t="s">
        <v>172</v>
      </c>
      <c r="B5" s="11" t="s">
        <v>173</v>
      </c>
      <c r="C5" s="11">
        <f>D3</f>
        <v>5</v>
      </c>
      <c r="D5" s="12"/>
    </row>
    <row r="6" spans="1:13">
      <c r="A6" s="6" t="s">
        <v>174</v>
      </c>
      <c r="B6" s="8">
        <v>10</v>
      </c>
      <c r="C6" s="10">
        <v>0</v>
      </c>
      <c r="D6" s="13">
        <f>((100/B6)*C6)/100</f>
        <v>0</v>
      </c>
    </row>
    <row r="7" spans="1:13">
      <c r="A7" s="6" t="s">
        <v>175</v>
      </c>
      <c r="B7" s="8">
        <f>A3+B3+C3+D3</f>
        <v>5</v>
      </c>
      <c r="C7" s="10">
        <v>0</v>
      </c>
      <c r="D7" s="13">
        <f t="shared" ref="D7:D12" si="0">((100/B7)*C7)/100</f>
        <v>0</v>
      </c>
      <c r="F7" s="160" t="s">
        <v>176</v>
      </c>
      <c r="G7" s="160"/>
      <c r="H7" s="14" t="s">
        <v>177</v>
      </c>
      <c r="J7" s="20"/>
    </row>
    <row r="8" spans="1:13">
      <c r="A8" s="6" t="s">
        <v>178</v>
      </c>
      <c r="B8" s="8">
        <f>C5</f>
        <v>5</v>
      </c>
      <c r="C8" s="10">
        <v>0</v>
      </c>
      <c r="D8" s="13">
        <f t="shared" si="0"/>
        <v>0</v>
      </c>
      <c r="F8" s="158" t="s">
        <v>179</v>
      </c>
      <c r="G8" s="158"/>
      <c r="H8" s="8" t="s">
        <v>180</v>
      </c>
    </row>
    <row r="9" spans="1:13">
      <c r="A9" s="6" t="s">
        <v>181</v>
      </c>
      <c r="B9" s="8">
        <f>C5</f>
        <v>5</v>
      </c>
      <c r="C9" s="10">
        <v>0</v>
      </c>
      <c r="D9" s="13">
        <f t="shared" si="0"/>
        <v>0</v>
      </c>
      <c r="F9" s="158" t="s">
        <v>182</v>
      </c>
      <c r="G9" s="158"/>
      <c r="H9" s="8" t="s">
        <v>183</v>
      </c>
    </row>
    <row r="10" spans="1:13">
      <c r="A10" s="6" t="s">
        <v>184</v>
      </c>
      <c r="B10" s="8">
        <f>C5</f>
        <v>5</v>
      </c>
      <c r="C10" s="10">
        <v>0</v>
      </c>
      <c r="D10" s="13">
        <f t="shared" si="0"/>
        <v>0</v>
      </c>
      <c r="F10" s="158" t="s">
        <v>185</v>
      </c>
      <c r="G10" s="158"/>
      <c r="H10" s="8" t="s">
        <v>186</v>
      </c>
    </row>
    <row r="11" spans="1:13">
      <c r="A11" s="15" t="s">
        <v>187</v>
      </c>
      <c r="B11" s="8">
        <f>C5</f>
        <v>5</v>
      </c>
      <c r="C11" s="10">
        <v>0</v>
      </c>
      <c r="D11" s="13">
        <f t="shared" si="0"/>
        <v>0</v>
      </c>
      <c r="F11" s="158" t="s">
        <v>188</v>
      </c>
      <c r="G11" s="158"/>
      <c r="H11" s="8" t="s">
        <v>189</v>
      </c>
    </row>
    <row r="12" spans="1:13">
      <c r="A12" s="6" t="s">
        <v>190</v>
      </c>
      <c r="B12" s="8">
        <f>C5</f>
        <v>5</v>
      </c>
      <c r="C12" s="10">
        <v>0</v>
      </c>
      <c r="D12" s="13">
        <f t="shared" si="0"/>
        <v>0</v>
      </c>
      <c r="F12" s="158" t="s">
        <v>191</v>
      </c>
      <c r="G12" s="158"/>
      <c r="H12" s="8" t="s">
        <v>192</v>
      </c>
    </row>
    <row r="13" spans="1:13" ht="31.5" customHeight="1">
      <c r="F13" s="158" t="s">
        <v>193</v>
      </c>
      <c r="G13" s="158"/>
      <c r="H13" s="8" t="s">
        <v>194</v>
      </c>
    </row>
    <row r="14" spans="1:13" hidden="1">
      <c r="A14" s="7"/>
      <c r="B14" s="7" t="s">
        <v>195</v>
      </c>
      <c r="C14" s="7" t="s">
        <v>196</v>
      </c>
      <c r="G14" s="7" t="s">
        <v>174</v>
      </c>
      <c r="H14" s="7" t="s">
        <v>197</v>
      </c>
      <c r="I14" s="7" t="s">
        <v>198</v>
      </c>
      <c r="J14" s="7" t="s">
        <v>199</v>
      </c>
      <c r="K14" s="7" t="s">
        <v>184</v>
      </c>
      <c r="L14" s="7" t="s">
        <v>187</v>
      </c>
      <c r="M14" s="7" t="s">
        <v>190</v>
      </c>
    </row>
    <row r="15" spans="1:13" hidden="1">
      <c r="A15" s="7" t="s">
        <v>118</v>
      </c>
      <c r="B15" s="7">
        <f>G15</f>
        <v>0</v>
      </c>
      <c r="C15" s="7">
        <f>G16</f>
        <v>20</v>
      </c>
      <c r="E15" s="157" t="s">
        <v>195</v>
      </c>
      <c r="F15" s="157"/>
      <c r="G15" s="16">
        <f>C6</f>
        <v>0</v>
      </c>
      <c r="H15" s="16">
        <f>40/B7*C7</f>
        <v>0</v>
      </c>
      <c r="I15" s="16">
        <f>15/B8*C8</f>
        <v>0</v>
      </c>
      <c r="J15" s="16">
        <f>10/B9*C9</f>
        <v>0</v>
      </c>
      <c r="K15" s="16">
        <f>10/B10*C10</f>
        <v>0</v>
      </c>
      <c r="L15" s="16">
        <f>5/B11*C11</f>
        <v>0</v>
      </c>
      <c r="M15" s="16">
        <f>5/B12*C12</f>
        <v>0</v>
      </c>
    </row>
    <row r="16" spans="1:13" hidden="1">
      <c r="A16" s="7" t="s">
        <v>200</v>
      </c>
      <c r="B16" s="7">
        <f>H15</f>
        <v>0</v>
      </c>
      <c r="C16" s="7">
        <f>H16</f>
        <v>0</v>
      </c>
      <c r="E16" s="157" t="s">
        <v>201</v>
      </c>
      <c r="F16" s="157"/>
      <c r="G16" s="7">
        <f>G15+20</f>
        <v>20</v>
      </c>
      <c r="H16" s="7">
        <f>30/B7*C7</f>
        <v>0</v>
      </c>
      <c r="I16" s="7">
        <f>15/B8*C8</f>
        <v>0</v>
      </c>
      <c r="J16" s="7">
        <f>10/B9*C9</f>
        <v>0</v>
      </c>
      <c r="K16" s="7">
        <f>5/B10*C10</f>
        <v>0</v>
      </c>
      <c r="L16" s="7">
        <f>5/B11*C11</f>
        <v>0</v>
      </c>
      <c r="M16" s="7">
        <f>5/B12*C12</f>
        <v>0</v>
      </c>
    </row>
    <row r="17" spans="1:8" hidden="1">
      <c r="A17" s="7" t="s">
        <v>198</v>
      </c>
      <c r="B17" s="7">
        <f>I15</f>
        <v>0</v>
      </c>
      <c r="C17" s="7">
        <f>I16</f>
        <v>0</v>
      </c>
    </row>
    <row r="18" spans="1:8" ht="29.25" hidden="1" customHeight="1">
      <c r="A18" s="7" t="s">
        <v>199</v>
      </c>
      <c r="B18" s="7">
        <f>J15</f>
        <v>0</v>
      </c>
      <c r="C18" s="7">
        <f>J16</f>
        <v>0</v>
      </c>
    </row>
    <row r="19" spans="1:8" hidden="1">
      <c r="A19" s="7" t="s">
        <v>184</v>
      </c>
      <c r="B19" s="7">
        <f>K15</f>
        <v>0</v>
      </c>
      <c r="C19" s="7">
        <f>K16</f>
        <v>0</v>
      </c>
    </row>
    <row r="20" spans="1:8" hidden="1">
      <c r="A20" s="17" t="s">
        <v>187</v>
      </c>
      <c r="B20" s="7">
        <f>L15</f>
        <v>0</v>
      </c>
      <c r="C20" s="7">
        <f>L16</f>
        <v>0</v>
      </c>
    </row>
    <row r="21" spans="1:8" hidden="1">
      <c r="A21" s="7" t="s">
        <v>190</v>
      </c>
      <c r="B21" s="7">
        <f>M15</f>
        <v>0</v>
      </c>
      <c r="C21" s="7">
        <f>M16</f>
        <v>0</v>
      </c>
    </row>
    <row r="22" spans="1:8">
      <c r="A22" s="7" t="s">
        <v>202</v>
      </c>
      <c r="B22" s="18">
        <f>(B15+B16+B17+B18+B19+B20+B21)/100</f>
        <v>0</v>
      </c>
      <c r="C22" s="18">
        <f>(C15+C16+C17+C18+C19+C20+C21)/100</f>
        <v>0.2</v>
      </c>
      <c r="F22" s="158" t="s">
        <v>203</v>
      </c>
      <c r="G22" s="158"/>
      <c r="H22" s="8" t="s">
        <v>183</v>
      </c>
    </row>
    <row r="23" spans="1:8">
      <c r="F23" s="158" t="s">
        <v>204</v>
      </c>
      <c r="G23" s="158"/>
      <c r="H23" s="8" t="s">
        <v>205</v>
      </c>
    </row>
    <row r="24" spans="1:8">
      <c r="A24" s="6" t="s">
        <v>117</v>
      </c>
      <c r="B24" s="19">
        <v>0.01</v>
      </c>
      <c r="C24" s="19">
        <v>0.02</v>
      </c>
      <c r="F24" s="158" t="s">
        <v>206</v>
      </c>
      <c r="G24" s="158"/>
      <c r="H24" s="8" t="s">
        <v>207</v>
      </c>
    </row>
    <row r="25" spans="1:8">
      <c r="A25" s="6" t="s">
        <v>119</v>
      </c>
      <c r="B25" s="19">
        <v>0.01</v>
      </c>
      <c r="C25" s="19">
        <v>0.03</v>
      </c>
    </row>
    <row r="26" spans="1:8">
      <c r="A26" s="6" t="s">
        <v>121</v>
      </c>
      <c r="B26" s="19">
        <v>0.03</v>
      </c>
      <c r="C26" s="19">
        <v>0.08</v>
      </c>
    </row>
    <row r="27" spans="1:8">
      <c r="A27" s="6" t="s">
        <v>124</v>
      </c>
      <c r="B27" s="19">
        <v>0.05</v>
      </c>
      <c r="C27" s="19">
        <v>0.15</v>
      </c>
    </row>
    <row r="28" spans="1:8">
      <c r="A28" s="6" t="s">
        <v>135</v>
      </c>
      <c r="B28" s="19">
        <v>7.0000000000000007E-2</v>
      </c>
      <c r="C28" s="19">
        <v>0.2</v>
      </c>
    </row>
    <row r="29" spans="1:8">
      <c r="A29" s="6" t="s">
        <v>137</v>
      </c>
      <c r="B29" s="19">
        <v>0.1</v>
      </c>
      <c r="C29" s="19">
        <v>0.3</v>
      </c>
    </row>
  </sheetData>
  <mergeCells count="14">
    <mergeCell ref="D2:E2"/>
    <mergeCell ref="D3:E3"/>
    <mergeCell ref="F7:G7"/>
    <mergeCell ref="F8:G8"/>
    <mergeCell ref="F9:G9"/>
    <mergeCell ref="E16:F16"/>
    <mergeCell ref="F22:G22"/>
    <mergeCell ref="F23:G23"/>
    <mergeCell ref="F24:G24"/>
    <mergeCell ref="F10:G10"/>
    <mergeCell ref="F11:G11"/>
    <mergeCell ref="F12:G12"/>
    <mergeCell ref="F13:G13"/>
    <mergeCell ref="E15:F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7" sqref="C7"/>
    </sheetView>
  </sheetViews>
  <sheetFormatPr defaultColWidth="9.140625" defaultRowHeight="15"/>
  <cols>
    <col min="1" max="1" width="20.5703125" style="6" customWidth="1"/>
    <col min="2" max="2" width="11.7109375" style="6" customWidth="1"/>
    <col min="3" max="4" width="9.140625" style="6"/>
    <col min="5" max="5" width="10.140625" style="6" customWidth="1"/>
    <col min="6" max="6" width="10.7109375" style="6" customWidth="1"/>
    <col min="7" max="7" width="9.140625" style="6"/>
    <col min="8" max="8" width="10.42578125" style="6" customWidth="1"/>
    <col min="9" max="9" width="15.42578125" style="6" customWidth="1"/>
    <col min="10" max="16384" width="9.140625" style="6"/>
  </cols>
  <sheetData>
    <row r="2" spans="1:13">
      <c r="A2" s="7" t="s">
        <v>104</v>
      </c>
      <c r="B2" s="7" t="s">
        <v>106</v>
      </c>
      <c r="C2" s="7" t="s">
        <v>105</v>
      </c>
      <c r="D2" s="157" t="s">
        <v>171</v>
      </c>
      <c r="E2" s="157"/>
    </row>
    <row r="3" spans="1:13">
      <c r="A3" s="9">
        <v>2</v>
      </c>
      <c r="B3" s="9">
        <v>6</v>
      </c>
      <c r="C3" s="9">
        <v>1</v>
      </c>
      <c r="D3" s="159">
        <v>34</v>
      </c>
      <c r="E3" s="159"/>
    </row>
    <row r="5" spans="1:13">
      <c r="A5" s="6" t="s">
        <v>172</v>
      </c>
      <c r="B5" s="11" t="s">
        <v>173</v>
      </c>
      <c r="C5" s="11">
        <f>D3</f>
        <v>34</v>
      </c>
      <c r="D5" s="12"/>
    </row>
    <row r="6" spans="1:13">
      <c r="A6" s="6" t="s">
        <v>174</v>
      </c>
      <c r="B6" s="8">
        <v>10</v>
      </c>
      <c r="C6" s="10">
        <v>10</v>
      </c>
      <c r="D6" s="13">
        <f>((100/B6)*C6)/100</f>
        <v>1</v>
      </c>
    </row>
    <row r="7" spans="1:13">
      <c r="A7" s="6" t="s">
        <v>175</v>
      </c>
      <c r="B7" s="8">
        <f>A3+B3+C3+D3</f>
        <v>43</v>
      </c>
      <c r="C7" s="10">
        <f>A3+B3+C3+30</f>
        <v>39</v>
      </c>
      <c r="D7" s="13">
        <f t="shared" ref="D7:D12" si="0">((100/B7)*C7)/100</f>
        <v>0.90697674418604701</v>
      </c>
      <c r="F7" s="160" t="s">
        <v>176</v>
      </c>
      <c r="G7" s="160"/>
      <c r="H7" s="14" t="s">
        <v>177</v>
      </c>
      <c r="J7" s="20"/>
    </row>
    <row r="8" spans="1:13">
      <c r="A8" s="6" t="s">
        <v>178</v>
      </c>
      <c r="B8" s="8">
        <f>C5</f>
        <v>34</v>
      </c>
      <c r="C8" s="10">
        <v>27</v>
      </c>
      <c r="D8" s="13">
        <f t="shared" si="0"/>
        <v>0.79411764705882404</v>
      </c>
      <c r="F8" s="158" t="s">
        <v>179</v>
      </c>
      <c r="G8" s="158"/>
      <c r="H8" s="8" t="s">
        <v>180</v>
      </c>
    </row>
    <row r="9" spans="1:13">
      <c r="A9" s="6" t="s">
        <v>181</v>
      </c>
      <c r="B9" s="8">
        <f>C5</f>
        <v>34</v>
      </c>
      <c r="C9" s="10">
        <f>C8/2</f>
        <v>13.5</v>
      </c>
      <c r="D9" s="13">
        <f t="shared" si="0"/>
        <v>0.39705882352941202</v>
      </c>
      <c r="F9" s="158" t="s">
        <v>182</v>
      </c>
      <c r="G9" s="158"/>
      <c r="H9" s="8" t="s">
        <v>183</v>
      </c>
    </row>
    <row r="10" spans="1:13">
      <c r="A10" s="6" t="s">
        <v>184</v>
      </c>
      <c r="B10" s="8">
        <f>C5</f>
        <v>34</v>
      </c>
      <c r="C10" s="10">
        <v>16</v>
      </c>
      <c r="D10" s="13">
        <f t="shared" si="0"/>
        <v>0.47058823529411797</v>
      </c>
      <c r="F10" s="158" t="s">
        <v>185</v>
      </c>
      <c r="G10" s="158"/>
      <c r="H10" s="8" t="s">
        <v>186</v>
      </c>
    </row>
    <row r="11" spans="1:13">
      <c r="A11" s="15" t="s">
        <v>187</v>
      </c>
      <c r="B11" s="8">
        <f>C5</f>
        <v>34</v>
      </c>
      <c r="C11" s="10">
        <v>0</v>
      </c>
      <c r="D11" s="13">
        <f t="shared" si="0"/>
        <v>0</v>
      </c>
      <c r="F11" s="158" t="s">
        <v>188</v>
      </c>
      <c r="G11" s="158"/>
      <c r="H11" s="8" t="s">
        <v>189</v>
      </c>
    </row>
    <row r="12" spans="1:13">
      <c r="A12" s="6" t="s">
        <v>190</v>
      </c>
      <c r="B12" s="8">
        <f>C5</f>
        <v>34</v>
      </c>
      <c r="C12" s="10">
        <v>0</v>
      </c>
      <c r="D12" s="13">
        <f t="shared" si="0"/>
        <v>0</v>
      </c>
      <c r="F12" s="158" t="s">
        <v>191</v>
      </c>
      <c r="G12" s="158"/>
      <c r="H12" s="8" t="s">
        <v>192</v>
      </c>
    </row>
    <row r="13" spans="1:13" ht="31.5" customHeight="1">
      <c r="F13" s="158" t="s">
        <v>193</v>
      </c>
      <c r="G13" s="158"/>
      <c r="H13" s="8" t="s">
        <v>194</v>
      </c>
    </row>
    <row r="14" spans="1:13" hidden="1">
      <c r="A14" s="7"/>
      <c r="B14" s="7" t="s">
        <v>195</v>
      </c>
      <c r="C14" s="7" t="s">
        <v>196</v>
      </c>
      <c r="G14" s="7" t="s">
        <v>174</v>
      </c>
      <c r="H14" s="7" t="s">
        <v>197</v>
      </c>
      <c r="I14" s="7" t="s">
        <v>198</v>
      </c>
      <c r="J14" s="7" t="s">
        <v>199</v>
      </c>
      <c r="K14" s="7" t="s">
        <v>184</v>
      </c>
      <c r="L14" s="7" t="s">
        <v>187</v>
      </c>
      <c r="M14" s="7" t="s">
        <v>190</v>
      </c>
    </row>
    <row r="15" spans="1:13" hidden="1">
      <c r="A15" s="7" t="s">
        <v>118</v>
      </c>
      <c r="B15" s="7">
        <f>G15</f>
        <v>10</v>
      </c>
      <c r="C15" s="7">
        <f>G16</f>
        <v>30</v>
      </c>
      <c r="E15" s="157" t="s">
        <v>195</v>
      </c>
      <c r="F15" s="157"/>
      <c r="G15" s="16">
        <f>C6</f>
        <v>10</v>
      </c>
      <c r="H15" s="16">
        <f>40/B7*C7</f>
        <v>36.279069767441896</v>
      </c>
      <c r="I15" s="16">
        <f>15/B8*C8</f>
        <v>11.911764705882399</v>
      </c>
      <c r="J15" s="16">
        <f>10/B9*C9</f>
        <v>3.97058823529412</v>
      </c>
      <c r="K15" s="16">
        <f>10/B10*C10</f>
        <v>4.7058823529411802</v>
      </c>
      <c r="L15" s="16">
        <f>5/B11*C11</f>
        <v>0</v>
      </c>
      <c r="M15" s="16">
        <f>5/B12*C12</f>
        <v>0</v>
      </c>
    </row>
    <row r="16" spans="1:13" hidden="1">
      <c r="A16" s="7" t="s">
        <v>200</v>
      </c>
      <c r="B16" s="7">
        <f>H15</f>
        <v>36.279069767441896</v>
      </c>
      <c r="C16" s="7">
        <f>H16</f>
        <v>27.209302325581401</v>
      </c>
      <c r="E16" s="157" t="s">
        <v>201</v>
      </c>
      <c r="F16" s="157"/>
      <c r="G16" s="7">
        <f>G15+20</f>
        <v>30</v>
      </c>
      <c r="H16" s="7">
        <f>30/B7*C7</f>
        <v>27.209302325581401</v>
      </c>
      <c r="I16" s="7">
        <f>15/B8*C8</f>
        <v>11.911764705882399</v>
      </c>
      <c r="J16" s="7">
        <f>10/B9*C9</f>
        <v>3.97058823529412</v>
      </c>
      <c r="K16" s="7">
        <f>5/B10*C10</f>
        <v>2.3529411764705901</v>
      </c>
      <c r="L16" s="7">
        <f>5/B11*C11</f>
        <v>0</v>
      </c>
      <c r="M16" s="7">
        <f>5/B12*C12</f>
        <v>0</v>
      </c>
    </row>
    <row r="17" spans="1:8" hidden="1">
      <c r="A17" s="7" t="s">
        <v>198</v>
      </c>
      <c r="B17" s="7">
        <f>I15</f>
        <v>11.911764705882399</v>
      </c>
      <c r="C17" s="7">
        <f>I16</f>
        <v>11.911764705882399</v>
      </c>
    </row>
    <row r="18" spans="1:8" ht="29.25" hidden="1" customHeight="1">
      <c r="A18" s="7" t="s">
        <v>199</v>
      </c>
      <c r="B18" s="7">
        <f>J15</f>
        <v>3.97058823529412</v>
      </c>
      <c r="C18" s="7">
        <f>J16</f>
        <v>3.97058823529412</v>
      </c>
    </row>
    <row r="19" spans="1:8" hidden="1">
      <c r="A19" s="7" t="s">
        <v>184</v>
      </c>
      <c r="B19" s="7">
        <f>K15</f>
        <v>4.7058823529411802</v>
      </c>
      <c r="C19" s="7">
        <f>K16</f>
        <v>2.3529411764705901</v>
      </c>
    </row>
    <row r="20" spans="1:8" hidden="1">
      <c r="A20" s="17" t="s">
        <v>187</v>
      </c>
      <c r="B20" s="7">
        <f>L15</f>
        <v>0</v>
      </c>
      <c r="C20" s="7">
        <f>L16</f>
        <v>0</v>
      </c>
    </row>
    <row r="21" spans="1:8" hidden="1">
      <c r="A21" s="7" t="s">
        <v>190</v>
      </c>
      <c r="B21" s="7">
        <f>M15</f>
        <v>0</v>
      </c>
      <c r="C21" s="7">
        <f>M16</f>
        <v>0</v>
      </c>
    </row>
    <row r="22" spans="1:8">
      <c r="A22" s="7" t="s">
        <v>202</v>
      </c>
      <c r="B22" s="18">
        <f>(B15+B16+B17+B18+B19+B20+B21)/100</f>
        <v>0.66867305061559501</v>
      </c>
      <c r="C22" s="18">
        <f>(C15+C16+C17+C18+C19+C20+C21)/100</f>
        <v>0.75444596443228495</v>
      </c>
      <c r="F22" s="158" t="s">
        <v>203</v>
      </c>
      <c r="G22" s="158"/>
      <c r="H22" s="8" t="s">
        <v>183</v>
      </c>
    </row>
    <row r="23" spans="1:8">
      <c r="F23" s="158" t="s">
        <v>204</v>
      </c>
      <c r="G23" s="158"/>
      <c r="H23" s="8" t="s">
        <v>205</v>
      </c>
    </row>
    <row r="24" spans="1:8">
      <c r="A24" s="6" t="s">
        <v>117</v>
      </c>
      <c r="B24" s="19">
        <v>0.01</v>
      </c>
      <c r="C24" s="19">
        <v>0.02</v>
      </c>
      <c r="F24" s="158" t="s">
        <v>206</v>
      </c>
      <c r="G24" s="158"/>
      <c r="H24" s="8" t="s">
        <v>207</v>
      </c>
    </row>
    <row r="25" spans="1:8">
      <c r="A25" s="6" t="s">
        <v>119</v>
      </c>
      <c r="B25" s="19">
        <v>0.01</v>
      </c>
      <c r="C25" s="19">
        <v>0.03</v>
      </c>
    </row>
    <row r="26" spans="1:8">
      <c r="A26" s="6" t="s">
        <v>121</v>
      </c>
      <c r="B26" s="19">
        <v>0.03</v>
      </c>
      <c r="C26" s="19">
        <v>0.08</v>
      </c>
    </row>
    <row r="27" spans="1:8">
      <c r="A27" s="6" t="s">
        <v>124</v>
      </c>
      <c r="B27" s="19">
        <v>0.05</v>
      </c>
      <c r="C27" s="19">
        <v>0.15</v>
      </c>
    </row>
    <row r="28" spans="1:8">
      <c r="A28" s="6" t="s">
        <v>135</v>
      </c>
      <c r="B28" s="19">
        <v>7.0000000000000007E-2</v>
      </c>
      <c r="C28" s="19">
        <v>0.2</v>
      </c>
    </row>
    <row r="29" spans="1:8">
      <c r="A29" s="6" t="s">
        <v>137</v>
      </c>
      <c r="B29" s="19">
        <v>0.1</v>
      </c>
      <c r="C29" s="19">
        <v>0.3</v>
      </c>
    </row>
  </sheetData>
  <mergeCells count="14">
    <mergeCell ref="D2:E2"/>
    <mergeCell ref="D3:E3"/>
    <mergeCell ref="F7:G7"/>
    <mergeCell ref="F8:G8"/>
    <mergeCell ref="F9:G9"/>
    <mergeCell ref="E16:F16"/>
    <mergeCell ref="F22:G22"/>
    <mergeCell ref="F23:G23"/>
    <mergeCell ref="F24:G24"/>
    <mergeCell ref="F10:G10"/>
    <mergeCell ref="F11:G11"/>
    <mergeCell ref="F12:G12"/>
    <mergeCell ref="F13:G13"/>
    <mergeCell ref="E15:F1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4"/>
  <sheetViews>
    <sheetView workbookViewId="0">
      <selection activeCell="O5" sqref="O5"/>
    </sheetView>
  </sheetViews>
  <sheetFormatPr defaultColWidth="9" defaultRowHeight="15"/>
  <sheetData>
    <row r="2" spans="2:13">
      <c r="C2" s="1" t="s">
        <v>208</v>
      </c>
      <c r="D2" s="161"/>
      <c r="E2" s="161"/>
    </row>
    <row r="3" spans="2:13">
      <c r="E3" s="2"/>
      <c r="F3" s="2"/>
      <c r="G3" s="2"/>
      <c r="H3" s="2"/>
      <c r="I3" s="2"/>
      <c r="J3" s="2"/>
    </row>
    <row r="4" spans="2:13">
      <c r="B4" s="1" t="s">
        <v>209</v>
      </c>
      <c r="C4" s="3" t="s">
        <v>210</v>
      </c>
      <c r="D4" s="162" t="s">
        <v>211</v>
      </c>
      <c r="E4" s="162"/>
      <c r="F4" s="162"/>
      <c r="G4" s="4"/>
      <c r="H4" s="162" t="s">
        <v>212</v>
      </c>
      <c r="I4" s="162"/>
      <c r="J4" s="162"/>
      <c r="K4" s="162" t="s">
        <v>213</v>
      </c>
      <c r="L4" s="162"/>
      <c r="M4" s="162"/>
    </row>
    <row r="5" spans="2:13">
      <c r="B5" s="1">
        <v>1</v>
      </c>
      <c r="C5" s="3"/>
      <c r="D5" s="3" t="s">
        <v>214</v>
      </c>
      <c r="E5" s="3" t="s">
        <v>215</v>
      </c>
      <c r="F5" s="3" t="s">
        <v>216</v>
      </c>
      <c r="G5" s="3"/>
      <c r="H5" s="3" t="s">
        <v>214</v>
      </c>
      <c r="I5" s="3" t="s">
        <v>215</v>
      </c>
      <c r="J5" s="3" t="s">
        <v>216</v>
      </c>
      <c r="K5" s="3" t="s">
        <v>214</v>
      </c>
      <c r="L5" s="3" t="s">
        <v>215</v>
      </c>
      <c r="M5" s="3" t="s">
        <v>216</v>
      </c>
    </row>
    <row r="6" spans="2:13">
      <c r="C6" s="5" t="s">
        <v>217</v>
      </c>
      <c r="D6" s="5"/>
      <c r="E6" s="5"/>
      <c r="F6" s="5">
        <f>D6*E6</f>
        <v>0</v>
      </c>
      <c r="G6" s="5" t="s">
        <v>218</v>
      </c>
      <c r="H6" s="5"/>
      <c r="I6" s="5"/>
      <c r="J6" s="5">
        <f>H6*I6</f>
        <v>0</v>
      </c>
      <c r="K6" s="5"/>
      <c r="L6" s="5"/>
      <c r="M6" s="5">
        <f>K6*L6</f>
        <v>0</v>
      </c>
    </row>
    <row r="7" spans="2:13">
      <c r="C7" s="5"/>
      <c r="D7" s="5"/>
      <c r="E7" s="5"/>
      <c r="F7" s="5">
        <f t="shared" ref="F7:F33" si="0">D7*E7</f>
        <v>0</v>
      </c>
      <c r="G7" s="5" t="s">
        <v>219</v>
      </c>
      <c r="H7" s="5"/>
      <c r="I7" s="5"/>
      <c r="J7" s="5">
        <f t="shared" ref="J7:J33" si="1">H7*I7</f>
        <v>0</v>
      </c>
      <c r="K7" s="5"/>
      <c r="L7" s="5"/>
      <c r="M7" s="5">
        <f t="shared" ref="M7:M33" si="2">K7*L7</f>
        <v>0</v>
      </c>
    </row>
    <row r="8" spans="2:13">
      <c r="C8" s="5"/>
      <c r="D8" s="5"/>
      <c r="E8" s="5"/>
      <c r="F8" s="5">
        <f t="shared" si="0"/>
        <v>0</v>
      </c>
      <c r="G8" s="5"/>
      <c r="H8" s="5"/>
      <c r="I8" s="5"/>
      <c r="J8" s="5">
        <f t="shared" si="1"/>
        <v>0</v>
      </c>
      <c r="K8" s="5"/>
      <c r="L8" s="5"/>
      <c r="M8" s="5">
        <f t="shared" si="2"/>
        <v>0</v>
      </c>
    </row>
    <row r="9" spans="2:13">
      <c r="C9" s="5" t="s">
        <v>220</v>
      </c>
      <c r="D9" s="5"/>
      <c r="E9" s="5"/>
      <c r="F9" s="5">
        <f t="shared" si="0"/>
        <v>0</v>
      </c>
      <c r="G9" s="5" t="s">
        <v>218</v>
      </c>
      <c r="H9" s="5"/>
      <c r="I9" s="5"/>
      <c r="J9" s="5">
        <f t="shared" si="1"/>
        <v>0</v>
      </c>
      <c r="K9" s="5"/>
      <c r="L9" s="5"/>
      <c r="M9" s="5">
        <f t="shared" si="2"/>
        <v>0</v>
      </c>
    </row>
    <row r="10" spans="2:13">
      <c r="C10" s="5"/>
      <c r="D10" s="5"/>
      <c r="E10" s="5"/>
      <c r="F10" s="5">
        <f t="shared" si="0"/>
        <v>0</v>
      </c>
      <c r="G10" s="5" t="s">
        <v>219</v>
      </c>
      <c r="H10" s="5"/>
      <c r="I10" s="5"/>
      <c r="J10" s="5">
        <f t="shared" si="1"/>
        <v>0</v>
      </c>
      <c r="K10" s="5"/>
      <c r="L10" s="5"/>
      <c r="M10" s="5">
        <f t="shared" si="2"/>
        <v>0</v>
      </c>
    </row>
    <row r="11" spans="2:13">
      <c r="C11" s="5"/>
      <c r="D11" s="5"/>
      <c r="E11" s="5"/>
      <c r="F11" s="5">
        <f t="shared" si="0"/>
        <v>0</v>
      </c>
      <c r="G11" s="5"/>
      <c r="H11" s="5"/>
      <c r="I11" s="5"/>
      <c r="J11" s="5">
        <f t="shared" si="1"/>
        <v>0</v>
      </c>
      <c r="K11" s="5"/>
      <c r="L11" s="5"/>
      <c r="M11" s="5">
        <f t="shared" si="2"/>
        <v>0</v>
      </c>
    </row>
    <row r="12" spans="2:13">
      <c r="C12" s="5"/>
      <c r="D12" s="5"/>
      <c r="E12" s="5"/>
      <c r="F12" s="5">
        <f t="shared" si="0"/>
        <v>0</v>
      </c>
      <c r="G12" s="5"/>
      <c r="H12" s="5"/>
      <c r="I12" s="5"/>
      <c r="J12" s="5">
        <f t="shared" si="1"/>
        <v>0</v>
      </c>
      <c r="K12" s="5"/>
      <c r="L12" s="5"/>
      <c r="M12" s="5">
        <f t="shared" si="2"/>
        <v>0</v>
      </c>
    </row>
    <row r="13" spans="2:13">
      <c r="C13" s="5" t="s">
        <v>221</v>
      </c>
      <c r="D13" s="5"/>
      <c r="E13" s="5"/>
      <c r="F13" s="5">
        <f t="shared" si="0"/>
        <v>0</v>
      </c>
      <c r="G13" s="5" t="s">
        <v>218</v>
      </c>
      <c r="H13" s="5"/>
      <c r="I13" s="5"/>
      <c r="J13" s="5">
        <f t="shared" si="1"/>
        <v>0</v>
      </c>
      <c r="K13" s="5"/>
      <c r="L13" s="5"/>
      <c r="M13" s="5">
        <f t="shared" si="2"/>
        <v>0</v>
      </c>
    </row>
    <row r="14" spans="2:13">
      <c r="C14" s="5"/>
      <c r="D14" s="5"/>
      <c r="E14" s="5"/>
      <c r="F14" s="5">
        <f t="shared" si="0"/>
        <v>0</v>
      </c>
      <c r="G14" s="5" t="s">
        <v>219</v>
      </c>
      <c r="H14" s="5"/>
      <c r="I14" s="5"/>
      <c r="J14" s="5">
        <f t="shared" si="1"/>
        <v>0</v>
      </c>
      <c r="K14" s="5"/>
      <c r="L14" s="5"/>
      <c r="M14" s="5">
        <f t="shared" si="2"/>
        <v>0</v>
      </c>
    </row>
    <row r="15" spans="2:13">
      <c r="C15" s="5"/>
      <c r="D15" s="5"/>
      <c r="E15" s="5"/>
      <c r="F15" s="5">
        <f t="shared" si="0"/>
        <v>0</v>
      </c>
      <c r="G15" s="5"/>
      <c r="H15" s="5"/>
      <c r="I15" s="5"/>
      <c r="J15" s="5">
        <f t="shared" si="1"/>
        <v>0</v>
      </c>
      <c r="K15" s="5"/>
      <c r="L15" s="5"/>
      <c r="M15" s="5">
        <f t="shared" si="2"/>
        <v>0</v>
      </c>
    </row>
    <row r="16" spans="2:13">
      <c r="C16" s="5"/>
      <c r="D16" s="5"/>
      <c r="E16" s="5"/>
      <c r="F16" s="5">
        <f t="shared" si="0"/>
        <v>0</v>
      </c>
      <c r="G16" s="5"/>
      <c r="H16" s="5"/>
      <c r="I16" s="5"/>
      <c r="J16" s="5">
        <f t="shared" si="1"/>
        <v>0</v>
      </c>
      <c r="K16" s="5"/>
      <c r="L16" s="5"/>
      <c r="M16" s="5">
        <f t="shared" si="2"/>
        <v>0</v>
      </c>
    </row>
    <row r="17" spans="3:13">
      <c r="C17" s="5" t="s">
        <v>222</v>
      </c>
      <c r="D17" s="5"/>
      <c r="E17" s="5"/>
      <c r="F17" s="5">
        <f t="shared" si="0"/>
        <v>0</v>
      </c>
      <c r="G17" s="5" t="s">
        <v>218</v>
      </c>
      <c r="H17" s="5"/>
      <c r="I17" s="5"/>
      <c r="J17" s="5">
        <f t="shared" si="1"/>
        <v>0</v>
      </c>
      <c r="K17" s="5"/>
      <c r="L17" s="5"/>
      <c r="M17" s="5">
        <f t="shared" si="2"/>
        <v>0</v>
      </c>
    </row>
    <row r="18" spans="3:13">
      <c r="C18" s="5"/>
      <c r="D18" s="5"/>
      <c r="E18" s="5"/>
      <c r="F18" s="5">
        <f t="shared" si="0"/>
        <v>0</v>
      </c>
      <c r="G18" s="5" t="s">
        <v>219</v>
      </c>
      <c r="H18" s="5"/>
      <c r="I18" s="5"/>
      <c r="J18" s="5">
        <f t="shared" si="1"/>
        <v>0</v>
      </c>
      <c r="K18" s="5"/>
      <c r="L18" s="5"/>
      <c r="M18" s="5">
        <f t="shared" si="2"/>
        <v>0</v>
      </c>
    </row>
    <row r="19" spans="3:13">
      <c r="C19" s="5"/>
      <c r="D19" s="5"/>
      <c r="E19" s="5"/>
      <c r="F19" s="5">
        <f t="shared" si="0"/>
        <v>0</v>
      </c>
      <c r="G19" s="5"/>
      <c r="H19" s="5"/>
      <c r="I19" s="5"/>
      <c r="J19" s="5">
        <f t="shared" si="1"/>
        <v>0</v>
      </c>
      <c r="K19" s="5"/>
      <c r="L19" s="5"/>
      <c r="M19" s="5">
        <f t="shared" si="2"/>
        <v>0</v>
      </c>
    </row>
    <row r="20" spans="3:13">
      <c r="C20" s="5" t="s">
        <v>222</v>
      </c>
      <c r="D20" s="5"/>
      <c r="E20" s="5"/>
      <c r="F20" s="5">
        <f t="shared" si="0"/>
        <v>0</v>
      </c>
      <c r="G20" s="5" t="s">
        <v>218</v>
      </c>
      <c r="H20" s="5"/>
      <c r="I20" s="5"/>
      <c r="J20" s="5">
        <f t="shared" si="1"/>
        <v>0</v>
      </c>
      <c r="K20" s="5"/>
      <c r="L20" s="5"/>
      <c r="M20" s="5">
        <f t="shared" si="2"/>
        <v>0</v>
      </c>
    </row>
    <row r="21" spans="3:13">
      <c r="C21" s="5"/>
      <c r="D21" s="5"/>
      <c r="E21" s="5"/>
      <c r="F21" s="5">
        <f t="shared" si="0"/>
        <v>0</v>
      </c>
      <c r="G21" s="5" t="s">
        <v>219</v>
      </c>
      <c r="H21" s="5"/>
      <c r="I21" s="5"/>
      <c r="J21" s="5">
        <f t="shared" si="1"/>
        <v>0</v>
      </c>
      <c r="K21" s="5"/>
      <c r="L21" s="5"/>
      <c r="M21" s="5">
        <f t="shared" si="2"/>
        <v>0</v>
      </c>
    </row>
    <row r="22" spans="3:13">
      <c r="C22" s="5"/>
      <c r="D22" s="5"/>
      <c r="E22" s="5"/>
      <c r="F22" s="5">
        <f t="shared" si="0"/>
        <v>0</v>
      </c>
      <c r="G22" s="5"/>
      <c r="H22" s="5"/>
      <c r="I22" s="5"/>
      <c r="J22" s="5">
        <f t="shared" si="1"/>
        <v>0</v>
      </c>
      <c r="K22" s="5"/>
      <c r="L22" s="5"/>
      <c r="M22" s="5">
        <f t="shared" si="2"/>
        <v>0</v>
      </c>
    </row>
    <row r="23" spans="3:13">
      <c r="C23" s="5" t="s">
        <v>223</v>
      </c>
      <c r="D23" s="5"/>
      <c r="E23" s="5"/>
      <c r="F23" s="5">
        <f t="shared" si="0"/>
        <v>0</v>
      </c>
      <c r="G23" s="5" t="s">
        <v>224</v>
      </c>
      <c r="H23" s="5"/>
      <c r="I23" s="5"/>
      <c r="J23" s="5">
        <f t="shared" si="1"/>
        <v>0</v>
      </c>
      <c r="K23" s="5"/>
      <c r="L23" s="5"/>
      <c r="M23" s="5">
        <f t="shared" si="2"/>
        <v>0</v>
      </c>
    </row>
    <row r="24" spans="3:13">
      <c r="C24" s="5" t="s">
        <v>225</v>
      </c>
      <c r="D24" s="5"/>
      <c r="E24" s="5"/>
      <c r="F24" s="5">
        <f t="shared" si="0"/>
        <v>0</v>
      </c>
      <c r="G24" s="5" t="s">
        <v>224</v>
      </c>
      <c r="H24" s="5"/>
      <c r="I24" s="5"/>
      <c r="J24" s="5">
        <f t="shared" si="1"/>
        <v>0</v>
      </c>
      <c r="K24" s="5"/>
      <c r="L24" s="5"/>
      <c r="M24" s="5">
        <f t="shared" si="2"/>
        <v>0</v>
      </c>
    </row>
    <row r="25" spans="3:13">
      <c r="C25" s="5" t="s">
        <v>226</v>
      </c>
      <c r="D25" s="5"/>
      <c r="E25" s="5"/>
      <c r="F25" s="5">
        <f t="shared" si="0"/>
        <v>0</v>
      </c>
      <c r="G25" s="5" t="s">
        <v>224</v>
      </c>
      <c r="H25" s="5"/>
      <c r="I25" s="5"/>
      <c r="J25" s="5">
        <f t="shared" si="1"/>
        <v>0</v>
      </c>
      <c r="K25" s="5"/>
      <c r="L25" s="5"/>
      <c r="M25" s="5">
        <f t="shared" si="2"/>
        <v>0</v>
      </c>
    </row>
    <row r="26" spans="3:13">
      <c r="C26" s="5"/>
      <c r="D26" s="5"/>
      <c r="E26" s="5"/>
      <c r="F26" s="5">
        <f t="shared" si="0"/>
        <v>0</v>
      </c>
      <c r="G26" s="5"/>
      <c r="H26" s="5"/>
      <c r="I26" s="5"/>
      <c r="J26" s="5">
        <f t="shared" si="1"/>
        <v>0</v>
      </c>
      <c r="K26" s="5"/>
      <c r="L26" s="5"/>
      <c r="M26" s="5">
        <f t="shared" si="2"/>
        <v>0</v>
      </c>
    </row>
    <row r="27" spans="3:13">
      <c r="C27" s="5" t="s">
        <v>227</v>
      </c>
      <c r="D27" s="5"/>
      <c r="E27" s="5"/>
      <c r="F27" s="5">
        <f t="shared" si="0"/>
        <v>0</v>
      </c>
      <c r="G27" s="5"/>
      <c r="H27" s="5"/>
      <c r="I27" s="5"/>
      <c r="J27" s="5">
        <f t="shared" si="1"/>
        <v>0</v>
      </c>
      <c r="K27" s="5"/>
      <c r="L27" s="5"/>
      <c r="M27" s="5">
        <f t="shared" si="2"/>
        <v>0</v>
      </c>
    </row>
    <row r="28" spans="3:13">
      <c r="C28" s="5" t="s">
        <v>228</v>
      </c>
      <c r="D28" s="5"/>
      <c r="E28" s="5"/>
      <c r="F28" s="5">
        <f t="shared" si="0"/>
        <v>0</v>
      </c>
      <c r="G28" s="5"/>
      <c r="H28" s="5"/>
      <c r="I28" s="5"/>
      <c r="J28" s="5">
        <f t="shared" si="1"/>
        <v>0</v>
      </c>
      <c r="K28" s="5"/>
      <c r="L28" s="5"/>
      <c r="M28" s="5">
        <f t="shared" si="2"/>
        <v>0</v>
      </c>
    </row>
    <row r="29" spans="3:13">
      <c r="C29" s="5" t="s">
        <v>229</v>
      </c>
      <c r="D29" s="5"/>
      <c r="E29" s="5"/>
      <c r="F29" s="5">
        <f t="shared" si="0"/>
        <v>0</v>
      </c>
      <c r="G29" s="5"/>
      <c r="H29" s="5"/>
      <c r="I29" s="5"/>
      <c r="J29" s="5">
        <f t="shared" si="1"/>
        <v>0</v>
      </c>
      <c r="K29" s="5"/>
      <c r="L29" s="5"/>
      <c r="M29" s="5">
        <f t="shared" si="2"/>
        <v>0</v>
      </c>
    </row>
    <row r="30" spans="3:13">
      <c r="C30" s="5" t="s">
        <v>230</v>
      </c>
      <c r="D30" s="5"/>
      <c r="E30" s="5"/>
      <c r="F30" s="5">
        <f t="shared" si="0"/>
        <v>0</v>
      </c>
      <c r="G30" s="5"/>
      <c r="H30" s="5"/>
      <c r="I30" s="5"/>
      <c r="J30" s="5">
        <f t="shared" si="1"/>
        <v>0</v>
      </c>
      <c r="K30" s="5"/>
      <c r="L30" s="5"/>
      <c r="M30" s="5">
        <f t="shared" si="2"/>
        <v>0</v>
      </c>
    </row>
    <row r="31" spans="3:13">
      <c r="C31" s="5"/>
      <c r="D31" s="5"/>
      <c r="E31" s="5"/>
      <c r="F31" s="5">
        <f t="shared" si="0"/>
        <v>0</v>
      </c>
      <c r="G31" s="5"/>
      <c r="H31" s="5"/>
      <c r="I31" s="5"/>
      <c r="J31" s="5">
        <f t="shared" si="1"/>
        <v>0</v>
      </c>
      <c r="K31" s="5"/>
      <c r="L31" s="5"/>
      <c r="M31" s="5">
        <f t="shared" si="2"/>
        <v>0</v>
      </c>
    </row>
    <row r="32" spans="3:13">
      <c r="C32" s="5"/>
      <c r="D32" s="5"/>
      <c r="E32" s="5"/>
      <c r="F32" s="5">
        <f t="shared" si="0"/>
        <v>0</v>
      </c>
      <c r="G32" s="5"/>
      <c r="H32" s="5"/>
      <c r="I32" s="5"/>
      <c r="J32" s="5">
        <f t="shared" si="1"/>
        <v>0</v>
      </c>
      <c r="K32" s="5"/>
      <c r="L32" s="5"/>
      <c r="M32" s="5">
        <f t="shared" si="2"/>
        <v>0</v>
      </c>
    </row>
    <row r="33" spans="3:13">
      <c r="C33" s="5"/>
      <c r="D33" s="5"/>
      <c r="E33" s="5"/>
      <c r="F33" s="5">
        <f t="shared" si="0"/>
        <v>0</v>
      </c>
      <c r="G33" s="5"/>
      <c r="H33" s="5"/>
      <c r="I33" s="5"/>
      <c r="J33" s="5">
        <f t="shared" si="1"/>
        <v>0</v>
      </c>
      <c r="K33" s="5"/>
      <c r="L33" s="5"/>
      <c r="M33" s="5">
        <f t="shared" si="2"/>
        <v>0</v>
      </c>
    </row>
    <row r="34" spans="3:13">
      <c r="C34" s="5" t="s">
        <v>231</v>
      </c>
      <c r="D34" s="5"/>
      <c r="E34" s="5">
        <f>F34*10.764</f>
        <v>0</v>
      </c>
      <c r="F34" s="5">
        <f>SUM(F6:F33)</f>
        <v>0</v>
      </c>
      <c r="G34" s="5"/>
      <c r="H34" s="5"/>
      <c r="I34" s="5">
        <f>J34*10.764</f>
        <v>0</v>
      </c>
      <c r="J34" s="5">
        <f>SUM(J6:J33)</f>
        <v>0</v>
      </c>
      <c r="K34" s="5"/>
      <c r="L34" s="5">
        <f>M34*10.764</f>
        <v>0</v>
      </c>
      <c r="M34" s="5">
        <f>SUM(M6:M33)</f>
        <v>0</v>
      </c>
    </row>
  </sheetData>
  <mergeCells count="4">
    <mergeCell ref="D2:E2"/>
    <mergeCell ref="D4:F4"/>
    <mergeCell ref="H4:J4"/>
    <mergeCell ref="K4:M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5"/>
  <sheetViews>
    <sheetView workbookViewId="0">
      <selection activeCell="G7" sqref="G7:G8"/>
    </sheetView>
  </sheetViews>
  <sheetFormatPr defaultColWidth="9" defaultRowHeight="15"/>
  <sheetData>
    <row r="3" spans="2:13">
      <c r="C3" s="1" t="s">
        <v>208</v>
      </c>
      <c r="D3" s="161"/>
      <c r="E3" s="161"/>
    </row>
    <row r="4" spans="2:13">
      <c r="E4" s="2"/>
      <c r="F4" s="2"/>
      <c r="G4" s="2"/>
      <c r="H4" s="2"/>
      <c r="I4" s="2"/>
      <c r="J4" s="2"/>
    </row>
    <row r="5" spans="2:13">
      <c r="B5" s="1" t="s">
        <v>209</v>
      </c>
      <c r="C5" s="3" t="s">
        <v>210</v>
      </c>
      <c r="D5" s="162" t="s">
        <v>211</v>
      </c>
      <c r="E5" s="162"/>
      <c r="F5" s="162"/>
      <c r="G5" s="4"/>
      <c r="H5" s="162" t="s">
        <v>212</v>
      </c>
      <c r="I5" s="162"/>
      <c r="J5" s="162"/>
      <c r="K5" s="162" t="s">
        <v>213</v>
      </c>
      <c r="L5" s="162"/>
      <c r="M5" s="162"/>
    </row>
    <row r="6" spans="2:13">
      <c r="B6" s="1">
        <v>1</v>
      </c>
      <c r="C6" s="3"/>
      <c r="D6" s="3" t="s">
        <v>214</v>
      </c>
      <c r="E6" s="3" t="s">
        <v>215</v>
      </c>
      <c r="F6" s="3" t="s">
        <v>216</v>
      </c>
      <c r="G6" s="3"/>
      <c r="H6" s="3" t="s">
        <v>214</v>
      </c>
      <c r="I6" s="3" t="s">
        <v>215</v>
      </c>
      <c r="J6" s="3" t="s">
        <v>216</v>
      </c>
      <c r="K6" s="3" t="s">
        <v>214</v>
      </c>
      <c r="L6" s="3" t="s">
        <v>215</v>
      </c>
      <c r="M6" s="3" t="s">
        <v>216</v>
      </c>
    </row>
    <row r="7" spans="2:13">
      <c r="C7" s="5" t="s">
        <v>217</v>
      </c>
      <c r="D7" s="5"/>
      <c r="E7" s="5"/>
      <c r="F7" s="5">
        <f>D7*E7</f>
        <v>0</v>
      </c>
      <c r="G7" s="5" t="s">
        <v>218</v>
      </c>
      <c r="H7" s="5"/>
      <c r="I7" s="5"/>
      <c r="J7" s="5">
        <f>H7*I7</f>
        <v>0</v>
      </c>
      <c r="K7" s="5"/>
      <c r="L7" s="5"/>
      <c r="M7" s="5">
        <f>K7*L7</f>
        <v>0</v>
      </c>
    </row>
    <row r="8" spans="2:13">
      <c r="C8" s="5"/>
      <c r="D8" s="5"/>
      <c r="E8" s="5"/>
      <c r="F8" s="5">
        <f t="shared" ref="F8:F34" si="0">D8*E8</f>
        <v>0</v>
      </c>
      <c r="G8" s="5" t="s">
        <v>219</v>
      </c>
      <c r="H8" s="5"/>
      <c r="I8" s="5"/>
      <c r="J8" s="5">
        <f t="shared" ref="J8:J34" si="1">H8*I8</f>
        <v>0</v>
      </c>
      <c r="K8" s="5"/>
      <c r="L8" s="5"/>
      <c r="M8" s="5">
        <f t="shared" ref="M8:M34" si="2">K8*L8</f>
        <v>0</v>
      </c>
    </row>
    <row r="9" spans="2:13">
      <c r="C9" s="5"/>
      <c r="D9" s="5"/>
      <c r="E9" s="5"/>
      <c r="F9" s="5">
        <f t="shared" si="0"/>
        <v>0</v>
      </c>
      <c r="G9" s="5"/>
      <c r="H9" s="5"/>
      <c r="I9" s="5"/>
      <c r="J9" s="5">
        <f t="shared" si="1"/>
        <v>0</v>
      </c>
      <c r="K9" s="5"/>
      <c r="L9" s="5"/>
      <c r="M9" s="5">
        <f t="shared" si="2"/>
        <v>0</v>
      </c>
    </row>
    <row r="10" spans="2:13">
      <c r="C10" s="5" t="s">
        <v>220</v>
      </c>
      <c r="D10" s="5"/>
      <c r="E10" s="5"/>
      <c r="F10" s="5">
        <f t="shared" si="0"/>
        <v>0</v>
      </c>
      <c r="G10" s="5" t="s">
        <v>218</v>
      </c>
      <c r="H10" s="5"/>
      <c r="I10" s="5"/>
      <c r="J10" s="5">
        <f t="shared" si="1"/>
        <v>0</v>
      </c>
      <c r="K10" s="5"/>
      <c r="L10" s="5"/>
      <c r="M10" s="5">
        <f t="shared" si="2"/>
        <v>0</v>
      </c>
    </row>
    <row r="11" spans="2:13">
      <c r="C11" s="5"/>
      <c r="D11" s="5"/>
      <c r="E11" s="5"/>
      <c r="F11" s="5">
        <f t="shared" si="0"/>
        <v>0</v>
      </c>
      <c r="G11" s="5" t="s">
        <v>219</v>
      </c>
      <c r="H11" s="5"/>
      <c r="I11" s="5"/>
      <c r="J11" s="5">
        <f t="shared" si="1"/>
        <v>0</v>
      </c>
      <c r="K11" s="5"/>
      <c r="L11" s="5"/>
      <c r="M11" s="5">
        <f t="shared" si="2"/>
        <v>0</v>
      </c>
    </row>
    <row r="12" spans="2:13">
      <c r="C12" s="5"/>
      <c r="D12" s="5"/>
      <c r="E12" s="5"/>
      <c r="F12" s="5">
        <f t="shared" si="0"/>
        <v>0</v>
      </c>
      <c r="G12" s="5"/>
      <c r="H12" s="5"/>
      <c r="I12" s="5"/>
      <c r="J12" s="5">
        <f t="shared" si="1"/>
        <v>0</v>
      </c>
      <c r="K12" s="5"/>
      <c r="L12" s="5"/>
      <c r="M12" s="5">
        <f t="shared" si="2"/>
        <v>0</v>
      </c>
    </row>
    <row r="13" spans="2:13">
      <c r="C13" s="5"/>
      <c r="D13" s="5"/>
      <c r="E13" s="5"/>
      <c r="F13" s="5">
        <f t="shared" si="0"/>
        <v>0</v>
      </c>
      <c r="G13" s="5"/>
      <c r="H13" s="5"/>
      <c r="I13" s="5"/>
      <c r="J13" s="5">
        <f t="shared" si="1"/>
        <v>0</v>
      </c>
      <c r="K13" s="5"/>
      <c r="L13" s="5"/>
      <c r="M13" s="5">
        <f t="shared" si="2"/>
        <v>0</v>
      </c>
    </row>
    <row r="14" spans="2:13">
      <c r="C14" s="5" t="s">
        <v>221</v>
      </c>
      <c r="D14" s="5"/>
      <c r="E14" s="5"/>
      <c r="F14" s="5">
        <f t="shared" si="0"/>
        <v>0</v>
      </c>
      <c r="G14" s="5" t="s">
        <v>218</v>
      </c>
      <c r="H14" s="5"/>
      <c r="I14" s="5"/>
      <c r="J14" s="5">
        <f t="shared" si="1"/>
        <v>0</v>
      </c>
      <c r="K14" s="5"/>
      <c r="L14" s="5"/>
      <c r="M14" s="5">
        <f t="shared" si="2"/>
        <v>0</v>
      </c>
    </row>
    <row r="15" spans="2:13">
      <c r="C15" s="5"/>
      <c r="D15" s="5"/>
      <c r="E15" s="5"/>
      <c r="F15" s="5">
        <f t="shared" si="0"/>
        <v>0</v>
      </c>
      <c r="G15" s="5" t="s">
        <v>219</v>
      </c>
      <c r="H15" s="5"/>
      <c r="I15" s="5"/>
      <c r="J15" s="5">
        <f t="shared" si="1"/>
        <v>0</v>
      </c>
      <c r="K15" s="5"/>
      <c r="L15" s="5"/>
      <c r="M15" s="5">
        <f t="shared" si="2"/>
        <v>0</v>
      </c>
    </row>
    <row r="16" spans="2:13">
      <c r="C16" s="5"/>
      <c r="D16" s="5"/>
      <c r="E16" s="5"/>
      <c r="F16" s="5">
        <f t="shared" si="0"/>
        <v>0</v>
      </c>
      <c r="G16" s="5"/>
      <c r="H16" s="5"/>
      <c r="I16" s="5"/>
      <c r="J16" s="5">
        <f t="shared" si="1"/>
        <v>0</v>
      </c>
      <c r="K16" s="5"/>
      <c r="L16" s="5"/>
      <c r="M16" s="5">
        <f t="shared" si="2"/>
        <v>0</v>
      </c>
    </row>
    <row r="17" spans="3:13">
      <c r="C17" s="5"/>
      <c r="D17" s="5"/>
      <c r="E17" s="5"/>
      <c r="F17" s="5">
        <f t="shared" si="0"/>
        <v>0</v>
      </c>
      <c r="G17" s="5"/>
      <c r="H17" s="5"/>
      <c r="I17" s="5"/>
      <c r="J17" s="5">
        <f t="shared" si="1"/>
        <v>0</v>
      </c>
      <c r="K17" s="5"/>
      <c r="L17" s="5"/>
      <c r="M17" s="5">
        <f t="shared" si="2"/>
        <v>0</v>
      </c>
    </row>
    <row r="18" spans="3:13">
      <c r="C18" s="5" t="s">
        <v>222</v>
      </c>
      <c r="D18" s="5"/>
      <c r="E18" s="5"/>
      <c r="F18" s="5">
        <f t="shared" si="0"/>
        <v>0</v>
      </c>
      <c r="G18" s="5" t="s">
        <v>218</v>
      </c>
      <c r="H18" s="5"/>
      <c r="I18" s="5"/>
      <c r="J18" s="5">
        <f t="shared" si="1"/>
        <v>0</v>
      </c>
      <c r="K18" s="5"/>
      <c r="L18" s="5"/>
      <c r="M18" s="5">
        <f t="shared" si="2"/>
        <v>0</v>
      </c>
    </row>
    <row r="19" spans="3:13">
      <c r="C19" s="5"/>
      <c r="D19" s="5"/>
      <c r="E19" s="5"/>
      <c r="F19" s="5">
        <f t="shared" si="0"/>
        <v>0</v>
      </c>
      <c r="G19" s="5" t="s">
        <v>219</v>
      </c>
      <c r="H19" s="5"/>
      <c r="I19" s="5"/>
      <c r="J19" s="5">
        <f t="shared" si="1"/>
        <v>0</v>
      </c>
      <c r="K19" s="5"/>
      <c r="L19" s="5"/>
      <c r="M19" s="5">
        <f t="shared" si="2"/>
        <v>0</v>
      </c>
    </row>
    <row r="20" spans="3:13">
      <c r="C20" s="5"/>
      <c r="D20" s="5"/>
      <c r="E20" s="5"/>
      <c r="F20" s="5">
        <f t="shared" si="0"/>
        <v>0</v>
      </c>
      <c r="G20" s="5"/>
      <c r="H20" s="5"/>
      <c r="I20" s="5"/>
      <c r="J20" s="5">
        <f t="shared" si="1"/>
        <v>0</v>
      </c>
      <c r="K20" s="5"/>
      <c r="L20" s="5"/>
      <c r="M20" s="5">
        <f t="shared" si="2"/>
        <v>0</v>
      </c>
    </row>
    <row r="21" spans="3:13">
      <c r="C21" s="5" t="s">
        <v>222</v>
      </c>
      <c r="D21" s="5"/>
      <c r="E21" s="5"/>
      <c r="F21" s="5">
        <f t="shared" si="0"/>
        <v>0</v>
      </c>
      <c r="G21" s="5" t="s">
        <v>218</v>
      </c>
      <c r="H21" s="5"/>
      <c r="I21" s="5"/>
      <c r="J21" s="5">
        <f t="shared" si="1"/>
        <v>0</v>
      </c>
      <c r="K21" s="5"/>
      <c r="L21" s="5"/>
      <c r="M21" s="5">
        <f t="shared" si="2"/>
        <v>0</v>
      </c>
    </row>
    <row r="22" spans="3:13">
      <c r="C22" s="5"/>
      <c r="D22" s="5"/>
      <c r="E22" s="5"/>
      <c r="F22" s="5">
        <f t="shared" si="0"/>
        <v>0</v>
      </c>
      <c r="G22" s="5" t="s">
        <v>219</v>
      </c>
      <c r="H22" s="5"/>
      <c r="I22" s="5"/>
      <c r="J22" s="5">
        <f t="shared" si="1"/>
        <v>0</v>
      </c>
      <c r="K22" s="5"/>
      <c r="L22" s="5"/>
      <c r="M22" s="5">
        <f t="shared" si="2"/>
        <v>0</v>
      </c>
    </row>
    <row r="23" spans="3:13">
      <c r="C23" s="5"/>
      <c r="D23" s="5"/>
      <c r="E23" s="5"/>
      <c r="F23" s="5">
        <f t="shared" si="0"/>
        <v>0</v>
      </c>
      <c r="G23" s="5"/>
      <c r="H23" s="5"/>
      <c r="I23" s="5"/>
      <c r="J23" s="5">
        <f t="shared" si="1"/>
        <v>0</v>
      </c>
      <c r="K23" s="5"/>
      <c r="L23" s="5"/>
      <c r="M23" s="5">
        <f t="shared" si="2"/>
        <v>0</v>
      </c>
    </row>
    <row r="24" spans="3:13">
      <c r="C24" s="5" t="s">
        <v>223</v>
      </c>
      <c r="D24" s="5"/>
      <c r="E24" s="5"/>
      <c r="F24" s="5">
        <f t="shared" si="0"/>
        <v>0</v>
      </c>
      <c r="G24" s="5" t="s">
        <v>224</v>
      </c>
      <c r="H24" s="5"/>
      <c r="I24" s="5"/>
      <c r="J24" s="5">
        <f t="shared" si="1"/>
        <v>0</v>
      </c>
      <c r="K24" s="5"/>
      <c r="L24" s="5"/>
      <c r="M24" s="5">
        <f t="shared" si="2"/>
        <v>0</v>
      </c>
    </row>
    <row r="25" spans="3:13">
      <c r="C25" s="5" t="s">
        <v>225</v>
      </c>
      <c r="D25" s="5"/>
      <c r="E25" s="5"/>
      <c r="F25" s="5">
        <f t="shared" si="0"/>
        <v>0</v>
      </c>
      <c r="G25" s="5" t="s">
        <v>224</v>
      </c>
      <c r="H25" s="5"/>
      <c r="I25" s="5"/>
      <c r="J25" s="5">
        <f t="shared" si="1"/>
        <v>0</v>
      </c>
      <c r="K25" s="5"/>
      <c r="L25" s="5"/>
      <c r="M25" s="5">
        <f t="shared" si="2"/>
        <v>0</v>
      </c>
    </row>
    <row r="26" spans="3:13">
      <c r="C26" s="5" t="s">
        <v>226</v>
      </c>
      <c r="D26" s="5"/>
      <c r="E26" s="5"/>
      <c r="F26" s="5">
        <f t="shared" si="0"/>
        <v>0</v>
      </c>
      <c r="G26" s="5" t="s">
        <v>224</v>
      </c>
      <c r="H26" s="5"/>
      <c r="I26" s="5"/>
      <c r="J26" s="5">
        <f t="shared" si="1"/>
        <v>0</v>
      </c>
      <c r="K26" s="5"/>
      <c r="L26" s="5"/>
      <c r="M26" s="5">
        <f t="shared" si="2"/>
        <v>0</v>
      </c>
    </row>
    <row r="27" spans="3:13">
      <c r="C27" s="5"/>
      <c r="D27" s="5"/>
      <c r="E27" s="5"/>
      <c r="F27" s="5">
        <f t="shared" si="0"/>
        <v>0</v>
      </c>
      <c r="G27" s="5"/>
      <c r="H27" s="5"/>
      <c r="I27" s="5"/>
      <c r="J27" s="5">
        <f t="shared" si="1"/>
        <v>0</v>
      </c>
      <c r="K27" s="5"/>
      <c r="L27" s="5"/>
      <c r="M27" s="5">
        <f t="shared" si="2"/>
        <v>0</v>
      </c>
    </row>
    <row r="28" spans="3:13">
      <c r="C28" s="5" t="s">
        <v>227</v>
      </c>
      <c r="D28" s="5"/>
      <c r="E28" s="5"/>
      <c r="F28" s="5">
        <f t="shared" si="0"/>
        <v>0</v>
      </c>
      <c r="G28" s="5"/>
      <c r="H28" s="5"/>
      <c r="I28" s="5"/>
      <c r="J28" s="5">
        <f t="shared" si="1"/>
        <v>0</v>
      </c>
      <c r="K28" s="5"/>
      <c r="L28" s="5"/>
      <c r="M28" s="5">
        <f t="shared" si="2"/>
        <v>0</v>
      </c>
    </row>
    <row r="29" spans="3:13">
      <c r="C29" s="5" t="s">
        <v>228</v>
      </c>
      <c r="D29" s="5"/>
      <c r="E29" s="5"/>
      <c r="F29" s="5">
        <f t="shared" si="0"/>
        <v>0</v>
      </c>
      <c r="G29" s="5"/>
      <c r="H29" s="5"/>
      <c r="I29" s="5"/>
      <c r="J29" s="5">
        <f t="shared" si="1"/>
        <v>0</v>
      </c>
      <c r="K29" s="5"/>
      <c r="L29" s="5"/>
      <c r="M29" s="5">
        <f t="shared" si="2"/>
        <v>0</v>
      </c>
    </row>
    <row r="30" spans="3:13">
      <c r="C30" s="5" t="s">
        <v>229</v>
      </c>
      <c r="D30" s="5"/>
      <c r="E30" s="5"/>
      <c r="F30" s="5">
        <f t="shared" si="0"/>
        <v>0</v>
      </c>
      <c r="G30" s="5"/>
      <c r="H30" s="5"/>
      <c r="I30" s="5"/>
      <c r="J30" s="5">
        <f t="shared" si="1"/>
        <v>0</v>
      </c>
      <c r="K30" s="5"/>
      <c r="L30" s="5"/>
      <c r="M30" s="5">
        <f t="shared" si="2"/>
        <v>0</v>
      </c>
    </row>
    <row r="31" spans="3:13">
      <c r="C31" s="5" t="s">
        <v>230</v>
      </c>
      <c r="D31" s="5"/>
      <c r="E31" s="5"/>
      <c r="F31" s="5">
        <f t="shared" si="0"/>
        <v>0</v>
      </c>
      <c r="G31" s="5"/>
      <c r="H31" s="5"/>
      <c r="I31" s="5"/>
      <c r="J31" s="5">
        <f t="shared" si="1"/>
        <v>0</v>
      </c>
      <c r="K31" s="5"/>
      <c r="L31" s="5"/>
      <c r="M31" s="5">
        <f t="shared" si="2"/>
        <v>0</v>
      </c>
    </row>
    <row r="32" spans="3:13">
      <c r="C32" s="5"/>
      <c r="D32" s="5"/>
      <c r="E32" s="5"/>
      <c r="F32" s="5">
        <f t="shared" si="0"/>
        <v>0</v>
      </c>
      <c r="G32" s="5"/>
      <c r="H32" s="5"/>
      <c r="I32" s="5"/>
      <c r="J32" s="5">
        <f t="shared" si="1"/>
        <v>0</v>
      </c>
      <c r="K32" s="5"/>
      <c r="L32" s="5"/>
      <c r="M32" s="5">
        <f t="shared" si="2"/>
        <v>0</v>
      </c>
    </row>
    <row r="33" spans="3:13">
      <c r="C33" s="5"/>
      <c r="D33" s="5"/>
      <c r="E33" s="5"/>
      <c r="F33" s="5">
        <f t="shared" si="0"/>
        <v>0</v>
      </c>
      <c r="G33" s="5"/>
      <c r="H33" s="5"/>
      <c r="I33" s="5"/>
      <c r="J33" s="5">
        <f t="shared" si="1"/>
        <v>0</v>
      </c>
      <c r="K33" s="5"/>
      <c r="L33" s="5"/>
      <c r="M33" s="5">
        <f t="shared" si="2"/>
        <v>0</v>
      </c>
    </row>
    <row r="34" spans="3:13">
      <c r="C34" s="5"/>
      <c r="D34" s="5"/>
      <c r="E34" s="5"/>
      <c r="F34" s="5">
        <f t="shared" si="0"/>
        <v>0</v>
      </c>
      <c r="G34" s="5"/>
      <c r="H34" s="5"/>
      <c r="I34" s="5"/>
      <c r="J34" s="5">
        <f t="shared" si="1"/>
        <v>0</v>
      </c>
      <c r="K34" s="5"/>
      <c r="L34" s="5"/>
      <c r="M34" s="5">
        <f t="shared" si="2"/>
        <v>0</v>
      </c>
    </row>
    <row r="35" spans="3:13">
      <c r="C35" s="5" t="s">
        <v>231</v>
      </c>
      <c r="D35" s="5"/>
      <c r="E35" s="5">
        <f>F35*10.764</f>
        <v>0</v>
      </c>
      <c r="F35" s="5">
        <f>SUM(F7:F34)</f>
        <v>0</v>
      </c>
      <c r="G35" s="5"/>
      <c r="H35" s="5"/>
      <c r="I35" s="5">
        <f>J35*10.764</f>
        <v>0</v>
      </c>
      <c r="J35" s="5">
        <f>SUM(J7:J34)</f>
        <v>0</v>
      </c>
      <c r="K35" s="5"/>
      <c r="L35" s="5">
        <f>M35*10.764</f>
        <v>0</v>
      </c>
      <c r="M35" s="5">
        <f>SUM(M7:M34)</f>
        <v>0</v>
      </c>
    </row>
  </sheetData>
  <mergeCells count="4">
    <mergeCell ref="D3:E3"/>
    <mergeCell ref="D5:F5"/>
    <mergeCell ref="H5:J5"/>
    <mergeCell ref="K5:M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35"/>
  <sheetViews>
    <sheetView workbookViewId="0">
      <selection activeCell="H7" sqref="H7:H8"/>
    </sheetView>
  </sheetViews>
  <sheetFormatPr defaultColWidth="9" defaultRowHeight="15"/>
  <sheetData>
    <row r="3" spans="3:14">
      <c r="D3" s="1" t="s">
        <v>208</v>
      </c>
      <c r="E3" s="161"/>
      <c r="F3" s="161"/>
    </row>
    <row r="4" spans="3:14">
      <c r="F4" s="2"/>
      <c r="G4" s="2"/>
      <c r="H4" s="2"/>
      <c r="I4" s="2"/>
      <c r="J4" s="2"/>
      <c r="K4" s="2"/>
    </row>
    <row r="5" spans="3:14">
      <c r="C5" s="1" t="s">
        <v>209</v>
      </c>
      <c r="D5" s="3" t="s">
        <v>210</v>
      </c>
      <c r="E5" s="162" t="s">
        <v>211</v>
      </c>
      <c r="F5" s="162"/>
      <c r="G5" s="162"/>
      <c r="H5" s="4"/>
      <c r="I5" s="162" t="s">
        <v>212</v>
      </c>
      <c r="J5" s="162"/>
      <c r="K5" s="162"/>
      <c r="L5" s="162" t="s">
        <v>213</v>
      </c>
      <c r="M5" s="162"/>
      <c r="N5" s="162"/>
    </row>
    <row r="6" spans="3:14">
      <c r="C6" s="1">
        <v>1</v>
      </c>
      <c r="D6" s="3"/>
      <c r="E6" s="3" t="s">
        <v>214</v>
      </c>
      <c r="F6" s="3" t="s">
        <v>215</v>
      </c>
      <c r="G6" s="3" t="s">
        <v>216</v>
      </c>
      <c r="H6" s="3"/>
      <c r="I6" s="3" t="s">
        <v>214</v>
      </c>
      <c r="J6" s="3" t="s">
        <v>215</v>
      </c>
      <c r="K6" s="3" t="s">
        <v>216</v>
      </c>
      <c r="L6" s="3" t="s">
        <v>214</v>
      </c>
      <c r="M6" s="3" t="s">
        <v>215</v>
      </c>
      <c r="N6" s="3" t="s">
        <v>216</v>
      </c>
    </row>
    <row r="7" spans="3:14">
      <c r="D7" s="5" t="s">
        <v>217</v>
      </c>
      <c r="E7" s="5"/>
      <c r="F7" s="5"/>
      <c r="G7" s="5">
        <f>E7*F7</f>
        <v>0</v>
      </c>
      <c r="H7" s="5" t="s">
        <v>218</v>
      </c>
      <c r="I7" s="5"/>
      <c r="J7" s="5"/>
      <c r="K7" s="5">
        <f>I7*J7</f>
        <v>0</v>
      </c>
      <c r="L7" s="5"/>
      <c r="M7" s="5"/>
      <c r="N7" s="5">
        <f>L7*M7</f>
        <v>0</v>
      </c>
    </row>
    <row r="8" spans="3:14">
      <c r="D8" s="5"/>
      <c r="E8" s="5"/>
      <c r="F8" s="5"/>
      <c r="G8" s="5">
        <f t="shared" ref="G8:G34" si="0">E8*F8</f>
        <v>0</v>
      </c>
      <c r="H8" s="5" t="s">
        <v>219</v>
      </c>
      <c r="I8" s="5"/>
      <c r="J8" s="5"/>
      <c r="K8" s="5">
        <f t="shared" ref="K8:K34" si="1">I8*J8</f>
        <v>0</v>
      </c>
      <c r="L8" s="5"/>
      <c r="M8" s="5"/>
      <c r="N8" s="5">
        <f t="shared" ref="N8:N34" si="2">L8*M8</f>
        <v>0</v>
      </c>
    </row>
    <row r="9" spans="3:14">
      <c r="D9" s="5"/>
      <c r="E9" s="5"/>
      <c r="F9" s="5"/>
      <c r="G9" s="5">
        <f t="shared" si="0"/>
        <v>0</v>
      </c>
      <c r="H9" s="5"/>
      <c r="I9" s="5"/>
      <c r="J9" s="5"/>
      <c r="K9" s="5">
        <f t="shared" si="1"/>
        <v>0</v>
      </c>
      <c r="L9" s="5"/>
      <c r="M9" s="5"/>
      <c r="N9" s="5">
        <f t="shared" si="2"/>
        <v>0</v>
      </c>
    </row>
    <row r="10" spans="3:14">
      <c r="D10" s="5" t="s">
        <v>220</v>
      </c>
      <c r="E10" s="5"/>
      <c r="F10" s="5"/>
      <c r="G10" s="5">
        <f t="shared" si="0"/>
        <v>0</v>
      </c>
      <c r="H10" s="5" t="s">
        <v>218</v>
      </c>
      <c r="I10" s="5"/>
      <c r="J10" s="5"/>
      <c r="K10" s="5">
        <f t="shared" si="1"/>
        <v>0</v>
      </c>
      <c r="L10" s="5"/>
      <c r="M10" s="5"/>
      <c r="N10" s="5">
        <f t="shared" si="2"/>
        <v>0</v>
      </c>
    </row>
    <row r="11" spans="3:14">
      <c r="D11" s="5"/>
      <c r="E11" s="5"/>
      <c r="F11" s="5"/>
      <c r="G11" s="5">
        <f t="shared" si="0"/>
        <v>0</v>
      </c>
      <c r="H11" s="5" t="s">
        <v>219</v>
      </c>
      <c r="I11" s="5"/>
      <c r="J11" s="5"/>
      <c r="K11" s="5">
        <f t="shared" si="1"/>
        <v>0</v>
      </c>
      <c r="L11" s="5"/>
      <c r="M11" s="5"/>
      <c r="N11" s="5">
        <f t="shared" si="2"/>
        <v>0</v>
      </c>
    </row>
    <row r="12" spans="3:14">
      <c r="D12" s="5"/>
      <c r="E12" s="5"/>
      <c r="F12" s="5"/>
      <c r="G12" s="5">
        <f t="shared" si="0"/>
        <v>0</v>
      </c>
      <c r="H12" s="5"/>
      <c r="I12" s="5"/>
      <c r="J12" s="5"/>
      <c r="K12" s="5">
        <f t="shared" si="1"/>
        <v>0</v>
      </c>
      <c r="L12" s="5"/>
      <c r="M12" s="5"/>
      <c r="N12" s="5">
        <f t="shared" si="2"/>
        <v>0</v>
      </c>
    </row>
    <row r="13" spans="3:14">
      <c r="D13" s="5"/>
      <c r="E13" s="5"/>
      <c r="F13" s="5"/>
      <c r="G13" s="5">
        <f t="shared" si="0"/>
        <v>0</v>
      </c>
      <c r="H13" s="5"/>
      <c r="I13" s="5"/>
      <c r="J13" s="5"/>
      <c r="K13" s="5">
        <f t="shared" si="1"/>
        <v>0</v>
      </c>
      <c r="L13" s="5"/>
      <c r="M13" s="5"/>
      <c r="N13" s="5">
        <f t="shared" si="2"/>
        <v>0</v>
      </c>
    </row>
    <row r="14" spans="3:14">
      <c r="D14" s="5" t="s">
        <v>221</v>
      </c>
      <c r="E14" s="5"/>
      <c r="F14" s="5"/>
      <c r="G14" s="5">
        <f t="shared" si="0"/>
        <v>0</v>
      </c>
      <c r="H14" s="5" t="s">
        <v>218</v>
      </c>
      <c r="I14" s="5"/>
      <c r="J14" s="5"/>
      <c r="K14" s="5">
        <f t="shared" si="1"/>
        <v>0</v>
      </c>
      <c r="L14" s="5"/>
      <c r="M14" s="5"/>
      <c r="N14" s="5">
        <f t="shared" si="2"/>
        <v>0</v>
      </c>
    </row>
    <row r="15" spans="3:14">
      <c r="D15" s="5"/>
      <c r="E15" s="5"/>
      <c r="F15" s="5"/>
      <c r="G15" s="5">
        <f t="shared" si="0"/>
        <v>0</v>
      </c>
      <c r="H15" s="5" t="s">
        <v>219</v>
      </c>
      <c r="I15" s="5"/>
      <c r="J15" s="5"/>
      <c r="K15" s="5">
        <f t="shared" si="1"/>
        <v>0</v>
      </c>
      <c r="L15" s="5"/>
      <c r="M15" s="5"/>
      <c r="N15" s="5">
        <f t="shared" si="2"/>
        <v>0</v>
      </c>
    </row>
    <row r="16" spans="3:14">
      <c r="D16" s="5"/>
      <c r="E16" s="5"/>
      <c r="F16" s="5"/>
      <c r="G16" s="5">
        <f t="shared" si="0"/>
        <v>0</v>
      </c>
      <c r="H16" s="5"/>
      <c r="I16" s="5"/>
      <c r="J16" s="5"/>
      <c r="K16" s="5">
        <f t="shared" si="1"/>
        <v>0</v>
      </c>
      <c r="L16" s="5"/>
      <c r="M16" s="5"/>
      <c r="N16" s="5">
        <f t="shared" si="2"/>
        <v>0</v>
      </c>
    </row>
    <row r="17" spans="4:14">
      <c r="D17" s="5"/>
      <c r="E17" s="5"/>
      <c r="F17" s="5"/>
      <c r="G17" s="5">
        <f t="shared" si="0"/>
        <v>0</v>
      </c>
      <c r="H17" s="5"/>
      <c r="I17" s="5"/>
      <c r="J17" s="5"/>
      <c r="K17" s="5">
        <f t="shared" si="1"/>
        <v>0</v>
      </c>
      <c r="L17" s="5"/>
      <c r="M17" s="5"/>
      <c r="N17" s="5">
        <f t="shared" si="2"/>
        <v>0</v>
      </c>
    </row>
    <row r="18" spans="4:14">
      <c r="D18" s="5" t="s">
        <v>222</v>
      </c>
      <c r="E18" s="5"/>
      <c r="F18" s="5"/>
      <c r="G18" s="5">
        <f t="shared" si="0"/>
        <v>0</v>
      </c>
      <c r="H18" s="5" t="s">
        <v>218</v>
      </c>
      <c r="I18" s="5"/>
      <c r="J18" s="5"/>
      <c r="K18" s="5">
        <f t="shared" si="1"/>
        <v>0</v>
      </c>
      <c r="L18" s="5"/>
      <c r="M18" s="5"/>
      <c r="N18" s="5">
        <f t="shared" si="2"/>
        <v>0</v>
      </c>
    </row>
    <row r="19" spans="4:14">
      <c r="D19" s="5"/>
      <c r="E19" s="5"/>
      <c r="F19" s="5"/>
      <c r="G19" s="5">
        <f t="shared" si="0"/>
        <v>0</v>
      </c>
      <c r="H19" s="5" t="s">
        <v>219</v>
      </c>
      <c r="I19" s="5"/>
      <c r="J19" s="5"/>
      <c r="K19" s="5">
        <f t="shared" si="1"/>
        <v>0</v>
      </c>
      <c r="L19" s="5"/>
      <c r="M19" s="5"/>
      <c r="N19" s="5">
        <f t="shared" si="2"/>
        <v>0</v>
      </c>
    </row>
    <row r="20" spans="4:14">
      <c r="D20" s="5"/>
      <c r="E20" s="5"/>
      <c r="F20" s="5"/>
      <c r="G20" s="5">
        <f t="shared" si="0"/>
        <v>0</v>
      </c>
      <c r="H20" s="5"/>
      <c r="I20" s="5"/>
      <c r="J20" s="5"/>
      <c r="K20" s="5">
        <f t="shared" si="1"/>
        <v>0</v>
      </c>
      <c r="L20" s="5"/>
      <c r="M20" s="5"/>
      <c r="N20" s="5">
        <f t="shared" si="2"/>
        <v>0</v>
      </c>
    </row>
    <row r="21" spans="4:14">
      <c r="D21" s="5" t="s">
        <v>222</v>
      </c>
      <c r="E21" s="5"/>
      <c r="F21" s="5"/>
      <c r="G21" s="5">
        <f t="shared" si="0"/>
        <v>0</v>
      </c>
      <c r="H21" s="5" t="s">
        <v>218</v>
      </c>
      <c r="I21" s="5"/>
      <c r="J21" s="5"/>
      <c r="K21" s="5">
        <f t="shared" si="1"/>
        <v>0</v>
      </c>
      <c r="L21" s="5"/>
      <c r="M21" s="5"/>
      <c r="N21" s="5">
        <f t="shared" si="2"/>
        <v>0</v>
      </c>
    </row>
    <row r="22" spans="4:14">
      <c r="D22" s="5"/>
      <c r="E22" s="5"/>
      <c r="F22" s="5"/>
      <c r="G22" s="5">
        <f t="shared" si="0"/>
        <v>0</v>
      </c>
      <c r="H22" s="5" t="s">
        <v>219</v>
      </c>
      <c r="I22" s="5"/>
      <c r="J22" s="5"/>
      <c r="K22" s="5">
        <f t="shared" si="1"/>
        <v>0</v>
      </c>
      <c r="L22" s="5"/>
      <c r="M22" s="5"/>
      <c r="N22" s="5">
        <f t="shared" si="2"/>
        <v>0</v>
      </c>
    </row>
    <row r="23" spans="4:14">
      <c r="D23" s="5"/>
      <c r="E23" s="5"/>
      <c r="F23" s="5"/>
      <c r="G23" s="5">
        <f t="shared" si="0"/>
        <v>0</v>
      </c>
      <c r="H23" s="5"/>
      <c r="I23" s="5"/>
      <c r="J23" s="5"/>
      <c r="K23" s="5">
        <f t="shared" si="1"/>
        <v>0</v>
      </c>
      <c r="L23" s="5"/>
      <c r="M23" s="5"/>
      <c r="N23" s="5">
        <f t="shared" si="2"/>
        <v>0</v>
      </c>
    </row>
    <row r="24" spans="4:14">
      <c r="D24" s="5" t="s">
        <v>223</v>
      </c>
      <c r="E24" s="5"/>
      <c r="F24" s="5"/>
      <c r="G24" s="5">
        <f t="shared" si="0"/>
        <v>0</v>
      </c>
      <c r="H24" s="5" t="s">
        <v>224</v>
      </c>
      <c r="I24" s="5"/>
      <c r="J24" s="5"/>
      <c r="K24" s="5">
        <f t="shared" si="1"/>
        <v>0</v>
      </c>
      <c r="L24" s="5"/>
      <c r="M24" s="5"/>
      <c r="N24" s="5">
        <f t="shared" si="2"/>
        <v>0</v>
      </c>
    </row>
    <row r="25" spans="4:14">
      <c r="D25" s="5" t="s">
        <v>225</v>
      </c>
      <c r="E25" s="5"/>
      <c r="F25" s="5"/>
      <c r="G25" s="5">
        <f t="shared" si="0"/>
        <v>0</v>
      </c>
      <c r="H25" s="5" t="s">
        <v>224</v>
      </c>
      <c r="I25" s="5"/>
      <c r="J25" s="5"/>
      <c r="K25" s="5">
        <f t="shared" si="1"/>
        <v>0</v>
      </c>
      <c r="L25" s="5"/>
      <c r="M25" s="5"/>
      <c r="N25" s="5">
        <f t="shared" si="2"/>
        <v>0</v>
      </c>
    </row>
    <row r="26" spans="4:14">
      <c r="D26" s="5" t="s">
        <v>226</v>
      </c>
      <c r="E26" s="5"/>
      <c r="F26" s="5"/>
      <c r="G26" s="5">
        <f t="shared" si="0"/>
        <v>0</v>
      </c>
      <c r="H26" s="5" t="s">
        <v>224</v>
      </c>
      <c r="I26" s="5"/>
      <c r="J26" s="5"/>
      <c r="K26" s="5">
        <f t="shared" si="1"/>
        <v>0</v>
      </c>
      <c r="L26" s="5"/>
      <c r="M26" s="5"/>
      <c r="N26" s="5">
        <f t="shared" si="2"/>
        <v>0</v>
      </c>
    </row>
    <row r="27" spans="4:14">
      <c r="D27" s="5"/>
      <c r="E27" s="5"/>
      <c r="F27" s="5"/>
      <c r="G27" s="5">
        <f t="shared" si="0"/>
        <v>0</v>
      </c>
      <c r="H27" s="5"/>
      <c r="I27" s="5"/>
      <c r="J27" s="5"/>
      <c r="K27" s="5">
        <f t="shared" si="1"/>
        <v>0</v>
      </c>
      <c r="L27" s="5"/>
      <c r="M27" s="5"/>
      <c r="N27" s="5">
        <f t="shared" si="2"/>
        <v>0</v>
      </c>
    </row>
    <row r="28" spans="4:14">
      <c r="D28" s="5" t="s">
        <v>227</v>
      </c>
      <c r="E28" s="5"/>
      <c r="F28" s="5"/>
      <c r="G28" s="5">
        <f t="shared" si="0"/>
        <v>0</v>
      </c>
      <c r="H28" s="5"/>
      <c r="I28" s="5"/>
      <c r="J28" s="5"/>
      <c r="K28" s="5">
        <f t="shared" si="1"/>
        <v>0</v>
      </c>
      <c r="L28" s="5"/>
      <c r="M28" s="5"/>
      <c r="N28" s="5">
        <f t="shared" si="2"/>
        <v>0</v>
      </c>
    </row>
    <row r="29" spans="4:14">
      <c r="D29" s="5" t="s">
        <v>228</v>
      </c>
      <c r="E29" s="5"/>
      <c r="F29" s="5"/>
      <c r="G29" s="5">
        <f t="shared" si="0"/>
        <v>0</v>
      </c>
      <c r="H29" s="5"/>
      <c r="I29" s="5"/>
      <c r="J29" s="5"/>
      <c r="K29" s="5">
        <f t="shared" si="1"/>
        <v>0</v>
      </c>
      <c r="L29" s="5"/>
      <c r="M29" s="5"/>
      <c r="N29" s="5">
        <f t="shared" si="2"/>
        <v>0</v>
      </c>
    </row>
    <row r="30" spans="4:14">
      <c r="D30" s="5" t="s">
        <v>229</v>
      </c>
      <c r="E30" s="5"/>
      <c r="F30" s="5"/>
      <c r="G30" s="5">
        <f t="shared" si="0"/>
        <v>0</v>
      </c>
      <c r="H30" s="5"/>
      <c r="I30" s="5"/>
      <c r="J30" s="5"/>
      <c r="K30" s="5">
        <f t="shared" si="1"/>
        <v>0</v>
      </c>
      <c r="L30" s="5"/>
      <c r="M30" s="5"/>
      <c r="N30" s="5">
        <f t="shared" si="2"/>
        <v>0</v>
      </c>
    </row>
    <row r="31" spans="4:14">
      <c r="D31" s="5" t="s">
        <v>230</v>
      </c>
      <c r="E31" s="5"/>
      <c r="F31" s="5"/>
      <c r="G31" s="5">
        <f t="shared" si="0"/>
        <v>0</v>
      </c>
      <c r="H31" s="5"/>
      <c r="I31" s="5"/>
      <c r="J31" s="5"/>
      <c r="K31" s="5">
        <f t="shared" si="1"/>
        <v>0</v>
      </c>
      <c r="L31" s="5"/>
      <c r="M31" s="5"/>
      <c r="N31" s="5">
        <f t="shared" si="2"/>
        <v>0</v>
      </c>
    </row>
    <row r="32" spans="4:14">
      <c r="D32" s="5"/>
      <c r="E32" s="5"/>
      <c r="F32" s="5"/>
      <c r="G32" s="5">
        <f t="shared" si="0"/>
        <v>0</v>
      </c>
      <c r="H32" s="5"/>
      <c r="I32" s="5"/>
      <c r="J32" s="5"/>
      <c r="K32" s="5">
        <f t="shared" si="1"/>
        <v>0</v>
      </c>
      <c r="L32" s="5"/>
      <c r="M32" s="5"/>
      <c r="N32" s="5">
        <f t="shared" si="2"/>
        <v>0</v>
      </c>
    </row>
    <row r="33" spans="4:14">
      <c r="D33" s="5"/>
      <c r="E33" s="5"/>
      <c r="F33" s="5"/>
      <c r="G33" s="5">
        <f t="shared" si="0"/>
        <v>0</v>
      </c>
      <c r="H33" s="5"/>
      <c r="I33" s="5"/>
      <c r="J33" s="5"/>
      <c r="K33" s="5">
        <f t="shared" si="1"/>
        <v>0</v>
      </c>
      <c r="L33" s="5"/>
      <c r="M33" s="5"/>
      <c r="N33" s="5">
        <f t="shared" si="2"/>
        <v>0</v>
      </c>
    </row>
    <row r="34" spans="4:14">
      <c r="D34" s="5"/>
      <c r="E34" s="5"/>
      <c r="F34" s="5"/>
      <c r="G34" s="5">
        <f t="shared" si="0"/>
        <v>0</v>
      </c>
      <c r="H34" s="5"/>
      <c r="I34" s="5"/>
      <c r="J34" s="5"/>
      <c r="K34" s="5">
        <f t="shared" si="1"/>
        <v>0</v>
      </c>
      <c r="L34" s="5"/>
      <c r="M34" s="5"/>
      <c r="N34" s="5">
        <f t="shared" si="2"/>
        <v>0</v>
      </c>
    </row>
    <row r="35" spans="4:14">
      <c r="D35" s="5" t="s">
        <v>231</v>
      </c>
      <c r="E35" s="5"/>
      <c r="F35" s="5">
        <f>G35*10.764</f>
        <v>0</v>
      </c>
      <c r="G35" s="5">
        <f>SUM(G7:G34)</f>
        <v>0</v>
      </c>
      <c r="H35" s="5"/>
      <c r="I35" s="5"/>
      <c r="J35" s="5">
        <f>K35*10.764</f>
        <v>0</v>
      </c>
      <c r="K35" s="5">
        <f>SUM(K7:K34)</f>
        <v>0</v>
      </c>
      <c r="L35" s="5"/>
      <c r="M35" s="5">
        <f>N35*10.764</f>
        <v>0</v>
      </c>
      <c r="N35" s="5">
        <f>SUM(N7:N34)</f>
        <v>0</v>
      </c>
    </row>
  </sheetData>
  <mergeCells count="4">
    <mergeCell ref="E3:F3"/>
    <mergeCell ref="E5:G5"/>
    <mergeCell ref="I5:K5"/>
    <mergeCell ref="L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11" sqref="C11"/>
    </sheetView>
  </sheetViews>
  <sheetFormatPr defaultColWidth="9.140625" defaultRowHeight="15"/>
  <cols>
    <col min="1" max="1" width="20.5703125" style="6" customWidth="1"/>
    <col min="2" max="2" width="11.7109375" style="6" customWidth="1"/>
    <col min="3" max="4" width="9.140625" style="6"/>
    <col min="5" max="5" width="10.140625" style="6" customWidth="1"/>
    <col min="6" max="6" width="10.7109375" style="6" customWidth="1"/>
    <col min="7" max="7" width="9.140625" style="6"/>
    <col min="8" max="8" width="10.42578125" style="6" customWidth="1"/>
    <col min="9" max="9" width="15.42578125" style="6" customWidth="1"/>
    <col min="10" max="16384" width="9.140625" style="6"/>
  </cols>
  <sheetData>
    <row r="2" spans="1:13">
      <c r="A2" s="7" t="s">
        <v>104</v>
      </c>
      <c r="B2" s="7" t="s">
        <v>106</v>
      </c>
      <c r="C2" s="7" t="s">
        <v>105</v>
      </c>
      <c r="D2" s="157" t="s">
        <v>171</v>
      </c>
      <c r="E2" s="157"/>
    </row>
    <row r="3" spans="1:13">
      <c r="A3" s="9">
        <v>0</v>
      </c>
      <c r="B3" s="9">
        <v>0</v>
      </c>
      <c r="C3" s="9">
        <v>1</v>
      </c>
      <c r="D3" s="159">
        <v>4</v>
      </c>
      <c r="E3" s="159"/>
    </row>
    <row r="5" spans="1:13">
      <c r="A5" s="6" t="s">
        <v>172</v>
      </c>
      <c r="B5" s="11" t="s">
        <v>173</v>
      </c>
      <c r="C5" s="11">
        <f>D3</f>
        <v>4</v>
      </c>
      <c r="D5" s="12"/>
    </row>
    <row r="6" spans="1:13">
      <c r="A6" s="6" t="s">
        <v>174</v>
      </c>
      <c r="B6" s="8">
        <v>10</v>
      </c>
      <c r="C6" s="10">
        <v>10</v>
      </c>
      <c r="D6" s="13">
        <f>((100/B6)*C6)/100</f>
        <v>1</v>
      </c>
    </row>
    <row r="7" spans="1:13">
      <c r="A7" s="6" t="s">
        <v>175</v>
      </c>
      <c r="B7" s="8">
        <f>A3+B3+C3+D3</f>
        <v>5</v>
      </c>
      <c r="C7" s="10">
        <v>5</v>
      </c>
      <c r="D7" s="13">
        <f t="shared" ref="D7:D12" si="0">((100/B7)*C7)/100</f>
        <v>1</v>
      </c>
      <c r="F7" s="160" t="s">
        <v>176</v>
      </c>
      <c r="G7" s="160"/>
      <c r="H7" s="14" t="s">
        <v>177</v>
      </c>
      <c r="J7" s="20"/>
    </row>
    <row r="8" spans="1:13">
      <c r="A8" s="6" t="s">
        <v>178</v>
      </c>
      <c r="B8" s="8">
        <f>C5</f>
        <v>4</v>
      </c>
      <c r="C8" s="10">
        <v>4</v>
      </c>
      <c r="D8" s="13">
        <f t="shared" si="0"/>
        <v>1</v>
      </c>
      <c r="F8" s="158" t="s">
        <v>179</v>
      </c>
      <c r="G8" s="158"/>
      <c r="H8" s="8" t="s">
        <v>180</v>
      </c>
    </row>
    <row r="9" spans="1:13">
      <c r="A9" s="6" t="s">
        <v>181</v>
      </c>
      <c r="B9" s="8">
        <f>C5</f>
        <v>4</v>
      </c>
      <c r="C9" s="10">
        <v>4</v>
      </c>
      <c r="D9" s="13">
        <f t="shared" si="0"/>
        <v>1</v>
      </c>
      <c r="F9" s="158" t="s">
        <v>182</v>
      </c>
      <c r="G9" s="158"/>
      <c r="H9" s="8" t="s">
        <v>183</v>
      </c>
    </row>
    <row r="10" spans="1:13">
      <c r="A10" s="6" t="s">
        <v>184</v>
      </c>
      <c r="B10" s="8">
        <f>C5</f>
        <v>4</v>
      </c>
      <c r="C10" s="10">
        <v>4</v>
      </c>
      <c r="D10" s="13">
        <f t="shared" si="0"/>
        <v>1</v>
      </c>
      <c r="F10" s="158" t="s">
        <v>185</v>
      </c>
      <c r="G10" s="158"/>
      <c r="H10" s="8" t="s">
        <v>186</v>
      </c>
    </row>
    <row r="11" spans="1:13">
      <c r="A11" s="15" t="s">
        <v>187</v>
      </c>
      <c r="B11" s="8">
        <f>C5</f>
        <v>4</v>
      </c>
      <c r="C11" s="10">
        <v>1.5</v>
      </c>
      <c r="D11" s="13">
        <f t="shared" si="0"/>
        <v>0.375</v>
      </c>
      <c r="F11" s="158" t="s">
        <v>188</v>
      </c>
      <c r="G11" s="158"/>
      <c r="H11" s="8" t="s">
        <v>189</v>
      </c>
    </row>
    <row r="12" spans="1:13">
      <c r="A12" s="6" t="s">
        <v>190</v>
      </c>
      <c r="B12" s="8">
        <f>C5</f>
        <v>4</v>
      </c>
      <c r="C12" s="10">
        <v>0</v>
      </c>
      <c r="D12" s="13">
        <f t="shared" si="0"/>
        <v>0</v>
      </c>
      <c r="F12" s="158" t="s">
        <v>191</v>
      </c>
      <c r="G12" s="158"/>
      <c r="H12" s="8" t="s">
        <v>192</v>
      </c>
    </row>
    <row r="13" spans="1:13" ht="31.5" customHeight="1">
      <c r="F13" s="158" t="s">
        <v>193</v>
      </c>
      <c r="G13" s="158"/>
      <c r="H13" s="8" t="s">
        <v>194</v>
      </c>
    </row>
    <row r="14" spans="1:13" hidden="1">
      <c r="A14" s="7"/>
      <c r="B14" s="7" t="s">
        <v>195</v>
      </c>
      <c r="C14" s="7" t="s">
        <v>196</v>
      </c>
      <c r="G14" s="7" t="s">
        <v>174</v>
      </c>
      <c r="H14" s="7" t="s">
        <v>197</v>
      </c>
      <c r="I14" s="7" t="s">
        <v>198</v>
      </c>
      <c r="J14" s="7" t="s">
        <v>199</v>
      </c>
      <c r="K14" s="7" t="s">
        <v>184</v>
      </c>
      <c r="L14" s="7" t="s">
        <v>187</v>
      </c>
      <c r="M14" s="7" t="s">
        <v>190</v>
      </c>
    </row>
    <row r="15" spans="1:13" hidden="1">
      <c r="A15" s="7" t="s">
        <v>118</v>
      </c>
      <c r="B15" s="7">
        <f>G15</f>
        <v>10</v>
      </c>
      <c r="C15" s="7">
        <f>G16</f>
        <v>30</v>
      </c>
      <c r="E15" s="157" t="s">
        <v>195</v>
      </c>
      <c r="F15" s="157"/>
      <c r="G15" s="16">
        <f>C6</f>
        <v>10</v>
      </c>
      <c r="H15" s="16">
        <f>40/B7*C7</f>
        <v>40</v>
      </c>
      <c r="I15" s="16">
        <f>15/B8*C8</f>
        <v>15</v>
      </c>
      <c r="J15" s="16">
        <f>10/B9*C9</f>
        <v>10</v>
      </c>
      <c r="K15" s="16">
        <f>10/B10*C10</f>
        <v>10</v>
      </c>
      <c r="L15" s="16">
        <f>5/B11*C11</f>
        <v>1.875</v>
      </c>
      <c r="M15" s="16">
        <f>5/B12*C12</f>
        <v>0</v>
      </c>
    </row>
    <row r="16" spans="1:13" hidden="1">
      <c r="A16" s="7" t="s">
        <v>200</v>
      </c>
      <c r="B16" s="7">
        <f>H15</f>
        <v>40</v>
      </c>
      <c r="C16" s="7">
        <f>H16</f>
        <v>30</v>
      </c>
      <c r="E16" s="157" t="s">
        <v>201</v>
      </c>
      <c r="F16" s="157"/>
      <c r="G16" s="7">
        <f>G15+20</f>
        <v>30</v>
      </c>
      <c r="H16" s="7">
        <f>30/B7*C7</f>
        <v>30</v>
      </c>
      <c r="I16" s="7">
        <f>15/B8*C8</f>
        <v>15</v>
      </c>
      <c r="J16" s="7">
        <f>10/B9*C9</f>
        <v>10</v>
      </c>
      <c r="K16" s="7">
        <f>5/B10*C10</f>
        <v>5</v>
      </c>
      <c r="L16" s="7">
        <f>5/B11*C11</f>
        <v>1.875</v>
      </c>
      <c r="M16" s="7">
        <f>5/B12*C12</f>
        <v>0</v>
      </c>
    </row>
    <row r="17" spans="1:8" hidden="1">
      <c r="A17" s="7" t="s">
        <v>198</v>
      </c>
      <c r="B17" s="7">
        <f>I15</f>
        <v>15</v>
      </c>
      <c r="C17" s="7">
        <f>I16</f>
        <v>15</v>
      </c>
    </row>
    <row r="18" spans="1:8" ht="29.25" hidden="1" customHeight="1">
      <c r="A18" s="7" t="s">
        <v>199</v>
      </c>
      <c r="B18" s="7">
        <f>J15</f>
        <v>10</v>
      </c>
      <c r="C18" s="7">
        <f>J16</f>
        <v>10</v>
      </c>
    </row>
    <row r="19" spans="1:8" hidden="1">
      <c r="A19" s="7" t="s">
        <v>184</v>
      </c>
      <c r="B19" s="7">
        <f>K15</f>
        <v>10</v>
      </c>
      <c r="C19" s="7">
        <f>K16</f>
        <v>5</v>
      </c>
    </row>
    <row r="20" spans="1:8" hidden="1">
      <c r="A20" s="17" t="s">
        <v>187</v>
      </c>
      <c r="B20" s="7">
        <f>L15</f>
        <v>1.875</v>
      </c>
      <c r="C20" s="7">
        <f>L16</f>
        <v>1.875</v>
      </c>
    </row>
    <row r="21" spans="1:8" hidden="1">
      <c r="A21" s="7" t="s">
        <v>190</v>
      </c>
      <c r="B21" s="7">
        <f>M15</f>
        <v>0</v>
      </c>
      <c r="C21" s="7">
        <f>M16</f>
        <v>0</v>
      </c>
    </row>
    <row r="22" spans="1:8">
      <c r="A22" s="7" t="s">
        <v>202</v>
      </c>
      <c r="B22" s="18">
        <f>(B15+B16+B17+B18+B19+B20+B21)/100</f>
        <v>0.86875000000000002</v>
      </c>
      <c r="C22" s="18">
        <f>(C15+C16+C17+C18+C19+C20+C21)/100</f>
        <v>0.91874999999999996</v>
      </c>
      <c r="F22" s="158" t="s">
        <v>203</v>
      </c>
      <c r="G22" s="158"/>
      <c r="H22" s="8" t="s">
        <v>183</v>
      </c>
    </row>
    <row r="23" spans="1:8">
      <c r="F23" s="158" t="s">
        <v>204</v>
      </c>
      <c r="G23" s="158"/>
      <c r="H23" s="8" t="s">
        <v>205</v>
      </c>
    </row>
    <row r="24" spans="1:8">
      <c r="A24" s="6" t="s">
        <v>117</v>
      </c>
      <c r="B24" s="19">
        <v>0.01</v>
      </c>
      <c r="C24" s="19">
        <v>0.02</v>
      </c>
      <c r="F24" s="158" t="s">
        <v>206</v>
      </c>
      <c r="G24" s="158"/>
      <c r="H24" s="8" t="s">
        <v>207</v>
      </c>
    </row>
    <row r="25" spans="1:8">
      <c r="A25" s="6" t="s">
        <v>119</v>
      </c>
      <c r="B25" s="19">
        <v>0.01</v>
      </c>
      <c r="C25" s="19">
        <v>0.03</v>
      </c>
    </row>
    <row r="26" spans="1:8">
      <c r="A26" s="6" t="s">
        <v>121</v>
      </c>
      <c r="B26" s="19">
        <v>0.03</v>
      </c>
      <c r="C26" s="19">
        <v>0.08</v>
      </c>
    </row>
    <row r="27" spans="1:8">
      <c r="A27" s="6" t="s">
        <v>124</v>
      </c>
      <c r="B27" s="19">
        <v>0.05</v>
      </c>
      <c r="C27" s="19">
        <v>0.15</v>
      </c>
    </row>
    <row r="28" spans="1:8">
      <c r="A28" s="6" t="s">
        <v>135</v>
      </c>
      <c r="B28" s="19">
        <v>7.0000000000000007E-2</v>
      </c>
      <c r="C28" s="19">
        <v>0.2</v>
      </c>
    </row>
    <row r="29" spans="1:8">
      <c r="A29" s="6" t="s">
        <v>137</v>
      </c>
      <c r="B29" s="19">
        <v>0.1</v>
      </c>
      <c r="C29" s="19">
        <v>0.3</v>
      </c>
    </row>
  </sheetData>
  <mergeCells count="14">
    <mergeCell ref="D2:E2"/>
    <mergeCell ref="D3:E3"/>
    <mergeCell ref="F7:G7"/>
    <mergeCell ref="F8:G8"/>
    <mergeCell ref="F9:G9"/>
    <mergeCell ref="E16:F16"/>
    <mergeCell ref="F22:G22"/>
    <mergeCell ref="F23:G23"/>
    <mergeCell ref="F24:G24"/>
    <mergeCell ref="F10:G10"/>
    <mergeCell ref="F11:G11"/>
    <mergeCell ref="F12:G12"/>
    <mergeCell ref="F13:G13"/>
    <mergeCell ref="E15:F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10" sqref="C10"/>
    </sheetView>
  </sheetViews>
  <sheetFormatPr defaultColWidth="9.140625" defaultRowHeight="15"/>
  <cols>
    <col min="1" max="1" width="20.5703125" style="6" customWidth="1"/>
    <col min="2" max="2" width="11.7109375" style="6" customWidth="1"/>
    <col min="3" max="4" width="9.140625" style="6"/>
    <col min="5" max="5" width="10.140625" style="6" customWidth="1"/>
    <col min="6" max="6" width="10.7109375" style="6" customWidth="1"/>
    <col min="7" max="7" width="9.140625" style="6"/>
    <col min="8" max="8" width="10.42578125" style="6" customWidth="1"/>
    <col min="9" max="9" width="15.42578125" style="6" customWidth="1"/>
    <col min="10" max="16384" width="9.140625" style="6"/>
  </cols>
  <sheetData>
    <row r="2" spans="1:13">
      <c r="A2" s="7" t="s">
        <v>104</v>
      </c>
      <c r="B2" s="7" t="s">
        <v>106</v>
      </c>
      <c r="C2" s="7" t="s">
        <v>105</v>
      </c>
      <c r="D2" s="157" t="s">
        <v>171</v>
      </c>
      <c r="E2" s="157"/>
    </row>
    <row r="3" spans="1:13">
      <c r="A3" s="9">
        <v>0</v>
      </c>
      <c r="B3" s="9">
        <v>0</v>
      </c>
      <c r="C3" s="9">
        <v>1</v>
      </c>
      <c r="D3" s="159">
        <v>4</v>
      </c>
      <c r="E3" s="159"/>
    </row>
    <row r="5" spans="1:13">
      <c r="A5" s="6" t="s">
        <v>172</v>
      </c>
      <c r="B5" s="11" t="s">
        <v>173</v>
      </c>
      <c r="C5" s="11">
        <f>D3</f>
        <v>4</v>
      </c>
      <c r="D5" s="12"/>
    </row>
    <row r="6" spans="1:13">
      <c r="A6" s="6" t="s">
        <v>174</v>
      </c>
      <c r="B6" s="8">
        <v>10</v>
      </c>
      <c r="C6" s="10">
        <v>10</v>
      </c>
      <c r="D6" s="13">
        <f>((100/B6)*C6)/100</f>
        <v>1</v>
      </c>
    </row>
    <row r="7" spans="1:13">
      <c r="A7" s="6" t="s">
        <v>175</v>
      </c>
      <c r="B7" s="8">
        <f>A3+B3+C3+D3</f>
        <v>5</v>
      </c>
      <c r="C7" s="10">
        <v>5</v>
      </c>
      <c r="D7" s="13">
        <f t="shared" ref="D7:D12" si="0">((100/B7)*C7)/100</f>
        <v>1</v>
      </c>
      <c r="F7" s="160" t="s">
        <v>176</v>
      </c>
      <c r="G7" s="160"/>
      <c r="H7" s="14" t="s">
        <v>177</v>
      </c>
      <c r="J7" s="20"/>
    </row>
    <row r="8" spans="1:13">
      <c r="A8" s="6" t="s">
        <v>178</v>
      </c>
      <c r="B8" s="8">
        <f>C5</f>
        <v>4</v>
      </c>
      <c r="C8" s="10">
        <v>4</v>
      </c>
      <c r="D8" s="13">
        <f t="shared" si="0"/>
        <v>1</v>
      </c>
      <c r="F8" s="158" t="s">
        <v>179</v>
      </c>
      <c r="G8" s="158"/>
      <c r="H8" s="8" t="s">
        <v>180</v>
      </c>
    </row>
    <row r="9" spans="1:13">
      <c r="A9" s="6" t="s">
        <v>181</v>
      </c>
      <c r="B9" s="8">
        <f>C5</f>
        <v>4</v>
      </c>
      <c r="C9" s="10">
        <v>4</v>
      </c>
      <c r="D9" s="13">
        <f t="shared" si="0"/>
        <v>1</v>
      </c>
      <c r="F9" s="158" t="s">
        <v>182</v>
      </c>
      <c r="G9" s="158"/>
      <c r="H9" s="8" t="s">
        <v>183</v>
      </c>
    </row>
    <row r="10" spans="1:13">
      <c r="A10" s="6" t="s">
        <v>184</v>
      </c>
      <c r="B10" s="8">
        <f>C5</f>
        <v>4</v>
      </c>
      <c r="C10" s="10">
        <v>0</v>
      </c>
      <c r="D10" s="13">
        <f t="shared" si="0"/>
        <v>0</v>
      </c>
      <c r="F10" s="158" t="s">
        <v>185</v>
      </c>
      <c r="G10" s="158"/>
      <c r="H10" s="8" t="s">
        <v>186</v>
      </c>
    </row>
    <row r="11" spans="1:13">
      <c r="A11" s="15" t="s">
        <v>187</v>
      </c>
      <c r="B11" s="8">
        <f>C5</f>
        <v>4</v>
      </c>
      <c r="C11" s="10">
        <v>0</v>
      </c>
      <c r="D11" s="13">
        <f t="shared" si="0"/>
        <v>0</v>
      </c>
      <c r="F11" s="158" t="s">
        <v>188</v>
      </c>
      <c r="G11" s="158"/>
      <c r="H11" s="8" t="s">
        <v>189</v>
      </c>
    </row>
    <row r="12" spans="1:13">
      <c r="A12" s="6" t="s">
        <v>190</v>
      </c>
      <c r="B12" s="8">
        <f>C5</f>
        <v>4</v>
      </c>
      <c r="C12" s="10">
        <v>0</v>
      </c>
      <c r="D12" s="13">
        <f t="shared" si="0"/>
        <v>0</v>
      </c>
      <c r="F12" s="158" t="s">
        <v>191</v>
      </c>
      <c r="G12" s="158"/>
      <c r="H12" s="8" t="s">
        <v>192</v>
      </c>
    </row>
    <row r="13" spans="1:13" ht="31.5" customHeight="1">
      <c r="F13" s="158" t="s">
        <v>193</v>
      </c>
      <c r="G13" s="158"/>
      <c r="H13" s="8" t="s">
        <v>194</v>
      </c>
    </row>
    <row r="14" spans="1:13" hidden="1">
      <c r="A14" s="7"/>
      <c r="B14" s="7" t="s">
        <v>195</v>
      </c>
      <c r="C14" s="7" t="s">
        <v>196</v>
      </c>
      <c r="G14" s="7" t="s">
        <v>174</v>
      </c>
      <c r="H14" s="7" t="s">
        <v>197</v>
      </c>
      <c r="I14" s="7" t="s">
        <v>198</v>
      </c>
      <c r="J14" s="7" t="s">
        <v>199</v>
      </c>
      <c r="K14" s="7" t="s">
        <v>184</v>
      </c>
      <c r="L14" s="7" t="s">
        <v>187</v>
      </c>
      <c r="M14" s="7" t="s">
        <v>190</v>
      </c>
    </row>
    <row r="15" spans="1:13" hidden="1">
      <c r="A15" s="7" t="s">
        <v>118</v>
      </c>
      <c r="B15" s="7">
        <f>G15</f>
        <v>10</v>
      </c>
      <c r="C15" s="7">
        <f>G16</f>
        <v>30</v>
      </c>
      <c r="E15" s="157" t="s">
        <v>195</v>
      </c>
      <c r="F15" s="157"/>
      <c r="G15" s="16">
        <f>C6</f>
        <v>10</v>
      </c>
      <c r="H15" s="16">
        <f>40/B7*C7</f>
        <v>40</v>
      </c>
      <c r="I15" s="16">
        <f>15/B8*C8</f>
        <v>15</v>
      </c>
      <c r="J15" s="16">
        <f>10/B9*C9</f>
        <v>10</v>
      </c>
      <c r="K15" s="16">
        <f>10/B10*C10</f>
        <v>0</v>
      </c>
      <c r="L15" s="16">
        <f>5/B11*C11</f>
        <v>0</v>
      </c>
      <c r="M15" s="16">
        <f>5/B12*C12</f>
        <v>0</v>
      </c>
    </row>
    <row r="16" spans="1:13" hidden="1">
      <c r="A16" s="7" t="s">
        <v>200</v>
      </c>
      <c r="B16" s="7">
        <f>H15</f>
        <v>40</v>
      </c>
      <c r="C16" s="7">
        <f>H16</f>
        <v>30</v>
      </c>
      <c r="E16" s="157" t="s">
        <v>201</v>
      </c>
      <c r="F16" s="157"/>
      <c r="G16" s="7">
        <f>G15+20</f>
        <v>30</v>
      </c>
      <c r="H16" s="7">
        <f>30/B7*C7</f>
        <v>30</v>
      </c>
      <c r="I16" s="7">
        <f>15/B8*C8</f>
        <v>15</v>
      </c>
      <c r="J16" s="7">
        <f>10/B9*C9</f>
        <v>10</v>
      </c>
      <c r="K16" s="7">
        <f>5/B10*C10</f>
        <v>0</v>
      </c>
      <c r="L16" s="7">
        <f>5/B11*C11</f>
        <v>0</v>
      </c>
      <c r="M16" s="7">
        <f>5/B12*C12</f>
        <v>0</v>
      </c>
    </row>
    <row r="17" spans="1:8" hidden="1">
      <c r="A17" s="7" t="s">
        <v>198</v>
      </c>
      <c r="B17" s="7">
        <f>I15</f>
        <v>15</v>
      </c>
      <c r="C17" s="7">
        <f>I16</f>
        <v>15</v>
      </c>
    </row>
    <row r="18" spans="1:8" ht="29.25" hidden="1" customHeight="1">
      <c r="A18" s="7" t="s">
        <v>199</v>
      </c>
      <c r="B18" s="7">
        <f>J15</f>
        <v>10</v>
      </c>
      <c r="C18" s="7">
        <f>J16</f>
        <v>10</v>
      </c>
    </row>
    <row r="19" spans="1:8" hidden="1">
      <c r="A19" s="7" t="s">
        <v>184</v>
      </c>
      <c r="B19" s="7">
        <f>K15</f>
        <v>0</v>
      </c>
      <c r="C19" s="7">
        <f>K16</f>
        <v>0</v>
      </c>
    </row>
    <row r="20" spans="1:8" hidden="1">
      <c r="A20" s="17" t="s">
        <v>187</v>
      </c>
      <c r="B20" s="7">
        <f>L15</f>
        <v>0</v>
      </c>
      <c r="C20" s="7">
        <f>L16</f>
        <v>0</v>
      </c>
    </row>
    <row r="21" spans="1:8" hidden="1">
      <c r="A21" s="7" t="s">
        <v>190</v>
      </c>
      <c r="B21" s="7">
        <f>M15</f>
        <v>0</v>
      </c>
      <c r="C21" s="7">
        <f>M16</f>
        <v>0</v>
      </c>
    </row>
    <row r="22" spans="1:8">
      <c r="A22" s="7" t="s">
        <v>202</v>
      </c>
      <c r="B22" s="18">
        <f>(B15+B16+B17+B18+B19+B20+B21)/100</f>
        <v>0.75</v>
      </c>
      <c r="C22" s="18">
        <f>(C15+C16+C17+C18+C19+C20+C21)/100</f>
        <v>0.85</v>
      </c>
      <c r="F22" s="158" t="s">
        <v>203</v>
      </c>
      <c r="G22" s="158"/>
      <c r="H22" s="8" t="s">
        <v>183</v>
      </c>
    </row>
    <row r="23" spans="1:8">
      <c r="F23" s="158" t="s">
        <v>204</v>
      </c>
      <c r="G23" s="158"/>
      <c r="H23" s="8" t="s">
        <v>205</v>
      </c>
    </row>
    <row r="24" spans="1:8">
      <c r="A24" s="6" t="s">
        <v>117</v>
      </c>
      <c r="B24" s="19">
        <v>0.01</v>
      </c>
      <c r="C24" s="19">
        <v>0.02</v>
      </c>
      <c r="F24" s="158" t="s">
        <v>206</v>
      </c>
      <c r="G24" s="158"/>
      <c r="H24" s="8" t="s">
        <v>207</v>
      </c>
    </row>
    <row r="25" spans="1:8">
      <c r="A25" s="6" t="s">
        <v>119</v>
      </c>
      <c r="B25" s="19">
        <v>0.01</v>
      </c>
      <c r="C25" s="19">
        <v>0.03</v>
      </c>
    </row>
    <row r="26" spans="1:8">
      <c r="A26" s="6" t="s">
        <v>121</v>
      </c>
      <c r="B26" s="19">
        <v>0.03</v>
      </c>
      <c r="C26" s="19">
        <v>0.08</v>
      </c>
    </row>
    <row r="27" spans="1:8">
      <c r="A27" s="6" t="s">
        <v>124</v>
      </c>
      <c r="B27" s="19">
        <v>0.05</v>
      </c>
      <c r="C27" s="19">
        <v>0.15</v>
      </c>
    </row>
    <row r="28" spans="1:8">
      <c r="A28" s="6" t="s">
        <v>135</v>
      </c>
      <c r="B28" s="19">
        <v>7.0000000000000007E-2</v>
      </c>
      <c r="C28" s="19">
        <v>0.2</v>
      </c>
    </row>
    <row r="29" spans="1:8">
      <c r="A29" s="6" t="s">
        <v>137</v>
      </c>
      <c r="B29" s="19">
        <v>0.1</v>
      </c>
      <c r="C29" s="19">
        <v>0.3</v>
      </c>
    </row>
  </sheetData>
  <mergeCells count="14">
    <mergeCell ref="D2:E2"/>
    <mergeCell ref="D3:E3"/>
    <mergeCell ref="F7:G7"/>
    <mergeCell ref="F8:G8"/>
    <mergeCell ref="F9:G9"/>
    <mergeCell ref="E16:F16"/>
    <mergeCell ref="F22:G22"/>
    <mergeCell ref="F23:G23"/>
    <mergeCell ref="F24:G24"/>
    <mergeCell ref="F10:G10"/>
    <mergeCell ref="F11:G11"/>
    <mergeCell ref="F12:G12"/>
    <mergeCell ref="F13:G13"/>
    <mergeCell ref="E15:F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9" sqref="C9"/>
    </sheetView>
  </sheetViews>
  <sheetFormatPr defaultColWidth="9.140625" defaultRowHeight="15"/>
  <cols>
    <col min="1" max="1" width="20.5703125" style="6" customWidth="1"/>
    <col min="2" max="2" width="11.7109375" style="6" customWidth="1"/>
    <col min="3" max="4" width="9.140625" style="6"/>
    <col min="5" max="5" width="10.140625" style="6" customWidth="1"/>
    <col min="6" max="6" width="10.7109375" style="6" customWidth="1"/>
    <col min="7" max="7" width="9.140625" style="6"/>
    <col min="8" max="8" width="10.42578125" style="6" customWidth="1"/>
    <col min="9" max="9" width="15.42578125" style="6" customWidth="1"/>
    <col min="10" max="16384" width="9.140625" style="6"/>
  </cols>
  <sheetData>
    <row r="2" spans="1:13">
      <c r="A2" s="7" t="s">
        <v>104</v>
      </c>
      <c r="B2" s="7" t="s">
        <v>106</v>
      </c>
      <c r="C2" s="7" t="s">
        <v>105</v>
      </c>
      <c r="D2" s="157" t="s">
        <v>171</v>
      </c>
      <c r="E2" s="157"/>
    </row>
    <row r="3" spans="1:13">
      <c r="A3" s="9">
        <v>0</v>
      </c>
      <c r="B3" s="9">
        <v>0</v>
      </c>
      <c r="C3" s="9">
        <v>1</v>
      </c>
      <c r="D3" s="159">
        <v>4</v>
      </c>
      <c r="E3" s="159"/>
    </row>
    <row r="5" spans="1:13">
      <c r="A5" s="6" t="s">
        <v>172</v>
      </c>
      <c r="B5" s="11" t="s">
        <v>173</v>
      </c>
      <c r="C5" s="11">
        <f>D3</f>
        <v>4</v>
      </c>
      <c r="D5" s="12"/>
    </row>
    <row r="6" spans="1:13">
      <c r="A6" s="6" t="s">
        <v>174</v>
      </c>
      <c r="B6" s="8">
        <v>10</v>
      </c>
      <c r="C6" s="10">
        <v>10</v>
      </c>
      <c r="D6" s="13">
        <f>((100/B6)*C6)/100</f>
        <v>1</v>
      </c>
    </row>
    <row r="7" spans="1:13">
      <c r="A7" s="6" t="s">
        <v>175</v>
      </c>
      <c r="B7" s="8">
        <f>A3+B3+C3+D3</f>
        <v>5</v>
      </c>
      <c r="C7" s="10">
        <v>5</v>
      </c>
      <c r="D7" s="13">
        <f t="shared" ref="D7:D12" si="0">((100/B7)*C7)/100</f>
        <v>1</v>
      </c>
      <c r="F7" s="160" t="s">
        <v>176</v>
      </c>
      <c r="G7" s="160"/>
      <c r="H7" s="14" t="s">
        <v>177</v>
      </c>
      <c r="J7" s="20"/>
    </row>
    <row r="8" spans="1:13">
      <c r="A8" s="6" t="s">
        <v>178</v>
      </c>
      <c r="B8" s="8">
        <f>C5</f>
        <v>4</v>
      </c>
      <c r="C8" s="10">
        <v>4</v>
      </c>
      <c r="D8" s="13">
        <f t="shared" si="0"/>
        <v>1</v>
      </c>
      <c r="F8" s="158" t="s">
        <v>179</v>
      </c>
      <c r="G8" s="158"/>
      <c r="H8" s="8" t="s">
        <v>180</v>
      </c>
    </row>
    <row r="9" spans="1:13">
      <c r="A9" s="6" t="s">
        <v>181</v>
      </c>
      <c r="B9" s="8">
        <f>C5</f>
        <v>4</v>
      </c>
      <c r="C9" s="10">
        <v>2</v>
      </c>
      <c r="D9" s="13">
        <f t="shared" si="0"/>
        <v>0.5</v>
      </c>
      <c r="F9" s="158" t="s">
        <v>182</v>
      </c>
      <c r="G9" s="158"/>
      <c r="H9" s="8" t="s">
        <v>183</v>
      </c>
    </row>
    <row r="10" spans="1:13">
      <c r="A10" s="6" t="s">
        <v>184</v>
      </c>
      <c r="B10" s="8">
        <f>C5</f>
        <v>4</v>
      </c>
      <c r="C10" s="10">
        <v>0</v>
      </c>
      <c r="D10" s="13">
        <f t="shared" si="0"/>
        <v>0</v>
      </c>
      <c r="F10" s="158" t="s">
        <v>185</v>
      </c>
      <c r="G10" s="158"/>
      <c r="H10" s="8" t="s">
        <v>186</v>
      </c>
    </row>
    <row r="11" spans="1:13">
      <c r="A11" s="15" t="s">
        <v>187</v>
      </c>
      <c r="B11" s="8">
        <f>C5</f>
        <v>4</v>
      </c>
      <c r="C11" s="10">
        <v>0</v>
      </c>
      <c r="D11" s="13">
        <f t="shared" si="0"/>
        <v>0</v>
      </c>
      <c r="F11" s="158" t="s">
        <v>188</v>
      </c>
      <c r="G11" s="158"/>
      <c r="H11" s="8" t="s">
        <v>189</v>
      </c>
    </row>
    <row r="12" spans="1:13">
      <c r="A12" s="6" t="s">
        <v>190</v>
      </c>
      <c r="B12" s="8">
        <f>C5</f>
        <v>4</v>
      </c>
      <c r="C12" s="10">
        <v>0</v>
      </c>
      <c r="D12" s="13">
        <f t="shared" si="0"/>
        <v>0</v>
      </c>
      <c r="F12" s="158" t="s">
        <v>191</v>
      </c>
      <c r="G12" s="158"/>
      <c r="H12" s="8" t="s">
        <v>192</v>
      </c>
    </row>
    <row r="13" spans="1:13" ht="31.5" customHeight="1">
      <c r="F13" s="158" t="s">
        <v>193</v>
      </c>
      <c r="G13" s="158"/>
      <c r="H13" s="8" t="s">
        <v>194</v>
      </c>
    </row>
    <row r="14" spans="1:13" hidden="1">
      <c r="A14" s="7"/>
      <c r="B14" s="7" t="s">
        <v>195</v>
      </c>
      <c r="C14" s="7" t="s">
        <v>196</v>
      </c>
      <c r="G14" s="7" t="s">
        <v>174</v>
      </c>
      <c r="H14" s="7" t="s">
        <v>197</v>
      </c>
      <c r="I14" s="7" t="s">
        <v>198</v>
      </c>
      <c r="J14" s="7" t="s">
        <v>199</v>
      </c>
      <c r="K14" s="7" t="s">
        <v>184</v>
      </c>
      <c r="L14" s="7" t="s">
        <v>187</v>
      </c>
      <c r="M14" s="7" t="s">
        <v>190</v>
      </c>
    </row>
    <row r="15" spans="1:13" hidden="1">
      <c r="A15" s="7" t="s">
        <v>118</v>
      </c>
      <c r="B15" s="7">
        <f>G15</f>
        <v>10</v>
      </c>
      <c r="C15" s="7">
        <f>G16</f>
        <v>30</v>
      </c>
      <c r="E15" s="157" t="s">
        <v>195</v>
      </c>
      <c r="F15" s="157"/>
      <c r="G15" s="16">
        <f>C6</f>
        <v>10</v>
      </c>
      <c r="H15" s="16">
        <f>40/B7*C7</f>
        <v>40</v>
      </c>
      <c r="I15" s="16">
        <f>15/B8*C8</f>
        <v>15</v>
      </c>
      <c r="J15" s="16">
        <f>10/B9*C9</f>
        <v>5</v>
      </c>
      <c r="K15" s="16">
        <f>10/B10*C10</f>
        <v>0</v>
      </c>
      <c r="L15" s="16">
        <f>5/B11*C11</f>
        <v>0</v>
      </c>
      <c r="M15" s="16">
        <f>5/B12*C12</f>
        <v>0</v>
      </c>
    </row>
    <row r="16" spans="1:13" hidden="1">
      <c r="A16" s="7" t="s">
        <v>200</v>
      </c>
      <c r="B16" s="7">
        <f>H15</f>
        <v>40</v>
      </c>
      <c r="C16" s="7">
        <f>H16</f>
        <v>30</v>
      </c>
      <c r="E16" s="157" t="s">
        <v>201</v>
      </c>
      <c r="F16" s="157"/>
      <c r="G16" s="7">
        <f>G15+20</f>
        <v>30</v>
      </c>
      <c r="H16" s="7">
        <f>30/B7*C7</f>
        <v>30</v>
      </c>
      <c r="I16" s="7">
        <f>15/B8*C8</f>
        <v>15</v>
      </c>
      <c r="J16" s="7">
        <f>10/B9*C9</f>
        <v>5</v>
      </c>
      <c r="K16" s="7">
        <f>5/B10*C10</f>
        <v>0</v>
      </c>
      <c r="L16" s="7">
        <f>5/B11*C11</f>
        <v>0</v>
      </c>
      <c r="M16" s="7">
        <f>5/B12*C12</f>
        <v>0</v>
      </c>
    </row>
    <row r="17" spans="1:8" hidden="1">
      <c r="A17" s="7" t="s">
        <v>198</v>
      </c>
      <c r="B17" s="7">
        <f>I15</f>
        <v>15</v>
      </c>
      <c r="C17" s="7">
        <f>I16</f>
        <v>15</v>
      </c>
    </row>
    <row r="18" spans="1:8" ht="29.25" hidden="1" customHeight="1">
      <c r="A18" s="7" t="s">
        <v>199</v>
      </c>
      <c r="B18" s="7">
        <f>J15</f>
        <v>5</v>
      </c>
      <c r="C18" s="7">
        <f>J16</f>
        <v>5</v>
      </c>
    </row>
    <row r="19" spans="1:8" hidden="1">
      <c r="A19" s="7" t="s">
        <v>184</v>
      </c>
      <c r="B19" s="7">
        <f>K15</f>
        <v>0</v>
      </c>
      <c r="C19" s="7">
        <f>K16</f>
        <v>0</v>
      </c>
    </row>
    <row r="20" spans="1:8" hidden="1">
      <c r="A20" s="17" t="s">
        <v>187</v>
      </c>
      <c r="B20" s="7">
        <f>L15</f>
        <v>0</v>
      </c>
      <c r="C20" s="7">
        <f>L16</f>
        <v>0</v>
      </c>
    </row>
    <row r="21" spans="1:8" hidden="1">
      <c r="A21" s="7" t="s">
        <v>190</v>
      </c>
      <c r="B21" s="7">
        <f>M15</f>
        <v>0</v>
      </c>
      <c r="C21" s="7">
        <f>M16</f>
        <v>0</v>
      </c>
    </row>
    <row r="22" spans="1:8">
      <c r="A22" s="7" t="s">
        <v>202</v>
      </c>
      <c r="B22" s="18">
        <f>(B15+B16+B17+B18+B19+B20+B21)/100</f>
        <v>0.7</v>
      </c>
      <c r="C22" s="18">
        <f>(C15+C16+C17+C18+C19+C20+C21)/100</f>
        <v>0.8</v>
      </c>
      <c r="F22" s="158" t="s">
        <v>203</v>
      </c>
      <c r="G22" s="158"/>
      <c r="H22" s="8" t="s">
        <v>183</v>
      </c>
    </row>
    <row r="23" spans="1:8">
      <c r="F23" s="158" t="s">
        <v>204</v>
      </c>
      <c r="G23" s="158"/>
      <c r="H23" s="8" t="s">
        <v>205</v>
      </c>
    </row>
    <row r="24" spans="1:8">
      <c r="A24" s="6" t="s">
        <v>117</v>
      </c>
      <c r="B24" s="19">
        <v>0.01</v>
      </c>
      <c r="C24" s="19">
        <v>0.02</v>
      </c>
      <c r="F24" s="158" t="s">
        <v>206</v>
      </c>
      <c r="G24" s="158"/>
      <c r="H24" s="8" t="s">
        <v>207</v>
      </c>
    </row>
    <row r="25" spans="1:8">
      <c r="A25" s="6" t="s">
        <v>119</v>
      </c>
      <c r="B25" s="19">
        <v>0.01</v>
      </c>
      <c r="C25" s="19">
        <v>0.03</v>
      </c>
    </row>
    <row r="26" spans="1:8">
      <c r="A26" s="6" t="s">
        <v>121</v>
      </c>
      <c r="B26" s="19">
        <v>0.03</v>
      </c>
      <c r="C26" s="19">
        <v>0.08</v>
      </c>
    </row>
    <row r="27" spans="1:8">
      <c r="A27" s="6" t="s">
        <v>124</v>
      </c>
      <c r="B27" s="19">
        <v>0.05</v>
      </c>
      <c r="C27" s="19">
        <v>0.15</v>
      </c>
    </row>
    <row r="28" spans="1:8">
      <c r="A28" s="6" t="s">
        <v>135</v>
      </c>
      <c r="B28" s="19">
        <v>7.0000000000000007E-2</v>
      </c>
      <c r="C28" s="19">
        <v>0.2</v>
      </c>
    </row>
    <row r="29" spans="1:8">
      <c r="A29" s="6" t="s">
        <v>137</v>
      </c>
      <c r="B29" s="19">
        <v>0.1</v>
      </c>
      <c r="C29" s="19">
        <v>0.3</v>
      </c>
    </row>
  </sheetData>
  <mergeCells count="14">
    <mergeCell ref="D2:E2"/>
    <mergeCell ref="D3:E3"/>
    <mergeCell ref="F7:G7"/>
    <mergeCell ref="F8:G8"/>
    <mergeCell ref="F9:G9"/>
    <mergeCell ref="E16:F16"/>
    <mergeCell ref="F22:G22"/>
    <mergeCell ref="F23:G23"/>
    <mergeCell ref="F24:G24"/>
    <mergeCell ref="F10:G10"/>
    <mergeCell ref="F11:G11"/>
    <mergeCell ref="F12:G12"/>
    <mergeCell ref="F13:G13"/>
    <mergeCell ref="E15:F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10" sqref="C10"/>
    </sheetView>
  </sheetViews>
  <sheetFormatPr defaultColWidth="9.140625" defaultRowHeight="15"/>
  <cols>
    <col min="1" max="1" width="20.5703125" style="6" customWidth="1"/>
    <col min="2" max="2" width="11.7109375" style="6" customWidth="1"/>
    <col min="3" max="4" width="9.140625" style="6"/>
    <col min="5" max="5" width="10.140625" style="6" customWidth="1"/>
    <col min="6" max="6" width="10.7109375" style="6" customWidth="1"/>
    <col min="7" max="7" width="9.140625" style="6"/>
    <col min="8" max="8" width="10.42578125" style="6" customWidth="1"/>
    <col min="9" max="9" width="15.42578125" style="6" customWidth="1"/>
    <col min="10" max="16384" width="9.140625" style="6"/>
  </cols>
  <sheetData>
    <row r="2" spans="1:13">
      <c r="A2" s="7" t="s">
        <v>104</v>
      </c>
      <c r="B2" s="7" t="s">
        <v>106</v>
      </c>
      <c r="C2" s="7" t="s">
        <v>105</v>
      </c>
      <c r="D2" s="157" t="s">
        <v>171</v>
      </c>
      <c r="E2" s="157"/>
    </row>
    <row r="3" spans="1:13">
      <c r="A3" s="9">
        <v>0</v>
      </c>
      <c r="B3" s="9">
        <v>0</v>
      </c>
      <c r="C3" s="9">
        <v>1</v>
      </c>
      <c r="D3" s="159">
        <v>4</v>
      </c>
      <c r="E3" s="159"/>
    </row>
    <row r="5" spans="1:13">
      <c r="A5" s="6" t="s">
        <v>172</v>
      </c>
      <c r="B5" s="11" t="s">
        <v>173</v>
      </c>
      <c r="C5" s="11">
        <f>D3</f>
        <v>4</v>
      </c>
      <c r="D5" s="12"/>
    </row>
    <row r="6" spans="1:13">
      <c r="A6" s="6" t="s">
        <v>174</v>
      </c>
      <c r="B6" s="8">
        <v>10</v>
      </c>
      <c r="C6" s="10">
        <v>10</v>
      </c>
      <c r="D6" s="13">
        <f>((100/B6)*C6)/100</f>
        <v>1</v>
      </c>
    </row>
    <row r="7" spans="1:13">
      <c r="A7" s="6" t="s">
        <v>175</v>
      </c>
      <c r="B7" s="8">
        <f>A3+B3+C3+D3</f>
        <v>5</v>
      </c>
      <c r="C7" s="10">
        <v>5</v>
      </c>
      <c r="D7" s="13">
        <f t="shared" ref="D7:D12" si="0">((100/B7)*C7)/100</f>
        <v>1</v>
      </c>
      <c r="F7" s="160" t="s">
        <v>176</v>
      </c>
      <c r="G7" s="160"/>
      <c r="H7" s="14" t="s">
        <v>177</v>
      </c>
      <c r="J7" s="20"/>
    </row>
    <row r="8" spans="1:13">
      <c r="A8" s="6" t="s">
        <v>178</v>
      </c>
      <c r="B8" s="8">
        <f>C5</f>
        <v>4</v>
      </c>
      <c r="C8" s="10">
        <v>4</v>
      </c>
      <c r="D8" s="13">
        <f t="shared" si="0"/>
        <v>1</v>
      </c>
      <c r="F8" s="158" t="s">
        <v>179</v>
      </c>
      <c r="G8" s="158"/>
      <c r="H8" s="8" t="s">
        <v>180</v>
      </c>
    </row>
    <row r="9" spans="1:13">
      <c r="A9" s="6" t="s">
        <v>181</v>
      </c>
      <c r="B9" s="8">
        <f>C5</f>
        <v>4</v>
      </c>
      <c r="C9" s="10">
        <v>4</v>
      </c>
      <c r="D9" s="13">
        <f t="shared" si="0"/>
        <v>1</v>
      </c>
      <c r="F9" s="158" t="s">
        <v>182</v>
      </c>
      <c r="G9" s="158"/>
      <c r="H9" s="8" t="s">
        <v>183</v>
      </c>
    </row>
    <row r="10" spans="1:13">
      <c r="A10" s="6" t="s">
        <v>184</v>
      </c>
      <c r="B10" s="8">
        <f>C5</f>
        <v>4</v>
      </c>
      <c r="C10" s="10">
        <v>4</v>
      </c>
      <c r="D10" s="13">
        <f t="shared" si="0"/>
        <v>1</v>
      </c>
      <c r="F10" s="158" t="s">
        <v>185</v>
      </c>
      <c r="G10" s="158"/>
      <c r="H10" s="8" t="s">
        <v>186</v>
      </c>
    </row>
    <row r="11" spans="1:13">
      <c r="A11" s="15" t="s">
        <v>187</v>
      </c>
      <c r="B11" s="8">
        <f>C5</f>
        <v>4</v>
      </c>
      <c r="C11" s="10">
        <v>0</v>
      </c>
      <c r="D11" s="13">
        <f t="shared" si="0"/>
        <v>0</v>
      </c>
      <c r="F11" s="158" t="s">
        <v>188</v>
      </c>
      <c r="G11" s="158"/>
      <c r="H11" s="8" t="s">
        <v>189</v>
      </c>
    </row>
    <row r="12" spans="1:13">
      <c r="A12" s="6" t="s">
        <v>190</v>
      </c>
      <c r="B12" s="8">
        <f>C5</f>
        <v>4</v>
      </c>
      <c r="C12" s="10">
        <v>0</v>
      </c>
      <c r="D12" s="13">
        <f t="shared" si="0"/>
        <v>0</v>
      </c>
      <c r="F12" s="158" t="s">
        <v>191</v>
      </c>
      <c r="G12" s="158"/>
      <c r="H12" s="8" t="s">
        <v>192</v>
      </c>
    </row>
    <row r="13" spans="1:13" ht="31.5" customHeight="1">
      <c r="F13" s="158" t="s">
        <v>193</v>
      </c>
      <c r="G13" s="158"/>
      <c r="H13" s="8" t="s">
        <v>194</v>
      </c>
    </row>
    <row r="14" spans="1:13" hidden="1">
      <c r="A14" s="7"/>
      <c r="B14" s="7" t="s">
        <v>195</v>
      </c>
      <c r="C14" s="7" t="s">
        <v>196</v>
      </c>
      <c r="G14" s="7" t="s">
        <v>174</v>
      </c>
      <c r="H14" s="7" t="s">
        <v>197</v>
      </c>
      <c r="I14" s="7" t="s">
        <v>198</v>
      </c>
      <c r="J14" s="7" t="s">
        <v>199</v>
      </c>
      <c r="K14" s="7" t="s">
        <v>184</v>
      </c>
      <c r="L14" s="7" t="s">
        <v>187</v>
      </c>
      <c r="M14" s="7" t="s">
        <v>190</v>
      </c>
    </row>
    <row r="15" spans="1:13" hidden="1">
      <c r="A15" s="7" t="s">
        <v>118</v>
      </c>
      <c r="B15" s="7">
        <f>G15</f>
        <v>10</v>
      </c>
      <c r="C15" s="7">
        <f>G16</f>
        <v>30</v>
      </c>
      <c r="E15" s="157" t="s">
        <v>195</v>
      </c>
      <c r="F15" s="157"/>
      <c r="G15" s="16">
        <f>C6</f>
        <v>10</v>
      </c>
      <c r="H15" s="16">
        <f>40/B7*C7</f>
        <v>40</v>
      </c>
      <c r="I15" s="16">
        <f>15/B8*C8</f>
        <v>15</v>
      </c>
      <c r="J15" s="16">
        <f>10/B9*C9</f>
        <v>10</v>
      </c>
      <c r="K15" s="16">
        <f>10/B10*C10</f>
        <v>10</v>
      </c>
      <c r="L15" s="16">
        <f>5/B11*C11</f>
        <v>0</v>
      </c>
      <c r="M15" s="16">
        <f>5/B12*C12</f>
        <v>0</v>
      </c>
    </row>
    <row r="16" spans="1:13" hidden="1">
      <c r="A16" s="7" t="s">
        <v>200</v>
      </c>
      <c r="B16" s="7">
        <f>H15</f>
        <v>40</v>
      </c>
      <c r="C16" s="7">
        <f>H16</f>
        <v>30</v>
      </c>
      <c r="E16" s="157" t="s">
        <v>201</v>
      </c>
      <c r="F16" s="157"/>
      <c r="G16" s="7">
        <f>G15+20</f>
        <v>30</v>
      </c>
      <c r="H16" s="7">
        <f>30/B7*C7</f>
        <v>30</v>
      </c>
      <c r="I16" s="7">
        <f>15/B8*C8</f>
        <v>15</v>
      </c>
      <c r="J16" s="7">
        <f>10/B9*C9</f>
        <v>10</v>
      </c>
      <c r="K16" s="7">
        <f>5/B10*C10</f>
        <v>5</v>
      </c>
      <c r="L16" s="7">
        <f>5/B11*C11</f>
        <v>0</v>
      </c>
      <c r="M16" s="7">
        <f>5/B12*C12</f>
        <v>0</v>
      </c>
    </row>
    <row r="17" spans="1:8" hidden="1">
      <c r="A17" s="7" t="s">
        <v>198</v>
      </c>
      <c r="B17" s="7">
        <f>I15</f>
        <v>15</v>
      </c>
      <c r="C17" s="7">
        <f>I16</f>
        <v>15</v>
      </c>
    </row>
    <row r="18" spans="1:8" ht="29.25" hidden="1" customHeight="1">
      <c r="A18" s="7" t="s">
        <v>199</v>
      </c>
      <c r="B18" s="7">
        <f>J15</f>
        <v>10</v>
      </c>
      <c r="C18" s="7">
        <f>J16</f>
        <v>10</v>
      </c>
    </row>
    <row r="19" spans="1:8" hidden="1">
      <c r="A19" s="7" t="s">
        <v>184</v>
      </c>
      <c r="B19" s="7">
        <f>K15</f>
        <v>10</v>
      </c>
      <c r="C19" s="7">
        <f>K16</f>
        <v>5</v>
      </c>
    </row>
    <row r="20" spans="1:8" hidden="1">
      <c r="A20" s="17" t="s">
        <v>187</v>
      </c>
      <c r="B20" s="7">
        <f>L15</f>
        <v>0</v>
      </c>
      <c r="C20" s="7">
        <f>L16</f>
        <v>0</v>
      </c>
    </row>
    <row r="21" spans="1:8" hidden="1">
      <c r="A21" s="7" t="s">
        <v>190</v>
      </c>
      <c r="B21" s="7">
        <f>M15</f>
        <v>0</v>
      </c>
      <c r="C21" s="7">
        <f>M16</f>
        <v>0</v>
      </c>
    </row>
    <row r="22" spans="1:8">
      <c r="A22" s="7" t="s">
        <v>202</v>
      </c>
      <c r="B22" s="18">
        <f>(B15+B16+B17+B18+B19+B20+B21)/100</f>
        <v>0.85</v>
      </c>
      <c r="C22" s="18">
        <f>(C15+C16+C17+C18+C19+C20+C21)/100</f>
        <v>0.9</v>
      </c>
      <c r="F22" s="158" t="s">
        <v>203</v>
      </c>
      <c r="G22" s="158"/>
      <c r="H22" s="8" t="s">
        <v>183</v>
      </c>
    </row>
    <row r="23" spans="1:8">
      <c r="F23" s="158" t="s">
        <v>204</v>
      </c>
      <c r="G23" s="158"/>
      <c r="H23" s="8" t="s">
        <v>205</v>
      </c>
    </row>
    <row r="24" spans="1:8">
      <c r="A24" s="6" t="s">
        <v>117</v>
      </c>
      <c r="B24" s="19">
        <v>0.01</v>
      </c>
      <c r="C24" s="19">
        <v>0.02</v>
      </c>
      <c r="F24" s="158" t="s">
        <v>206</v>
      </c>
      <c r="G24" s="158"/>
      <c r="H24" s="8" t="s">
        <v>207</v>
      </c>
    </row>
    <row r="25" spans="1:8">
      <c r="A25" s="6" t="s">
        <v>119</v>
      </c>
      <c r="B25" s="19">
        <v>0.01</v>
      </c>
      <c r="C25" s="19">
        <v>0.03</v>
      </c>
    </row>
    <row r="26" spans="1:8">
      <c r="A26" s="6" t="s">
        <v>121</v>
      </c>
      <c r="B26" s="19">
        <v>0.03</v>
      </c>
      <c r="C26" s="19">
        <v>0.08</v>
      </c>
    </row>
    <row r="27" spans="1:8">
      <c r="A27" s="6" t="s">
        <v>124</v>
      </c>
      <c r="B27" s="19">
        <v>0.05</v>
      </c>
      <c r="C27" s="19">
        <v>0.15</v>
      </c>
    </row>
    <row r="28" spans="1:8">
      <c r="A28" s="6" t="s">
        <v>135</v>
      </c>
      <c r="B28" s="19">
        <v>7.0000000000000007E-2</v>
      </c>
      <c r="C28" s="19">
        <v>0.2</v>
      </c>
    </row>
    <row r="29" spans="1:8">
      <c r="A29" s="6" t="s">
        <v>137</v>
      </c>
      <c r="B29" s="19">
        <v>0.1</v>
      </c>
      <c r="C29" s="19">
        <v>0.3</v>
      </c>
    </row>
  </sheetData>
  <mergeCells count="14">
    <mergeCell ref="D2:E2"/>
    <mergeCell ref="D3:E3"/>
    <mergeCell ref="F7:G7"/>
    <mergeCell ref="F8:G8"/>
    <mergeCell ref="F9:G9"/>
    <mergeCell ref="E16:F16"/>
    <mergeCell ref="F22:G22"/>
    <mergeCell ref="F23:G23"/>
    <mergeCell ref="F24:G24"/>
    <mergeCell ref="F10:G10"/>
    <mergeCell ref="F11:G11"/>
    <mergeCell ref="F12:G12"/>
    <mergeCell ref="F13:G13"/>
    <mergeCell ref="E15:F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9" sqref="C9"/>
    </sheetView>
  </sheetViews>
  <sheetFormatPr defaultColWidth="9.140625" defaultRowHeight="15"/>
  <cols>
    <col min="1" max="1" width="20.5703125" style="6" customWidth="1"/>
    <col min="2" max="2" width="11.7109375" style="6" customWidth="1"/>
    <col min="3" max="4" width="9.140625" style="6"/>
    <col min="5" max="5" width="10.140625" style="6" customWidth="1"/>
    <col min="6" max="6" width="10.7109375" style="6" customWidth="1"/>
    <col min="7" max="7" width="9.140625" style="6"/>
    <col min="8" max="8" width="10.42578125" style="6" customWidth="1"/>
    <col min="9" max="9" width="15.42578125" style="6" customWidth="1"/>
    <col min="10" max="16384" width="9.140625" style="6"/>
  </cols>
  <sheetData>
    <row r="2" spans="1:13">
      <c r="A2" s="7" t="s">
        <v>104</v>
      </c>
      <c r="B2" s="7" t="s">
        <v>106</v>
      </c>
      <c r="C2" s="7" t="s">
        <v>105</v>
      </c>
      <c r="D2" s="157" t="s">
        <v>171</v>
      </c>
      <c r="E2" s="157"/>
    </row>
    <row r="3" spans="1:13">
      <c r="A3" s="9">
        <v>0</v>
      </c>
      <c r="B3" s="9">
        <v>0</v>
      </c>
      <c r="C3" s="9">
        <v>1</v>
      </c>
      <c r="D3" s="159">
        <v>4</v>
      </c>
      <c r="E3" s="159"/>
    </row>
    <row r="5" spans="1:13">
      <c r="A5" s="6" t="s">
        <v>172</v>
      </c>
      <c r="B5" s="11" t="s">
        <v>173</v>
      </c>
      <c r="C5" s="11">
        <f>D3</f>
        <v>4</v>
      </c>
      <c r="D5" s="12"/>
    </row>
    <row r="6" spans="1:13">
      <c r="A6" s="6" t="s">
        <v>174</v>
      </c>
      <c r="B6" s="8">
        <v>10</v>
      </c>
      <c r="C6" s="10">
        <v>10</v>
      </c>
      <c r="D6" s="13">
        <f>((100/B6)*C6)/100</f>
        <v>1</v>
      </c>
    </row>
    <row r="7" spans="1:13">
      <c r="A7" s="6" t="s">
        <v>175</v>
      </c>
      <c r="B7" s="8">
        <f>A3+B3+C3+D3</f>
        <v>5</v>
      </c>
      <c r="C7" s="10">
        <v>5</v>
      </c>
      <c r="D7" s="13">
        <f t="shared" ref="D7:D12" si="0">((100/B7)*C7)/100</f>
        <v>1</v>
      </c>
      <c r="F7" s="160" t="s">
        <v>176</v>
      </c>
      <c r="G7" s="160"/>
      <c r="H7" s="14" t="s">
        <v>177</v>
      </c>
      <c r="J7" s="20"/>
    </row>
    <row r="8" spans="1:13">
      <c r="A8" s="6" t="s">
        <v>178</v>
      </c>
      <c r="B8" s="8">
        <f>C5</f>
        <v>4</v>
      </c>
      <c r="C8" s="10">
        <v>4</v>
      </c>
      <c r="D8" s="13">
        <f t="shared" si="0"/>
        <v>1</v>
      </c>
      <c r="F8" s="158" t="s">
        <v>179</v>
      </c>
      <c r="G8" s="158"/>
      <c r="H8" s="8" t="s">
        <v>180</v>
      </c>
    </row>
    <row r="9" spans="1:13">
      <c r="A9" s="6" t="s">
        <v>181</v>
      </c>
      <c r="B9" s="8">
        <f>C5</f>
        <v>4</v>
      </c>
      <c r="C9" s="10">
        <v>4</v>
      </c>
      <c r="D9" s="13">
        <f t="shared" si="0"/>
        <v>1</v>
      </c>
      <c r="F9" s="158" t="s">
        <v>182</v>
      </c>
      <c r="G9" s="158"/>
      <c r="H9" s="8" t="s">
        <v>183</v>
      </c>
    </row>
    <row r="10" spans="1:13">
      <c r="A10" s="6" t="s">
        <v>184</v>
      </c>
      <c r="B10" s="8">
        <f>C5</f>
        <v>4</v>
      </c>
      <c r="C10" s="10">
        <v>0</v>
      </c>
      <c r="D10" s="13">
        <f t="shared" si="0"/>
        <v>0</v>
      </c>
      <c r="F10" s="158" t="s">
        <v>185</v>
      </c>
      <c r="G10" s="158"/>
      <c r="H10" s="8" t="s">
        <v>186</v>
      </c>
    </row>
    <row r="11" spans="1:13">
      <c r="A11" s="15" t="s">
        <v>187</v>
      </c>
      <c r="B11" s="8">
        <f>C5</f>
        <v>4</v>
      </c>
      <c r="C11" s="10">
        <v>0</v>
      </c>
      <c r="D11" s="13">
        <f t="shared" si="0"/>
        <v>0</v>
      </c>
      <c r="F11" s="158" t="s">
        <v>188</v>
      </c>
      <c r="G11" s="158"/>
      <c r="H11" s="8" t="s">
        <v>189</v>
      </c>
    </row>
    <row r="12" spans="1:13">
      <c r="A12" s="6" t="s">
        <v>190</v>
      </c>
      <c r="B12" s="8">
        <f>C5</f>
        <v>4</v>
      </c>
      <c r="C12" s="10">
        <v>0</v>
      </c>
      <c r="D12" s="13">
        <f t="shared" si="0"/>
        <v>0</v>
      </c>
      <c r="F12" s="158" t="s">
        <v>191</v>
      </c>
      <c r="G12" s="158"/>
      <c r="H12" s="8" t="s">
        <v>192</v>
      </c>
    </row>
    <row r="13" spans="1:13" ht="31.5" customHeight="1">
      <c r="F13" s="158" t="s">
        <v>193</v>
      </c>
      <c r="G13" s="158"/>
      <c r="H13" s="8" t="s">
        <v>194</v>
      </c>
    </row>
    <row r="14" spans="1:13" hidden="1">
      <c r="A14" s="7"/>
      <c r="B14" s="7" t="s">
        <v>195</v>
      </c>
      <c r="C14" s="7" t="s">
        <v>196</v>
      </c>
      <c r="G14" s="7" t="s">
        <v>174</v>
      </c>
      <c r="H14" s="7" t="s">
        <v>197</v>
      </c>
      <c r="I14" s="7" t="s">
        <v>198</v>
      </c>
      <c r="J14" s="7" t="s">
        <v>199</v>
      </c>
      <c r="K14" s="7" t="s">
        <v>184</v>
      </c>
      <c r="L14" s="7" t="s">
        <v>187</v>
      </c>
      <c r="M14" s="7" t="s">
        <v>190</v>
      </c>
    </row>
    <row r="15" spans="1:13" hidden="1">
      <c r="A15" s="7" t="s">
        <v>118</v>
      </c>
      <c r="B15" s="7">
        <f>G15</f>
        <v>10</v>
      </c>
      <c r="C15" s="7">
        <f>G16</f>
        <v>30</v>
      </c>
      <c r="E15" s="157" t="s">
        <v>195</v>
      </c>
      <c r="F15" s="157"/>
      <c r="G15" s="16">
        <f>C6</f>
        <v>10</v>
      </c>
      <c r="H15" s="16">
        <f>40/B7*C7</f>
        <v>40</v>
      </c>
      <c r="I15" s="16">
        <f>15/B8*C8</f>
        <v>15</v>
      </c>
      <c r="J15" s="16">
        <f>10/B9*C9</f>
        <v>10</v>
      </c>
      <c r="K15" s="16">
        <f>10/B10*C10</f>
        <v>0</v>
      </c>
      <c r="L15" s="16">
        <f>5/B11*C11</f>
        <v>0</v>
      </c>
      <c r="M15" s="16">
        <f>5/B12*C12</f>
        <v>0</v>
      </c>
    </row>
    <row r="16" spans="1:13" hidden="1">
      <c r="A16" s="7" t="s">
        <v>200</v>
      </c>
      <c r="B16" s="7">
        <f>H15</f>
        <v>40</v>
      </c>
      <c r="C16" s="7">
        <f>H16</f>
        <v>30</v>
      </c>
      <c r="E16" s="157" t="s">
        <v>201</v>
      </c>
      <c r="F16" s="157"/>
      <c r="G16" s="7">
        <f>G15+20</f>
        <v>30</v>
      </c>
      <c r="H16" s="7">
        <f>30/B7*C7</f>
        <v>30</v>
      </c>
      <c r="I16" s="7">
        <f>15/B8*C8</f>
        <v>15</v>
      </c>
      <c r="J16" s="7">
        <f>10/B9*C9</f>
        <v>10</v>
      </c>
      <c r="K16" s="7">
        <f>5/B10*C10</f>
        <v>0</v>
      </c>
      <c r="L16" s="7">
        <f>5/B11*C11</f>
        <v>0</v>
      </c>
      <c r="M16" s="7">
        <f>5/B12*C12</f>
        <v>0</v>
      </c>
    </row>
    <row r="17" spans="1:8" hidden="1">
      <c r="A17" s="7" t="s">
        <v>198</v>
      </c>
      <c r="B17" s="7">
        <f>I15</f>
        <v>15</v>
      </c>
      <c r="C17" s="7">
        <f>I16</f>
        <v>15</v>
      </c>
    </row>
    <row r="18" spans="1:8" ht="29.25" hidden="1" customHeight="1">
      <c r="A18" s="7" t="s">
        <v>199</v>
      </c>
      <c r="B18" s="7">
        <f>J15</f>
        <v>10</v>
      </c>
      <c r="C18" s="7">
        <f>J16</f>
        <v>10</v>
      </c>
    </row>
    <row r="19" spans="1:8" hidden="1">
      <c r="A19" s="7" t="s">
        <v>184</v>
      </c>
      <c r="B19" s="7">
        <f>K15</f>
        <v>0</v>
      </c>
      <c r="C19" s="7">
        <f>K16</f>
        <v>0</v>
      </c>
    </row>
    <row r="20" spans="1:8" hidden="1">
      <c r="A20" s="17" t="s">
        <v>187</v>
      </c>
      <c r="B20" s="7">
        <f>L15</f>
        <v>0</v>
      </c>
      <c r="C20" s="7">
        <f>L16</f>
        <v>0</v>
      </c>
    </row>
    <row r="21" spans="1:8" hidden="1">
      <c r="A21" s="7" t="s">
        <v>190</v>
      </c>
      <c r="B21" s="7">
        <f>M15</f>
        <v>0</v>
      </c>
      <c r="C21" s="7">
        <f>M16</f>
        <v>0</v>
      </c>
    </row>
    <row r="22" spans="1:8">
      <c r="A22" s="7" t="s">
        <v>202</v>
      </c>
      <c r="B22" s="18">
        <f>(B15+B16+B17+B18+B19+B20+B21)/100</f>
        <v>0.75</v>
      </c>
      <c r="C22" s="18">
        <f>(C15+C16+C17+C18+C19+C20+C21)/100</f>
        <v>0.85</v>
      </c>
      <c r="F22" s="158" t="s">
        <v>203</v>
      </c>
      <c r="G22" s="158"/>
      <c r="H22" s="8" t="s">
        <v>183</v>
      </c>
    </row>
    <row r="23" spans="1:8">
      <c r="F23" s="158" t="s">
        <v>204</v>
      </c>
      <c r="G23" s="158"/>
      <c r="H23" s="8" t="s">
        <v>205</v>
      </c>
    </row>
    <row r="24" spans="1:8">
      <c r="A24" s="6" t="s">
        <v>117</v>
      </c>
      <c r="B24" s="19">
        <v>0.01</v>
      </c>
      <c r="C24" s="19">
        <v>0.02</v>
      </c>
      <c r="F24" s="158" t="s">
        <v>206</v>
      </c>
      <c r="G24" s="158"/>
      <c r="H24" s="8" t="s">
        <v>207</v>
      </c>
    </row>
    <row r="25" spans="1:8">
      <c r="A25" s="6" t="s">
        <v>119</v>
      </c>
      <c r="B25" s="19">
        <v>0.01</v>
      </c>
      <c r="C25" s="19">
        <v>0.03</v>
      </c>
    </row>
    <row r="26" spans="1:8">
      <c r="A26" s="6" t="s">
        <v>121</v>
      </c>
      <c r="B26" s="19">
        <v>0.03</v>
      </c>
      <c r="C26" s="19">
        <v>0.08</v>
      </c>
    </row>
    <row r="27" spans="1:8">
      <c r="A27" s="6" t="s">
        <v>124</v>
      </c>
      <c r="B27" s="19">
        <v>0.05</v>
      </c>
      <c r="C27" s="19">
        <v>0.15</v>
      </c>
    </row>
    <row r="28" spans="1:8">
      <c r="A28" s="6" t="s">
        <v>135</v>
      </c>
      <c r="B28" s="19">
        <v>7.0000000000000007E-2</v>
      </c>
      <c r="C28" s="19">
        <v>0.2</v>
      </c>
    </row>
    <row r="29" spans="1:8">
      <c r="A29" s="6" t="s">
        <v>137</v>
      </c>
      <c r="B29" s="19">
        <v>0.1</v>
      </c>
      <c r="C29" s="19">
        <v>0.3</v>
      </c>
    </row>
  </sheetData>
  <mergeCells count="14">
    <mergeCell ref="D2:E2"/>
    <mergeCell ref="D3:E3"/>
    <mergeCell ref="F7:G7"/>
    <mergeCell ref="F8:G8"/>
    <mergeCell ref="F9:G9"/>
    <mergeCell ref="E16:F16"/>
    <mergeCell ref="F22:G22"/>
    <mergeCell ref="F23:G23"/>
    <mergeCell ref="F24:G24"/>
    <mergeCell ref="F10:G10"/>
    <mergeCell ref="F11:G11"/>
    <mergeCell ref="F12:G12"/>
    <mergeCell ref="F13:G13"/>
    <mergeCell ref="E15:F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11" sqref="C11"/>
    </sheetView>
  </sheetViews>
  <sheetFormatPr defaultColWidth="9.140625" defaultRowHeight="15"/>
  <cols>
    <col min="1" max="1" width="20.5703125" style="6" customWidth="1"/>
    <col min="2" max="2" width="11.7109375" style="6" customWidth="1"/>
    <col min="3" max="4" width="9.140625" style="6"/>
    <col min="5" max="5" width="10.140625" style="6" customWidth="1"/>
    <col min="6" max="6" width="10.7109375" style="6" customWidth="1"/>
    <col min="7" max="7" width="9.140625" style="6"/>
    <col min="8" max="8" width="10.42578125" style="6" customWidth="1"/>
    <col min="9" max="9" width="15.42578125" style="6" customWidth="1"/>
    <col min="10" max="16384" width="9.140625" style="6"/>
  </cols>
  <sheetData>
    <row r="2" spans="1:13">
      <c r="A2" s="7" t="s">
        <v>104</v>
      </c>
      <c r="B2" s="7" t="s">
        <v>106</v>
      </c>
      <c r="C2" s="7" t="s">
        <v>105</v>
      </c>
      <c r="D2" s="157" t="s">
        <v>171</v>
      </c>
      <c r="E2" s="157"/>
    </row>
    <row r="3" spans="1:13">
      <c r="A3" s="9">
        <v>0</v>
      </c>
      <c r="B3" s="9">
        <v>0</v>
      </c>
      <c r="C3" s="9">
        <v>1</v>
      </c>
      <c r="D3" s="159">
        <v>4</v>
      </c>
      <c r="E3" s="159"/>
    </row>
    <row r="5" spans="1:13">
      <c r="A5" s="6" t="s">
        <v>172</v>
      </c>
      <c r="B5" s="11" t="s">
        <v>173</v>
      </c>
      <c r="C5" s="11">
        <f>D3</f>
        <v>4</v>
      </c>
      <c r="D5" s="12"/>
    </row>
    <row r="6" spans="1:13">
      <c r="A6" s="6" t="s">
        <v>174</v>
      </c>
      <c r="B6" s="8">
        <v>10</v>
      </c>
      <c r="C6" s="10">
        <v>10</v>
      </c>
      <c r="D6" s="13">
        <f>((100/B6)*C6)/100</f>
        <v>1</v>
      </c>
    </row>
    <row r="7" spans="1:13">
      <c r="A7" s="6" t="s">
        <v>175</v>
      </c>
      <c r="B7" s="8">
        <f>A3+B3+C3+D3</f>
        <v>5</v>
      </c>
      <c r="C7" s="10">
        <v>5</v>
      </c>
      <c r="D7" s="13">
        <f t="shared" ref="D7:D12" si="0">((100/B7)*C7)/100</f>
        <v>1</v>
      </c>
      <c r="F7" s="160" t="s">
        <v>176</v>
      </c>
      <c r="G7" s="160"/>
      <c r="H7" s="14" t="s">
        <v>177</v>
      </c>
      <c r="J7" s="20"/>
    </row>
    <row r="8" spans="1:13">
      <c r="A8" s="6" t="s">
        <v>178</v>
      </c>
      <c r="B8" s="8">
        <f>C5</f>
        <v>4</v>
      </c>
      <c r="C8" s="10">
        <v>4</v>
      </c>
      <c r="D8" s="13">
        <f t="shared" si="0"/>
        <v>1</v>
      </c>
      <c r="F8" s="158" t="s">
        <v>179</v>
      </c>
      <c r="G8" s="158"/>
      <c r="H8" s="8" t="s">
        <v>180</v>
      </c>
    </row>
    <row r="9" spans="1:13">
      <c r="A9" s="6" t="s">
        <v>181</v>
      </c>
      <c r="B9" s="8">
        <f>C5</f>
        <v>4</v>
      </c>
      <c r="C9" s="10">
        <v>4</v>
      </c>
      <c r="D9" s="13">
        <f t="shared" si="0"/>
        <v>1</v>
      </c>
      <c r="F9" s="158" t="s">
        <v>182</v>
      </c>
      <c r="G9" s="158"/>
      <c r="H9" s="8" t="s">
        <v>183</v>
      </c>
    </row>
    <row r="10" spans="1:13">
      <c r="A10" s="6" t="s">
        <v>184</v>
      </c>
      <c r="B10" s="8">
        <f>C5</f>
        <v>4</v>
      </c>
      <c r="C10" s="10">
        <v>4</v>
      </c>
      <c r="D10" s="13">
        <f t="shared" si="0"/>
        <v>1</v>
      </c>
      <c r="F10" s="158" t="s">
        <v>185</v>
      </c>
      <c r="G10" s="158"/>
      <c r="H10" s="8" t="s">
        <v>186</v>
      </c>
    </row>
    <row r="11" spans="1:13">
      <c r="A11" s="15" t="s">
        <v>187</v>
      </c>
      <c r="B11" s="8">
        <f>C5</f>
        <v>4</v>
      </c>
      <c r="C11" s="10">
        <v>2</v>
      </c>
      <c r="D11" s="13">
        <f t="shared" si="0"/>
        <v>0.5</v>
      </c>
      <c r="F11" s="158" t="s">
        <v>188</v>
      </c>
      <c r="G11" s="158"/>
      <c r="H11" s="8" t="s">
        <v>189</v>
      </c>
    </row>
    <row r="12" spans="1:13">
      <c r="A12" s="6" t="s">
        <v>190</v>
      </c>
      <c r="B12" s="8">
        <f>C5</f>
        <v>4</v>
      </c>
      <c r="C12" s="10">
        <v>0</v>
      </c>
      <c r="D12" s="13">
        <f t="shared" si="0"/>
        <v>0</v>
      </c>
      <c r="F12" s="158" t="s">
        <v>191</v>
      </c>
      <c r="G12" s="158"/>
      <c r="H12" s="8" t="s">
        <v>192</v>
      </c>
    </row>
    <row r="13" spans="1:13" ht="31.5" customHeight="1">
      <c r="F13" s="158" t="s">
        <v>193</v>
      </c>
      <c r="G13" s="158"/>
      <c r="H13" s="8" t="s">
        <v>194</v>
      </c>
    </row>
    <row r="14" spans="1:13" hidden="1">
      <c r="A14" s="7"/>
      <c r="B14" s="7" t="s">
        <v>195</v>
      </c>
      <c r="C14" s="7" t="s">
        <v>196</v>
      </c>
      <c r="G14" s="7" t="s">
        <v>174</v>
      </c>
      <c r="H14" s="7" t="s">
        <v>197</v>
      </c>
      <c r="I14" s="7" t="s">
        <v>198</v>
      </c>
      <c r="J14" s="7" t="s">
        <v>199</v>
      </c>
      <c r="K14" s="7" t="s">
        <v>184</v>
      </c>
      <c r="L14" s="7" t="s">
        <v>187</v>
      </c>
      <c r="M14" s="7" t="s">
        <v>190</v>
      </c>
    </row>
    <row r="15" spans="1:13" hidden="1">
      <c r="A15" s="7" t="s">
        <v>118</v>
      </c>
      <c r="B15" s="7">
        <f>G15</f>
        <v>10</v>
      </c>
      <c r="C15" s="7">
        <f>G16</f>
        <v>30</v>
      </c>
      <c r="E15" s="157" t="s">
        <v>195</v>
      </c>
      <c r="F15" s="157"/>
      <c r="G15" s="16">
        <f>C6</f>
        <v>10</v>
      </c>
      <c r="H15" s="16">
        <f>40/B7*C7</f>
        <v>40</v>
      </c>
      <c r="I15" s="16">
        <f>15/B8*C8</f>
        <v>15</v>
      </c>
      <c r="J15" s="16">
        <f>10/B9*C9</f>
        <v>10</v>
      </c>
      <c r="K15" s="16">
        <f>10/B10*C10</f>
        <v>10</v>
      </c>
      <c r="L15" s="16">
        <f>5/B11*C11</f>
        <v>2.5</v>
      </c>
      <c r="M15" s="16">
        <f>5/B12*C12</f>
        <v>0</v>
      </c>
    </row>
    <row r="16" spans="1:13" hidden="1">
      <c r="A16" s="7" t="s">
        <v>200</v>
      </c>
      <c r="B16" s="7">
        <f>H15</f>
        <v>40</v>
      </c>
      <c r="C16" s="7">
        <f>H16</f>
        <v>30</v>
      </c>
      <c r="E16" s="157" t="s">
        <v>201</v>
      </c>
      <c r="F16" s="157"/>
      <c r="G16" s="7">
        <f>G15+20</f>
        <v>30</v>
      </c>
      <c r="H16" s="7">
        <f>30/B7*C7</f>
        <v>30</v>
      </c>
      <c r="I16" s="7">
        <f>15/B8*C8</f>
        <v>15</v>
      </c>
      <c r="J16" s="7">
        <f>10/B9*C9</f>
        <v>10</v>
      </c>
      <c r="K16" s="7">
        <f>5/B10*C10</f>
        <v>5</v>
      </c>
      <c r="L16" s="7">
        <f>5/B11*C11</f>
        <v>2.5</v>
      </c>
      <c r="M16" s="7">
        <f>5/B12*C12</f>
        <v>0</v>
      </c>
    </row>
    <row r="17" spans="1:8" hidden="1">
      <c r="A17" s="7" t="s">
        <v>198</v>
      </c>
      <c r="B17" s="7">
        <f>I15</f>
        <v>15</v>
      </c>
      <c r="C17" s="7">
        <f>I16</f>
        <v>15</v>
      </c>
    </row>
    <row r="18" spans="1:8" ht="29.25" hidden="1" customHeight="1">
      <c r="A18" s="7" t="s">
        <v>199</v>
      </c>
      <c r="B18" s="7">
        <f>J15</f>
        <v>10</v>
      </c>
      <c r="C18" s="7">
        <f>J16</f>
        <v>10</v>
      </c>
    </row>
    <row r="19" spans="1:8" hidden="1">
      <c r="A19" s="7" t="s">
        <v>184</v>
      </c>
      <c r="B19" s="7">
        <f>K15</f>
        <v>10</v>
      </c>
      <c r="C19" s="7">
        <f>K16</f>
        <v>5</v>
      </c>
    </row>
    <row r="20" spans="1:8" hidden="1">
      <c r="A20" s="17" t="s">
        <v>187</v>
      </c>
      <c r="B20" s="7">
        <f>L15</f>
        <v>2.5</v>
      </c>
      <c r="C20" s="7">
        <f>L16</f>
        <v>2.5</v>
      </c>
    </row>
    <row r="21" spans="1:8" hidden="1">
      <c r="A21" s="7" t="s">
        <v>190</v>
      </c>
      <c r="B21" s="7">
        <f>M15</f>
        <v>0</v>
      </c>
      <c r="C21" s="7">
        <f>M16</f>
        <v>0</v>
      </c>
    </row>
    <row r="22" spans="1:8">
      <c r="A22" s="7" t="s">
        <v>202</v>
      </c>
      <c r="B22" s="18">
        <f>(B15+B16+B17+B18+B19+B20+B21)/100</f>
        <v>0.875</v>
      </c>
      <c r="C22" s="18">
        <f>(C15+C16+C17+C18+C19+C20+C21)/100</f>
        <v>0.92500000000000004</v>
      </c>
      <c r="F22" s="158" t="s">
        <v>203</v>
      </c>
      <c r="G22" s="158"/>
      <c r="H22" s="8" t="s">
        <v>183</v>
      </c>
    </row>
    <row r="23" spans="1:8">
      <c r="F23" s="158" t="s">
        <v>204</v>
      </c>
      <c r="G23" s="158"/>
      <c r="H23" s="8" t="s">
        <v>205</v>
      </c>
    </row>
    <row r="24" spans="1:8">
      <c r="A24" s="6" t="s">
        <v>117</v>
      </c>
      <c r="B24" s="19">
        <v>0.01</v>
      </c>
      <c r="C24" s="19">
        <v>0.02</v>
      </c>
      <c r="F24" s="158" t="s">
        <v>206</v>
      </c>
      <c r="G24" s="158"/>
      <c r="H24" s="8" t="s">
        <v>207</v>
      </c>
    </row>
    <row r="25" spans="1:8">
      <c r="A25" s="6" t="s">
        <v>119</v>
      </c>
      <c r="B25" s="19">
        <v>0.01</v>
      </c>
      <c r="C25" s="19">
        <v>0.03</v>
      </c>
    </row>
    <row r="26" spans="1:8">
      <c r="A26" s="6" t="s">
        <v>121</v>
      </c>
      <c r="B26" s="19">
        <v>0.03</v>
      </c>
      <c r="C26" s="19">
        <v>0.08</v>
      </c>
    </row>
    <row r="27" spans="1:8">
      <c r="A27" s="6" t="s">
        <v>124</v>
      </c>
      <c r="B27" s="19">
        <v>0.05</v>
      </c>
      <c r="C27" s="19">
        <v>0.15</v>
      </c>
    </row>
    <row r="28" spans="1:8">
      <c r="A28" s="6" t="s">
        <v>135</v>
      </c>
      <c r="B28" s="19">
        <v>7.0000000000000007E-2</v>
      </c>
      <c r="C28" s="19">
        <v>0.2</v>
      </c>
    </row>
    <row r="29" spans="1:8">
      <c r="A29" s="6" t="s">
        <v>137</v>
      </c>
      <c r="B29" s="19">
        <v>0.1</v>
      </c>
      <c r="C29" s="19">
        <v>0.3</v>
      </c>
    </row>
  </sheetData>
  <mergeCells count="14">
    <mergeCell ref="D2:E2"/>
    <mergeCell ref="D3:E3"/>
    <mergeCell ref="F7:G7"/>
    <mergeCell ref="F8:G8"/>
    <mergeCell ref="F9:G9"/>
    <mergeCell ref="E16:F16"/>
    <mergeCell ref="F22:G22"/>
    <mergeCell ref="F23:G23"/>
    <mergeCell ref="F24:G24"/>
    <mergeCell ref="F10:G10"/>
    <mergeCell ref="F11:G11"/>
    <mergeCell ref="F12:G12"/>
    <mergeCell ref="F13:G13"/>
    <mergeCell ref="E15:F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7" sqref="C7"/>
    </sheetView>
  </sheetViews>
  <sheetFormatPr defaultColWidth="9.140625" defaultRowHeight="15"/>
  <cols>
    <col min="1" max="1" width="20.5703125" style="6" customWidth="1"/>
    <col min="2" max="2" width="11.7109375" style="6" customWidth="1"/>
    <col min="3" max="4" width="9.140625" style="6"/>
    <col min="5" max="5" width="10.140625" style="6" customWidth="1"/>
    <col min="6" max="6" width="10.7109375" style="6" customWidth="1"/>
    <col min="7" max="7" width="9.140625" style="6"/>
    <col min="8" max="8" width="10.42578125" style="6" customWidth="1"/>
    <col min="9" max="9" width="15.42578125" style="6" customWidth="1"/>
    <col min="10" max="16384" width="9.140625" style="6"/>
  </cols>
  <sheetData>
    <row r="2" spans="1:13">
      <c r="A2" s="7" t="s">
        <v>104</v>
      </c>
      <c r="B2" s="7" t="s">
        <v>106</v>
      </c>
      <c r="C2" s="7" t="s">
        <v>105</v>
      </c>
      <c r="D2" s="157" t="s">
        <v>171</v>
      </c>
      <c r="E2" s="157"/>
    </row>
    <row r="3" spans="1:13">
      <c r="A3" s="9">
        <v>0</v>
      </c>
      <c r="B3" s="9">
        <v>0</v>
      </c>
      <c r="C3" s="9">
        <v>1</v>
      </c>
      <c r="D3" s="159">
        <v>4</v>
      </c>
      <c r="E3" s="159"/>
    </row>
    <row r="5" spans="1:13">
      <c r="A5" s="6" t="s">
        <v>172</v>
      </c>
      <c r="B5" s="11" t="s">
        <v>173</v>
      </c>
      <c r="C5" s="11">
        <f>D3</f>
        <v>4</v>
      </c>
      <c r="D5" s="12"/>
    </row>
    <row r="6" spans="1:13">
      <c r="A6" s="6" t="s">
        <v>174</v>
      </c>
      <c r="B6" s="8">
        <v>10</v>
      </c>
      <c r="C6" s="10">
        <v>10</v>
      </c>
      <c r="D6" s="13">
        <f>((100/B6)*C6)/100</f>
        <v>1</v>
      </c>
    </row>
    <row r="7" spans="1:13">
      <c r="A7" s="6" t="s">
        <v>175</v>
      </c>
      <c r="B7" s="8">
        <f>A3+B3+C3+D3</f>
        <v>5</v>
      </c>
      <c r="C7" s="10">
        <v>5</v>
      </c>
      <c r="D7" s="13">
        <f t="shared" ref="D7:D12" si="0">((100/B7)*C7)/100</f>
        <v>1</v>
      </c>
      <c r="F7" s="160" t="s">
        <v>176</v>
      </c>
      <c r="G7" s="160"/>
      <c r="H7" s="14" t="s">
        <v>177</v>
      </c>
      <c r="J7" s="20"/>
    </row>
    <row r="8" spans="1:13">
      <c r="A8" s="6" t="s">
        <v>178</v>
      </c>
      <c r="B8" s="8">
        <f>C5</f>
        <v>4</v>
      </c>
      <c r="C8" s="10">
        <v>0</v>
      </c>
      <c r="D8" s="13">
        <f t="shared" si="0"/>
        <v>0</v>
      </c>
      <c r="F8" s="158" t="s">
        <v>179</v>
      </c>
      <c r="G8" s="158"/>
      <c r="H8" s="8" t="s">
        <v>180</v>
      </c>
    </row>
    <row r="9" spans="1:13">
      <c r="A9" s="6" t="s">
        <v>181</v>
      </c>
      <c r="B9" s="8">
        <f>C5</f>
        <v>4</v>
      </c>
      <c r="C9" s="10">
        <v>0</v>
      </c>
      <c r="D9" s="13">
        <f t="shared" si="0"/>
        <v>0</v>
      </c>
      <c r="F9" s="158" t="s">
        <v>182</v>
      </c>
      <c r="G9" s="158"/>
      <c r="H9" s="8" t="s">
        <v>183</v>
      </c>
    </row>
    <row r="10" spans="1:13">
      <c r="A10" s="6" t="s">
        <v>184</v>
      </c>
      <c r="B10" s="8">
        <f>C5</f>
        <v>4</v>
      </c>
      <c r="C10" s="10">
        <v>0</v>
      </c>
      <c r="D10" s="13">
        <f t="shared" si="0"/>
        <v>0</v>
      </c>
      <c r="F10" s="158" t="s">
        <v>185</v>
      </c>
      <c r="G10" s="158"/>
      <c r="H10" s="8" t="s">
        <v>186</v>
      </c>
    </row>
    <row r="11" spans="1:13">
      <c r="A11" s="15" t="s">
        <v>187</v>
      </c>
      <c r="B11" s="8">
        <f>C5</f>
        <v>4</v>
      </c>
      <c r="C11" s="10">
        <v>0</v>
      </c>
      <c r="D11" s="13">
        <f t="shared" si="0"/>
        <v>0</v>
      </c>
      <c r="F11" s="158" t="s">
        <v>188</v>
      </c>
      <c r="G11" s="158"/>
      <c r="H11" s="8" t="s">
        <v>189</v>
      </c>
    </row>
    <row r="12" spans="1:13">
      <c r="A12" s="6" t="s">
        <v>190</v>
      </c>
      <c r="B12" s="8">
        <f>C5</f>
        <v>4</v>
      </c>
      <c r="C12" s="10">
        <v>0</v>
      </c>
      <c r="D12" s="13">
        <f t="shared" si="0"/>
        <v>0</v>
      </c>
      <c r="F12" s="158" t="s">
        <v>191</v>
      </c>
      <c r="G12" s="158"/>
      <c r="H12" s="8" t="s">
        <v>192</v>
      </c>
    </row>
    <row r="13" spans="1:13" ht="31.5" customHeight="1">
      <c r="F13" s="158" t="s">
        <v>193</v>
      </c>
      <c r="G13" s="158"/>
      <c r="H13" s="8" t="s">
        <v>194</v>
      </c>
    </row>
    <row r="14" spans="1:13" hidden="1">
      <c r="A14" s="7"/>
      <c r="B14" s="7" t="s">
        <v>195</v>
      </c>
      <c r="C14" s="7" t="s">
        <v>196</v>
      </c>
      <c r="G14" s="7" t="s">
        <v>174</v>
      </c>
      <c r="H14" s="7" t="s">
        <v>197</v>
      </c>
      <c r="I14" s="7" t="s">
        <v>198</v>
      </c>
      <c r="J14" s="7" t="s">
        <v>199</v>
      </c>
      <c r="K14" s="7" t="s">
        <v>184</v>
      </c>
      <c r="L14" s="7" t="s">
        <v>187</v>
      </c>
      <c r="M14" s="7" t="s">
        <v>190</v>
      </c>
    </row>
    <row r="15" spans="1:13" hidden="1">
      <c r="A15" s="7" t="s">
        <v>118</v>
      </c>
      <c r="B15" s="7">
        <f>G15</f>
        <v>10</v>
      </c>
      <c r="C15" s="7">
        <f>G16</f>
        <v>30</v>
      </c>
      <c r="E15" s="157" t="s">
        <v>195</v>
      </c>
      <c r="F15" s="157"/>
      <c r="G15" s="16">
        <f>C6</f>
        <v>10</v>
      </c>
      <c r="H15" s="16">
        <f>40/B7*C7</f>
        <v>40</v>
      </c>
      <c r="I15" s="16">
        <f>15/B8*C8</f>
        <v>0</v>
      </c>
      <c r="J15" s="16">
        <f>10/B9*C9</f>
        <v>0</v>
      </c>
      <c r="K15" s="16">
        <f>10/B10*C10</f>
        <v>0</v>
      </c>
      <c r="L15" s="16">
        <f>5/B11*C11</f>
        <v>0</v>
      </c>
      <c r="M15" s="16">
        <f>5/B12*C12</f>
        <v>0</v>
      </c>
    </row>
    <row r="16" spans="1:13" hidden="1">
      <c r="A16" s="7" t="s">
        <v>200</v>
      </c>
      <c r="B16" s="7">
        <f>H15</f>
        <v>40</v>
      </c>
      <c r="C16" s="7">
        <f>H16</f>
        <v>30</v>
      </c>
      <c r="E16" s="157" t="s">
        <v>201</v>
      </c>
      <c r="F16" s="157"/>
      <c r="G16" s="7">
        <f>G15+20</f>
        <v>30</v>
      </c>
      <c r="H16" s="7">
        <f>30/B7*C7</f>
        <v>30</v>
      </c>
      <c r="I16" s="7">
        <f>15/B8*C8</f>
        <v>0</v>
      </c>
      <c r="J16" s="7">
        <f>10/B9*C9</f>
        <v>0</v>
      </c>
      <c r="K16" s="7">
        <f>5/B10*C10</f>
        <v>0</v>
      </c>
      <c r="L16" s="7">
        <f>5/B11*C11</f>
        <v>0</v>
      </c>
      <c r="M16" s="7">
        <f>5/B12*C12</f>
        <v>0</v>
      </c>
    </row>
    <row r="17" spans="1:8" hidden="1">
      <c r="A17" s="7" t="s">
        <v>198</v>
      </c>
      <c r="B17" s="7">
        <f>I15</f>
        <v>0</v>
      </c>
      <c r="C17" s="7">
        <f>I16</f>
        <v>0</v>
      </c>
    </row>
    <row r="18" spans="1:8" ht="29.25" hidden="1" customHeight="1">
      <c r="A18" s="7" t="s">
        <v>199</v>
      </c>
      <c r="B18" s="7">
        <f>J15</f>
        <v>0</v>
      </c>
      <c r="C18" s="7">
        <f>J16</f>
        <v>0</v>
      </c>
    </row>
    <row r="19" spans="1:8" hidden="1">
      <c r="A19" s="7" t="s">
        <v>184</v>
      </c>
      <c r="B19" s="7">
        <f>K15</f>
        <v>0</v>
      </c>
      <c r="C19" s="7">
        <f>K16</f>
        <v>0</v>
      </c>
    </row>
    <row r="20" spans="1:8" hidden="1">
      <c r="A20" s="17" t="s">
        <v>187</v>
      </c>
      <c r="B20" s="7">
        <f>L15</f>
        <v>0</v>
      </c>
      <c r="C20" s="7">
        <f>L16</f>
        <v>0</v>
      </c>
    </row>
    <row r="21" spans="1:8" hidden="1">
      <c r="A21" s="7" t="s">
        <v>190</v>
      </c>
      <c r="B21" s="7">
        <f>M15</f>
        <v>0</v>
      </c>
      <c r="C21" s="7">
        <f>M16</f>
        <v>0</v>
      </c>
    </row>
    <row r="22" spans="1:8">
      <c r="A22" s="7" t="s">
        <v>202</v>
      </c>
      <c r="B22" s="18">
        <f>(B15+B16+B17+B18+B19+B20+B21)/100</f>
        <v>0.5</v>
      </c>
      <c r="C22" s="18">
        <f>(C15+C16+C17+C18+C19+C20+C21)/100</f>
        <v>0.6</v>
      </c>
      <c r="F22" s="158" t="s">
        <v>203</v>
      </c>
      <c r="G22" s="158"/>
      <c r="H22" s="8" t="s">
        <v>183</v>
      </c>
    </row>
    <row r="23" spans="1:8">
      <c r="F23" s="158" t="s">
        <v>204</v>
      </c>
      <c r="G23" s="158"/>
      <c r="H23" s="8" t="s">
        <v>205</v>
      </c>
    </row>
    <row r="24" spans="1:8">
      <c r="A24" s="6" t="s">
        <v>117</v>
      </c>
      <c r="B24" s="19">
        <v>0.01</v>
      </c>
      <c r="C24" s="19">
        <v>0.02</v>
      </c>
      <c r="F24" s="158" t="s">
        <v>206</v>
      </c>
      <c r="G24" s="158"/>
      <c r="H24" s="8" t="s">
        <v>207</v>
      </c>
    </row>
    <row r="25" spans="1:8">
      <c r="A25" s="6" t="s">
        <v>119</v>
      </c>
      <c r="B25" s="19">
        <v>0.01</v>
      </c>
      <c r="C25" s="19">
        <v>0.03</v>
      </c>
    </row>
    <row r="26" spans="1:8">
      <c r="A26" s="6" t="s">
        <v>121</v>
      </c>
      <c r="B26" s="19">
        <v>0.03</v>
      </c>
      <c r="C26" s="19">
        <v>0.08</v>
      </c>
    </row>
    <row r="27" spans="1:8">
      <c r="A27" s="6" t="s">
        <v>124</v>
      </c>
      <c r="B27" s="19">
        <v>0.05</v>
      </c>
      <c r="C27" s="19">
        <v>0.15</v>
      </c>
    </row>
    <row r="28" spans="1:8">
      <c r="A28" s="6" t="s">
        <v>135</v>
      </c>
      <c r="B28" s="19">
        <v>7.0000000000000007E-2</v>
      </c>
      <c r="C28" s="19">
        <v>0.2</v>
      </c>
    </row>
    <row r="29" spans="1:8">
      <c r="A29" s="6" t="s">
        <v>137</v>
      </c>
      <c r="B29" s="19">
        <v>0.1</v>
      </c>
      <c r="C29" s="19">
        <v>0.3</v>
      </c>
    </row>
  </sheetData>
  <mergeCells count="14">
    <mergeCell ref="D2:E2"/>
    <mergeCell ref="D3:E3"/>
    <mergeCell ref="F7:G7"/>
    <mergeCell ref="F8:G8"/>
    <mergeCell ref="F9:G9"/>
    <mergeCell ref="E16:F16"/>
    <mergeCell ref="F22:G22"/>
    <mergeCell ref="F23:G23"/>
    <mergeCell ref="F24:G24"/>
    <mergeCell ref="F10:G10"/>
    <mergeCell ref="F11:G11"/>
    <mergeCell ref="F12:G12"/>
    <mergeCell ref="F13:G13"/>
    <mergeCell ref="E15:F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E22" sqref="E22"/>
    </sheetView>
  </sheetViews>
  <sheetFormatPr defaultColWidth="9" defaultRowHeight="15"/>
  <cols>
    <col min="1" max="1" width="10.28515625" customWidth="1"/>
  </cols>
  <sheetData>
    <row r="2" spans="1:1">
      <c r="A2" s="21">
        <v>44249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Sheet1</vt:lpstr>
      <vt:lpstr>6</vt:lpstr>
      <vt:lpstr>7</vt:lpstr>
      <vt:lpstr>8</vt:lpstr>
      <vt:lpstr>1, 3, 4</vt:lpstr>
      <vt:lpstr>2</vt:lpstr>
      <vt:lpstr>5</vt:lpstr>
      <vt:lpstr>5 (2)</vt:lpstr>
      <vt:lpstr>Note</vt:lpstr>
      <vt:lpstr>A (2)</vt:lpstr>
      <vt:lpstr>B</vt:lpstr>
      <vt:lpstr>Wing A</vt:lpstr>
      <vt:lpstr>Wing B</vt:lpstr>
      <vt:lpstr>Wing C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Welcome</cp:lastModifiedBy>
  <cp:lastPrinted>2025-09-10T12:39:24Z</cp:lastPrinted>
  <dcterms:created xsi:type="dcterms:W3CDTF">2013-11-23T05:32:00Z</dcterms:created>
  <dcterms:modified xsi:type="dcterms:W3CDTF">2025-09-10T12:39:25Z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D906DB8F7E61485B953EE4187B3B368F_12</vt:lpwstr>
  </property>
  <property fmtid="{D5CDD505-2E9C-101B-9397-08002B2CF9AE}" pid="3" name="KSOProductBuildVer">
    <vt:lpwstr>1033-12.2.0.20326</vt:lpwstr>
  </property>
</Properties>
</file>