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Sept 25\Axis\Dump\"/>
    </mc:Choice>
  </mc:AlternateContent>
  <xr:revisionPtr revIDLastSave="0" documentId="13_ncr:1_{7702FE5E-DB73-470F-8FA5-35D8EBB16832}" xr6:coauthVersionLast="47" xr6:coauthVersionMax="47" xr10:uidLastSave="{00000000-0000-0000-0000-000000000000}"/>
  <bookViews>
    <workbookView xWindow="-108" yWindow="-108" windowWidth="23256" windowHeight="12456" xr2:uid="{00000000-000D-0000-FFFF-FFFF00000000}"/>
  </bookViews>
  <sheets>
    <sheet name="Sheet1" sheetId="1" r:id="rId1"/>
    <sheet name="Construction %" sheetId="14" r:id="rId2"/>
    <sheet name="Construction % (2)" sheetId="15" r:id="rId3"/>
    <sheet name="Note" sheetId="16" r:id="rId4"/>
    <sheet name="Wing A" sheetId="11" r:id="rId5"/>
    <sheet name="Wing B" sheetId="12" r:id="rId6"/>
    <sheet name="Wing C" sheetId="13" r:id="rId7"/>
  </sheets>
  <definedNames>
    <definedName name="_xlnm.Print_Area" localSheetId="0">Sheet1!$A$1:$J$213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0" i="1" l="1"/>
  <c r="H89" i="1"/>
  <c r="H91" i="1" s="1"/>
  <c r="F3" i="1" l="1"/>
  <c r="L76" i="1"/>
  <c r="L75" i="1"/>
  <c r="L74" i="1"/>
  <c r="L73" i="1"/>
  <c r="L62" i="1"/>
  <c r="L61" i="1"/>
  <c r="L60" i="1"/>
  <c r="L59" i="1"/>
  <c r="I52" i="1"/>
  <c r="I66" i="1"/>
  <c r="D71" i="1" l="1"/>
  <c r="L69" i="1"/>
  <c r="D75" i="1"/>
  <c r="D78" i="1"/>
  <c r="D76" i="1"/>
  <c r="D74" i="1"/>
  <c r="D72" i="1"/>
  <c r="L70" i="1"/>
  <c r="C69" i="1" s="1"/>
  <c r="L68" i="1"/>
  <c r="L71" i="1"/>
  <c r="L72" i="1" s="1"/>
  <c r="L77" i="1" s="1"/>
  <c r="L78" i="1" s="1"/>
  <c r="C70" i="1" s="1"/>
  <c r="D73" i="1"/>
  <c r="D77" i="1"/>
  <c r="D64" i="1"/>
  <c r="D62" i="1"/>
  <c r="D60" i="1"/>
  <c r="D58" i="1"/>
  <c r="L56" i="1"/>
  <c r="C55" i="1" s="1"/>
  <c r="L54" i="1"/>
  <c r="D63" i="1"/>
  <c r="D61" i="1"/>
  <c r="D57" i="1"/>
  <c r="L55" i="1"/>
  <c r="L57" i="1"/>
  <c r="L58" i="1" s="1"/>
  <c r="L63" i="1" s="1"/>
  <c r="L64" i="1" s="1"/>
  <c r="C56" i="1" s="1"/>
  <c r="D59" i="1"/>
  <c r="F69" i="1" l="1"/>
  <c r="D70" i="1"/>
  <c r="H69" i="1"/>
  <c r="D69" i="1"/>
  <c r="F55" i="1"/>
  <c r="D56" i="1"/>
  <c r="H55" i="1"/>
  <c r="D55" i="1"/>
  <c r="K51" i="1" l="1"/>
  <c r="C53" i="1" s="1"/>
  <c r="K65" i="1"/>
  <c r="C67" i="1" s="1"/>
  <c r="B16" i="15" l="1"/>
  <c r="E10" i="15" s="1"/>
  <c r="B14" i="15"/>
  <c r="N6" i="15" s="1"/>
  <c r="G18" i="15" s="1"/>
  <c r="E9" i="15"/>
  <c r="B12" i="15"/>
  <c r="E8" i="15" s="1"/>
  <c r="B10" i="15"/>
  <c r="L7" i="15" s="1"/>
  <c r="H16" i="15" s="1"/>
  <c r="B8" i="15"/>
  <c r="E6" i="15" s="1"/>
  <c r="K7" i="15"/>
  <c r="H15" i="15" s="1"/>
  <c r="N7" i="15"/>
  <c r="H18" i="15" s="1"/>
  <c r="I6" i="15"/>
  <c r="G13" i="15" s="1"/>
  <c r="B6" i="15"/>
  <c r="J7" i="15" s="1"/>
  <c r="H14" i="15" s="1"/>
  <c r="E4" i="15"/>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E4" i="14"/>
  <c r="B6" i="14"/>
  <c r="E5" i="14" s="1"/>
  <c r="I6" i="14"/>
  <c r="I7" i="14" s="1"/>
  <c r="H13" i="14" s="1"/>
  <c r="B8" i="14"/>
  <c r="K7" i="14" s="1"/>
  <c r="H15" i="14" s="1"/>
  <c r="B10" i="14"/>
  <c r="L7" i="14" s="1"/>
  <c r="H16" i="14" s="1"/>
  <c r="B12" i="14"/>
  <c r="E8" i="14" s="1"/>
  <c r="B14" i="14"/>
  <c r="N6" i="14" s="1"/>
  <c r="G18" i="14" s="1"/>
  <c r="B16" i="14"/>
  <c r="E10" i="14" s="1"/>
  <c r="F7" i="1"/>
  <c r="F38" i="1"/>
  <c r="F39" i="1" s="1"/>
  <c r="D48" i="1" s="1"/>
  <c r="C43" i="1"/>
  <c r="I43" i="1"/>
  <c r="D46" i="1"/>
  <c r="G86" i="1"/>
  <c r="D99" i="1"/>
  <c r="I99" i="1"/>
  <c r="D100" i="1"/>
  <c r="D101" i="1"/>
  <c r="D102" i="1"/>
  <c r="D104" i="1"/>
  <c r="D105" i="1"/>
  <c r="D109" i="1"/>
  <c r="I109" i="1"/>
  <c r="D110" i="1"/>
  <c r="D111" i="1"/>
  <c r="D112" i="1"/>
  <c r="D113" i="1"/>
  <c r="D115" i="1"/>
  <c r="I115" i="1"/>
  <c r="D116" i="1"/>
  <c r="D117" i="1"/>
  <c r="D118" i="1"/>
  <c r="D119" i="1"/>
  <c r="E130" i="1"/>
  <c r="O6" i="15"/>
  <c r="G19" i="15" s="1"/>
  <c r="O7" i="15"/>
  <c r="H19" i="15" s="1"/>
  <c r="L6" i="15"/>
  <c r="G16" i="15" s="1"/>
  <c r="K6" i="15" l="1"/>
  <c r="G15" i="15" s="1"/>
  <c r="J7" i="14"/>
  <c r="H14" i="14" s="1"/>
  <c r="E7" i="15"/>
  <c r="M7" i="15"/>
  <c r="H17" i="15" s="1"/>
  <c r="E89" i="1"/>
  <c r="C89" i="1"/>
  <c r="E90" i="1"/>
  <c r="C90" i="1"/>
  <c r="J6" i="14"/>
  <c r="G14" i="14" s="1"/>
  <c r="G13" i="14"/>
  <c r="M6" i="15"/>
  <c r="G17" i="15" s="1"/>
  <c r="I7" i="15"/>
  <c r="H13" i="15" s="1"/>
  <c r="M35" i="12"/>
  <c r="L35" i="12" s="1"/>
  <c r="E9" i="14"/>
  <c r="J34" i="11"/>
  <c r="I34" i="11" s="1"/>
  <c r="F35" i="12"/>
  <c r="E35" i="12" s="1"/>
  <c r="K35" i="13"/>
  <c r="J35" i="13" s="1"/>
  <c r="J6" i="15"/>
  <c r="G14" i="15" s="1"/>
  <c r="K6" i="14"/>
  <c r="G15" i="14" s="1"/>
  <c r="M34" i="11"/>
  <c r="L34" i="11" s="1"/>
  <c r="N35" i="13"/>
  <c r="M35" i="13" s="1"/>
  <c r="E5" i="15"/>
  <c r="F34" i="11"/>
  <c r="E34" i="11" s="1"/>
  <c r="J35" i="12"/>
  <c r="I35" i="12" s="1"/>
  <c r="G35" i="13"/>
  <c r="F35" i="13" s="1"/>
  <c r="N7" i="14"/>
  <c r="H18" i="14" s="1"/>
  <c r="E6" i="14"/>
  <c r="L6" i="14"/>
  <c r="G16" i="14" s="1"/>
  <c r="H20" i="15"/>
  <c r="O7" i="14"/>
  <c r="H19" i="14" s="1"/>
  <c r="O6" i="14"/>
  <c r="G19" i="14" s="1"/>
  <c r="M6" i="14"/>
  <c r="G17" i="14" s="1"/>
  <c r="E7" i="14"/>
  <c r="M7" i="14"/>
  <c r="H17" i="14" s="1"/>
  <c r="H20" i="14" l="1"/>
  <c r="C91" i="1"/>
  <c r="G20" i="15"/>
  <c r="E91" i="1"/>
  <c r="G20" i="14"/>
</calcChain>
</file>

<file path=xl/sharedStrings.xml><?xml version="1.0" encoding="utf-8"?>
<sst xmlns="http://schemas.openxmlformats.org/spreadsheetml/2006/main" count="471" uniqueCount="225">
  <si>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</si>
  <si>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</si>
  <si>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</si>
  <si>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</si>
  <si>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</si>
  <si>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</si>
  <si>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</si>
  <si>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</si>
  <si>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</si>
  <si>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</si>
  <si>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</si>
  <si>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</si>
  <si>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</si>
  <si>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</si>
  <si>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</si>
  <si>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</si>
  <si>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</si>
  <si>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</si>
  <si>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</si>
  <si>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</si>
  <si>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</si>
  <si>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</si>
  <si>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</si>
  <si>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</si>
  <si>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</si>
  <si>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</si>
  <si>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</si>
  <si>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</si>
  <si>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</si>
  <si>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</si>
  <si>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</si>
  <si>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</si>
  <si>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</si>
  <si>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</si>
  <si>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</si>
  <si>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</si>
  <si>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</si>
  <si>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</si>
  <si>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</si>
  <si>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 xml:space="preserve">Latitude &amp; Longitude </t>
  </si>
  <si>
    <t>Flooring</t>
  </si>
  <si>
    <t>Finishing</t>
  </si>
  <si>
    <t xml:space="preserve">Valuation Report </t>
  </si>
  <si>
    <t xml:space="preserve">Details of Flats in Building   </t>
  </si>
  <si>
    <t>Yes</t>
  </si>
  <si>
    <t>Quality of construction: Good</t>
  </si>
  <si>
    <t>Violations Observed if any : NA</t>
  </si>
  <si>
    <t>NA</t>
  </si>
  <si>
    <t>South</t>
  </si>
  <si>
    <t xml:space="preserve">Distance from city centre: </t>
  </si>
  <si>
    <t>Plane</t>
  </si>
  <si>
    <t>Projected life of the structure: 60 Years After Completion</t>
  </si>
  <si>
    <t>No of floors at site : See Construction details</t>
  </si>
  <si>
    <t>Wheather the construction is as per approved Building plan : Under Construction</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</si>
  <si>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</si>
  <si>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</si>
  <si>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</si>
  <si>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</si>
  <si>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</si>
  <si>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</si>
  <si>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</si>
  <si>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</si>
  <si>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</si>
  <si>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</si>
  <si>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</si>
  <si>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</si>
  <si>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</si>
  <si>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</si>
  <si>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</si>
  <si>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</si>
  <si>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</si>
  <si>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</si>
  <si>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</si>
  <si>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</si>
  <si>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</si>
  <si>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</si>
  <si>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</si>
  <si>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</si>
  <si>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</si>
  <si>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</si>
  <si>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</si>
  <si>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</si>
  <si>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</si>
  <si>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</si>
  <si>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</si>
  <si>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</si>
  <si>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</si>
  <si>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</si>
  <si>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</si>
  <si>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</si>
  <si>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</si>
  <si>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</si>
  <si>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</si>
  <si>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</si>
  <si>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</si>
  <si>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</si>
  <si>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</si>
  <si>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 xml:space="preserve">O. Certificate No.: </t>
  </si>
  <si>
    <t xml:space="preserve">Date of approval: </t>
  </si>
  <si>
    <t>Name / no of the Building</t>
  </si>
  <si>
    <t>Does property have Electricity / Water / Drainage Connection</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</si>
  <si>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</si>
  <si>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</si>
  <si>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</si>
  <si>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</si>
  <si>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</si>
  <si>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</si>
  <si>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</si>
  <si>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</si>
  <si>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</si>
  <si>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</si>
  <si>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</si>
  <si>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</si>
  <si>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</si>
  <si>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</si>
  <si>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</si>
  <si>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</si>
  <si>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</si>
  <si>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</si>
  <si>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</si>
  <si>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</si>
  <si>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</si>
  <si>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</si>
  <si>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</si>
  <si>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</si>
  <si>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Type of Structure : RCC Frame Structure</t>
  </si>
  <si>
    <t>Approved no of units</t>
  </si>
  <si>
    <t>Google Map :</t>
  </si>
  <si>
    <t>Middle Class</t>
  </si>
  <si>
    <t>Developing</t>
  </si>
  <si>
    <t>RERA No.</t>
  </si>
  <si>
    <t>Recommended rate of the flat Per Sq. Ft. ( on Saleable area)</t>
  </si>
  <si>
    <t>Gross Carpet area</t>
  </si>
  <si>
    <t>Commencement Certificate No.</t>
  </si>
  <si>
    <t xml:space="preserve">Approved Floor plan No.  </t>
  </si>
  <si>
    <t>Anita Complex</t>
  </si>
  <si>
    <t>Approved Plans &amp; CC.</t>
  </si>
  <si>
    <t>P99000018491</t>
  </si>
  <si>
    <t>Survey No</t>
  </si>
  <si>
    <t>Chintupada Road</t>
  </si>
  <si>
    <t>Palghar</t>
  </si>
  <si>
    <t>401 404.</t>
  </si>
  <si>
    <t>HDIL Paradise.</t>
  </si>
  <si>
    <t>Talav</t>
  </si>
  <si>
    <t>Open</t>
  </si>
  <si>
    <t>Saware Pada</t>
  </si>
  <si>
    <r>
      <t xml:space="preserve">Approved usage of the Property: </t>
    </r>
    <r>
      <rPr>
        <sz val="11"/>
        <rFont val="Times New Roman"/>
        <family val="1"/>
      </rPr>
      <t>Residential</t>
    </r>
    <r>
      <rPr>
        <sz val="11"/>
        <color indexed="8"/>
        <rFont val="Times New Roman"/>
        <family val="1"/>
      </rPr>
      <t xml:space="preserve">
(Restrictive Covenants in regard to Land Use, if any)                                                                                                                                                </t>
    </r>
  </si>
  <si>
    <t>Ground Floor For Parking</t>
  </si>
  <si>
    <t>A Wing</t>
  </si>
  <si>
    <t>1 BHK</t>
  </si>
  <si>
    <t>1 RK</t>
  </si>
  <si>
    <t>N</t>
  </si>
  <si>
    <t>B Wing</t>
  </si>
  <si>
    <t>1st, 2nd &amp; 3rd Floors.</t>
  </si>
  <si>
    <t>4th Floor.</t>
  </si>
  <si>
    <t>Flats = 34 units.</t>
  </si>
  <si>
    <t>Axis Goregaon.</t>
  </si>
  <si>
    <t>Any Other Charges</t>
  </si>
  <si>
    <t>10000/-</t>
  </si>
  <si>
    <t>2) We have no direct or Indirect Interest in the property being valued</t>
  </si>
  <si>
    <t>M/s.Nirmit Developers</t>
  </si>
  <si>
    <t>4th Floor (Part Open Terrace)</t>
  </si>
  <si>
    <t>07/05/2018.</t>
  </si>
  <si>
    <t xml:space="preserve">MHSUL/KS-1/T-1/NAP/SR-42/2015.   </t>
  </si>
  <si>
    <t>Mahim</t>
  </si>
  <si>
    <t>About 2.6 Km from Palghar Railway Station</t>
  </si>
  <si>
    <t>Building no.1</t>
  </si>
  <si>
    <t>Building no.1/ 1 Building ( 2 Wings )</t>
  </si>
  <si>
    <t>Builder Saleable area</t>
  </si>
  <si>
    <t xml:space="preserve">PHOTOGRAPHS OF PROPERTY: 
</t>
  </si>
  <si>
    <t>Pratiksha</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</si>
  <si>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</si>
  <si>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</si>
  <si>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</si>
  <si>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</si>
  <si>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</si>
  <si>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</si>
  <si>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</si>
  <si>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</si>
  <si>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</si>
  <si>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</si>
  <si>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</si>
  <si>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</si>
  <si>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</si>
  <si>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</si>
  <si>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</si>
  <si>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</si>
  <si>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</si>
  <si>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</si>
  <si>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</si>
  <si>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</si>
  <si>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</si>
  <si>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</si>
  <si>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</si>
  <si>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</si>
  <si>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</si>
  <si>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</si>
  <si>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</si>
  <si>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</si>
  <si>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</si>
  <si>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</si>
  <si>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</si>
  <si>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</si>
  <si>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</si>
  <si>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MHSUL/KS-1/T-1/NAP/SR-42/2015.                                                                                                                Valid Up to: Gr. + 1st to 4th Floor.</t>
  </si>
  <si>
    <t>Gr. + 1st to 4th Floor.</t>
  </si>
  <si>
    <t>Building no.1(B Wing ) = Gr + 1st to 4th Floor</t>
  </si>
  <si>
    <t>Accessibility to the Project from the City:
(Proximity to civic amenities like school, hospital, market etc.)</t>
  </si>
  <si>
    <t>Building no.1(A Wing ) = Gr + 1st to 4th Floor (Part Terrace Area)</t>
  </si>
  <si>
    <t>02 Wings</t>
  </si>
  <si>
    <t>Residential Area Details :</t>
  </si>
  <si>
    <t>Building &amp; Wing</t>
  </si>
  <si>
    <t>No of Units</t>
  </si>
  <si>
    <t>Total Carpet Area</t>
  </si>
  <si>
    <t>Total Saleable Area</t>
  </si>
  <si>
    <t>Wing A</t>
  </si>
  <si>
    <t>Wing B</t>
  </si>
  <si>
    <t>Location Link</t>
  </si>
  <si>
    <t>https://goo.gl/maps/vzeEj8tbNnVjZ19p6</t>
  </si>
  <si>
    <t xml:space="preserve">Office No. 1031, Wing J, Akshar Business Park, Plot No. 03 Sector 25, Near APMC Market, 
Vashi, Navi Mumbai, Maharashtra 400703 TEL: 022-46090378/79/8
E mail : vsjcapf@gmail.com. Web site : www.vsjadon.com </t>
  </si>
  <si>
    <t>Contact Details ( Name &amp; Contact No.)</t>
  </si>
  <si>
    <t>443 Hissa No 12</t>
  </si>
  <si>
    <t>Anita Complex, Survey No.- 443, Hissa No.- 12 at Mahim, Palghar.</t>
  </si>
  <si>
    <t>19.6795858,72.7743619</t>
  </si>
  <si>
    <r>
      <t xml:space="preserve">Remarks:  
1. Wing A = Construction work is same as last visit dtd. 12/06/2024.
    Wing B = Construction work is same as last visit dtd. 08/03/2025.
2. We considered Saleable area as per Builder area sheet.
3. We considered Carpet area as per Approved Plan.
4. We have considered rate by verifying it from market inquire.
5. Recommended rate should be considered as all inclusive rate if other charges are not mentioned. (Excluding GST &amp; other government Taxes).
6. We have considered Other charges from cost sheet.
7. The project has received first CC on 07/05/2018, But construction work of project is not yet completed.
8. As checked on RERA portal on dated 10/09/2025, we have observed that above project is kept under abeyance.
7. </t>
    </r>
    <r>
      <rPr>
        <b/>
        <sz val="11"/>
        <color rgb="FFFF0000"/>
        <rFont val="Times New Roman"/>
        <family val="1"/>
      </rPr>
      <t>As per RERA, completion period of project Anita Complex is expired on 30/12/2022 but still project is under construction.</t>
    </r>
    <r>
      <rPr>
        <b/>
        <sz val="11"/>
        <color indexed="8"/>
        <rFont val="Times New Roman"/>
        <family val="1"/>
      </rPr>
      <t xml:space="preserve">
</t>
    </r>
    <r>
      <rPr>
        <b/>
        <sz val="11"/>
        <color rgb="FFFF0000"/>
        <rFont val="Times New Roman"/>
        <family val="1"/>
      </rPr>
      <t>6. As per RERA, completion period of project Anita Complex is expired on 30/06/2021 but project is still under construction.</t>
    </r>
    <r>
      <rPr>
        <b/>
        <sz val="11"/>
        <color indexed="8"/>
        <rFont val="Times New Roman"/>
        <family val="1"/>
      </rPr>
      <t xml:space="preserve">
6. On site, we meet Mr.Pramod Singh(Builder) - 9923254218.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</si>
</sst>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b/>
      <sz val="11"/>
      <color theme="1"/>
      <name val="Calibri"/>
      <family val="2"/>
      <scheme val="minor"/>
    </font>
    <font>
      <b/>
      <sz val="11"/>
      <color theme="1"/>
      <name val="Times New Roman"/>
      <family val="1"/>
    </font>
    <font>
      <sz val="11"/>
      <color theme="1"/>
      <name val="Calibri"/>
      <family val="2"/>
      <scheme val="minor"/>
    </font>
    <font>
      <sz val="12"/>
      <color theme="1"/>
      <name val="Times New Roman"/>
      <family val="1"/>
    </font>
    <font>
      <sz val="12"/>
      <name val="Times New Roman"/>
      <family val="1"/>
    </font>
    <font>
      <b/>
      <sz val="12"/>
      <name val="Times New Roman"/>
      <family val="1"/>
    </font>
    <font>
      <sz val="11"/>
      <color rgb="FF000000"/>
      <name val="Times New Roman"/>
      <family val="1"/>
    </font>
    <font>
      <b/>
      <sz val="11"/>
      <color rgb="FFFF0000"/>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14" fillId="0" borderId="0"/>
    <xf numFmtId="0" fontId="20" fillId="0" borderId="0" applyNumberFormat="0" applyFill="0" applyBorder="0" applyAlignment="0" applyProtection="0"/>
  </cellStyleXfs>
  <cellXfs count="205">
    <xf numFmtId="0" fontId="0" fillId="0" borderId="0" xfId="0"/>
    <xf numFmtId="0" fontId="1" fillId="0" borderId="0" xfId="1"/>
    <xf numFmtId="0" fontId="3" fillId="0" borderId="2" xfId="0" applyFont="1" applyBorder="1" applyAlignment="1">
      <alignment vertical="top"/>
    </xf>
    <xf numFmtId="0" fontId="3" fillId="2" borderId="2" xfId="0" applyFont="1" applyFill="1" applyBorder="1" applyAlignment="1">
      <alignment vertical="top"/>
    </xf>
    <xf numFmtId="1" fontId="5" fillId="0" borderId="2" xfId="0" applyNumberFormat="1" applyFont="1" applyBorder="1" applyAlignment="1">
      <alignment horizontal="center" vertical="top" wrapText="1"/>
    </xf>
    <xf numFmtId="0" fontId="0" fillId="0" borderId="2" xfId="0" applyBorder="1"/>
    <xf numFmtId="0" fontId="12" fillId="0" borderId="2" xfId="0" applyFont="1" applyBorder="1"/>
    <xf numFmtId="0" fontId="0" fillId="0" borderId="3" xfId="0" applyBorder="1"/>
    <xf numFmtId="0" fontId="0" fillId="3" borderId="2" xfId="0" applyFill="1" applyBorder="1"/>
    <xf numFmtId="0" fontId="12" fillId="0" borderId="2" xfId="0" applyFont="1" applyBorder="1" applyAlignment="1">
      <alignment horizontal="center"/>
    </xf>
    <xf numFmtId="1" fontId="9" fillId="0" borderId="2" xfId="0" applyNumberFormat="1" applyFont="1" applyBorder="1" applyAlignment="1">
      <alignment horizontal="center" vertical="center" wrapText="1"/>
    </xf>
    <xf numFmtId="0" fontId="12"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2" fillId="0" borderId="0" xfId="0" applyFont="1" applyAlignment="1">
      <alignment vertical="top" wrapText="1"/>
    </xf>
    <xf numFmtId="0" fontId="13" fillId="0" borderId="0" xfId="0" applyFont="1"/>
    <xf numFmtId="0" fontId="3" fillId="2" borderId="2" xfId="0" applyFont="1" applyFill="1" applyBorder="1" applyAlignment="1">
      <alignment horizontal="left" vertical="top"/>
    </xf>
    <xf numFmtId="0" fontId="2" fillId="0" borderId="0" xfId="0" applyFont="1" applyAlignment="1">
      <alignment vertical="top"/>
    </xf>
    <xf numFmtId="14" fontId="0" fillId="0" borderId="0" xfId="0" applyNumberFormat="1"/>
    <xf numFmtId="0" fontId="15" fillId="0" borderId="19" xfId="2" applyFont="1" applyBorder="1" applyProtection="1">
      <protection hidden="1"/>
    </xf>
    <xf numFmtId="0" fontId="15" fillId="0" borderId="20" xfId="2" applyFont="1" applyBorder="1" applyProtection="1">
      <protection hidden="1"/>
    </xf>
    <xf numFmtId="0" fontId="16" fillId="0" borderId="21" xfId="2" applyFont="1" applyBorder="1" applyAlignment="1" applyProtection="1">
      <alignment horizontal="center" vertical="top"/>
      <protection locked="0"/>
    </xf>
    <xf numFmtId="0" fontId="16" fillId="0" borderId="2" xfId="2" applyFont="1" applyBorder="1" applyAlignment="1" applyProtection="1">
      <alignment horizontal="center" vertical="top"/>
      <protection locked="0"/>
    </xf>
    <xf numFmtId="0" fontId="15" fillId="0" borderId="0" xfId="2" applyFont="1" applyProtection="1">
      <protection hidden="1"/>
    </xf>
    <xf numFmtId="0" fontId="15" fillId="0" borderId="23" xfId="2" applyFont="1" applyBorder="1" applyProtection="1">
      <protection hidden="1"/>
    </xf>
    <xf numFmtId="0" fontId="18" fillId="0" borderId="0" xfId="0" applyFont="1" applyProtection="1">
      <protection hidden="1"/>
    </xf>
    <xf numFmtId="0" fontId="15" fillId="0" borderId="23" xfId="2" applyFont="1" applyBorder="1"/>
    <xf numFmtId="0" fontId="18"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8" fillId="0" borderId="32" xfId="0" applyFont="1" applyBorder="1" applyProtection="1">
      <protection hidden="1"/>
    </xf>
    <xf numFmtId="1" fontId="0" fillId="0" borderId="33" xfId="0" applyNumberFormat="1" applyBorder="1"/>
    <xf numFmtId="0" fontId="16" fillId="0" borderId="2" xfId="2" applyFont="1" applyBorder="1" applyAlignment="1" applyProtection="1">
      <alignment horizontal="center" vertical="top" wrapText="1"/>
      <protection locked="0"/>
    </xf>
    <xf numFmtId="0" fontId="16" fillId="0" borderId="2" xfId="2" applyFont="1" applyBorder="1" applyAlignment="1" applyProtection="1">
      <alignment horizontal="center" wrapText="1"/>
      <protection locked="0"/>
    </xf>
    <xf numFmtId="1" fontId="16" fillId="0" borderId="2" xfId="2" applyNumberFormat="1" applyFont="1" applyBorder="1" applyAlignment="1" applyProtection="1">
      <alignment horizontal="center" wrapText="1"/>
      <protection locked="0"/>
    </xf>
    <xf numFmtId="0" fontId="16" fillId="0" borderId="28" xfId="2" applyFont="1" applyBorder="1" applyAlignment="1" applyProtection="1">
      <alignment horizontal="center" wrapText="1"/>
      <protection locked="0"/>
    </xf>
    <xf numFmtId="1" fontId="2" fillId="0" borderId="2" xfId="0" applyNumberFormat="1" applyFont="1" applyBorder="1" applyAlignment="1">
      <alignment horizontal="center" vertical="top" wrapText="1"/>
    </xf>
    <xf numFmtId="0" fontId="0" fillId="0" borderId="5" xfId="0" applyBorder="1"/>
    <xf numFmtId="0" fontId="3" fillId="0" borderId="2" xfId="0" applyFont="1" applyBorder="1" applyAlignment="1">
      <alignment horizontal="left" vertical="top"/>
    </xf>
    <xf numFmtId="0" fontId="3" fillId="2" borderId="2" xfId="0" applyFont="1" applyFill="1" applyBorder="1" applyAlignment="1">
      <alignment horizontal="left" vertical="top"/>
    </xf>
    <xf numFmtId="0" fontId="3" fillId="0" borderId="2" xfId="0" applyFont="1" applyBorder="1" applyAlignment="1">
      <alignment horizontal="left" vertical="top" wrapText="1"/>
    </xf>
    <xf numFmtId="0" fontId="8" fillId="0" borderId="13" xfId="0" applyFont="1" applyBorder="1" applyAlignment="1">
      <alignment horizontal="left" vertical="top" wrapText="1"/>
    </xf>
    <xf numFmtId="0" fontId="8" fillId="0" borderId="5" xfId="0" applyFont="1" applyBorder="1" applyAlignment="1">
      <alignment horizontal="left" vertical="top" wrapText="1"/>
    </xf>
    <xf numFmtId="1" fontId="9" fillId="0" borderId="6" xfId="0" applyNumberFormat="1" applyFont="1" applyBorder="1" applyAlignment="1">
      <alignment horizontal="center" vertical="center" wrapText="1"/>
    </xf>
    <xf numFmtId="1" fontId="9" fillId="0" borderId="8"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10" xfId="0" applyNumberFormat="1" applyFont="1" applyBorder="1" applyAlignment="1">
      <alignment horizontal="center" vertical="center" wrapText="1"/>
    </xf>
    <xf numFmtId="1" fontId="9" fillId="0" borderId="11" xfId="0" applyNumberFormat="1" applyFont="1" applyBorder="1" applyAlignment="1">
      <alignment horizontal="center" vertical="center" wrapText="1"/>
    </xf>
    <xf numFmtId="1" fontId="9" fillId="0" borderId="12"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8"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3"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0" fontId="11" fillId="0" borderId="0" xfId="0" applyFont="1" applyAlignment="1">
      <alignment horizontal="left" vertical="top" wrapText="1"/>
    </xf>
    <xf numFmtId="0" fontId="3" fillId="0" borderId="1" xfId="0" applyFont="1" applyBorder="1" applyAlignment="1">
      <alignment horizontal="left" vertical="top"/>
    </xf>
    <xf numFmtId="0" fontId="3" fillId="0" borderId="13" xfId="0" applyFont="1" applyBorder="1" applyAlignment="1">
      <alignment horizontal="left" vertical="top"/>
    </xf>
    <xf numFmtId="0" fontId="3" fillId="0" borderId="5" xfId="0" applyFont="1" applyBorder="1" applyAlignment="1">
      <alignment horizontal="left" vertical="top"/>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12" xfId="0" applyFont="1" applyBorder="1" applyAlignment="1">
      <alignment horizontal="center" vertical="top" wrapText="1"/>
    </xf>
    <xf numFmtId="0" fontId="8" fillId="0" borderId="1" xfId="0" applyFont="1" applyBorder="1" applyAlignment="1">
      <alignment horizontal="left" vertical="top" wrapText="1"/>
    </xf>
    <xf numFmtId="0" fontId="4" fillId="0" borderId="1" xfId="0" applyFont="1" applyBorder="1" applyAlignment="1">
      <alignment horizontal="left" vertical="top"/>
    </xf>
    <xf numFmtId="0" fontId="4" fillId="0" borderId="13" xfId="0" applyFont="1" applyBorder="1" applyAlignment="1">
      <alignment horizontal="left" vertical="top"/>
    </xf>
    <xf numFmtId="0" fontId="4" fillId="0" borderId="5" xfId="0" applyFont="1" applyBorder="1" applyAlignment="1">
      <alignment horizontal="left" vertical="top"/>
    </xf>
    <xf numFmtId="0" fontId="3" fillId="0" borderId="1" xfId="0" applyFont="1" applyBorder="1" applyAlignment="1">
      <alignment vertical="top"/>
    </xf>
    <xf numFmtId="0" fontId="4" fillId="0" borderId="13" xfId="0" applyFont="1" applyBorder="1" applyAlignment="1">
      <alignment vertical="top"/>
    </xf>
    <xf numFmtId="0" fontId="4" fillId="0" borderId="5" xfId="0" applyFont="1" applyBorder="1" applyAlignment="1">
      <alignment vertical="top"/>
    </xf>
    <xf numFmtId="0" fontId="2" fillId="0" borderId="2" xfId="1" applyFont="1" applyBorder="1" applyAlignment="1">
      <alignment horizontal="left" vertical="top" wrapText="1"/>
    </xf>
    <xf numFmtId="0" fontId="4" fillId="0" borderId="1" xfId="0" applyFont="1" applyBorder="1" applyAlignment="1">
      <alignment vertical="top"/>
    </xf>
    <xf numFmtId="0" fontId="2" fillId="0" borderId="1" xfId="0" applyFont="1" applyBorder="1" applyAlignment="1">
      <alignment horizontal="center" vertical="top" wrapText="1"/>
    </xf>
    <xf numFmtId="0" fontId="2" fillId="0" borderId="13" xfId="0" applyFont="1" applyBorder="1" applyAlignment="1">
      <alignment horizontal="center" vertical="top" wrapText="1"/>
    </xf>
    <xf numFmtId="0" fontId="2" fillId="0" borderId="5" xfId="0" applyFont="1" applyBorder="1" applyAlignment="1">
      <alignment horizontal="center" vertical="top" wrapText="1"/>
    </xf>
    <xf numFmtId="0" fontId="0" fillId="0" borderId="2" xfId="0" applyBorder="1" applyAlignment="1">
      <alignment horizontal="left"/>
    </xf>
    <xf numFmtId="0" fontId="8" fillId="0" borderId="2" xfId="0" applyFont="1" applyBorder="1" applyAlignment="1">
      <alignment horizontal="center" vertical="top" wrapText="1"/>
    </xf>
    <xf numFmtId="0" fontId="2" fillId="0" borderId="1" xfId="0" applyFont="1" applyBorder="1" applyAlignment="1">
      <alignment horizontal="left" vertical="top"/>
    </xf>
    <xf numFmtId="0" fontId="2" fillId="0" borderId="13" xfId="0" applyFont="1" applyBorder="1" applyAlignment="1">
      <alignment horizontal="left" vertical="top"/>
    </xf>
    <xf numFmtId="0" fontId="2" fillId="0" borderId="5" xfId="0" applyFont="1" applyBorder="1" applyAlignment="1">
      <alignment horizontal="left" vertical="top"/>
    </xf>
    <xf numFmtId="0" fontId="3" fillId="0" borderId="2" xfId="0" applyFont="1" applyBorder="1" applyAlignment="1">
      <alignment horizontal="center" vertical="top"/>
    </xf>
    <xf numFmtId="14" fontId="3" fillId="0" borderId="2" xfId="0" applyNumberFormat="1" applyFont="1" applyBorder="1" applyAlignment="1">
      <alignment horizontal="left"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13" xfId="0" applyFont="1" applyBorder="1" applyAlignment="1">
      <alignment horizontal="left" vertical="top" wrapText="1"/>
    </xf>
    <xf numFmtId="1" fontId="3" fillId="0" borderId="1" xfId="0" applyNumberFormat="1" applyFont="1" applyBorder="1" applyAlignment="1">
      <alignment horizontal="left" vertical="top"/>
    </xf>
    <xf numFmtId="1" fontId="3" fillId="0" borderId="13" xfId="0" applyNumberFormat="1" applyFont="1" applyBorder="1" applyAlignment="1">
      <alignment horizontal="left" vertical="top"/>
    </xf>
    <xf numFmtId="1" fontId="3" fillId="0" borderId="5" xfId="0" applyNumberFormat="1" applyFont="1" applyBorder="1" applyAlignment="1">
      <alignment horizontal="left" vertical="top"/>
    </xf>
    <xf numFmtId="0" fontId="8" fillId="0" borderId="2" xfId="0" applyFont="1" applyBorder="1" applyAlignment="1">
      <alignment horizontal="left" vertical="top" wrapText="1"/>
    </xf>
    <xf numFmtId="0" fontId="17" fillId="0" borderId="2" xfId="2" applyFont="1" applyBorder="1" applyAlignment="1" applyProtection="1">
      <alignment horizontal="center" vertical="top" wrapText="1"/>
      <protection locked="0"/>
    </xf>
    <xf numFmtId="0" fontId="17" fillId="0" borderId="2" xfId="2" applyFont="1" applyBorder="1" applyAlignment="1" applyProtection="1">
      <alignment horizontal="left" vertical="top" wrapText="1"/>
      <protection locked="0"/>
    </xf>
    <xf numFmtId="0" fontId="16" fillId="0" borderId="2" xfId="2" applyFont="1" applyBorder="1" applyAlignment="1" applyProtection="1">
      <alignment horizontal="center" vertical="top"/>
      <protection locked="0"/>
    </xf>
    <xf numFmtId="0" fontId="17" fillId="0" borderId="2" xfId="2" applyFont="1" applyBorder="1" applyAlignment="1" applyProtection="1">
      <alignment horizontal="left" vertical="top"/>
      <protection locked="0"/>
    </xf>
    <xf numFmtId="0" fontId="12" fillId="0" borderId="2" xfId="0" applyFont="1" applyBorder="1" applyAlignment="1">
      <alignment horizontal="center"/>
    </xf>
    <xf numFmtId="0" fontId="2" fillId="0" borderId="2" xfId="0" applyFont="1" applyBorder="1" applyAlignment="1">
      <alignment horizontal="center" vertical="top"/>
    </xf>
    <xf numFmtId="0" fontId="0" fillId="0" borderId="2" xfId="0" applyBorder="1" applyAlignment="1">
      <alignment horizontal="center"/>
    </xf>
    <xf numFmtId="1" fontId="3" fillId="0" borderId="2" xfId="0" applyNumberFormat="1" applyFont="1" applyBorder="1" applyAlignment="1">
      <alignment horizontal="center" vertical="top"/>
    </xf>
    <xf numFmtId="1" fontId="3" fillId="0" borderId="1" xfId="0" applyNumberFormat="1" applyFont="1" applyBorder="1" applyAlignment="1">
      <alignment horizontal="center" vertical="top"/>
    </xf>
    <xf numFmtId="1" fontId="3" fillId="0" borderId="13" xfId="0" applyNumberFormat="1" applyFont="1" applyBorder="1" applyAlignment="1">
      <alignment horizontal="center" vertical="top"/>
    </xf>
    <xf numFmtId="1" fontId="3" fillId="0" borderId="5" xfId="0" applyNumberFormat="1" applyFont="1" applyBorder="1" applyAlignment="1">
      <alignment horizontal="center" vertical="top"/>
    </xf>
    <xf numFmtId="0" fontId="3" fillId="2" borderId="2" xfId="0" applyFont="1" applyFill="1" applyBorder="1" applyAlignment="1">
      <alignment horizontal="left" vertical="top" wrapText="1"/>
    </xf>
    <xf numFmtId="0" fontId="2" fillId="0" borderId="2" xfId="0" applyFont="1" applyBorder="1" applyAlignment="1">
      <alignment vertical="top"/>
    </xf>
    <xf numFmtId="1" fontId="5" fillId="0" borderId="2" xfId="0" applyNumberFormat="1" applyFont="1" applyBorder="1" applyAlignment="1">
      <alignment horizontal="center" vertical="center" wrapText="1"/>
    </xf>
    <xf numFmtId="0" fontId="10" fillId="0" borderId="2" xfId="0" applyFont="1" applyBorder="1" applyAlignment="1">
      <alignment horizontal="center" vertical="top"/>
    </xf>
    <xf numFmtId="0" fontId="8" fillId="0" borderId="1" xfId="0" applyFont="1" applyBorder="1" applyAlignment="1">
      <alignment horizontal="left" vertical="top"/>
    </xf>
    <xf numFmtId="0" fontId="8" fillId="0" borderId="13" xfId="0" applyFont="1" applyBorder="1" applyAlignment="1">
      <alignment horizontal="left" vertical="top"/>
    </xf>
    <xf numFmtId="0" fontId="8" fillId="0" borderId="5" xfId="0" applyFont="1" applyBorder="1" applyAlignment="1">
      <alignment horizontal="left" vertical="top"/>
    </xf>
    <xf numFmtId="0" fontId="2" fillId="2" borderId="1" xfId="0" applyFont="1" applyFill="1" applyBorder="1" applyAlignment="1">
      <alignment horizontal="left" vertical="top"/>
    </xf>
    <xf numFmtId="0" fontId="2" fillId="2" borderId="13" xfId="0" applyFont="1" applyFill="1" applyBorder="1" applyAlignment="1">
      <alignment horizontal="left" vertical="top"/>
    </xf>
    <xf numFmtId="0" fontId="2" fillId="2" borderId="5" xfId="0" applyFont="1" applyFill="1" applyBorder="1" applyAlignment="1">
      <alignment horizontal="left" vertical="top"/>
    </xf>
    <xf numFmtId="0" fontId="2" fillId="0" borderId="1" xfId="0" applyFont="1" applyBorder="1" applyAlignment="1">
      <alignment horizontal="center" vertical="top"/>
    </xf>
    <xf numFmtId="0" fontId="2" fillId="0" borderId="13" xfId="0" applyFont="1" applyBorder="1" applyAlignment="1">
      <alignment horizontal="center" vertical="top"/>
    </xf>
    <xf numFmtId="0" fontId="2" fillId="0" borderId="5" xfId="0" applyFont="1" applyBorder="1" applyAlignment="1">
      <alignment horizontal="center" vertical="top"/>
    </xf>
    <xf numFmtId="0" fontId="6" fillId="0" borderId="13" xfId="0" applyFont="1" applyBorder="1" applyAlignment="1">
      <alignment horizontal="left" vertical="top"/>
    </xf>
    <xf numFmtId="0" fontId="6" fillId="0" borderId="5" xfId="0" applyFont="1" applyBorder="1" applyAlignment="1">
      <alignment horizontal="left" vertical="top"/>
    </xf>
    <xf numFmtId="1" fontId="2" fillId="0" borderId="2" xfId="0" applyNumberFormat="1" applyFont="1" applyBorder="1" applyAlignment="1">
      <alignment horizontal="center" vertical="top"/>
    </xf>
    <xf numFmtId="1" fontId="2" fillId="0" borderId="1" xfId="0" applyNumberFormat="1" applyFont="1" applyBorder="1" applyAlignment="1">
      <alignment horizontal="center" vertical="top"/>
    </xf>
    <xf numFmtId="1" fontId="2" fillId="0" borderId="13" xfId="0" applyNumberFormat="1" applyFont="1" applyBorder="1" applyAlignment="1">
      <alignment horizontal="center" vertical="top"/>
    </xf>
    <xf numFmtId="1" fontId="2" fillId="0" borderId="5" xfId="0" applyNumberFormat="1" applyFont="1" applyBorder="1" applyAlignment="1">
      <alignment horizontal="center" vertical="top"/>
    </xf>
    <xf numFmtId="9" fontId="16" fillId="2" borderId="1" xfId="2" applyNumberFormat="1" applyFont="1" applyFill="1" applyBorder="1" applyAlignment="1" applyProtection="1">
      <alignment horizontal="center" vertical="center" wrapText="1"/>
      <protection hidden="1"/>
    </xf>
    <xf numFmtId="9" fontId="16" fillId="2" borderId="5" xfId="2" applyNumberFormat="1" applyFont="1" applyFill="1" applyBorder="1" applyAlignment="1" applyProtection="1">
      <alignment horizontal="center" vertical="center" wrapText="1"/>
      <protection hidden="1"/>
    </xf>
    <xf numFmtId="0" fontId="16" fillId="0" borderId="21" xfId="2" applyFont="1" applyBorder="1" applyAlignment="1" applyProtection="1">
      <alignment horizontal="center" vertical="top"/>
      <protection locked="0"/>
    </xf>
    <xf numFmtId="0" fontId="16" fillId="0" borderId="27" xfId="2" applyFont="1" applyBorder="1" applyAlignment="1" applyProtection="1">
      <alignment horizontal="center" vertical="top"/>
      <protection locked="0"/>
    </xf>
    <xf numFmtId="0" fontId="16" fillId="0" borderId="28" xfId="2" applyFont="1" applyBorder="1" applyAlignment="1" applyProtection="1">
      <alignment horizontal="center" vertical="top"/>
      <protection locked="0"/>
    </xf>
    <xf numFmtId="9" fontId="16" fillId="2" borderId="29" xfId="2" applyNumberFormat="1" applyFont="1" applyFill="1" applyBorder="1" applyAlignment="1" applyProtection="1">
      <alignment horizontal="center" vertical="center" wrapText="1"/>
      <protection hidden="1"/>
    </xf>
    <xf numFmtId="9" fontId="16" fillId="2" borderId="30" xfId="2" applyNumberFormat="1" applyFont="1" applyFill="1" applyBorder="1" applyAlignment="1" applyProtection="1">
      <alignment horizontal="center" vertical="center" wrapText="1"/>
      <protection hidden="1"/>
    </xf>
    <xf numFmtId="0" fontId="16" fillId="0" borderId="24" xfId="2" applyFont="1" applyBorder="1" applyAlignment="1" applyProtection="1">
      <alignment horizontal="center" vertical="top"/>
      <protection locked="0"/>
    </xf>
    <xf numFmtId="0" fontId="16" fillId="0" borderId="5" xfId="2" applyFont="1" applyBorder="1" applyAlignment="1" applyProtection="1">
      <alignment horizontal="center" vertical="top"/>
      <protection locked="0"/>
    </xf>
    <xf numFmtId="0" fontId="16" fillId="0" borderId="2" xfId="2" applyFont="1" applyBorder="1" applyAlignment="1" applyProtection="1">
      <alignment horizontal="center" vertical="top" wrapText="1"/>
      <protection locked="0"/>
    </xf>
    <xf numFmtId="0" fontId="16" fillId="0" borderId="25" xfId="2" applyFont="1" applyBorder="1" applyAlignment="1" applyProtection="1">
      <alignment horizontal="center" vertical="top" wrapText="1"/>
      <protection locked="0"/>
    </xf>
    <xf numFmtId="0" fontId="3" fillId="2" borderId="1"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5" xfId="0" applyFont="1" applyFill="1" applyBorder="1" applyAlignment="1">
      <alignment horizontal="left" vertical="top" wrapText="1"/>
    </xf>
    <xf numFmtId="1" fontId="9" fillId="0" borderId="2" xfId="0" applyNumberFormat="1" applyFont="1" applyBorder="1" applyAlignment="1">
      <alignment horizontal="center" vertical="center" wrapText="1"/>
    </xf>
    <xf numFmtId="0" fontId="3" fillId="2" borderId="1" xfId="0" applyFont="1" applyFill="1" applyBorder="1" applyAlignment="1">
      <alignment horizontal="left" vertical="top"/>
    </xf>
    <xf numFmtId="0" fontId="3" fillId="2" borderId="13" xfId="0" applyFont="1" applyFill="1" applyBorder="1" applyAlignment="1">
      <alignment horizontal="left" vertical="top"/>
    </xf>
    <xf numFmtId="0" fontId="3" fillId="2" borderId="5" xfId="0" applyFont="1" applyFill="1" applyBorder="1" applyAlignment="1">
      <alignment horizontal="left" vertical="top"/>
    </xf>
    <xf numFmtId="1" fontId="5" fillId="0" borderId="2" xfId="0" applyNumberFormat="1" applyFont="1" applyBorder="1" applyAlignment="1">
      <alignment horizontal="center" vertical="top" wrapText="1"/>
    </xf>
    <xf numFmtId="1" fontId="2" fillId="0" borderId="2" xfId="0" applyNumberFormat="1" applyFont="1" applyBorder="1" applyAlignment="1">
      <alignment horizontal="center"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0" xfId="0" applyFont="1" applyAlignment="1">
      <alignment vertical="top" wrapText="1"/>
    </xf>
    <xf numFmtId="0" fontId="7" fillId="0" borderId="10" xfId="0" applyFont="1" applyBorder="1" applyAlignment="1">
      <alignment vertical="top" wrapText="1"/>
    </xf>
    <xf numFmtId="0" fontId="6" fillId="0" borderId="1" xfId="0" applyFont="1" applyBorder="1" applyAlignment="1">
      <alignment horizontal="left" vertical="top"/>
    </xf>
    <xf numFmtId="0" fontId="16" fillId="0" borderId="21" xfId="2" applyFont="1" applyBorder="1" applyAlignment="1" applyProtection="1">
      <alignment horizontal="center" vertical="top" wrapText="1"/>
      <protection locked="0"/>
    </xf>
    <xf numFmtId="0" fontId="17" fillId="0" borderId="14" xfId="2" applyFont="1" applyBorder="1" applyAlignment="1" applyProtection="1">
      <alignment horizontal="center" vertical="top" wrapText="1"/>
      <protection locked="0"/>
    </xf>
    <xf numFmtId="0" fontId="17" fillId="0" borderId="15" xfId="2" applyFont="1" applyBorder="1" applyAlignment="1" applyProtection="1">
      <alignment horizontal="center" vertical="top" wrapText="1"/>
      <protection locked="0"/>
    </xf>
    <xf numFmtId="0" fontId="17" fillId="0" borderId="16" xfId="2" applyFont="1" applyBorder="1" applyAlignment="1" applyProtection="1">
      <alignment horizontal="left" vertical="top" wrapText="1"/>
      <protection locked="0"/>
    </xf>
    <xf numFmtId="0" fontId="17" fillId="0" borderId="17" xfId="2" applyFont="1" applyBorder="1" applyAlignment="1" applyProtection="1">
      <alignment horizontal="left" vertical="top" wrapText="1"/>
      <protection locked="0"/>
    </xf>
    <xf numFmtId="0" fontId="17" fillId="0" borderId="18" xfId="2" applyFont="1" applyBorder="1" applyAlignment="1" applyProtection="1">
      <alignment horizontal="left" vertical="top" wrapText="1"/>
      <protection locked="0"/>
    </xf>
    <xf numFmtId="0" fontId="16" fillId="0" borderId="1" xfId="2" applyFont="1" applyBorder="1" applyAlignment="1" applyProtection="1">
      <alignment horizontal="center" vertical="top"/>
      <protection locked="0"/>
    </xf>
    <xf numFmtId="0" fontId="16" fillId="0" borderId="22" xfId="2" applyFont="1" applyBorder="1" applyAlignment="1" applyProtection="1">
      <alignment horizontal="center" vertical="top"/>
      <protection locked="0"/>
    </xf>
    <xf numFmtId="0" fontId="17" fillId="0" borderId="21" xfId="2" applyFont="1" applyBorder="1" applyAlignment="1" applyProtection="1">
      <alignment horizontal="left" vertical="top"/>
      <protection locked="0"/>
    </xf>
    <xf numFmtId="0" fontId="17" fillId="0" borderId="1" xfId="2" applyFont="1" applyBorder="1" applyAlignment="1" applyProtection="1">
      <alignment horizontal="left" vertical="top" wrapText="1"/>
      <protection locked="0"/>
    </xf>
    <xf numFmtId="0" fontId="17" fillId="0" borderId="13" xfId="2" applyFont="1" applyBorder="1" applyAlignment="1" applyProtection="1">
      <alignment horizontal="left" vertical="top" wrapText="1"/>
      <protection locked="0"/>
    </xf>
    <xf numFmtId="0" fontId="17" fillId="0" borderId="22" xfId="2" applyFont="1" applyBorder="1" applyAlignment="1" applyProtection="1">
      <alignment horizontal="left" vertical="top" wrapText="1"/>
      <protection locked="0"/>
    </xf>
    <xf numFmtId="9" fontId="16" fillId="2" borderId="2" xfId="2" applyNumberFormat="1" applyFont="1" applyFill="1" applyBorder="1" applyAlignment="1" applyProtection="1">
      <alignment horizontal="center" vertical="center" wrapText="1"/>
      <protection hidden="1"/>
    </xf>
    <xf numFmtId="9" fontId="16" fillId="2" borderId="28" xfId="2" applyNumberFormat="1" applyFont="1" applyFill="1" applyBorder="1" applyAlignment="1" applyProtection="1">
      <alignment horizontal="center" vertical="center" wrapText="1"/>
      <protection hidden="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0" fontId="3" fillId="0" borderId="1" xfId="0" applyFont="1" applyBorder="1" applyAlignment="1">
      <alignment horizontal="center" vertical="top"/>
    </xf>
    <xf numFmtId="0" fontId="3" fillId="0" borderId="5" xfId="0" applyFont="1" applyBorder="1" applyAlignment="1">
      <alignment horizontal="center"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3" fillId="0" borderId="13" xfId="0" applyFont="1" applyBorder="1" applyAlignment="1">
      <alignment vertical="top"/>
    </xf>
    <xf numFmtId="0" fontId="3" fillId="0" borderId="5" xfId="0" applyFont="1" applyBorder="1" applyAlignment="1">
      <alignment vertical="top"/>
    </xf>
    <xf numFmtId="0" fontId="8" fillId="0" borderId="1" xfId="0" applyFont="1" applyBorder="1" applyAlignment="1">
      <alignment vertical="top" wrapText="1"/>
    </xf>
    <xf numFmtId="0" fontId="8" fillId="0" borderId="13" xfId="0" applyFont="1" applyBorder="1" applyAlignment="1">
      <alignment vertical="top" wrapText="1"/>
    </xf>
    <xf numFmtId="0" fontId="8" fillId="0" borderId="5" xfId="0" applyFont="1" applyBorder="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1" xfId="0" applyFont="1" applyBorder="1" applyAlignment="1">
      <alignment horizontal="left" vertical="top"/>
    </xf>
    <xf numFmtId="0" fontId="3" fillId="0" borderId="3" xfId="0" applyFont="1" applyBorder="1" applyAlignment="1">
      <alignment horizontal="left" vertical="top"/>
    </xf>
    <xf numFmtId="0" fontId="3" fillId="0" borderId="12" xfId="0" applyFont="1" applyBorder="1" applyAlignment="1">
      <alignment horizontal="lef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14" fontId="3" fillId="0" borderId="1" xfId="0" applyNumberFormat="1" applyFont="1" applyBorder="1" applyAlignment="1">
      <alignment horizontal="left" vertical="top"/>
    </xf>
    <xf numFmtId="14" fontId="3" fillId="0" borderId="13" xfId="0" applyNumberFormat="1" applyFont="1" applyBorder="1" applyAlignment="1">
      <alignment horizontal="left" vertical="top"/>
    </xf>
    <xf numFmtId="14" fontId="3" fillId="0" borderId="5" xfId="0" applyNumberFormat="1" applyFont="1" applyBorder="1" applyAlignment="1">
      <alignment horizontal="left" vertical="top"/>
    </xf>
    <xf numFmtId="0" fontId="20" fillId="0" borderId="1" xfId="3" applyBorder="1" applyAlignment="1">
      <alignment horizontal="left" vertical="top"/>
    </xf>
    <xf numFmtId="9" fontId="16" fillId="2" borderId="6" xfId="2" applyNumberFormat="1" applyFont="1" applyFill="1" applyBorder="1" applyAlignment="1" applyProtection="1">
      <alignment horizontal="center" vertical="center" wrapText="1"/>
      <protection hidden="1"/>
    </xf>
    <xf numFmtId="9" fontId="16" fillId="2" borderId="7" xfId="2" applyNumberFormat="1" applyFont="1" applyFill="1" applyBorder="1" applyAlignment="1" applyProtection="1">
      <alignment horizontal="center" vertical="center" wrapText="1"/>
      <protection hidden="1"/>
    </xf>
    <xf numFmtId="9" fontId="16" fillId="2" borderId="26" xfId="2" applyNumberFormat="1" applyFont="1" applyFill="1" applyBorder="1" applyAlignment="1" applyProtection="1">
      <alignment horizontal="center" vertical="center" wrapText="1"/>
      <protection hidden="1"/>
    </xf>
    <xf numFmtId="9" fontId="16" fillId="2" borderId="9" xfId="2" applyNumberFormat="1" applyFont="1" applyFill="1" applyBorder="1" applyAlignment="1" applyProtection="1">
      <alignment horizontal="center" vertical="center" wrapText="1"/>
      <protection hidden="1"/>
    </xf>
    <xf numFmtId="9" fontId="16" fillId="2" borderId="0" xfId="2" applyNumberFormat="1" applyFont="1" applyFill="1" applyAlignment="1" applyProtection="1">
      <alignment horizontal="center" vertical="center" wrapText="1"/>
      <protection hidden="1"/>
    </xf>
    <xf numFmtId="9" fontId="16" fillId="2" borderId="23" xfId="2" applyNumberFormat="1" applyFont="1" applyFill="1" applyBorder="1" applyAlignment="1" applyProtection="1">
      <alignment horizontal="center" vertical="center" wrapText="1"/>
      <protection hidden="1"/>
    </xf>
    <xf numFmtId="9" fontId="16" fillId="2" borderId="31" xfId="2" applyNumberFormat="1" applyFont="1" applyFill="1" applyBorder="1" applyAlignment="1" applyProtection="1">
      <alignment horizontal="center" vertical="center" wrapText="1"/>
      <protection hidden="1"/>
    </xf>
    <xf numFmtId="9" fontId="16" fillId="2" borderId="32" xfId="2" applyNumberFormat="1" applyFont="1" applyFill="1" applyBorder="1" applyAlignment="1" applyProtection="1">
      <alignment horizontal="center" vertical="center" wrapText="1"/>
      <protection hidden="1"/>
    </xf>
    <xf numFmtId="9" fontId="16" fillId="2" borderId="33" xfId="2" applyNumberFormat="1" applyFont="1" applyFill="1" applyBorder="1" applyAlignment="1" applyProtection="1">
      <alignment horizontal="center" vertical="center" wrapText="1"/>
      <protection hidden="1"/>
    </xf>
    <xf numFmtId="0" fontId="0" fillId="3" borderId="2" xfId="0" applyFill="1" applyBorder="1" applyAlignment="1">
      <alignment horizontal="center" wrapText="1"/>
    </xf>
  </cellXfs>
  <cellStyles count="4">
    <cellStyle name="Excel Built-in Normal" xfId="1" xr:uid="{00000000-0005-0000-0000-000000000000}"/>
    <cellStyle name="Hyperlink" xfId="3" builtinId="8"/>
    <cellStyle name="Normal" xfId="0" builtinId="0"/>
    <cellStyle name="Normal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7.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714936</xdr:colOff>
      <xdr:row>175</xdr:row>
      <xdr:rowOff>136525</xdr:rowOff>
    </xdr:from>
    <xdr:to>
      <xdr:col>9</xdr:col>
      <xdr:colOff>516031</xdr:colOff>
      <xdr:row>193</xdr:row>
      <xdr:rowOff>22225</xdr:rowOff>
    </xdr:to>
    <xdr:pic>
      <xdr:nvPicPr>
        <xdr:cNvPr id="1587" name="Picture 1">
          <a:extLst>
            <a:ext uri="{FF2B5EF4-FFF2-40B4-BE49-F238E27FC236}">
              <a16:creationId xmlns:a16="http://schemas.microsoft.com/office/drawing/2014/main" id="{00000000-0008-0000-0000-000033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714936" y="36864925"/>
          <a:ext cx="5839945" cy="32004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705411</xdr:colOff>
      <xdr:row>194</xdr:row>
      <xdr:rowOff>22225</xdr:rowOff>
    </xdr:from>
    <xdr:to>
      <xdr:col>9</xdr:col>
      <xdr:colOff>516031</xdr:colOff>
      <xdr:row>211</xdr:row>
      <xdr:rowOff>155575</xdr:rowOff>
    </xdr:to>
    <xdr:pic>
      <xdr:nvPicPr>
        <xdr:cNvPr id="1588" name="Picture 2">
          <a:extLst>
            <a:ext uri="{FF2B5EF4-FFF2-40B4-BE49-F238E27FC236}">
              <a16:creationId xmlns:a16="http://schemas.microsoft.com/office/drawing/2014/main" id="{00000000-0008-0000-0000-000034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05411" y="40249475"/>
          <a:ext cx="5849470" cy="32639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213360</xdr:colOff>
      <xdr:row>119</xdr:row>
      <xdr:rowOff>1051560</xdr:rowOff>
    </xdr:from>
    <xdr:to>
      <xdr:col>17</xdr:col>
      <xdr:colOff>155760</xdr:colOff>
      <xdr:row>129</xdr:row>
      <xdr:rowOff>52473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8397240" y="25633680"/>
          <a:ext cx="3600000" cy="2887113"/>
        </a:xfrm>
        <a:prstGeom prst="rect">
          <a:avLst/>
        </a:prstGeom>
      </xdr:spPr>
    </xdr:pic>
    <xdr:clientData/>
  </xdr:twoCellAnchor>
  <xdr:twoCellAnchor>
    <xdr:from>
      <xdr:col>11</xdr:col>
      <xdr:colOff>0</xdr:colOff>
      <xdr:row>127</xdr:row>
      <xdr:rowOff>0</xdr:rowOff>
    </xdr:from>
    <xdr:to>
      <xdr:col>12</xdr:col>
      <xdr:colOff>14795</xdr:colOff>
      <xdr:row>128</xdr:row>
      <xdr:rowOff>71714</xdr:rowOff>
    </xdr:to>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8343900" y="27698700"/>
          <a:ext cx="624395" cy="2558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A</a:t>
          </a:r>
        </a:p>
      </xdr:txBody>
    </xdr:sp>
    <xdr:clientData/>
  </xdr:twoCellAnchor>
  <xdr:twoCellAnchor>
    <xdr:from>
      <xdr:col>12</xdr:col>
      <xdr:colOff>0</xdr:colOff>
      <xdr:row>127</xdr:row>
      <xdr:rowOff>0</xdr:rowOff>
    </xdr:from>
    <xdr:to>
      <xdr:col>13</xdr:col>
      <xdr:colOff>12374</xdr:colOff>
      <xdr:row>128</xdr:row>
      <xdr:rowOff>74060</xdr:rowOff>
    </xdr:to>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8953500" y="27698700"/>
          <a:ext cx="621974" cy="2582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B</a:t>
          </a:r>
        </a:p>
      </xdr:txBody>
    </xdr:sp>
    <xdr:clientData/>
  </xdr:twoCellAnchor>
  <xdr:twoCellAnchor>
    <xdr:from>
      <xdr:col>10</xdr:col>
      <xdr:colOff>279400</xdr:colOff>
      <xdr:row>131</xdr:row>
      <xdr:rowOff>34290</xdr:rowOff>
    </xdr:from>
    <xdr:to>
      <xdr:col>20</xdr:col>
      <xdr:colOff>178064</xdr:colOff>
      <xdr:row>174</xdr:row>
      <xdr:rowOff>48846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7404100" y="28853130"/>
          <a:ext cx="6444244" cy="7863156"/>
          <a:chOff x="279400" y="28549600"/>
          <a:chExt cx="6562354" cy="7919036"/>
        </a:xfrm>
      </xdr:grpSpPr>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404676" y="35388636"/>
            <a:ext cx="2398268" cy="1080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5"/>
          <a:stretch>
            <a:fillRect/>
          </a:stretch>
        </xdr:blipFill>
        <xdr:spPr>
          <a:xfrm>
            <a:off x="1887988" y="30833512"/>
            <a:ext cx="4796536" cy="2160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603794" y="28549600"/>
            <a:ext cx="1152596" cy="2160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426054" y="33117424"/>
            <a:ext cx="970313" cy="216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603793" y="30833512"/>
            <a:ext cx="1152596" cy="2160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79400" y="33117424"/>
            <a:ext cx="970313"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0"/>
          <a:stretch>
            <a:fillRect/>
          </a:stretch>
        </xdr:blipFill>
        <xdr:spPr>
          <a:xfrm>
            <a:off x="1887988" y="28549600"/>
            <a:ext cx="4796536" cy="216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352727" y="33117424"/>
            <a:ext cx="970313" cy="2160000"/>
          </a:xfrm>
          <a:prstGeom prst="rect">
            <a:avLst/>
          </a:prstGeom>
          <a:ln>
            <a:solidFill>
              <a:schemeClr val="tx1"/>
            </a:solidFill>
          </a:ln>
        </xdr:spPr>
      </xdr:pic>
      <xdr:pic>
        <xdr:nvPicPr>
          <xdr:cNvPr id="51" name="Pictur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2"/>
          <a:stretch>
            <a:fillRect/>
          </a:stretch>
        </xdr:blipFill>
        <xdr:spPr>
          <a:xfrm>
            <a:off x="3499381" y="33117424"/>
            <a:ext cx="3342373" cy="2160000"/>
          </a:xfrm>
          <a:prstGeom prst="rect">
            <a:avLst/>
          </a:prstGeom>
          <a:ln>
            <a:solidFill>
              <a:schemeClr val="tx1"/>
            </a:solidFill>
          </a:ln>
        </xdr:spPr>
      </xdr:pic>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488950" y="35009724"/>
            <a:ext cx="621974" cy="2582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603793" y="30833512"/>
            <a:ext cx="621974" cy="2582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Wing A</a:t>
            </a:r>
          </a:p>
        </xdr:txBody>
      </xdr:sp>
    </xdr:grpSp>
    <xdr:clientData/>
  </xdr:twoCellAnchor>
  <xdr:twoCellAnchor>
    <xdr:from>
      <xdr:col>0</xdr:col>
      <xdr:colOff>601980</xdr:colOff>
      <xdr:row>131</xdr:row>
      <xdr:rowOff>22860</xdr:rowOff>
    </xdr:from>
    <xdr:to>
      <xdr:col>9</xdr:col>
      <xdr:colOff>608177</xdr:colOff>
      <xdr:row>168</xdr:row>
      <xdr:rowOff>127121</xdr:rowOff>
    </xdr:to>
    <xdr:grpSp>
      <xdr:nvGrpSpPr>
        <xdr:cNvPr id="4" name="Group 3">
          <a:extLst>
            <a:ext uri="{FF2B5EF4-FFF2-40B4-BE49-F238E27FC236}">
              <a16:creationId xmlns:a16="http://schemas.microsoft.com/office/drawing/2014/main" id="{55E22677-5F17-AC97-CF3C-6FF25FABDC49}"/>
            </a:ext>
          </a:extLst>
        </xdr:cNvPr>
        <xdr:cNvGrpSpPr/>
      </xdr:nvGrpSpPr>
      <xdr:grpSpPr>
        <a:xfrm>
          <a:off x="601980" y="28841700"/>
          <a:ext cx="5926937" cy="6870821"/>
          <a:chOff x="360028" y="416510"/>
          <a:chExt cx="5926937" cy="6870821"/>
        </a:xfrm>
      </xdr:grpSpPr>
      <xdr:grpSp>
        <xdr:nvGrpSpPr>
          <xdr:cNvPr id="5" name="Group 4">
            <a:extLst>
              <a:ext uri="{FF2B5EF4-FFF2-40B4-BE49-F238E27FC236}">
                <a16:creationId xmlns:a16="http://schemas.microsoft.com/office/drawing/2014/main" id="{3059630C-2C6F-02D9-9F6F-745F07D91C41}"/>
              </a:ext>
            </a:extLst>
          </xdr:cNvPr>
          <xdr:cNvGrpSpPr/>
        </xdr:nvGrpSpPr>
        <xdr:grpSpPr>
          <a:xfrm>
            <a:off x="360028" y="3131049"/>
            <a:ext cx="5926937" cy="2161743"/>
            <a:chOff x="1045702" y="2945698"/>
            <a:chExt cx="5926937" cy="2161743"/>
          </a:xfrm>
        </xdr:grpSpPr>
        <xdr:pic>
          <xdr:nvPicPr>
            <xdr:cNvPr id="23" name="Picture 22">
              <a:extLst>
                <a:ext uri="{FF2B5EF4-FFF2-40B4-BE49-F238E27FC236}">
                  <a16:creationId xmlns:a16="http://schemas.microsoft.com/office/drawing/2014/main" id="{F3BF9323-F4D4-577A-8D42-24E10450E6AB}"/>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1045702" y="2945698"/>
              <a:ext cx="2880000" cy="2161743"/>
            </a:xfrm>
            <a:prstGeom prst="rect">
              <a:avLst/>
            </a:prstGeom>
            <a:ln>
              <a:solidFill>
                <a:schemeClr val="tx1"/>
              </a:solidFill>
            </a:ln>
          </xdr:spPr>
        </xdr:pic>
        <xdr:pic>
          <xdr:nvPicPr>
            <xdr:cNvPr id="24" name="Picture 23">
              <a:extLst>
                <a:ext uri="{FF2B5EF4-FFF2-40B4-BE49-F238E27FC236}">
                  <a16:creationId xmlns:a16="http://schemas.microsoft.com/office/drawing/2014/main" id="{30AEACDE-6A71-8C3F-8DB4-BDA76CF6927E}"/>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4092639" y="2945698"/>
              <a:ext cx="2880000" cy="2161743"/>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B44D653A-2455-22CD-6F68-A31C9A281E49}"/>
              </a:ext>
            </a:extLst>
          </xdr:cNvPr>
          <xdr:cNvGrpSpPr/>
        </xdr:nvGrpSpPr>
        <xdr:grpSpPr>
          <a:xfrm>
            <a:off x="617367" y="416510"/>
            <a:ext cx="5412259" cy="2520000"/>
            <a:chOff x="568411" y="194088"/>
            <a:chExt cx="5412259" cy="2520000"/>
          </a:xfrm>
        </xdr:grpSpPr>
        <xdr:pic>
          <xdr:nvPicPr>
            <xdr:cNvPr id="16" name="Picture 15">
              <a:extLst>
                <a:ext uri="{FF2B5EF4-FFF2-40B4-BE49-F238E27FC236}">
                  <a16:creationId xmlns:a16="http://schemas.microsoft.com/office/drawing/2014/main" id="{1F5D407B-F159-0AC5-09AA-58BEB282CB10}"/>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568411" y="194088"/>
              <a:ext cx="3357291" cy="2520000"/>
            </a:xfrm>
            <a:prstGeom prst="rect">
              <a:avLst/>
            </a:prstGeom>
            <a:ln>
              <a:solidFill>
                <a:schemeClr val="tx1"/>
              </a:solidFill>
            </a:ln>
          </xdr:spPr>
        </xdr:pic>
        <xdr:pic>
          <xdr:nvPicPr>
            <xdr:cNvPr id="17" name="Picture 16">
              <a:extLst>
                <a:ext uri="{FF2B5EF4-FFF2-40B4-BE49-F238E27FC236}">
                  <a16:creationId xmlns:a16="http://schemas.microsoft.com/office/drawing/2014/main" id="{A3C4964F-A3BB-8DBA-DBE3-0BFF2C9D202E}"/>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4092639" y="194088"/>
              <a:ext cx="1888031" cy="2520000"/>
            </a:xfrm>
            <a:prstGeom prst="rect">
              <a:avLst/>
            </a:prstGeom>
            <a:ln>
              <a:solidFill>
                <a:schemeClr val="tx1"/>
              </a:solidFill>
            </a:ln>
          </xdr:spPr>
        </xdr:pic>
      </xdr:grpSp>
      <xdr:grpSp>
        <xdr:nvGrpSpPr>
          <xdr:cNvPr id="7" name="Group 6">
            <a:extLst>
              <a:ext uri="{FF2B5EF4-FFF2-40B4-BE49-F238E27FC236}">
                <a16:creationId xmlns:a16="http://schemas.microsoft.com/office/drawing/2014/main" id="{666A22D2-B063-876D-A480-C8DB65B7E12B}"/>
              </a:ext>
            </a:extLst>
          </xdr:cNvPr>
          <xdr:cNvGrpSpPr/>
        </xdr:nvGrpSpPr>
        <xdr:grpSpPr>
          <a:xfrm>
            <a:off x="608933" y="5487331"/>
            <a:ext cx="5429127" cy="1800000"/>
            <a:chOff x="2577108" y="5289624"/>
            <a:chExt cx="5429127" cy="1800000"/>
          </a:xfrm>
        </xdr:grpSpPr>
        <xdr:pic>
          <xdr:nvPicPr>
            <xdr:cNvPr id="8" name="Picture 7">
              <a:extLst>
                <a:ext uri="{FF2B5EF4-FFF2-40B4-BE49-F238E27FC236}">
                  <a16:creationId xmlns:a16="http://schemas.microsoft.com/office/drawing/2014/main" id="{60DB9871-CA59-91A6-828C-483B9F868D89}"/>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6657641" y="5289624"/>
              <a:ext cx="1348594" cy="1800000"/>
            </a:xfrm>
            <a:prstGeom prst="rect">
              <a:avLst/>
            </a:prstGeom>
            <a:ln>
              <a:solidFill>
                <a:schemeClr val="tx1"/>
              </a:solidFill>
            </a:ln>
          </xdr:spPr>
        </xdr:pic>
        <xdr:pic>
          <xdr:nvPicPr>
            <xdr:cNvPr id="13" name="Picture 12">
              <a:extLst>
                <a:ext uri="{FF2B5EF4-FFF2-40B4-BE49-F238E27FC236}">
                  <a16:creationId xmlns:a16="http://schemas.microsoft.com/office/drawing/2014/main" id="{935F6AEA-483B-220A-2CBF-D3BCC3C2F4C0}"/>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4092639" y="5289624"/>
              <a:ext cx="2398065" cy="1800000"/>
            </a:xfrm>
            <a:prstGeom prst="rect">
              <a:avLst/>
            </a:prstGeom>
            <a:ln>
              <a:solidFill>
                <a:schemeClr val="tx1"/>
              </a:solidFill>
            </a:ln>
          </xdr:spPr>
        </xdr:pic>
        <xdr:pic>
          <xdr:nvPicPr>
            <xdr:cNvPr id="15" name="Picture 14">
              <a:extLst>
                <a:ext uri="{FF2B5EF4-FFF2-40B4-BE49-F238E27FC236}">
                  <a16:creationId xmlns:a16="http://schemas.microsoft.com/office/drawing/2014/main" id="{3043AC7C-CAC1-9FAB-9B03-A9B9BAECABF0}"/>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577108" y="5289624"/>
              <a:ext cx="1348594" cy="1800000"/>
            </a:xfrm>
            <a:prstGeom prst="rect">
              <a:avLst/>
            </a:prstGeom>
            <a:ln>
              <a:solidFill>
                <a:schemeClr val="tx1"/>
              </a:solidFill>
            </a:ln>
          </xdr:spPr>
        </xdr:pic>
      </xdr:grpSp>
    </xdr:grpSp>
    <xdr:clientData/>
  </xdr:twoCellAnchor>
  <xdr:twoCellAnchor editAs="oneCell">
    <xdr:from>
      <xdr:col>11</xdr:col>
      <xdr:colOff>91440</xdr:colOff>
      <xdr:row>108</xdr:row>
      <xdr:rowOff>83820</xdr:rowOff>
    </xdr:from>
    <xdr:to>
      <xdr:col>17</xdr:col>
      <xdr:colOff>33840</xdr:colOff>
      <xdr:row>118</xdr:row>
      <xdr:rowOff>127620</xdr:rowOff>
    </xdr:to>
    <xdr:pic>
      <xdr:nvPicPr>
        <xdr:cNvPr id="25" name="Picture 24">
          <a:extLst>
            <a:ext uri="{FF2B5EF4-FFF2-40B4-BE49-F238E27FC236}">
              <a16:creationId xmlns:a16="http://schemas.microsoft.com/office/drawing/2014/main" id="{1863EAB8-29C7-E568-EED0-873D9FDF4FF4}"/>
            </a:ext>
          </a:extLst>
        </xdr:cNvPr>
        <xdr:cNvPicPr>
          <a:picLocks noChangeAspect="1"/>
        </xdr:cNvPicPr>
      </xdr:nvPicPr>
      <xdr:blipFill>
        <a:blip xmlns:r="http://schemas.openxmlformats.org/officeDocument/2006/relationships" r:embed="rId20"/>
        <a:stretch>
          <a:fillRect/>
        </a:stretch>
      </xdr:blipFill>
      <xdr:spPr>
        <a:xfrm>
          <a:off x="8275320" y="22486620"/>
          <a:ext cx="3600000" cy="202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400050</xdr:colOff>
      <xdr:row>21</xdr:row>
      <xdr:rowOff>66675</xdr:rowOff>
    </xdr:to>
    <xdr:pic>
      <xdr:nvPicPr>
        <xdr:cNvPr id="2145" name="Picture 1">
          <a:extLst>
            <a:ext uri="{FF2B5EF4-FFF2-40B4-BE49-F238E27FC236}">
              <a16:creationId xmlns:a16="http://schemas.microsoft.com/office/drawing/2014/main" id="{00000000-0008-0000-0100-000061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219075</xdr:colOff>
      <xdr:row>12</xdr:row>
      <xdr:rowOff>0</xdr:rowOff>
    </xdr:from>
    <xdr:to>
      <xdr:col>15</xdr:col>
      <xdr:colOff>9525</xdr:colOff>
      <xdr:row>21</xdr:row>
      <xdr:rowOff>66675</xdr:rowOff>
    </xdr:to>
    <xdr:pic>
      <xdr:nvPicPr>
        <xdr:cNvPr id="2146" name="Picture 2">
          <a:extLst>
            <a:ext uri="{FF2B5EF4-FFF2-40B4-BE49-F238E27FC236}">
              <a16:creationId xmlns:a16="http://schemas.microsoft.com/office/drawing/2014/main" id="{00000000-0008-0000-0100-0000620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5725"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24</xdr:row>
      <xdr:rowOff>0</xdr:rowOff>
    </xdr:from>
    <xdr:to>
      <xdr:col>11</xdr:col>
      <xdr:colOff>400050</xdr:colOff>
      <xdr:row>35</xdr:row>
      <xdr:rowOff>66675</xdr:rowOff>
    </xdr:to>
    <xdr:pic>
      <xdr:nvPicPr>
        <xdr:cNvPr id="2147" name="Picture 1">
          <a:extLst>
            <a:ext uri="{FF2B5EF4-FFF2-40B4-BE49-F238E27FC236}">
              <a16:creationId xmlns:a16="http://schemas.microsoft.com/office/drawing/2014/main" id="{00000000-0008-0000-0100-00006308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57850" y="4953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523875</xdr:colOff>
      <xdr:row>24</xdr:row>
      <xdr:rowOff>0</xdr:rowOff>
    </xdr:from>
    <xdr:to>
      <xdr:col>14</xdr:col>
      <xdr:colOff>314325</xdr:colOff>
      <xdr:row>35</xdr:row>
      <xdr:rowOff>66675</xdr:rowOff>
    </xdr:to>
    <xdr:pic>
      <xdr:nvPicPr>
        <xdr:cNvPr id="2148" name="Picture 2">
          <a:extLst>
            <a:ext uri="{FF2B5EF4-FFF2-40B4-BE49-F238E27FC236}">
              <a16:creationId xmlns:a16="http://schemas.microsoft.com/office/drawing/2014/main" id="{00000000-0008-0000-0100-000064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00925" y="4953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400050</xdr:colOff>
      <xdr:row>21</xdr:row>
      <xdr:rowOff>66675</xdr:rowOff>
    </xdr:to>
    <xdr:pic>
      <xdr:nvPicPr>
        <xdr:cNvPr id="3081" name="Picture 1">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5785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219075</xdr:colOff>
      <xdr:row>12</xdr:row>
      <xdr:rowOff>0</xdr:rowOff>
    </xdr:from>
    <xdr:to>
      <xdr:col>15</xdr:col>
      <xdr:colOff>9525</xdr:colOff>
      <xdr:row>21</xdr:row>
      <xdr:rowOff>66675</xdr:rowOff>
    </xdr:to>
    <xdr:pic>
      <xdr:nvPicPr>
        <xdr:cNvPr id="3082" name="Picture 2">
          <a:extLst>
            <a:ext uri="{FF2B5EF4-FFF2-40B4-BE49-F238E27FC236}">
              <a16:creationId xmlns:a16="http://schemas.microsoft.com/office/drawing/2014/main" id="{00000000-0008-0000-0200-00000A0C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5725"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24</xdr:row>
      <xdr:rowOff>0</xdr:rowOff>
    </xdr:from>
    <xdr:to>
      <xdr:col>11</xdr:col>
      <xdr:colOff>400050</xdr:colOff>
      <xdr:row>35</xdr:row>
      <xdr:rowOff>66675</xdr:rowOff>
    </xdr:to>
    <xdr:pic>
      <xdr:nvPicPr>
        <xdr:cNvPr id="3083" name="Picture 1">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57850" y="4953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523875</xdr:colOff>
      <xdr:row>24</xdr:row>
      <xdr:rowOff>0</xdr:rowOff>
    </xdr:from>
    <xdr:to>
      <xdr:col>14</xdr:col>
      <xdr:colOff>314325</xdr:colOff>
      <xdr:row>35</xdr:row>
      <xdr:rowOff>66675</xdr:rowOff>
    </xdr:to>
    <xdr:pic>
      <xdr:nvPicPr>
        <xdr:cNvPr id="3084" name="Picture 2">
          <a:extLst>
            <a:ext uri="{FF2B5EF4-FFF2-40B4-BE49-F238E27FC236}">
              <a16:creationId xmlns:a16="http://schemas.microsoft.com/office/drawing/2014/main" id="{00000000-0008-0000-0200-00000C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00925" y="4953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400050</xdr:colOff>
      <xdr:row>1</xdr:row>
      <xdr:rowOff>19050</xdr:rowOff>
    </xdr:from>
    <xdr:to>
      <xdr:col>11</xdr:col>
      <xdr:colOff>47625</xdr:colOff>
      <xdr:row>20</xdr:row>
      <xdr:rowOff>142875</xdr:rowOff>
    </xdr:to>
    <xdr:pic>
      <xdr:nvPicPr>
        <xdr:cNvPr id="4101" name="Picture 1">
          <a:extLst>
            <a:ext uri="{FF2B5EF4-FFF2-40B4-BE49-F238E27FC236}">
              <a16:creationId xmlns:a16="http://schemas.microsoft.com/office/drawing/2014/main" id="{00000000-0008-0000-0300-000005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33850" y="20955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6</xdr:col>
      <xdr:colOff>257175</xdr:colOff>
      <xdr:row>20</xdr:row>
      <xdr:rowOff>123825</xdr:rowOff>
    </xdr:to>
    <xdr:pic>
      <xdr:nvPicPr>
        <xdr:cNvPr id="4102" name="Picture 2">
          <a:extLst>
            <a:ext uri="{FF2B5EF4-FFF2-40B4-BE49-F238E27FC236}">
              <a16:creationId xmlns:a16="http://schemas.microsoft.com/office/drawing/2014/main" id="{00000000-0008-0000-0300-0000061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5400" y="19050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vzeEj8tbNnVjZ19p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5"/>
  <sheetViews>
    <sheetView tabSelected="1" view="pageBreakPreview" zoomScaleNormal="100" zoomScaleSheetLayoutView="100" zoomScalePageLayoutView="85" workbookViewId="0">
      <selection activeCell="L7" sqref="L7"/>
    </sheetView>
  </sheetViews>
  <sheetFormatPr defaultRowHeight="14.4" x14ac:dyDescent="0.3"/>
  <cols>
    <col min="1" max="1" width="11.77734375" customWidth="1"/>
    <col min="2" max="2" width="11" customWidth="1"/>
    <col min="3" max="3" width="12.77734375" customWidth="1"/>
    <col min="4" max="4" width="7.21875" customWidth="1"/>
    <col min="5" max="5" width="5.5546875" customWidth="1"/>
    <col min="6" max="6" width="9" customWidth="1"/>
    <col min="7" max="7" width="9.77734375" customWidth="1"/>
    <col min="8" max="8" width="8" customWidth="1"/>
    <col min="9" max="9" width="11.21875" customWidth="1"/>
    <col min="10" max="10" width="17.5546875" customWidth="1"/>
    <col min="11" max="11" width="15.44140625" customWidth="1"/>
  </cols>
  <sheetData>
    <row r="1" spans="1:10" ht="43.95" customHeight="1" x14ac:dyDescent="0.3">
      <c r="A1" s="80" t="s">
        <v>219</v>
      </c>
      <c r="B1" s="81"/>
      <c r="C1" s="81"/>
      <c r="D1" s="81"/>
      <c r="E1" s="81"/>
      <c r="F1" s="81"/>
      <c r="G1" s="81"/>
      <c r="H1" s="81"/>
      <c r="I1" s="81"/>
      <c r="J1" s="82"/>
    </row>
    <row r="2" spans="1:10" x14ac:dyDescent="0.3">
      <c r="A2" s="118" t="s">
        <v>42</v>
      </c>
      <c r="B2" s="119"/>
      <c r="C2" s="119"/>
      <c r="D2" s="119"/>
      <c r="E2" s="119"/>
      <c r="F2" s="119"/>
      <c r="G2" s="119"/>
      <c r="H2" s="119"/>
      <c r="I2" s="119"/>
      <c r="J2" s="120"/>
    </row>
    <row r="3" spans="1:10" x14ac:dyDescent="0.3">
      <c r="A3" s="72" t="s">
        <v>0</v>
      </c>
      <c r="B3" s="73"/>
      <c r="C3" s="73"/>
      <c r="D3" s="73"/>
      <c r="E3" s="74"/>
      <c r="F3" s="191" t="str">
        <f ca="1">TEXT(TODAY(),"DD/MM/YYYY")</f>
        <v>10/09/2025</v>
      </c>
      <c r="G3" s="192"/>
      <c r="H3" s="192"/>
      <c r="I3" s="192"/>
      <c r="J3" s="193"/>
    </row>
    <row r="4" spans="1:10" x14ac:dyDescent="0.3">
      <c r="A4" s="72" t="s">
        <v>1</v>
      </c>
      <c r="B4" s="73"/>
      <c r="C4" s="73"/>
      <c r="D4" s="73"/>
      <c r="E4" s="74"/>
      <c r="F4" s="59" t="s">
        <v>156</v>
      </c>
      <c r="G4" s="60"/>
      <c r="H4" s="60"/>
      <c r="I4" s="60"/>
      <c r="J4" s="61"/>
    </row>
    <row r="5" spans="1:10" x14ac:dyDescent="0.3">
      <c r="A5" s="72" t="s">
        <v>2</v>
      </c>
      <c r="B5" s="73"/>
      <c r="C5" s="73"/>
      <c r="D5" s="73"/>
      <c r="E5" s="74"/>
      <c r="F5" s="191">
        <v>45908</v>
      </c>
      <c r="G5" s="192"/>
      <c r="H5" s="192"/>
      <c r="I5" s="192"/>
      <c r="J5" s="193"/>
    </row>
    <row r="6" spans="1:10" ht="16.5" customHeight="1" x14ac:dyDescent="0.3">
      <c r="A6" s="72" t="s">
        <v>3</v>
      </c>
      <c r="B6" s="73"/>
      <c r="C6" s="73"/>
      <c r="D6" s="73"/>
      <c r="E6" s="74"/>
      <c r="F6" s="90" t="s">
        <v>160</v>
      </c>
      <c r="G6" s="92"/>
      <c r="H6" s="92"/>
      <c r="I6" s="92"/>
      <c r="J6" s="91"/>
    </row>
    <row r="7" spans="1:10" ht="15" customHeight="1" x14ac:dyDescent="0.3">
      <c r="A7" s="72" t="s">
        <v>4</v>
      </c>
      <c r="B7" s="73"/>
      <c r="C7" s="73"/>
      <c r="D7" s="73"/>
      <c r="E7" s="74"/>
      <c r="F7" s="90" t="str">
        <f>F6</f>
        <v>M/s.Nirmit Developers</v>
      </c>
      <c r="G7" s="92"/>
      <c r="H7" s="92"/>
      <c r="I7" s="92"/>
      <c r="J7" s="91"/>
    </row>
    <row r="8" spans="1:10" x14ac:dyDescent="0.3">
      <c r="A8" s="72" t="s">
        <v>5</v>
      </c>
      <c r="B8" s="73"/>
      <c r="C8" s="73"/>
      <c r="D8" s="73"/>
      <c r="E8" s="74"/>
      <c r="F8" s="85" t="s">
        <v>135</v>
      </c>
      <c r="G8" s="86"/>
      <c r="H8" s="86"/>
      <c r="I8" s="86"/>
      <c r="J8" s="87"/>
    </row>
    <row r="9" spans="1:10" x14ac:dyDescent="0.3">
      <c r="A9" s="59" t="s">
        <v>220</v>
      </c>
      <c r="B9" s="73"/>
      <c r="C9" s="73"/>
      <c r="D9" s="73"/>
      <c r="E9" s="74"/>
      <c r="F9" s="59">
        <v>9923254218</v>
      </c>
      <c r="G9" s="60"/>
      <c r="H9" s="60"/>
      <c r="I9" s="60"/>
      <c r="J9" s="61"/>
    </row>
    <row r="10" spans="1:10" x14ac:dyDescent="0.3">
      <c r="A10" s="59" t="s">
        <v>99</v>
      </c>
      <c r="B10" s="60"/>
      <c r="C10" s="60"/>
      <c r="D10" s="60"/>
      <c r="E10" s="61"/>
      <c r="F10" s="59" t="s">
        <v>167</v>
      </c>
      <c r="G10" s="60"/>
      <c r="H10" s="60"/>
      <c r="I10" s="60"/>
      <c r="J10" s="61"/>
    </row>
    <row r="11" spans="1:10" x14ac:dyDescent="0.3">
      <c r="A11" s="72" t="s">
        <v>6</v>
      </c>
      <c r="B11" s="73"/>
      <c r="C11" s="73"/>
      <c r="D11" s="73"/>
      <c r="E11" s="74"/>
      <c r="F11" s="71" t="s">
        <v>136</v>
      </c>
      <c r="G11" s="42"/>
      <c r="H11" s="42"/>
      <c r="I11" s="42"/>
      <c r="J11" s="43"/>
    </row>
    <row r="12" spans="1:10" x14ac:dyDescent="0.3">
      <c r="A12" s="112" t="s">
        <v>130</v>
      </c>
      <c r="B12" s="113"/>
      <c r="C12" s="113"/>
      <c r="D12" s="113"/>
      <c r="E12" s="114"/>
      <c r="F12" s="59" t="s">
        <v>137</v>
      </c>
      <c r="G12" s="60"/>
      <c r="H12" s="60"/>
      <c r="I12" s="60"/>
      <c r="J12" s="61"/>
    </row>
    <row r="13" spans="1:10" x14ac:dyDescent="0.3">
      <c r="A13" s="39" t="s">
        <v>58</v>
      </c>
      <c r="B13" s="39"/>
      <c r="C13" s="90" t="s">
        <v>222</v>
      </c>
      <c r="D13" s="92"/>
      <c r="E13" s="92"/>
      <c r="F13" s="92"/>
      <c r="G13" s="92"/>
      <c r="H13" s="92"/>
      <c r="I13" s="92"/>
      <c r="J13" s="91"/>
    </row>
    <row r="14" spans="1:10" x14ac:dyDescent="0.3">
      <c r="A14" s="39" t="s">
        <v>138</v>
      </c>
      <c r="B14" s="39"/>
      <c r="C14" s="40" t="s">
        <v>221</v>
      </c>
      <c r="D14" s="40"/>
      <c r="E14" s="40"/>
      <c r="F14" s="41" t="s">
        <v>59</v>
      </c>
      <c r="G14" s="41"/>
      <c r="H14" s="42" t="s">
        <v>164</v>
      </c>
      <c r="I14" s="42"/>
      <c r="J14" s="43"/>
    </row>
    <row r="15" spans="1:10" x14ac:dyDescent="0.3">
      <c r="A15" s="39" t="s">
        <v>7</v>
      </c>
      <c r="B15" s="39"/>
      <c r="C15" s="40" t="s">
        <v>139</v>
      </c>
      <c r="D15" s="40"/>
      <c r="E15" s="40"/>
      <c r="F15" s="41" t="s">
        <v>60</v>
      </c>
      <c r="G15" s="41"/>
      <c r="H15" s="42" t="s">
        <v>140</v>
      </c>
      <c r="I15" s="42"/>
      <c r="J15" s="43"/>
    </row>
    <row r="16" spans="1:10" x14ac:dyDescent="0.3">
      <c r="A16" s="39" t="s">
        <v>8</v>
      </c>
      <c r="B16" s="39"/>
      <c r="C16" s="40" t="s">
        <v>140</v>
      </c>
      <c r="D16" s="40"/>
      <c r="E16" s="40"/>
      <c r="F16" s="41" t="s">
        <v>61</v>
      </c>
      <c r="G16" s="41"/>
      <c r="H16" s="42" t="s">
        <v>141</v>
      </c>
      <c r="I16" s="42"/>
      <c r="J16" s="43"/>
    </row>
    <row r="17" spans="1:10" ht="32.25" customHeight="1" x14ac:dyDescent="0.3">
      <c r="A17" s="39" t="s">
        <v>62</v>
      </c>
      <c r="B17" s="39"/>
      <c r="C17" s="40" t="s">
        <v>142</v>
      </c>
      <c r="D17" s="40"/>
      <c r="E17" s="40"/>
      <c r="F17" s="41" t="s">
        <v>49</v>
      </c>
      <c r="G17" s="41"/>
      <c r="H17" s="42" t="s">
        <v>165</v>
      </c>
      <c r="I17" s="42"/>
      <c r="J17" s="43"/>
    </row>
    <row r="18" spans="1:10" ht="15" customHeight="1" x14ac:dyDescent="0.3">
      <c r="A18" s="168" t="s">
        <v>207</v>
      </c>
      <c r="B18" s="169"/>
      <c r="C18" s="169"/>
      <c r="D18" s="169"/>
      <c r="E18" s="170"/>
      <c r="F18" s="183" t="s">
        <v>56</v>
      </c>
      <c r="G18" s="184"/>
      <c r="H18" s="184"/>
      <c r="I18" s="184"/>
      <c r="J18" s="185"/>
    </row>
    <row r="19" spans="1:10" ht="16.5" customHeight="1" x14ac:dyDescent="0.3">
      <c r="A19" s="171"/>
      <c r="B19" s="172"/>
      <c r="C19" s="172"/>
      <c r="D19" s="172"/>
      <c r="E19" s="173"/>
      <c r="F19" s="186"/>
      <c r="G19" s="187"/>
      <c r="H19" s="187"/>
      <c r="I19" s="187"/>
      <c r="J19" s="188"/>
    </row>
    <row r="20" spans="1:10" ht="15" customHeight="1" x14ac:dyDescent="0.3">
      <c r="A20" s="168" t="s">
        <v>100</v>
      </c>
      <c r="B20" s="189"/>
      <c r="C20" s="189"/>
      <c r="D20" s="189"/>
      <c r="E20" s="190"/>
      <c r="F20" s="168" t="s">
        <v>44</v>
      </c>
      <c r="G20" s="169"/>
      <c r="H20" s="169"/>
      <c r="I20" s="169"/>
      <c r="J20" s="170"/>
    </row>
    <row r="21" spans="1:10" x14ac:dyDescent="0.3">
      <c r="A21" s="72" t="s">
        <v>9</v>
      </c>
      <c r="B21" s="73"/>
      <c r="C21" s="73"/>
      <c r="D21" s="73"/>
      <c r="E21" s="74"/>
      <c r="F21" s="180" t="s">
        <v>128</v>
      </c>
      <c r="G21" s="181"/>
      <c r="H21" s="181"/>
      <c r="I21" s="181"/>
      <c r="J21" s="182"/>
    </row>
    <row r="22" spans="1:10" x14ac:dyDescent="0.3">
      <c r="A22" s="72" t="s">
        <v>10</v>
      </c>
      <c r="B22" s="73"/>
      <c r="C22" s="73"/>
      <c r="D22" s="73"/>
      <c r="E22" s="74"/>
      <c r="F22" s="75" t="s">
        <v>50</v>
      </c>
      <c r="G22" s="178"/>
      <c r="H22" s="178"/>
      <c r="I22" s="178"/>
      <c r="J22" s="179"/>
    </row>
    <row r="23" spans="1:10" x14ac:dyDescent="0.3">
      <c r="A23" s="72" t="s">
        <v>11</v>
      </c>
      <c r="B23" s="73"/>
      <c r="C23" s="73"/>
      <c r="D23" s="73"/>
      <c r="E23" s="74"/>
      <c r="F23" s="180" t="s">
        <v>129</v>
      </c>
      <c r="G23" s="181"/>
      <c r="H23" s="181"/>
      <c r="I23" s="181"/>
      <c r="J23" s="182"/>
    </row>
    <row r="24" spans="1:10" x14ac:dyDescent="0.3">
      <c r="A24" s="72" t="s">
        <v>27</v>
      </c>
      <c r="B24" s="73"/>
      <c r="C24" s="73"/>
      <c r="D24" s="73"/>
      <c r="E24" s="74"/>
      <c r="F24" s="75" t="s">
        <v>63</v>
      </c>
      <c r="G24" s="76"/>
      <c r="H24" s="76"/>
      <c r="I24" s="76"/>
      <c r="J24" s="77"/>
    </row>
    <row r="25" spans="1:10" x14ac:dyDescent="0.3">
      <c r="A25" s="176" t="s">
        <v>12</v>
      </c>
      <c r="B25" s="177"/>
      <c r="C25" s="176" t="s">
        <v>13</v>
      </c>
      <c r="D25" s="177"/>
      <c r="E25" s="174" t="s">
        <v>14</v>
      </c>
      <c r="F25" s="177"/>
      <c r="G25" s="174" t="s">
        <v>48</v>
      </c>
      <c r="H25" s="175"/>
      <c r="I25" s="176" t="s">
        <v>15</v>
      </c>
      <c r="J25" s="177"/>
    </row>
    <row r="26" spans="1:10" x14ac:dyDescent="0.3">
      <c r="A26" s="174" t="s">
        <v>16</v>
      </c>
      <c r="B26" s="175"/>
      <c r="C26" s="174" t="s">
        <v>47</v>
      </c>
      <c r="D26" s="175"/>
      <c r="E26" s="174" t="s">
        <v>47</v>
      </c>
      <c r="F26" s="175"/>
      <c r="G26" s="174" t="s">
        <v>47</v>
      </c>
      <c r="H26" s="175"/>
      <c r="I26" s="174" t="s">
        <v>47</v>
      </c>
      <c r="J26" s="175"/>
    </row>
    <row r="27" spans="1:10" x14ac:dyDescent="0.3">
      <c r="A27" s="176" t="s">
        <v>17</v>
      </c>
      <c r="B27" s="177"/>
      <c r="C27" s="174" t="s">
        <v>143</v>
      </c>
      <c r="D27" s="175"/>
      <c r="E27" s="174" t="s">
        <v>144</v>
      </c>
      <c r="F27" s="175"/>
      <c r="G27" s="174" t="s">
        <v>144</v>
      </c>
      <c r="H27" s="175"/>
      <c r="I27" s="174" t="s">
        <v>145</v>
      </c>
      <c r="J27" s="175"/>
    </row>
    <row r="28" spans="1:10" x14ac:dyDescent="0.3">
      <c r="A28" s="59" t="s">
        <v>55</v>
      </c>
      <c r="B28" s="60"/>
      <c r="C28" s="60"/>
      <c r="D28" s="60"/>
      <c r="E28" s="60"/>
      <c r="F28" s="60"/>
      <c r="G28" s="60"/>
      <c r="H28" s="60"/>
      <c r="I28" s="60"/>
      <c r="J28" s="61"/>
    </row>
    <row r="29" spans="1:10" x14ac:dyDescent="0.3">
      <c r="A29" s="59" t="s">
        <v>125</v>
      </c>
      <c r="B29" s="60"/>
      <c r="C29" s="60"/>
      <c r="D29" s="60"/>
      <c r="E29" s="60"/>
      <c r="F29" s="60"/>
      <c r="G29" s="60"/>
      <c r="H29" s="60"/>
      <c r="I29" s="60"/>
      <c r="J29" s="61"/>
    </row>
    <row r="30" spans="1:10" x14ac:dyDescent="0.3">
      <c r="A30" s="59" t="s">
        <v>39</v>
      </c>
      <c r="B30" s="61"/>
      <c r="C30" s="85" t="s">
        <v>223</v>
      </c>
      <c r="D30" s="86"/>
      <c r="E30" s="86"/>
      <c r="F30" s="86"/>
      <c r="G30" s="86"/>
      <c r="H30" s="86"/>
      <c r="I30" s="86"/>
      <c r="J30" s="87"/>
    </row>
    <row r="31" spans="1:10" x14ac:dyDescent="0.3">
      <c r="A31" s="59" t="s">
        <v>217</v>
      </c>
      <c r="B31" s="61"/>
      <c r="C31" s="194" t="s">
        <v>218</v>
      </c>
      <c r="D31" s="60"/>
      <c r="E31" s="60"/>
      <c r="F31" s="60"/>
      <c r="G31" s="60"/>
      <c r="H31" s="60"/>
      <c r="I31" s="60"/>
      <c r="J31" s="61"/>
    </row>
    <row r="32" spans="1:10" x14ac:dyDescent="0.3">
      <c r="A32" s="85" t="s">
        <v>18</v>
      </c>
      <c r="B32" s="86"/>
      <c r="C32" s="86"/>
      <c r="D32" s="86"/>
      <c r="E32" s="86"/>
      <c r="F32" s="86"/>
      <c r="G32" s="86"/>
      <c r="H32" s="86"/>
      <c r="I32" s="86"/>
      <c r="J32" s="87"/>
    </row>
    <row r="33" spans="1:10" ht="15" customHeight="1" x14ac:dyDescent="0.3">
      <c r="A33" s="168" t="s">
        <v>146</v>
      </c>
      <c r="B33" s="169"/>
      <c r="C33" s="169"/>
      <c r="D33" s="169"/>
      <c r="E33" s="169"/>
      <c r="F33" s="169"/>
      <c r="G33" s="169"/>
      <c r="H33" s="169"/>
      <c r="I33" s="169"/>
      <c r="J33" s="170"/>
    </row>
    <row r="34" spans="1:10" x14ac:dyDescent="0.3">
      <c r="A34" s="171"/>
      <c r="B34" s="172"/>
      <c r="C34" s="172"/>
      <c r="D34" s="172"/>
      <c r="E34" s="172"/>
      <c r="F34" s="172"/>
      <c r="G34" s="172"/>
      <c r="H34" s="172"/>
      <c r="I34" s="172"/>
      <c r="J34" s="173"/>
    </row>
    <row r="35" spans="1:10" ht="16.5" customHeight="1" x14ac:dyDescent="0.3">
      <c r="A35" s="59" t="s">
        <v>64</v>
      </c>
      <c r="B35" s="73"/>
      <c r="C35" s="73"/>
      <c r="D35" s="73"/>
      <c r="E35" s="74"/>
      <c r="F35" s="90">
        <v>1210</v>
      </c>
      <c r="G35" s="92"/>
      <c r="H35" s="92"/>
      <c r="I35" s="92"/>
      <c r="J35" s="91"/>
    </row>
    <row r="36" spans="1:10" x14ac:dyDescent="0.3">
      <c r="A36" s="72" t="s">
        <v>19</v>
      </c>
      <c r="B36" s="73"/>
      <c r="C36" s="73"/>
      <c r="D36" s="73"/>
      <c r="E36" s="74"/>
      <c r="F36" s="93">
        <v>1</v>
      </c>
      <c r="G36" s="94"/>
      <c r="H36" s="94"/>
      <c r="I36" s="94"/>
      <c r="J36" s="95"/>
    </row>
    <row r="37" spans="1:10" x14ac:dyDescent="0.3">
      <c r="A37" s="72" t="s">
        <v>20</v>
      </c>
      <c r="B37" s="73"/>
      <c r="C37" s="73"/>
      <c r="D37" s="73"/>
      <c r="E37" s="74"/>
      <c r="F37" s="93">
        <v>0</v>
      </c>
      <c r="G37" s="94"/>
      <c r="H37" s="94"/>
      <c r="I37" s="94"/>
      <c r="J37" s="95"/>
    </row>
    <row r="38" spans="1:10" x14ac:dyDescent="0.3">
      <c r="A38" s="72" t="s">
        <v>21</v>
      </c>
      <c r="B38" s="73"/>
      <c r="C38" s="73"/>
      <c r="D38" s="73"/>
      <c r="E38" s="74"/>
      <c r="F38" s="93">
        <f>F36+F37</f>
        <v>1</v>
      </c>
      <c r="G38" s="94"/>
      <c r="H38" s="94"/>
      <c r="I38" s="94"/>
      <c r="J38" s="95"/>
    </row>
    <row r="39" spans="1:10" x14ac:dyDescent="0.3">
      <c r="A39" s="59" t="s">
        <v>65</v>
      </c>
      <c r="B39" s="73"/>
      <c r="C39" s="73"/>
      <c r="D39" s="73"/>
      <c r="E39" s="74"/>
      <c r="F39" s="59">
        <f>F35*F38</f>
        <v>1210</v>
      </c>
      <c r="G39" s="60"/>
      <c r="H39" s="60"/>
      <c r="I39" s="60"/>
      <c r="J39" s="61"/>
    </row>
    <row r="40" spans="1:10" x14ac:dyDescent="0.3">
      <c r="A40" s="72" t="s">
        <v>22</v>
      </c>
      <c r="B40" s="73"/>
      <c r="C40" s="73"/>
      <c r="D40" s="73"/>
      <c r="E40" s="74"/>
      <c r="F40" s="59" t="s">
        <v>209</v>
      </c>
      <c r="G40" s="60"/>
      <c r="H40" s="60"/>
      <c r="I40" s="60"/>
      <c r="J40" s="61"/>
    </row>
    <row r="41" spans="1:10" x14ac:dyDescent="0.3">
      <c r="A41" s="85" t="s">
        <v>67</v>
      </c>
      <c r="B41" s="86"/>
      <c r="C41" s="86"/>
      <c r="D41" s="86"/>
      <c r="E41" s="86"/>
      <c r="F41" s="86"/>
      <c r="G41" s="86"/>
      <c r="H41" s="86"/>
      <c r="I41" s="86"/>
      <c r="J41" s="87"/>
    </row>
    <row r="42" spans="1:10" x14ac:dyDescent="0.3">
      <c r="A42" s="90" t="s">
        <v>66</v>
      </c>
      <c r="B42" s="91"/>
      <c r="C42" s="138" t="s">
        <v>163</v>
      </c>
      <c r="D42" s="139"/>
      <c r="E42" s="139"/>
      <c r="F42" s="139"/>
      <c r="G42" s="140"/>
      <c r="H42" s="17" t="s">
        <v>57</v>
      </c>
      <c r="I42" s="40" t="s">
        <v>162</v>
      </c>
      <c r="J42" s="40"/>
    </row>
    <row r="43" spans="1:10" x14ac:dyDescent="0.3">
      <c r="A43" s="90" t="s">
        <v>134</v>
      </c>
      <c r="B43" s="91"/>
      <c r="C43" s="138" t="str">
        <f>C42</f>
        <v xml:space="preserve">MHSUL/KS-1/T-1/NAP/SR-42/2015.   </v>
      </c>
      <c r="D43" s="139"/>
      <c r="E43" s="139"/>
      <c r="F43" s="139"/>
      <c r="G43" s="140"/>
      <c r="H43" s="17" t="s">
        <v>57</v>
      </c>
      <c r="I43" s="90" t="str">
        <f>I42</f>
        <v>07/05/2018.</v>
      </c>
      <c r="J43" s="91"/>
    </row>
    <row r="44" spans="1:10" ht="30.75" customHeight="1" x14ac:dyDescent="0.3">
      <c r="A44" s="41" t="s">
        <v>133</v>
      </c>
      <c r="B44" s="41"/>
      <c r="C44" s="108" t="s">
        <v>204</v>
      </c>
      <c r="D44" s="108"/>
      <c r="E44" s="108"/>
      <c r="F44" s="108"/>
      <c r="G44" s="108"/>
      <c r="H44" s="3" t="s">
        <v>57</v>
      </c>
      <c r="I44" s="40" t="s">
        <v>162</v>
      </c>
      <c r="J44" s="40"/>
    </row>
    <row r="45" spans="1:10" x14ac:dyDescent="0.3">
      <c r="A45" s="41" t="s">
        <v>97</v>
      </c>
      <c r="B45" s="41"/>
      <c r="C45" s="108" t="s">
        <v>47</v>
      </c>
      <c r="D45" s="108"/>
      <c r="E45" s="108"/>
      <c r="F45" s="108" t="s">
        <v>98</v>
      </c>
      <c r="G45" s="108"/>
      <c r="H45" s="3" t="s">
        <v>57</v>
      </c>
      <c r="I45" s="40" t="s">
        <v>47</v>
      </c>
      <c r="J45" s="40"/>
    </row>
    <row r="46" spans="1:10" x14ac:dyDescent="0.3">
      <c r="A46" s="39" t="s">
        <v>71</v>
      </c>
      <c r="B46" s="39"/>
      <c r="C46" s="39"/>
      <c r="D46" s="88" t="str">
        <f>I44</f>
        <v>07/05/2018.</v>
      </c>
      <c r="E46" s="88"/>
      <c r="F46" s="39" t="s">
        <v>68</v>
      </c>
      <c r="G46" s="83"/>
      <c r="H46" s="89">
        <v>46022</v>
      </c>
      <c r="I46" s="39"/>
      <c r="J46" s="39"/>
    </row>
    <row r="47" spans="1:10" x14ac:dyDescent="0.3">
      <c r="A47" s="109" t="s">
        <v>23</v>
      </c>
      <c r="B47" s="109"/>
      <c r="C47" s="109"/>
      <c r="D47" s="109"/>
      <c r="E47" s="109"/>
      <c r="F47" s="109"/>
      <c r="G47" s="109"/>
      <c r="H47" s="109"/>
      <c r="I47" s="109"/>
      <c r="J47" s="109"/>
    </row>
    <row r="48" spans="1:10" x14ac:dyDescent="0.3">
      <c r="A48" s="39" t="s">
        <v>96</v>
      </c>
      <c r="B48" s="39"/>
      <c r="C48" s="39"/>
      <c r="D48" s="88">
        <f>F39</f>
        <v>1210</v>
      </c>
      <c r="E48" s="88"/>
      <c r="F48" s="96" t="s">
        <v>126</v>
      </c>
      <c r="G48" s="96"/>
      <c r="H48" s="96"/>
      <c r="I48" s="84" t="s">
        <v>155</v>
      </c>
      <c r="J48" s="84"/>
    </row>
    <row r="49" spans="1:12" x14ac:dyDescent="0.3">
      <c r="A49" s="88" t="s">
        <v>69</v>
      </c>
      <c r="B49" s="88"/>
      <c r="C49" s="39" t="s">
        <v>205</v>
      </c>
      <c r="D49" s="39"/>
      <c r="E49" s="39"/>
      <c r="F49" s="39" t="s">
        <v>52</v>
      </c>
      <c r="G49" s="39"/>
      <c r="H49" s="39"/>
      <c r="I49" s="39"/>
      <c r="J49" s="39"/>
    </row>
    <row r="50" spans="1:12" s="5" customFormat="1" ht="15" thickBot="1" x14ac:dyDescent="0.35">
      <c r="A50" s="2" t="s">
        <v>45</v>
      </c>
      <c r="B50" s="2"/>
      <c r="C50" s="2"/>
      <c r="D50" s="41" t="s">
        <v>51</v>
      </c>
      <c r="E50" s="41"/>
      <c r="F50" s="41"/>
      <c r="G50" s="41"/>
      <c r="H50" s="41"/>
      <c r="I50" s="41"/>
      <c r="J50" s="41"/>
      <c r="K50" s="38"/>
    </row>
    <row r="51" spans="1:12" ht="15.75" customHeight="1" x14ac:dyDescent="0.3">
      <c r="A51" s="97" t="s">
        <v>171</v>
      </c>
      <c r="B51" s="97"/>
      <c r="C51" s="98" t="s">
        <v>208</v>
      </c>
      <c r="D51" s="98"/>
      <c r="E51" s="98"/>
      <c r="F51" s="98"/>
      <c r="G51" s="98"/>
      <c r="H51" s="98"/>
      <c r="I51" s="98"/>
      <c r="J51" s="98"/>
      <c r="K51" s="20" t="str">
        <f ca="1">(IF(F55&gt;99%,"All work completed. Please provide OC.",IF(F55&gt;89.8%,"Plinth, RCC, Brick, Plaster, Flooring, Painting work Completed. Finishing work is in process.",IF(F55&lt;94%,(IF(C55=0,"Work not yet Started.",IF(D55=25%,"Piling work in process",IF(D55=50%,"Excavation work in process",IF(D55=100%,"Excavation work Completed. ","0")))&amp;(IF(C56=0%,"",IF(C56=L57,"Footing work is process",IF(C56=L58,"Footing work Completed",IF(C56=L59,"1st Basement Completed",IF(C56=L60,"1st &amp; 2nd Basement Completed",IF(C56=L61,"1st to 3rd Basement Completed",IF(C56=L62,"1st to 4th Basement Completed",IF(C56=L63,"Plinth work is process",IF(C56=L64,"Plinth work completed","0")))))))))))&amp;(IF(C57=(D52+G52+I52),", RCC Slab",IF(C57&gt;0,", RCC upto "&amp;C57&amp;" Slab",""))&amp;(IF(C58=I52,", Brickwork",IF(C58&gt;0,", Brickwork upto "&amp;C58&amp;" Floor",""))&amp;(IF(C59=I52,", Internal Plaster",IF(C59&gt;0,", Internal Plaster upto "&amp;C59&amp;" Floor",""))&amp;(IF(C60=I52,", External Plaster",IF(C60&gt;0,", External Plaster upto "&amp;C60&amp;" Floor",""))&amp;(IF(C61=I52,", Flooring",IF(C61&gt;0,", Flooring upto "&amp;C61&amp;" Floor",""))&amp;(IF(C62=I52,", Painting",IF(C62&gt;0,", Painting upto "&amp;C62&amp;" Floor",""))&amp;(IF(C63&gt;0,", Finishing upto "&amp;C63&amp;" Floor","")&amp;(IF(C57&gt;0.5," Completed",""))))))))))))))</f>
        <v>Excavation work Completed. Plinth work completed, RCC Slab, Brickwork, Internal Plaster, External Plaster, Flooring, Painting upto 3 Floor Completed</v>
      </c>
      <c r="L51" s="21"/>
    </row>
    <row r="52" spans="1:12" ht="15.6" x14ac:dyDescent="0.3">
      <c r="A52" s="23" t="s">
        <v>172</v>
      </c>
      <c r="B52" s="23">
        <v>0</v>
      </c>
      <c r="C52" s="23" t="s">
        <v>173</v>
      </c>
      <c r="D52" s="23">
        <v>1</v>
      </c>
      <c r="E52" s="99" t="s">
        <v>174</v>
      </c>
      <c r="F52" s="99"/>
      <c r="G52" s="23">
        <v>0</v>
      </c>
      <c r="H52" s="23" t="s">
        <v>175</v>
      </c>
      <c r="I52" s="99">
        <f ca="1">--TRIM(RIGHT(SUBSTITUTE(LEFT(C51,_xlfn.AGGREGATE(16,6,FIND({0,1,2,3,4,5,6,7,8,9},C51,ROW(INDIRECT("1:"&amp;LEN(C51)))),1))," ",REPT(" ",LEN(C51))),LEN(C51)))</f>
        <v>4</v>
      </c>
      <c r="J52" s="99"/>
      <c r="K52" s="24"/>
      <c r="L52" s="25"/>
    </row>
    <row r="53" spans="1:12" ht="33.6" customHeight="1" x14ac:dyDescent="0.3">
      <c r="A53" s="100" t="s">
        <v>176</v>
      </c>
      <c r="B53" s="100"/>
      <c r="C53" s="98" t="str">
        <f ca="1">K51</f>
        <v>Excavation work Completed. Plinth work completed, RCC Slab, Brickwork, Internal Plaster, External Plaster, Flooring, Painting upto 3 Floor Completed</v>
      </c>
      <c r="D53" s="98"/>
      <c r="E53" s="98"/>
      <c r="F53" s="98"/>
      <c r="G53" s="98"/>
      <c r="H53" s="98"/>
      <c r="I53" s="98"/>
      <c r="J53" s="98"/>
      <c r="K53" s="24" t="s">
        <v>177</v>
      </c>
      <c r="L53" s="25"/>
    </row>
    <row r="54" spans="1:12" ht="15.75" customHeight="1" x14ac:dyDescent="0.3">
      <c r="A54" s="134" t="s">
        <v>33</v>
      </c>
      <c r="B54" s="135"/>
      <c r="C54" s="33" t="s">
        <v>178</v>
      </c>
      <c r="D54" s="136" t="s">
        <v>179</v>
      </c>
      <c r="E54" s="136"/>
      <c r="F54" s="136" t="s">
        <v>180</v>
      </c>
      <c r="G54" s="136"/>
      <c r="H54" s="136" t="s">
        <v>181</v>
      </c>
      <c r="I54" s="136"/>
      <c r="J54" s="137"/>
      <c r="K54" s="26" t="s">
        <v>182</v>
      </c>
      <c r="L54" s="27">
        <f ca="1">I52*25%</f>
        <v>1</v>
      </c>
    </row>
    <row r="55" spans="1:12" ht="15.75" customHeight="1" x14ac:dyDescent="0.3">
      <c r="A55" s="129" t="s">
        <v>183</v>
      </c>
      <c r="B55" s="99"/>
      <c r="C55" s="34">
        <f ca="1">L56</f>
        <v>4</v>
      </c>
      <c r="D55" s="127">
        <f ca="1">((100/I52)*C55)/100</f>
        <v>1</v>
      </c>
      <c r="E55" s="128"/>
      <c r="F55" s="166">
        <f ca="1">(((C56/I52*10)+(40/(D52+G52+I52)*C57)+(7.5/(I52)*C58)+(7.5/(I52)*C59)+(10/I52*C60)+(10/I52*C61)+(5/I52*C62)+(5/I52*C63)+(5/I52*C64))/100)</f>
        <v>0.88749999999999996</v>
      </c>
      <c r="G55" s="166"/>
      <c r="H55" s="195">
        <f ca="1">((((C55/I52)*20)+((C56/I52)*25)+(30/(I52+G52+D52)*C57)+(5/I52*C58)+(5/I52*C59)+(5/I52*C60)+(5/I52*C61)+(0/I52*C62)+(0/I52*C63)+(5/I52*C64))/100)</f>
        <v>0.95</v>
      </c>
      <c r="I55" s="196"/>
      <c r="J55" s="197"/>
      <c r="K55" s="26" t="s">
        <v>184</v>
      </c>
      <c r="L55" s="28">
        <f ca="1">I52*50%</f>
        <v>2</v>
      </c>
    </row>
    <row r="56" spans="1:12" ht="15.6" x14ac:dyDescent="0.3">
      <c r="A56" s="129" t="s">
        <v>34</v>
      </c>
      <c r="B56" s="99"/>
      <c r="C56" s="35">
        <f ca="1">L64</f>
        <v>4</v>
      </c>
      <c r="D56" s="127">
        <f ca="1">((100/I52)*C56)/100</f>
        <v>1</v>
      </c>
      <c r="E56" s="128"/>
      <c r="F56" s="166"/>
      <c r="G56" s="166"/>
      <c r="H56" s="198"/>
      <c r="I56" s="199"/>
      <c r="J56" s="200"/>
      <c r="K56" s="26" t="s">
        <v>185</v>
      </c>
      <c r="L56" s="28">
        <f ca="1">I52</f>
        <v>4</v>
      </c>
    </row>
    <row r="57" spans="1:12" ht="15.75" customHeight="1" x14ac:dyDescent="0.3">
      <c r="A57" s="129" t="s">
        <v>186</v>
      </c>
      <c r="B57" s="99"/>
      <c r="C57" s="35">
        <v>5</v>
      </c>
      <c r="D57" s="127">
        <f ca="1">((100/(D52+G52+I52))*C57)/100</f>
        <v>1</v>
      </c>
      <c r="E57" s="128"/>
      <c r="F57" s="166"/>
      <c r="G57" s="166"/>
      <c r="H57" s="198"/>
      <c r="I57" s="199"/>
      <c r="J57" s="200"/>
      <c r="K57" s="26" t="s">
        <v>187</v>
      </c>
      <c r="L57" s="29">
        <f ca="1">(IF(B52&gt;1,(I52/(B52+2)),I52/4))</f>
        <v>1</v>
      </c>
    </row>
    <row r="58" spans="1:12" ht="15.75" customHeight="1" x14ac:dyDescent="0.3">
      <c r="A58" s="129" t="s">
        <v>188</v>
      </c>
      <c r="B58" s="99" t="s">
        <v>189</v>
      </c>
      <c r="C58" s="34">
        <v>4</v>
      </c>
      <c r="D58" s="127">
        <f ca="1">((100/I52)*C58)/100</f>
        <v>1</v>
      </c>
      <c r="E58" s="128"/>
      <c r="F58" s="166"/>
      <c r="G58" s="166"/>
      <c r="H58" s="198"/>
      <c r="I58" s="199"/>
      <c r="J58" s="200"/>
      <c r="K58" s="26" t="s">
        <v>190</v>
      </c>
      <c r="L58" s="29">
        <f ca="1">(IF(B52&gt;1,(I52/(B52+2)+L57),I52/4+L57))</f>
        <v>2</v>
      </c>
    </row>
    <row r="59" spans="1:12" ht="15.75" customHeight="1" x14ac:dyDescent="0.3">
      <c r="A59" s="129" t="s">
        <v>191</v>
      </c>
      <c r="B59" s="99" t="s">
        <v>189</v>
      </c>
      <c r="C59" s="34">
        <v>4</v>
      </c>
      <c r="D59" s="127">
        <f ca="1">((100/I52)*C59)/100</f>
        <v>1</v>
      </c>
      <c r="E59" s="128"/>
      <c r="F59" s="166"/>
      <c r="G59" s="166"/>
      <c r="H59" s="198"/>
      <c r="I59" s="199"/>
      <c r="J59" s="200"/>
      <c r="K59" s="26" t="s">
        <v>192</v>
      </c>
      <c r="L59" s="29">
        <f>(IF(B52&gt;1,(I52/(B52+2)+L58),0))</f>
        <v>0</v>
      </c>
    </row>
    <row r="60" spans="1:12" ht="15.75" customHeight="1" x14ac:dyDescent="0.3">
      <c r="A60" s="129" t="s">
        <v>193</v>
      </c>
      <c r="B60" s="99" t="s">
        <v>194</v>
      </c>
      <c r="C60" s="34">
        <v>4</v>
      </c>
      <c r="D60" s="127">
        <f ca="1">((100/(I52))*C60)/100</f>
        <v>1</v>
      </c>
      <c r="E60" s="128"/>
      <c r="F60" s="166"/>
      <c r="G60" s="166"/>
      <c r="H60" s="198"/>
      <c r="I60" s="199"/>
      <c r="J60" s="200"/>
      <c r="K60" s="26" t="s">
        <v>195</v>
      </c>
      <c r="L60" s="29">
        <f>(IF(B52&gt;2,(I52/(B52+2)+L59),0))</f>
        <v>0</v>
      </c>
    </row>
    <row r="61" spans="1:12" ht="15.75" customHeight="1" x14ac:dyDescent="0.3">
      <c r="A61" s="129" t="s">
        <v>196</v>
      </c>
      <c r="B61" s="99" t="s">
        <v>196</v>
      </c>
      <c r="C61" s="34">
        <v>4</v>
      </c>
      <c r="D61" s="127">
        <f ca="1">((100/I52)*C61)/100</f>
        <v>1</v>
      </c>
      <c r="E61" s="128"/>
      <c r="F61" s="166"/>
      <c r="G61" s="166"/>
      <c r="H61" s="198"/>
      <c r="I61" s="199"/>
      <c r="J61" s="200"/>
      <c r="K61" s="26" t="s">
        <v>197</v>
      </c>
      <c r="L61" s="30">
        <f>(IF(B52&gt;3,(I52/(B52+2)+L60),0))</f>
        <v>0</v>
      </c>
    </row>
    <row r="62" spans="1:12" ht="15.75" customHeight="1" x14ac:dyDescent="0.3">
      <c r="A62" s="129" t="s">
        <v>198</v>
      </c>
      <c r="B62" s="99"/>
      <c r="C62" s="34">
        <v>3</v>
      </c>
      <c r="D62" s="127">
        <f ca="1">((100/I52)*C62)/100</f>
        <v>0.75</v>
      </c>
      <c r="E62" s="128"/>
      <c r="F62" s="166"/>
      <c r="G62" s="166"/>
      <c r="H62" s="198"/>
      <c r="I62" s="199"/>
      <c r="J62" s="200"/>
      <c r="K62" s="26" t="s">
        <v>199</v>
      </c>
      <c r="L62" s="29">
        <f>(IF(B52&gt;4,(I52/(B52+2)+L61),0))</f>
        <v>0</v>
      </c>
    </row>
    <row r="63" spans="1:12" ht="15.75" customHeight="1" x14ac:dyDescent="0.3">
      <c r="A63" s="154" t="s">
        <v>200</v>
      </c>
      <c r="B63" s="136" t="s">
        <v>200</v>
      </c>
      <c r="C63" s="34">
        <v>0</v>
      </c>
      <c r="D63" s="127">
        <f ca="1">((100/(I52))*C63)/100</f>
        <v>0</v>
      </c>
      <c r="E63" s="128"/>
      <c r="F63" s="166"/>
      <c r="G63" s="166"/>
      <c r="H63" s="198"/>
      <c r="I63" s="199"/>
      <c r="J63" s="200"/>
      <c r="K63" s="26" t="s">
        <v>201</v>
      </c>
      <c r="L63" s="29">
        <f ca="1">(IF(B52=1,(I52/(B52+3)+L58),IF(B52=0,(I52/4+L58),IF(B52&gt;1,0))))</f>
        <v>3</v>
      </c>
    </row>
    <row r="64" spans="1:12" ht="16.5" customHeight="1" thickBot="1" x14ac:dyDescent="0.35">
      <c r="A64" s="130" t="s">
        <v>202</v>
      </c>
      <c r="B64" s="131"/>
      <c r="C64" s="36">
        <v>0</v>
      </c>
      <c r="D64" s="132">
        <f ca="1">((100/(I52))*C64)/100</f>
        <v>0</v>
      </c>
      <c r="E64" s="133"/>
      <c r="F64" s="167"/>
      <c r="G64" s="167"/>
      <c r="H64" s="201"/>
      <c r="I64" s="202"/>
      <c r="J64" s="203"/>
      <c r="K64" s="31" t="s">
        <v>203</v>
      </c>
      <c r="L64" s="32">
        <f ca="1">(IF(B52&gt;1.5,(I52/(B52+2)+L58+MAX(0,L59-L58)+MAX(0,L60-L59)+MAX(0,L61-L60)+MAX(0,L62-L61)+MAX(0,L63-L62)),IF(B52=1,(I52/(B52+3)+L63),IF(B52=0,I52/4+L63))))</f>
        <v>4</v>
      </c>
    </row>
    <row r="65" spans="1:12" ht="15.75" customHeight="1" x14ac:dyDescent="0.3">
      <c r="A65" s="155" t="s">
        <v>171</v>
      </c>
      <c r="B65" s="156"/>
      <c r="C65" s="157" t="s">
        <v>206</v>
      </c>
      <c r="D65" s="158"/>
      <c r="E65" s="158"/>
      <c r="F65" s="158"/>
      <c r="G65" s="158"/>
      <c r="H65" s="158"/>
      <c r="I65" s="158"/>
      <c r="J65" s="159"/>
      <c r="K65" s="20" t="str">
        <f ca="1">(IF(F69&gt;99%,"All work completed. Please provide OC.",IF(F69&gt;89.8%,"Plinth, RCC, Brick, Plaster, Flooring, Painting work Completed. Finishing work is in process.",IF(F69&lt;94%,(IF(C69=0,"Work not yet Started.",IF(D69=25%,"Piling work in process",IF(D69=50%,"Excavation work in process",IF(D69=100%,"Excavation work Completed. ","0")))&amp;(IF(C70=0%,"",IF(C70=L71,"Footing work is process",IF(C70=L72,"Footing work Completed",IF(C70=L73,"1st Basement Completed",IF(C70=L74,"1st &amp; 2nd Basement Completed",IF(C70=L75,"1st to 3rd Basement Completed",IF(C70=L76,"1st to 4th Basement Completed",IF(C70=L77,"Plinth work is process",IF(C70=L78,"Plinth work completed","0")))))))))))&amp;(IF(C71=(D66+G66+I66),", RCC Slab",IF(C71&gt;0,", RCC upto "&amp;C71&amp;" Slab",""))&amp;(IF(C72=I66,", Brickwork",IF(C72&gt;0,", Brickwork upto "&amp;C72&amp;" Floor",""))&amp;(IF(C73=I66,", Internal Plaster",IF(C73&gt;0,", Internal Plaster upto "&amp;C73&amp;" Floor",""))&amp;(IF(C74=I66,", External Plaster",IF(C74&gt;0,", External Plaster upto "&amp;C74&amp;" Floor",""))&amp;(IF(C75=I66,", Flooring",IF(C75&gt;0,", Flooring upto "&amp;C75&amp;" Floor",""))&amp;(IF(C76=I66,", Painting",IF(C76&gt;0,", Painting upto "&amp;C76&amp;" Floor",""))&amp;(IF(C77&gt;0,", Finishing upto "&amp;C77&amp;" Floor","")&amp;(IF(C71&gt;0.5," Completed",""))))))))))))))</f>
        <v>Excavation work Completed. Plinth work completed, RCC Slab, Brickwork, Internal Plaster, External Plaster, Flooring, Painting upto 3 Floor Completed</v>
      </c>
      <c r="L65" s="21"/>
    </row>
    <row r="66" spans="1:12" ht="15.6" x14ac:dyDescent="0.3">
      <c r="A66" s="22" t="s">
        <v>172</v>
      </c>
      <c r="B66" s="23">
        <v>0</v>
      </c>
      <c r="C66" s="23" t="s">
        <v>173</v>
      </c>
      <c r="D66" s="23">
        <v>1</v>
      </c>
      <c r="E66" s="160" t="s">
        <v>174</v>
      </c>
      <c r="F66" s="135"/>
      <c r="G66" s="23">
        <v>0</v>
      </c>
      <c r="H66" s="23" t="s">
        <v>175</v>
      </c>
      <c r="I66" s="160">
        <f ca="1">--TRIM(RIGHT(SUBSTITUTE(LEFT(C65,_xlfn.AGGREGATE(16,6,FIND({0,1,2,3,4,5,6,7,8,9},C65,ROW(INDIRECT("1:"&amp;LEN(C65)))),1))," ",REPT(" ",LEN(C65))),LEN(C65)))</f>
        <v>4</v>
      </c>
      <c r="J66" s="161"/>
      <c r="K66" s="24"/>
      <c r="L66" s="25"/>
    </row>
    <row r="67" spans="1:12" ht="34.5" customHeight="1" x14ac:dyDescent="0.3">
      <c r="A67" s="162" t="s">
        <v>176</v>
      </c>
      <c r="B67" s="100"/>
      <c r="C67" s="163" t="str">
        <f ca="1">K65</f>
        <v>Excavation work Completed. Plinth work completed, RCC Slab, Brickwork, Internal Plaster, External Plaster, Flooring, Painting upto 3 Floor Completed</v>
      </c>
      <c r="D67" s="164"/>
      <c r="E67" s="164"/>
      <c r="F67" s="164"/>
      <c r="G67" s="164"/>
      <c r="H67" s="164"/>
      <c r="I67" s="164"/>
      <c r="J67" s="165"/>
      <c r="K67" s="24" t="s">
        <v>177</v>
      </c>
      <c r="L67" s="25"/>
    </row>
    <row r="68" spans="1:12" ht="15.75" customHeight="1" x14ac:dyDescent="0.3">
      <c r="A68" s="134" t="s">
        <v>33</v>
      </c>
      <c r="B68" s="135"/>
      <c r="C68" s="33" t="s">
        <v>178</v>
      </c>
      <c r="D68" s="136" t="s">
        <v>179</v>
      </c>
      <c r="E68" s="136"/>
      <c r="F68" s="136" t="s">
        <v>180</v>
      </c>
      <c r="G68" s="136"/>
      <c r="H68" s="136" t="s">
        <v>181</v>
      </c>
      <c r="I68" s="136"/>
      <c r="J68" s="137"/>
      <c r="K68" s="26" t="s">
        <v>182</v>
      </c>
      <c r="L68" s="27">
        <f ca="1">I66*25%</f>
        <v>1</v>
      </c>
    </row>
    <row r="69" spans="1:12" ht="15.75" customHeight="1" x14ac:dyDescent="0.3">
      <c r="A69" s="129" t="s">
        <v>183</v>
      </c>
      <c r="B69" s="99"/>
      <c r="C69" s="34">
        <f ca="1">L70</f>
        <v>4</v>
      </c>
      <c r="D69" s="127">
        <f ca="1">((100/I66)*C69)/100</f>
        <v>1</v>
      </c>
      <c r="E69" s="128"/>
      <c r="F69" s="166">
        <f ca="1">(((C70/I66*10)+(40/(D66+G66+I66)*C71)+(7.5/(I66)*C72)+(7.5/(I66)*C73)+(10/I66*C74)+(10/I66*C75)+(5/I66*C76)+(5/I66*C77)+(5/I66*C78))/100)</f>
        <v>0.88749999999999996</v>
      </c>
      <c r="G69" s="166"/>
      <c r="H69" s="195">
        <f ca="1">((((C69/I66)*20)+((C70/I66)*25)+(30/(I66+G66+D66)*C71)+(5/I66*C72)+(5/I66*C73)+(5/I66*C74)+(5/I66*C75)+(0/I66*C76)+(0/I66*C77)+(5/I66*C78))/100)</f>
        <v>0.95</v>
      </c>
      <c r="I69" s="196"/>
      <c r="J69" s="197"/>
      <c r="K69" s="26" t="s">
        <v>184</v>
      </c>
      <c r="L69" s="28">
        <f ca="1">I66*50%</f>
        <v>2</v>
      </c>
    </row>
    <row r="70" spans="1:12" ht="15.6" x14ac:dyDescent="0.3">
      <c r="A70" s="129" t="s">
        <v>34</v>
      </c>
      <c r="B70" s="99"/>
      <c r="C70" s="35">
        <f ca="1">L78</f>
        <v>4</v>
      </c>
      <c r="D70" s="127">
        <f ca="1">((100/I66)*C70)/100</f>
        <v>1</v>
      </c>
      <c r="E70" s="128"/>
      <c r="F70" s="166"/>
      <c r="G70" s="166"/>
      <c r="H70" s="198"/>
      <c r="I70" s="199"/>
      <c r="J70" s="200"/>
      <c r="K70" s="26" t="s">
        <v>185</v>
      </c>
      <c r="L70" s="28">
        <f ca="1">I66</f>
        <v>4</v>
      </c>
    </row>
    <row r="71" spans="1:12" ht="15.75" customHeight="1" x14ac:dyDescent="0.3">
      <c r="A71" s="129" t="s">
        <v>186</v>
      </c>
      <c r="B71" s="99"/>
      <c r="C71" s="35">
        <v>5</v>
      </c>
      <c r="D71" s="127">
        <f ca="1">((100/(D66+G66+I66))*C71)/100</f>
        <v>1</v>
      </c>
      <c r="E71" s="128"/>
      <c r="F71" s="166"/>
      <c r="G71" s="166"/>
      <c r="H71" s="198"/>
      <c r="I71" s="199"/>
      <c r="J71" s="200"/>
      <c r="K71" s="26" t="s">
        <v>187</v>
      </c>
      <c r="L71" s="29">
        <f ca="1">(IF(B66&gt;1,(I66/(B66+2)),I66/4))</f>
        <v>1</v>
      </c>
    </row>
    <row r="72" spans="1:12" ht="15.75" customHeight="1" x14ac:dyDescent="0.3">
      <c r="A72" s="129" t="s">
        <v>188</v>
      </c>
      <c r="B72" s="99" t="s">
        <v>189</v>
      </c>
      <c r="C72" s="34">
        <v>4</v>
      </c>
      <c r="D72" s="127">
        <f ca="1">((100/I66)*C72)/100</f>
        <v>1</v>
      </c>
      <c r="E72" s="128"/>
      <c r="F72" s="166"/>
      <c r="G72" s="166"/>
      <c r="H72" s="198"/>
      <c r="I72" s="199"/>
      <c r="J72" s="200"/>
      <c r="K72" s="26" t="s">
        <v>190</v>
      </c>
      <c r="L72" s="29">
        <f ca="1">(IF(B66&gt;1,(I66/(B66+2)+L71),I66/4+L71))</f>
        <v>2</v>
      </c>
    </row>
    <row r="73" spans="1:12" ht="15.75" customHeight="1" x14ac:dyDescent="0.3">
      <c r="A73" s="129" t="s">
        <v>191</v>
      </c>
      <c r="B73" s="99" t="s">
        <v>189</v>
      </c>
      <c r="C73" s="34">
        <v>4</v>
      </c>
      <c r="D73" s="127">
        <f ca="1">((100/I66)*C73)/100</f>
        <v>1</v>
      </c>
      <c r="E73" s="128"/>
      <c r="F73" s="166"/>
      <c r="G73" s="166"/>
      <c r="H73" s="198"/>
      <c r="I73" s="199"/>
      <c r="J73" s="200"/>
      <c r="K73" s="26" t="s">
        <v>192</v>
      </c>
      <c r="L73" s="29">
        <f>(IF(B66&gt;1,(I66/(B66+2)+L72),0))</f>
        <v>0</v>
      </c>
    </row>
    <row r="74" spans="1:12" ht="15.75" customHeight="1" x14ac:dyDescent="0.3">
      <c r="A74" s="129" t="s">
        <v>193</v>
      </c>
      <c r="B74" s="99" t="s">
        <v>194</v>
      </c>
      <c r="C74" s="34">
        <v>4</v>
      </c>
      <c r="D74" s="127">
        <f ca="1">((100/(I66))*C74)/100</f>
        <v>1</v>
      </c>
      <c r="E74" s="128"/>
      <c r="F74" s="166"/>
      <c r="G74" s="166"/>
      <c r="H74" s="198"/>
      <c r="I74" s="199"/>
      <c r="J74" s="200"/>
      <c r="K74" s="26" t="s">
        <v>195</v>
      </c>
      <c r="L74" s="29">
        <f>(IF(B66&gt;2,(I66/(B66+2)+L73),0))</f>
        <v>0</v>
      </c>
    </row>
    <row r="75" spans="1:12" ht="15.75" customHeight="1" x14ac:dyDescent="0.3">
      <c r="A75" s="129" t="s">
        <v>196</v>
      </c>
      <c r="B75" s="99" t="s">
        <v>196</v>
      </c>
      <c r="C75" s="34">
        <v>4</v>
      </c>
      <c r="D75" s="127">
        <f ca="1">((100/I66)*C75)/100</f>
        <v>1</v>
      </c>
      <c r="E75" s="128"/>
      <c r="F75" s="166"/>
      <c r="G75" s="166"/>
      <c r="H75" s="198"/>
      <c r="I75" s="199"/>
      <c r="J75" s="200"/>
      <c r="K75" s="26" t="s">
        <v>197</v>
      </c>
      <c r="L75" s="30">
        <f>(IF(B66&gt;3,(I66/(B66+2)+L74),0))</f>
        <v>0</v>
      </c>
    </row>
    <row r="76" spans="1:12" ht="15.75" customHeight="1" x14ac:dyDescent="0.3">
      <c r="A76" s="129" t="s">
        <v>198</v>
      </c>
      <c r="B76" s="99"/>
      <c r="C76" s="34">
        <v>3</v>
      </c>
      <c r="D76" s="127">
        <f ca="1">((100/I66)*C76)/100</f>
        <v>0.75</v>
      </c>
      <c r="E76" s="128"/>
      <c r="F76" s="166"/>
      <c r="G76" s="166"/>
      <c r="H76" s="198"/>
      <c r="I76" s="199"/>
      <c r="J76" s="200"/>
      <c r="K76" s="26" t="s">
        <v>199</v>
      </c>
      <c r="L76" s="29">
        <f>(IF(B66&gt;4,(I66/(B66+2)+L75),0))</f>
        <v>0</v>
      </c>
    </row>
    <row r="77" spans="1:12" ht="15.75" customHeight="1" x14ac:dyDescent="0.3">
      <c r="A77" s="154" t="s">
        <v>200</v>
      </c>
      <c r="B77" s="136" t="s">
        <v>200</v>
      </c>
      <c r="C77" s="34">
        <v>0</v>
      </c>
      <c r="D77" s="127">
        <f ca="1">((100/(I66))*C77)/100</f>
        <v>0</v>
      </c>
      <c r="E77" s="128"/>
      <c r="F77" s="166"/>
      <c r="G77" s="166"/>
      <c r="H77" s="198"/>
      <c r="I77" s="199"/>
      <c r="J77" s="200"/>
      <c r="K77" s="26" t="s">
        <v>201</v>
      </c>
      <c r="L77" s="29">
        <f ca="1">(IF(B66=1,(I66/(B66+3)+L72),IF(B66=0,(I66/4+L72),IF(B66&gt;1,0))))</f>
        <v>3</v>
      </c>
    </row>
    <row r="78" spans="1:12" ht="16.5" customHeight="1" thickBot="1" x14ac:dyDescent="0.35">
      <c r="A78" s="130" t="s">
        <v>202</v>
      </c>
      <c r="B78" s="131"/>
      <c r="C78" s="36">
        <v>0</v>
      </c>
      <c r="D78" s="132">
        <f ca="1">((100/(I66))*C78)/100</f>
        <v>0</v>
      </c>
      <c r="E78" s="133"/>
      <c r="F78" s="167"/>
      <c r="G78" s="167"/>
      <c r="H78" s="201"/>
      <c r="I78" s="202"/>
      <c r="J78" s="203"/>
      <c r="K78" s="31" t="s">
        <v>203</v>
      </c>
      <c r="L78" s="32">
        <f ca="1">(IF(B66&gt;1.5,(I66/(B66+2)+L72+MAX(0,L73-L72)+MAX(0,L74-L73)+MAX(0,L75-L74)+MAX(0,L76-L75)+MAX(0,L77-L76)),IF(B66=1,(I66/(B66+3)+L77),IF(B66=0,I66/4+L77))))</f>
        <v>4</v>
      </c>
    </row>
    <row r="79" spans="1:12" x14ac:dyDescent="0.3">
      <c r="A79" s="112" t="s">
        <v>53</v>
      </c>
      <c r="B79" s="113"/>
      <c r="C79" s="113"/>
      <c r="D79" s="113"/>
      <c r="E79" s="113"/>
      <c r="F79" s="113"/>
      <c r="G79" s="113"/>
      <c r="H79" s="113"/>
      <c r="I79" s="113"/>
      <c r="J79" s="114"/>
    </row>
    <row r="80" spans="1:12" x14ac:dyDescent="0.3">
      <c r="A80" s="59" t="s">
        <v>46</v>
      </c>
      <c r="B80" s="60"/>
      <c r="C80" s="60"/>
      <c r="D80" s="60"/>
      <c r="E80" s="60"/>
      <c r="F80" s="60"/>
      <c r="G80" s="60"/>
      <c r="H80" s="60"/>
      <c r="I80" s="60"/>
      <c r="J80" s="61"/>
    </row>
    <row r="81" spans="1:10" ht="15" customHeight="1" x14ac:dyDescent="0.3">
      <c r="A81" s="147" t="s">
        <v>70</v>
      </c>
      <c r="B81" s="148"/>
      <c r="C81" s="148"/>
      <c r="D81" s="148"/>
      <c r="E81" s="148"/>
      <c r="F81" s="148"/>
      <c r="G81" s="148"/>
      <c r="H81" s="148"/>
      <c r="I81" s="148"/>
      <c r="J81" s="149"/>
    </row>
    <row r="82" spans="1:10" x14ac:dyDescent="0.3">
      <c r="A82" s="150"/>
      <c r="B82" s="151"/>
      <c r="C82" s="151"/>
      <c r="D82" s="151"/>
      <c r="E82" s="151"/>
      <c r="F82" s="151"/>
      <c r="G82" s="151"/>
      <c r="H82" s="151"/>
      <c r="I82" s="151"/>
      <c r="J82" s="152"/>
    </row>
    <row r="83" spans="1:10" ht="18.75" customHeight="1" x14ac:dyDescent="0.3">
      <c r="A83" s="153" t="s">
        <v>24</v>
      </c>
      <c r="B83" s="121"/>
      <c r="C83" s="121"/>
      <c r="D83" s="121"/>
      <c r="E83" s="121"/>
      <c r="F83" s="121"/>
      <c r="G83" s="121"/>
      <c r="H83" s="121"/>
      <c r="I83" s="121"/>
      <c r="J83" s="122"/>
    </row>
    <row r="84" spans="1:10" x14ac:dyDescent="0.3">
      <c r="A84" s="59" t="s">
        <v>131</v>
      </c>
      <c r="B84" s="73"/>
      <c r="C84" s="73"/>
      <c r="D84" s="73"/>
      <c r="E84" s="73"/>
      <c r="F84" s="74"/>
      <c r="G84" s="115">
        <v>2800</v>
      </c>
      <c r="H84" s="116"/>
      <c r="I84" s="116"/>
      <c r="J84" s="117"/>
    </row>
    <row r="85" spans="1:10" x14ac:dyDescent="0.3">
      <c r="A85" s="90" t="s">
        <v>157</v>
      </c>
      <c r="B85" s="92"/>
      <c r="C85" s="92"/>
      <c r="D85" s="92"/>
      <c r="E85" s="92"/>
      <c r="F85" s="91"/>
      <c r="G85" s="138" t="s">
        <v>158</v>
      </c>
      <c r="H85" s="139"/>
      <c r="I85" s="139"/>
      <c r="J85" s="140"/>
    </row>
    <row r="86" spans="1:10" s="1" customFormat="1" x14ac:dyDescent="0.3">
      <c r="A86" s="85" t="s">
        <v>101</v>
      </c>
      <c r="B86" s="121"/>
      <c r="C86" s="121"/>
      <c r="D86" s="121"/>
      <c r="E86" s="121"/>
      <c r="F86" s="122"/>
      <c r="G86" s="142">
        <f>G84*0.8</f>
        <v>2240</v>
      </c>
      <c r="H86" s="143"/>
      <c r="I86" s="143"/>
      <c r="J86" s="144"/>
    </row>
    <row r="87" spans="1:10" x14ac:dyDescent="0.3">
      <c r="A87" s="118" t="s">
        <v>210</v>
      </c>
      <c r="B87" s="119"/>
      <c r="C87" s="119"/>
      <c r="D87" s="119"/>
      <c r="E87" s="119"/>
      <c r="F87" s="119"/>
      <c r="G87" s="119"/>
      <c r="H87" s="119"/>
      <c r="I87" s="119"/>
      <c r="J87" s="120"/>
    </row>
    <row r="88" spans="1:10" x14ac:dyDescent="0.3">
      <c r="A88" s="101" t="s">
        <v>211</v>
      </c>
      <c r="B88" s="101"/>
      <c r="C88" s="102" t="s">
        <v>212</v>
      </c>
      <c r="D88" s="102"/>
      <c r="E88" s="102" t="s">
        <v>213</v>
      </c>
      <c r="F88" s="102"/>
      <c r="G88" s="102"/>
      <c r="H88" s="102" t="s">
        <v>214</v>
      </c>
      <c r="I88" s="102"/>
      <c r="J88" s="102"/>
    </row>
    <row r="89" spans="1:10" x14ac:dyDescent="0.3">
      <c r="A89" s="103" t="s">
        <v>215</v>
      </c>
      <c r="B89" s="103"/>
      <c r="C89" s="88">
        <f>COUNT(D99:D102)*3+COUNT(D104:D105)</f>
        <v>14</v>
      </c>
      <c r="D89" s="88"/>
      <c r="E89" s="104">
        <f>SUM(D99:D102)*3+SUM(D104:D105)</f>
        <v>4272.9029999999993</v>
      </c>
      <c r="F89" s="88"/>
      <c r="G89" s="88"/>
      <c r="H89" s="105">
        <f>SUM(G99:G102)*3+SUM(G104:G105)</f>
        <v>7175</v>
      </c>
      <c r="I89" s="106"/>
      <c r="J89" s="107"/>
    </row>
    <row r="90" spans="1:10" x14ac:dyDescent="0.3">
      <c r="A90" s="103" t="s">
        <v>216</v>
      </c>
      <c r="B90" s="103"/>
      <c r="C90" s="88">
        <f>COUNT(D109:D113)*3+COUNT(D115:D119)</f>
        <v>20</v>
      </c>
      <c r="D90" s="88"/>
      <c r="E90" s="104">
        <f>SUM(D109:D113)*3+SUM(D115:D119)</f>
        <v>7464.0563199999988</v>
      </c>
      <c r="F90" s="88"/>
      <c r="G90" s="88"/>
      <c r="H90" s="105">
        <f>SUM(G109:G113)*3+SUM(G115:G119)</f>
        <v>12400</v>
      </c>
      <c r="I90" s="106"/>
      <c r="J90" s="107"/>
    </row>
    <row r="91" spans="1:10" x14ac:dyDescent="0.3">
      <c r="A91" s="101" t="s">
        <v>90</v>
      </c>
      <c r="B91" s="101"/>
      <c r="C91" s="102">
        <f>SUM(C89:C90)</f>
        <v>34</v>
      </c>
      <c r="D91" s="102"/>
      <c r="E91" s="123">
        <f>SUM(E89:E90)</f>
        <v>11736.959319999998</v>
      </c>
      <c r="F91" s="102"/>
      <c r="G91" s="102"/>
      <c r="H91" s="124">
        <f>SUM(H89:H90)</f>
        <v>19575</v>
      </c>
      <c r="I91" s="125"/>
      <c r="J91" s="126"/>
    </row>
    <row r="92" spans="1:10" s="1" customFormat="1" ht="17.399999999999999" x14ac:dyDescent="0.3">
      <c r="A92" s="111" t="s">
        <v>102</v>
      </c>
      <c r="B92" s="111"/>
      <c r="C92" s="111"/>
      <c r="D92" s="111"/>
      <c r="E92" s="111"/>
      <c r="F92" s="111"/>
      <c r="G92" s="111"/>
      <c r="H92" s="111"/>
      <c r="I92" s="111"/>
      <c r="J92" s="111"/>
    </row>
    <row r="93" spans="1:10" x14ac:dyDescent="0.3">
      <c r="A93" s="102" t="s">
        <v>43</v>
      </c>
      <c r="B93" s="102"/>
      <c r="C93" s="102"/>
      <c r="D93" s="102"/>
      <c r="E93" s="102"/>
      <c r="F93" s="102"/>
      <c r="G93" s="102"/>
      <c r="H93" s="102"/>
      <c r="I93" s="102"/>
      <c r="J93" s="102"/>
    </row>
    <row r="94" spans="1:10" ht="56.25" customHeight="1" x14ac:dyDescent="0.3">
      <c r="A94" s="145" t="s">
        <v>31</v>
      </c>
      <c r="B94" s="145"/>
      <c r="C94" s="4" t="s">
        <v>28</v>
      </c>
      <c r="D94" s="146" t="s">
        <v>132</v>
      </c>
      <c r="E94" s="146"/>
      <c r="F94" s="37" t="s">
        <v>29</v>
      </c>
      <c r="G94" s="4" t="s">
        <v>168</v>
      </c>
      <c r="H94" s="4" t="s">
        <v>30</v>
      </c>
      <c r="I94" s="145" t="s">
        <v>103</v>
      </c>
      <c r="J94" s="145"/>
    </row>
    <row r="95" spans="1:10" ht="15.6" x14ac:dyDescent="0.3">
      <c r="A95" s="110" t="s">
        <v>166</v>
      </c>
      <c r="B95" s="110"/>
      <c r="C95" s="110"/>
      <c r="D95" s="110"/>
      <c r="E95" s="110"/>
      <c r="F95" s="110"/>
      <c r="G95" s="110"/>
      <c r="H95" s="110"/>
      <c r="I95" s="110"/>
      <c r="J95" s="110"/>
    </row>
    <row r="96" spans="1:10" ht="15.6" x14ac:dyDescent="0.3">
      <c r="A96" s="110" t="s">
        <v>148</v>
      </c>
      <c r="B96" s="110"/>
      <c r="C96" s="110"/>
      <c r="D96" s="110"/>
      <c r="E96" s="110"/>
      <c r="F96" s="110"/>
      <c r="G96" s="110"/>
      <c r="H96" s="110"/>
      <c r="I96" s="110"/>
      <c r="J96" s="110"/>
    </row>
    <row r="97" spans="1:10" ht="15.6" x14ac:dyDescent="0.3">
      <c r="A97" s="110" t="s">
        <v>147</v>
      </c>
      <c r="B97" s="110"/>
      <c r="C97" s="110"/>
      <c r="D97" s="110"/>
      <c r="E97" s="110"/>
      <c r="F97" s="110"/>
      <c r="G97" s="110"/>
      <c r="H97" s="110"/>
      <c r="I97" s="110"/>
      <c r="J97" s="110"/>
    </row>
    <row r="98" spans="1:10" ht="15.6" x14ac:dyDescent="0.3">
      <c r="A98" s="110" t="s">
        <v>153</v>
      </c>
      <c r="B98" s="110"/>
      <c r="C98" s="110"/>
      <c r="D98" s="110"/>
      <c r="E98" s="110"/>
      <c r="F98" s="110"/>
      <c r="G98" s="110"/>
      <c r="H98" s="110"/>
      <c r="I98" s="110"/>
      <c r="J98" s="110"/>
    </row>
    <row r="99" spans="1:10" ht="15.6" x14ac:dyDescent="0.3">
      <c r="A99" s="141">
        <v>1</v>
      </c>
      <c r="B99" s="141"/>
      <c r="C99" s="10" t="s">
        <v>149</v>
      </c>
      <c r="D99" s="141">
        <f>33.9*10.764</f>
        <v>364.89959999999996</v>
      </c>
      <c r="E99" s="141"/>
      <c r="F99" s="10">
        <v>0</v>
      </c>
      <c r="G99" s="10">
        <v>620</v>
      </c>
      <c r="H99" s="10" t="s">
        <v>151</v>
      </c>
      <c r="I99" s="141" t="str">
        <f>A98</f>
        <v>1st, 2nd &amp; 3rd Floors.</v>
      </c>
      <c r="J99" s="141"/>
    </row>
    <row r="100" spans="1:10" ht="15.6" x14ac:dyDescent="0.3">
      <c r="A100" s="141">
        <v>2</v>
      </c>
      <c r="B100" s="141"/>
      <c r="C100" s="10" t="s">
        <v>150</v>
      </c>
      <c r="D100" s="141">
        <f>22.9*10.764</f>
        <v>246.49559999999997</v>
      </c>
      <c r="E100" s="141"/>
      <c r="F100" s="10">
        <v>0</v>
      </c>
      <c r="G100" s="10">
        <v>405</v>
      </c>
      <c r="H100" s="10" t="s">
        <v>151</v>
      </c>
      <c r="I100" s="141"/>
      <c r="J100" s="141"/>
    </row>
    <row r="101" spans="1:10" ht="15.6" x14ac:dyDescent="0.3">
      <c r="A101" s="141">
        <v>3</v>
      </c>
      <c r="B101" s="141"/>
      <c r="C101" s="10" t="s">
        <v>150</v>
      </c>
      <c r="D101" s="141">
        <f>22.9*10.764</f>
        <v>246.49559999999997</v>
      </c>
      <c r="E101" s="141"/>
      <c r="F101" s="10">
        <v>0</v>
      </c>
      <c r="G101" s="10">
        <v>405</v>
      </c>
      <c r="H101" s="10" t="s">
        <v>151</v>
      </c>
      <c r="I101" s="141"/>
      <c r="J101" s="141"/>
    </row>
    <row r="102" spans="1:10" ht="15.6" x14ac:dyDescent="0.3">
      <c r="A102" s="141">
        <v>4</v>
      </c>
      <c r="B102" s="141"/>
      <c r="C102" s="10" t="s">
        <v>149</v>
      </c>
      <c r="D102" s="141">
        <f>33.75*10.76</f>
        <v>363.15</v>
      </c>
      <c r="E102" s="141"/>
      <c r="F102" s="10">
        <v>0</v>
      </c>
      <c r="G102" s="10">
        <v>620</v>
      </c>
      <c r="H102" s="10" t="s">
        <v>151</v>
      </c>
      <c r="I102" s="141"/>
      <c r="J102" s="141"/>
    </row>
    <row r="103" spans="1:10" ht="15.6" x14ac:dyDescent="0.3">
      <c r="A103" s="55" t="s">
        <v>161</v>
      </c>
      <c r="B103" s="56"/>
      <c r="C103" s="56"/>
      <c r="D103" s="56"/>
      <c r="E103" s="56"/>
      <c r="F103" s="56"/>
      <c r="G103" s="56"/>
      <c r="H103" s="56"/>
      <c r="I103" s="56"/>
      <c r="J103" s="57"/>
    </row>
    <row r="104" spans="1:10" ht="15.6" x14ac:dyDescent="0.3">
      <c r="A104" s="50">
        <v>1</v>
      </c>
      <c r="B104" s="51"/>
      <c r="C104" s="10" t="s">
        <v>150</v>
      </c>
      <c r="D104" s="50">
        <f>22.9*10.764</f>
        <v>246.49559999999997</v>
      </c>
      <c r="E104" s="51"/>
      <c r="F104" s="10">
        <v>0</v>
      </c>
      <c r="G104" s="10">
        <v>405</v>
      </c>
      <c r="H104" s="10" t="s">
        <v>151</v>
      </c>
      <c r="I104" s="46" t="s">
        <v>154</v>
      </c>
      <c r="J104" s="47"/>
    </row>
    <row r="105" spans="1:10" ht="15.6" x14ac:dyDescent="0.3">
      <c r="A105" s="50">
        <v>2</v>
      </c>
      <c r="B105" s="51"/>
      <c r="C105" s="10" t="s">
        <v>149</v>
      </c>
      <c r="D105" s="50">
        <f>33.75*10.764</f>
        <v>363.28499999999997</v>
      </c>
      <c r="E105" s="51"/>
      <c r="F105" s="10">
        <v>0</v>
      </c>
      <c r="G105" s="10">
        <v>620</v>
      </c>
      <c r="H105" s="10" t="s">
        <v>151</v>
      </c>
      <c r="I105" s="48"/>
      <c r="J105" s="49"/>
    </row>
    <row r="106" spans="1:10" ht="15.6" x14ac:dyDescent="0.3">
      <c r="A106" s="52" t="s">
        <v>152</v>
      </c>
      <c r="B106" s="53"/>
      <c r="C106" s="53"/>
      <c r="D106" s="53"/>
      <c r="E106" s="53"/>
      <c r="F106" s="53"/>
      <c r="G106" s="53"/>
      <c r="H106" s="53"/>
      <c r="I106" s="53"/>
      <c r="J106" s="54"/>
    </row>
    <row r="107" spans="1:10" ht="15.6" x14ac:dyDescent="0.3">
      <c r="A107" s="52" t="s">
        <v>147</v>
      </c>
      <c r="B107" s="53"/>
      <c r="C107" s="53"/>
      <c r="D107" s="53"/>
      <c r="E107" s="53"/>
      <c r="F107" s="53"/>
      <c r="G107" s="53"/>
      <c r="H107" s="53"/>
      <c r="I107" s="53"/>
      <c r="J107" s="54"/>
    </row>
    <row r="108" spans="1:10" ht="15.6" x14ac:dyDescent="0.3">
      <c r="A108" s="55" t="s">
        <v>153</v>
      </c>
      <c r="B108" s="56"/>
      <c r="C108" s="56"/>
      <c r="D108" s="56"/>
      <c r="E108" s="56"/>
      <c r="F108" s="56"/>
      <c r="G108" s="56"/>
      <c r="H108" s="56"/>
      <c r="I108" s="56"/>
      <c r="J108" s="57"/>
    </row>
    <row r="109" spans="1:10" ht="15.6" x14ac:dyDescent="0.3">
      <c r="A109" s="50">
        <v>1</v>
      </c>
      <c r="B109" s="51"/>
      <c r="C109" s="10" t="s">
        <v>149</v>
      </c>
      <c r="D109" s="50">
        <f>33.75*10.764</f>
        <v>363.28499999999997</v>
      </c>
      <c r="E109" s="51"/>
      <c r="F109" s="10">
        <v>0</v>
      </c>
      <c r="G109" s="10">
        <v>620</v>
      </c>
      <c r="H109" s="10" t="s">
        <v>151</v>
      </c>
      <c r="I109" s="44" t="str">
        <f>A108</f>
        <v>1st, 2nd &amp; 3rd Floors.</v>
      </c>
      <c r="J109" s="45"/>
    </row>
    <row r="110" spans="1:10" ht="15.6" x14ac:dyDescent="0.3">
      <c r="A110" s="50">
        <v>2</v>
      </c>
      <c r="B110" s="51"/>
      <c r="C110" s="10" t="s">
        <v>149</v>
      </c>
      <c r="D110" s="50">
        <f>33.9*10.764</f>
        <v>364.89959999999996</v>
      </c>
      <c r="E110" s="51"/>
      <c r="F110" s="10">
        <v>0</v>
      </c>
      <c r="G110" s="10">
        <v>620</v>
      </c>
      <c r="H110" s="10" t="s">
        <v>151</v>
      </c>
      <c r="I110" s="46"/>
      <c r="J110" s="47"/>
    </row>
    <row r="111" spans="1:10" ht="15.6" x14ac:dyDescent="0.3">
      <c r="A111" s="50">
        <v>3</v>
      </c>
      <c r="B111" s="51"/>
      <c r="C111" s="10" t="s">
        <v>149</v>
      </c>
      <c r="D111" s="50">
        <f>35.68*10.764</f>
        <v>384.05951999999996</v>
      </c>
      <c r="E111" s="51"/>
      <c r="F111" s="10">
        <v>0</v>
      </c>
      <c r="G111" s="10">
        <v>620</v>
      </c>
      <c r="H111" s="10" t="s">
        <v>151</v>
      </c>
      <c r="I111" s="46"/>
      <c r="J111" s="47"/>
    </row>
    <row r="112" spans="1:10" ht="15.6" x14ac:dyDescent="0.3">
      <c r="A112" s="50">
        <v>4</v>
      </c>
      <c r="B112" s="51"/>
      <c r="C112" s="10" t="s">
        <v>149</v>
      </c>
      <c r="D112" s="50">
        <f>37.07*10.764</f>
        <v>399.02148</v>
      </c>
      <c r="E112" s="51"/>
      <c r="F112" s="10">
        <v>0</v>
      </c>
      <c r="G112" s="10">
        <v>620</v>
      </c>
      <c r="H112" s="10" t="s">
        <v>151</v>
      </c>
      <c r="I112" s="46"/>
      <c r="J112" s="47"/>
    </row>
    <row r="113" spans="1:10" ht="15.6" x14ac:dyDescent="0.3">
      <c r="A113" s="50">
        <v>5</v>
      </c>
      <c r="B113" s="51"/>
      <c r="C113" s="10" t="s">
        <v>149</v>
      </c>
      <c r="D113" s="50">
        <f>32.96*10.764</f>
        <v>354.78143999999998</v>
      </c>
      <c r="E113" s="51"/>
      <c r="F113" s="10">
        <v>0</v>
      </c>
      <c r="G113" s="10">
        <v>620</v>
      </c>
      <c r="H113" s="10" t="s">
        <v>151</v>
      </c>
      <c r="I113" s="48"/>
      <c r="J113" s="49"/>
    </row>
    <row r="114" spans="1:10" ht="15.6" x14ac:dyDescent="0.3">
      <c r="A114" s="55" t="s">
        <v>154</v>
      </c>
      <c r="B114" s="56"/>
      <c r="C114" s="56"/>
      <c r="D114" s="56"/>
      <c r="E114" s="56"/>
      <c r="F114" s="56"/>
      <c r="G114" s="56"/>
      <c r="H114" s="56"/>
      <c r="I114" s="56"/>
      <c r="J114" s="57"/>
    </row>
    <row r="115" spans="1:10" ht="15.6" x14ac:dyDescent="0.3">
      <c r="A115" s="50">
        <v>1</v>
      </c>
      <c r="B115" s="51"/>
      <c r="C115" s="10" t="s">
        <v>149</v>
      </c>
      <c r="D115" s="50">
        <f>33.75*10.764</f>
        <v>363.28499999999997</v>
      </c>
      <c r="E115" s="51"/>
      <c r="F115" s="10">
        <v>0</v>
      </c>
      <c r="G115" s="10">
        <v>620</v>
      </c>
      <c r="H115" s="10" t="s">
        <v>151</v>
      </c>
      <c r="I115" s="44" t="str">
        <f>A114</f>
        <v>4th Floor.</v>
      </c>
      <c r="J115" s="45"/>
    </row>
    <row r="116" spans="1:10" ht="15.6" x14ac:dyDescent="0.3">
      <c r="A116" s="50">
        <v>2</v>
      </c>
      <c r="B116" s="51"/>
      <c r="C116" s="10" t="s">
        <v>149</v>
      </c>
      <c r="D116" s="50">
        <f>33.9*10.764</f>
        <v>364.89959999999996</v>
      </c>
      <c r="E116" s="51"/>
      <c r="F116" s="10">
        <v>0</v>
      </c>
      <c r="G116" s="10">
        <v>620</v>
      </c>
      <c r="H116" s="10" t="s">
        <v>151</v>
      </c>
      <c r="I116" s="46"/>
      <c r="J116" s="47"/>
    </row>
    <row r="117" spans="1:10" ht="15.6" x14ac:dyDescent="0.3">
      <c r="A117" s="50">
        <v>3</v>
      </c>
      <c r="B117" s="51"/>
      <c r="C117" s="10" t="s">
        <v>149</v>
      </c>
      <c r="D117" s="50">
        <f>35.68*10.764</f>
        <v>384.05951999999996</v>
      </c>
      <c r="E117" s="51"/>
      <c r="F117" s="10">
        <v>0</v>
      </c>
      <c r="G117" s="10">
        <v>620</v>
      </c>
      <c r="H117" s="10" t="s">
        <v>151</v>
      </c>
      <c r="I117" s="46"/>
      <c r="J117" s="47"/>
    </row>
    <row r="118" spans="1:10" ht="15.6" x14ac:dyDescent="0.3">
      <c r="A118" s="50">
        <v>4</v>
      </c>
      <c r="B118" s="51"/>
      <c r="C118" s="10" t="s">
        <v>149</v>
      </c>
      <c r="D118" s="50">
        <f>37.07*10.764</f>
        <v>399.02148</v>
      </c>
      <c r="E118" s="51"/>
      <c r="F118" s="10">
        <v>0</v>
      </c>
      <c r="G118" s="10">
        <v>620</v>
      </c>
      <c r="H118" s="10" t="s">
        <v>151</v>
      </c>
      <c r="I118" s="46"/>
      <c r="J118" s="47"/>
    </row>
    <row r="119" spans="1:10" ht="15.6" x14ac:dyDescent="0.3">
      <c r="A119" s="50">
        <v>5</v>
      </c>
      <c r="B119" s="51"/>
      <c r="C119" s="10" t="s">
        <v>149</v>
      </c>
      <c r="D119" s="50">
        <f>32.96*10.76</f>
        <v>354.64960000000002</v>
      </c>
      <c r="E119" s="51"/>
      <c r="F119" s="10">
        <v>0</v>
      </c>
      <c r="G119" s="10">
        <v>620</v>
      </c>
      <c r="H119" s="10" t="s">
        <v>151</v>
      </c>
      <c r="I119" s="48"/>
      <c r="J119" s="49"/>
    </row>
    <row r="120" spans="1:10" ht="157.19999999999999" customHeight="1" x14ac:dyDescent="0.3">
      <c r="A120" s="78" t="s">
        <v>224</v>
      </c>
      <c r="B120" s="78"/>
      <c r="C120" s="78"/>
      <c r="D120" s="78"/>
      <c r="E120" s="78"/>
      <c r="F120" s="78"/>
      <c r="G120" s="78"/>
      <c r="H120" s="78"/>
      <c r="I120" s="78"/>
      <c r="J120" s="78"/>
    </row>
    <row r="121" spans="1:10" x14ac:dyDescent="0.3">
      <c r="A121" s="79" t="s">
        <v>25</v>
      </c>
      <c r="B121" s="76"/>
      <c r="C121" s="76"/>
      <c r="D121" s="76"/>
      <c r="E121" s="76"/>
      <c r="F121" s="76"/>
      <c r="G121" s="76"/>
      <c r="H121" s="76"/>
      <c r="I121" s="76"/>
      <c r="J121" s="77"/>
    </row>
    <row r="122" spans="1:10" x14ac:dyDescent="0.3">
      <c r="A122" s="72" t="s">
        <v>32</v>
      </c>
      <c r="B122" s="73"/>
      <c r="C122" s="73"/>
      <c r="D122" s="73"/>
      <c r="E122" s="73"/>
      <c r="F122" s="73"/>
      <c r="G122" s="73"/>
      <c r="H122" s="73"/>
      <c r="I122" s="73"/>
      <c r="J122" s="74"/>
    </row>
    <row r="123" spans="1:10" x14ac:dyDescent="0.3">
      <c r="A123" s="75" t="s">
        <v>159</v>
      </c>
      <c r="B123" s="76"/>
      <c r="C123" s="76"/>
      <c r="D123" s="76"/>
      <c r="E123" s="76"/>
      <c r="F123" s="76"/>
      <c r="G123" s="76"/>
      <c r="H123" s="76"/>
      <c r="I123" s="76"/>
      <c r="J123" s="77"/>
    </row>
    <row r="124" spans="1:10" x14ac:dyDescent="0.3">
      <c r="A124" s="59" t="s">
        <v>37</v>
      </c>
      <c r="B124" s="60"/>
      <c r="C124" s="60"/>
      <c r="D124" s="60"/>
      <c r="E124" s="60"/>
      <c r="F124" s="60"/>
      <c r="G124" s="60"/>
      <c r="H124" s="60"/>
      <c r="I124" s="60"/>
      <c r="J124" s="61"/>
    </row>
    <row r="125" spans="1:10" ht="16.5" customHeight="1" x14ac:dyDescent="0.3">
      <c r="A125" s="71" t="s">
        <v>54</v>
      </c>
      <c r="B125" s="42"/>
      <c r="C125" s="42"/>
      <c r="D125" s="42"/>
      <c r="E125" s="42"/>
      <c r="F125" s="42"/>
      <c r="G125" s="42"/>
      <c r="H125" s="42"/>
      <c r="I125" s="42"/>
      <c r="J125" s="43"/>
    </row>
    <row r="126" spans="1:10" x14ac:dyDescent="0.3">
      <c r="A126" s="59" t="s">
        <v>38</v>
      </c>
      <c r="B126" s="60"/>
      <c r="C126" s="60"/>
      <c r="D126" s="60"/>
      <c r="E126" s="60"/>
      <c r="F126" s="60"/>
      <c r="G126" s="60"/>
      <c r="H126" s="60"/>
      <c r="I126" s="60"/>
      <c r="J126" s="61"/>
    </row>
    <row r="127" spans="1:10" ht="15" customHeight="1" x14ac:dyDescent="0.3">
      <c r="A127" s="62" t="s">
        <v>26</v>
      </c>
      <c r="B127" s="63"/>
      <c r="C127" s="63"/>
      <c r="D127" s="63"/>
      <c r="E127" s="63"/>
      <c r="F127" s="63"/>
      <c r="G127" s="63"/>
      <c r="H127" s="63"/>
      <c r="I127" s="63"/>
      <c r="J127" s="64"/>
    </row>
    <row r="128" spans="1:10" x14ac:dyDescent="0.3">
      <c r="A128" s="65"/>
      <c r="B128" s="66"/>
      <c r="C128" s="66"/>
      <c r="D128" s="66"/>
      <c r="E128" s="66"/>
      <c r="F128" s="66"/>
      <c r="G128" s="66"/>
      <c r="H128" s="66"/>
      <c r="I128" s="66"/>
      <c r="J128" s="67"/>
    </row>
    <row r="129" spans="1:10" ht="31.5" customHeight="1" x14ac:dyDescent="0.3">
      <c r="A129" s="68"/>
      <c r="B129" s="69"/>
      <c r="C129" s="69"/>
      <c r="D129" s="69"/>
      <c r="E129" s="69"/>
      <c r="F129" s="69"/>
      <c r="G129" s="69"/>
      <c r="H129" s="69"/>
      <c r="I129" s="69"/>
      <c r="J129" s="70"/>
    </row>
    <row r="130" spans="1:10" ht="13.5" customHeight="1" x14ac:dyDescent="0.3">
      <c r="A130" s="58" t="s">
        <v>169</v>
      </c>
      <c r="B130" s="58"/>
      <c r="C130" s="58"/>
      <c r="D130" s="58"/>
      <c r="E130" s="18" t="str">
        <f>F8</f>
        <v>Anita Complex</v>
      </c>
      <c r="F130" s="15"/>
      <c r="G130" s="15"/>
      <c r="H130" s="15"/>
      <c r="I130" s="15"/>
      <c r="J130" s="15"/>
    </row>
    <row r="131" spans="1:10" x14ac:dyDescent="0.3">
      <c r="A131" s="15"/>
      <c r="B131" s="15"/>
      <c r="C131" s="15"/>
      <c r="D131" s="15"/>
      <c r="E131" s="15"/>
      <c r="F131" s="15"/>
      <c r="G131" s="15"/>
      <c r="H131" s="15"/>
      <c r="I131" s="15"/>
      <c r="J131" s="15"/>
    </row>
    <row r="132" spans="1:10" x14ac:dyDescent="0.3">
      <c r="A132" s="15"/>
      <c r="B132" s="15"/>
      <c r="C132" s="15"/>
      <c r="D132" s="15"/>
      <c r="E132" s="15"/>
      <c r="F132" s="15"/>
      <c r="G132" s="15"/>
      <c r="H132" s="15"/>
      <c r="I132" s="15"/>
      <c r="J132" s="15"/>
    </row>
    <row r="169" spans="1:1" ht="14.25" customHeight="1" x14ac:dyDescent="0.3"/>
    <row r="174" spans="1:1" ht="14.25" customHeight="1" x14ac:dyDescent="0.3"/>
    <row r="175" spans="1:1" x14ac:dyDescent="0.3">
      <c r="A175" s="16" t="s">
        <v>127</v>
      </c>
    </row>
  </sheetData>
  <mergeCells count="263">
    <mergeCell ref="C49:E49"/>
    <mergeCell ref="A49:B49"/>
    <mergeCell ref="A68:B68"/>
    <mergeCell ref="D68:E68"/>
    <mergeCell ref="F68:G68"/>
    <mergeCell ref="H68:J68"/>
    <mergeCell ref="A69:B69"/>
    <mergeCell ref="D69:E69"/>
    <mergeCell ref="F69:G78"/>
    <mergeCell ref="H69:J78"/>
    <mergeCell ref="A70:B70"/>
    <mergeCell ref="D70:E70"/>
    <mergeCell ref="A71:B71"/>
    <mergeCell ref="D71:E71"/>
    <mergeCell ref="A72:B72"/>
    <mergeCell ref="D72:E72"/>
    <mergeCell ref="A73:B73"/>
    <mergeCell ref="D73:E73"/>
    <mergeCell ref="A74:B74"/>
    <mergeCell ref="D74:E74"/>
    <mergeCell ref="D75:E75"/>
    <mergeCell ref="A76:B76"/>
    <mergeCell ref="H55:J64"/>
    <mergeCell ref="A56:B56"/>
    <mergeCell ref="A2:J2"/>
    <mergeCell ref="A3:E3"/>
    <mergeCell ref="F3:J3"/>
    <mergeCell ref="A4:E4"/>
    <mergeCell ref="F4:J4"/>
    <mergeCell ref="F9:J9"/>
    <mergeCell ref="A6:E6"/>
    <mergeCell ref="A42:B42"/>
    <mergeCell ref="C42:G42"/>
    <mergeCell ref="I42:J42"/>
    <mergeCell ref="C17:E17"/>
    <mergeCell ref="G26:H26"/>
    <mergeCell ref="F21:J21"/>
    <mergeCell ref="A37:E37"/>
    <mergeCell ref="F6:J6"/>
    <mergeCell ref="A5:E5"/>
    <mergeCell ref="F5:J5"/>
    <mergeCell ref="A7:E7"/>
    <mergeCell ref="A31:B31"/>
    <mergeCell ref="C31:J31"/>
    <mergeCell ref="F7:J7"/>
    <mergeCell ref="A9:E9"/>
    <mergeCell ref="F8:J8"/>
    <mergeCell ref="A8:E8"/>
    <mergeCell ref="I44:J44"/>
    <mergeCell ref="C43:G43"/>
    <mergeCell ref="A11:E11"/>
    <mergeCell ref="F12:J12"/>
    <mergeCell ref="G25:H25"/>
    <mergeCell ref="C26:D26"/>
    <mergeCell ref="A35:E35"/>
    <mergeCell ref="F11:J11"/>
    <mergeCell ref="F24:J24"/>
    <mergeCell ref="E26:F26"/>
    <mergeCell ref="A12:E12"/>
    <mergeCell ref="F17:G17"/>
    <mergeCell ref="A18:E19"/>
    <mergeCell ref="F20:J20"/>
    <mergeCell ref="F18:J19"/>
    <mergeCell ref="F37:J37"/>
    <mergeCell ref="A20:E20"/>
    <mergeCell ref="A17:B17"/>
    <mergeCell ref="G27:H27"/>
    <mergeCell ref="A23:E23"/>
    <mergeCell ref="E27:F27"/>
    <mergeCell ref="A28:J28"/>
    <mergeCell ref="A67:B67"/>
    <mergeCell ref="C67:J67"/>
    <mergeCell ref="F55:G64"/>
    <mergeCell ref="A33:J34"/>
    <mergeCell ref="I26:J26"/>
    <mergeCell ref="I25:J25"/>
    <mergeCell ref="H17:J17"/>
    <mergeCell ref="A22:E22"/>
    <mergeCell ref="F22:J22"/>
    <mergeCell ref="A29:J29"/>
    <mergeCell ref="A36:E36"/>
    <mergeCell ref="I27:J27"/>
    <mergeCell ref="F23:J23"/>
    <mergeCell ref="A21:E21"/>
    <mergeCell ref="A25:B25"/>
    <mergeCell ref="C25:D25"/>
    <mergeCell ref="E25:F25"/>
    <mergeCell ref="A32:J32"/>
    <mergeCell ref="A27:B27"/>
    <mergeCell ref="C27:D27"/>
    <mergeCell ref="C30:J30"/>
    <mergeCell ref="A26:B26"/>
    <mergeCell ref="A44:B44"/>
    <mergeCell ref="C44:G44"/>
    <mergeCell ref="D102:E102"/>
    <mergeCell ref="A96:J96"/>
    <mergeCell ref="I94:J94"/>
    <mergeCell ref="A85:F85"/>
    <mergeCell ref="A81:J82"/>
    <mergeCell ref="A83:J83"/>
    <mergeCell ref="A59:B59"/>
    <mergeCell ref="D59:E59"/>
    <mergeCell ref="A61:B61"/>
    <mergeCell ref="D61:E61"/>
    <mergeCell ref="A62:B62"/>
    <mergeCell ref="D62:E62"/>
    <mergeCell ref="A75:B75"/>
    <mergeCell ref="D76:E76"/>
    <mergeCell ref="A77:B77"/>
    <mergeCell ref="D77:E77"/>
    <mergeCell ref="A63:B63"/>
    <mergeCell ref="D63:E63"/>
    <mergeCell ref="A64:B64"/>
    <mergeCell ref="D64:E64"/>
    <mergeCell ref="A65:B65"/>
    <mergeCell ref="C65:J65"/>
    <mergeCell ref="E66:F66"/>
    <mergeCell ref="I66:J66"/>
    <mergeCell ref="D56:E56"/>
    <mergeCell ref="A57:B57"/>
    <mergeCell ref="D57:E57"/>
    <mergeCell ref="A58:B58"/>
    <mergeCell ref="D58:E58"/>
    <mergeCell ref="A78:B78"/>
    <mergeCell ref="D78:E78"/>
    <mergeCell ref="A105:B105"/>
    <mergeCell ref="C53:J53"/>
    <mergeCell ref="A54:B54"/>
    <mergeCell ref="D54:E54"/>
    <mergeCell ref="F54:G54"/>
    <mergeCell ref="H54:J54"/>
    <mergeCell ref="A55:B55"/>
    <mergeCell ref="D55:E55"/>
    <mergeCell ref="A60:B60"/>
    <mergeCell ref="D60:E60"/>
    <mergeCell ref="G85:J85"/>
    <mergeCell ref="A101:B101"/>
    <mergeCell ref="D101:E101"/>
    <mergeCell ref="A95:J95"/>
    <mergeCell ref="A99:B99"/>
    <mergeCell ref="D99:E99"/>
    <mergeCell ref="G86:J86"/>
    <mergeCell ref="A92:J92"/>
    <mergeCell ref="A93:J93"/>
    <mergeCell ref="A84:F84"/>
    <mergeCell ref="A79:J79"/>
    <mergeCell ref="A80:J80"/>
    <mergeCell ref="G84:J84"/>
    <mergeCell ref="A87:J87"/>
    <mergeCell ref="A104:B104"/>
    <mergeCell ref="D104:E104"/>
    <mergeCell ref="A86:F86"/>
    <mergeCell ref="A90:B90"/>
    <mergeCell ref="C90:D90"/>
    <mergeCell ref="E90:G90"/>
    <mergeCell ref="H90:J90"/>
    <mergeCell ref="A91:B91"/>
    <mergeCell ref="C91:D91"/>
    <mergeCell ref="E91:G91"/>
    <mergeCell ref="H91:J91"/>
    <mergeCell ref="I99:J102"/>
    <mergeCell ref="A94:B94"/>
    <mergeCell ref="D94:E94"/>
    <mergeCell ref="A100:B100"/>
    <mergeCell ref="D100:E100"/>
    <mergeCell ref="A102:B102"/>
    <mergeCell ref="A40:E40"/>
    <mergeCell ref="A38:E38"/>
    <mergeCell ref="A51:B51"/>
    <mergeCell ref="C51:J51"/>
    <mergeCell ref="E52:F52"/>
    <mergeCell ref="I52:J52"/>
    <mergeCell ref="A53:B53"/>
    <mergeCell ref="A103:J103"/>
    <mergeCell ref="A39:E39"/>
    <mergeCell ref="A88:B88"/>
    <mergeCell ref="C88:D88"/>
    <mergeCell ref="E88:G88"/>
    <mergeCell ref="H88:J88"/>
    <mergeCell ref="A89:B89"/>
    <mergeCell ref="C89:D89"/>
    <mergeCell ref="E89:G89"/>
    <mergeCell ref="H89:J89"/>
    <mergeCell ref="D50:J50"/>
    <mergeCell ref="C45:G45"/>
    <mergeCell ref="A47:J47"/>
    <mergeCell ref="A98:J98"/>
    <mergeCell ref="A97:J97"/>
    <mergeCell ref="F40:J40"/>
    <mergeCell ref="F39:J39"/>
    <mergeCell ref="A1:J1"/>
    <mergeCell ref="F46:G46"/>
    <mergeCell ref="A10:E10"/>
    <mergeCell ref="F10:J10"/>
    <mergeCell ref="F49:J49"/>
    <mergeCell ref="I48:J48"/>
    <mergeCell ref="A41:J41"/>
    <mergeCell ref="D46:E46"/>
    <mergeCell ref="A46:C46"/>
    <mergeCell ref="D48:E48"/>
    <mergeCell ref="I45:J45"/>
    <mergeCell ref="H46:J46"/>
    <mergeCell ref="I43:J43"/>
    <mergeCell ref="A13:B13"/>
    <mergeCell ref="C13:J13"/>
    <mergeCell ref="A45:B45"/>
    <mergeCell ref="F38:J38"/>
    <mergeCell ref="F48:H48"/>
    <mergeCell ref="A48:C48"/>
    <mergeCell ref="A43:B43"/>
    <mergeCell ref="F36:J36"/>
    <mergeCell ref="F35:J35"/>
    <mergeCell ref="A30:B30"/>
    <mergeCell ref="A24:E24"/>
    <mergeCell ref="A130:D130"/>
    <mergeCell ref="A119:B119"/>
    <mergeCell ref="D119:E119"/>
    <mergeCell ref="A115:B115"/>
    <mergeCell ref="D115:E115"/>
    <mergeCell ref="A116:B116"/>
    <mergeCell ref="A111:B111"/>
    <mergeCell ref="D111:E111"/>
    <mergeCell ref="D113:E113"/>
    <mergeCell ref="A126:J126"/>
    <mergeCell ref="A124:J124"/>
    <mergeCell ref="D116:E116"/>
    <mergeCell ref="A117:B117"/>
    <mergeCell ref="D117:E117"/>
    <mergeCell ref="A127:J129"/>
    <mergeCell ref="A118:B118"/>
    <mergeCell ref="D118:E118"/>
    <mergeCell ref="A125:J125"/>
    <mergeCell ref="A114:J114"/>
    <mergeCell ref="I109:J113"/>
    <mergeCell ref="A122:J122"/>
    <mergeCell ref="A123:J123"/>
    <mergeCell ref="A120:J120"/>
    <mergeCell ref="A121:J121"/>
    <mergeCell ref="I115:J119"/>
    <mergeCell ref="D105:E105"/>
    <mergeCell ref="A109:B109"/>
    <mergeCell ref="D109:E109"/>
    <mergeCell ref="A110:B110"/>
    <mergeCell ref="D110:E110"/>
    <mergeCell ref="A112:B112"/>
    <mergeCell ref="D112:E112"/>
    <mergeCell ref="A113:B113"/>
    <mergeCell ref="A107:J107"/>
    <mergeCell ref="A108:J108"/>
    <mergeCell ref="A106:J106"/>
    <mergeCell ref="I104:J105"/>
    <mergeCell ref="A14:B14"/>
    <mergeCell ref="C14:E14"/>
    <mergeCell ref="F14:G14"/>
    <mergeCell ref="H14:J14"/>
    <mergeCell ref="A15:B15"/>
    <mergeCell ref="C15:E15"/>
    <mergeCell ref="F15:G15"/>
    <mergeCell ref="H15:J15"/>
    <mergeCell ref="A16:B16"/>
    <mergeCell ref="C16:E16"/>
    <mergeCell ref="F16:G16"/>
    <mergeCell ref="H16:J16"/>
  </mergeCells>
  <phoneticPr fontId="0" type="noConversion"/>
  <hyperlinks>
    <hyperlink ref="C31" r:id="rId1" xr:uid="{00000000-0004-0000-0000-000000000000}"/>
  </hyperlinks>
  <pageMargins left="0.59055118110236227" right="0.59055118110236227" top="0.78740157480314965" bottom="1.1811023622047245" header="0.19685039370078741" footer="0.19685039370078741"/>
  <pageSetup paperSize="9" scale="86" fitToHeight="0" orientation="portrait" r:id="rId2"/>
  <headerFooter>
    <oddHeader>&amp;C&amp;G</oddHeader>
    <oddFooter>&amp;L&amp;"Times New Roman,Bold"Ref No: &amp;F&amp;C&amp;G&amp;R&amp;P</oddFooter>
  </headerFooter>
  <rowBreaks count="2" manualBreakCount="2">
    <brk id="129" max="16383" man="1"/>
    <brk id="17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20"/>
  <sheetViews>
    <sheetView workbookViewId="0">
      <selection activeCell="C9" sqref="C9"/>
    </sheetView>
  </sheetViews>
  <sheetFormatPr defaultRowHeight="14.4" x14ac:dyDescent="0.3"/>
  <cols>
    <col min="2" max="2" width="11.77734375" customWidth="1"/>
  </cols>
  <sheetData>
    <row r="2" spans="1:15" x14ac:dyDescent="0.3">
      <c r="A2" t="s">
        <v>104</v>
      </c>
      <c r="B2" s="11" t="s">
        <v>124</v>
      </c>
      <c r="C2" s="11">
        <v>4</v>
      </c>
    </row>
    <row r="3" spans="1:15" x14ac:dyDescent="0.3">
      <c r="B3" t="s">
        <v>105</v>
      </c>
      <c r="C3" t="s">
        <v>106</v>
      </c>
    </row>
    <row r="4" spans="1:15" x14ac:dyDescent="0.3">
      <c r="A4" t="s">
        <v>107</v>
      </c>
      <c r="B4" s="5">
        <v>10</v>
      </c>
      <c r="C4" s="5">
        <v>10</v>
      </c>
      <c r="E4">
        <f>(100/B4)*C4</f>
        <v>100</v>
      </c>
    </row>
    <row r="5" spans="1:15" x14ac:dyDescent="0.3">
      <c r="A5" t="s">
        <v>108</v>
      </c>
      <c r="B5" t="s">
        <v>109</v>
      </c>
      <c r="C5" t="s">
        <v>110</v>
      </c>
      <c r="E5">
        <f>(100/B6)*C6</f>
        <v>80</v>
      </c>
      <c r="I5" s="5" t="s">
        <v>111</v>
      </c>
      <c r="J5" s="5" t="s">
        <v>112</v>
      </c>
      <c r="K5" s="5" t="s">
        <v>113</v>
      </c>
      <c r="L5" s="5" t="s">
        <v>36</v>
      </c>
      <c r="M5" s="5" t="s">
        <v>40</v>
      </c>
      <c r="N5" s="5" t="s">
        <v>114</v>
      </c>
      <c r="O5" s="5" t="s">
        <v>41</v>
      </c>
    </row>
    <row r="6" spans="1:15" x14ac:dyDescent="0.3">
      <c r="B6" s="5">
        <f>C2+1</f>
        <v>5</v>
      </c>
      <c r="C6" s="5">
        <v>4</v>
      </c>
      <c r="E6">
        <f>(100/B8)*C8</f>
        <v>75</v>
      </c>
      <c r="F6" s="12" t="s">
        <v>115</v>
      </c>
      <c r="I6" s="12">
        <f>C4</f>
        <v>10</v>
      </c>
      <c r="J6" s="12">
        <f>40/B6*C6</f>
        <v>32</v>
      </c>
      <c r="K6" s="12">
        <f>15/B8*C8</f>
        <v>11.25</v>
      </c>
      <c r="L6" s="12">
        <f>10/B10*C10</f>
        <v>0</v>
      </c>
      <c r="M6" s="12">
        <f>10/B12*C12</f>
        <v>0</v>
      </c>
      <c r="N6" s="12">
        <f>5/B14*C14</f>
        <v>0</v>
      </c>
      <c r="O6" s="12">
        <f>5/B16*C16</f>
        <v>0</v>
      </c>
    </row>
    <row r="7" spans="1:15" x14ac:dyDescent="0.3">
      <c r="A7" t="s">
        <v>116</v>
      </c>
      <c r="B7" t="s">
        <v>117</v>
      </c>
      <c r="C7" t="s">
        <v>118</v>
      </c>
      <c r="E7">
        <f>(100/B10)*C10</f>
        <v>0</v>
      </c>
      <c r="F7" s="5" t="s">
        <v>119</v>
      </c>
      <c r="G7" s="5"/>
      <c r="H7" s="5"/>
      <c r="I7" s="5">
        <f>I6+20</f>
        <v>30</v>
      </c>
      <c r="J7" s="5">
        <f>30/B6*C6</f>
        <v>24</v>
      </c>
      <c r="K7" s="5">
        <f>15/B8*C8</f>
        <v>11.25</v>
      </c>
      <c r="L7" s="5">
        <f>10/B10*C10</f>
        <v>0</v>
      </c>
      <c r="M7" s="5">
        <f>5/B12*C12</f>
        <v>0</v>
      </c>
      <c r="N7" s="5">
        <f>5/B14*C14</f>
        <v>0</v>
      </c>
      <c r="O7" s="5">
        <f>5/B16*C16</f>
        <v>0</v>
      </c>
    </row>
    <row r="8" spans="1:15" x14ac:dyDescent="0.3">
      <c r="B8" s="5">
        <f>C2</f>
        <v>4</v>
      </c>
      <c r="C8" s="5">
        <v>3</v>
      </c>
      <c r="E8">
        <f>(100/B12)*C12</f>
        <v>0</v>
      </c>
    </row>
    <row r="9" spans="1:15" x14ac:dyDescent="0.3">
      <c r="A9" t="s">
        <v>120</v>
      </c>
      <c r="B9" t="s">
        <v>117</v>
      </c>
      <c r="C9" t="s">
        <v>118</v>
      </c>
      <c r="E9">
        <f>(100/B14)*C14</f>
        <v>0</v>
      </c>
    </row>
    <row r="10" spans="1:15" x14ac:dyDescent="0.3">
      <c r="B10" s="5">
        <f>C2</f>
        <v>4</v>
      </c>
      <c r="C10" s="5">
        <v>0</v>
      </c>
      <c r="E10">
        <f>(100/B16)*C16</f>
        <v>0</v>
      </c>
    </row>
    <row r="11" spans="1:15" x14ac:dyDescent="0.3">
      <c r="A11" t="s">
        <v>40</v>
      </c>
      <c r="B11" t="s">
        <v>117</v>
      </c>
      <c r="C11" t="s">
        <v>118</v>
      </c>
    </row>
    <row r="12" spans="1:15" x14ac:dyDescent="0.3">
      <c r="B12" s="5">
        <f>C2</f>
        <v>4</v>
      </c>
      <c r="C12" s="5">
        <v>0</v>
      </c>
      <c r="F12" s="5"/>
      <c r="G12" s="5" t="s">
        <v>115</v>
      </c>
      <c r="H12" s="5" t="s">
        <v>121</v>
      </c>
      <c r="L12" t="s">
        <v>122</v>
      </c>
    </row>
    <row r="13" spans="1:15" ht="28.8" x14ac:dyDescent="0.3">
      <c r="A13" s="13" t="s">
        <v>114</v>
      </c>
      <c r="B13" t="s">
        <v>117</v>
      </c>
      <c r="C13" t="s">
        <v>118</v>
      </c>
      <c r="F13" s="5" t="s">
        <v>34</v>
      </c>
      <c r="G13" s="5">
        <f>I6</f>
        <v>10</v>
      </c>
      <c r="H13" s="5">
        <f>I7</f>
        <v>30</v>
      </c>
      <c r="L13" t="s">
        <v>122</v>
      </c>
    </row>
    <row r="14" spans="1:15" x14ac:dyDescent="0.3">
      <c r="B14" s="5">
        <f>C2</f>
        <v>4</v>
      </c>
      <c r="C14" s="5">
        <v>0</v>
      </c>
      <c r="F14" s="5" t="s">
        <v>35</v>
      </c>
      <c r="G14" s="5">
        <f>J6</f>
        <v>32</v>
      </c>
      <c r="H14" s="5">
        <f>J7</f>
        <v>24</v>
      </c>
    </row>
    <row r="15" spans="1:15" x14ac:dyDescent="0.3">
      <c r="A15" t="s">
        <v>41</v>
      </c>
      <c r="B15" t="s">
        <v>117</v>
      </c>
      <c r="C15" t="s">
        <v>118</v>
      </c>
      <c r="F15" s="5" t="s">
        <v>113</v>
      </c>
      <c r="G15" s="5">
        <f>K6</f>
        <v>11.25</v>
      </c>
      <c r="H15" s="5">
        <f>K7</f>
        <v>11.25</v>
      </c>
    </row>
    <row r="16" spans="1:15" x14ac:dyDescent="0.3">
      <c r="B16" s="5">
        <f>C2</f>
        <v>4</v>
      </c>
      <c r="C16" s="5">
        <v>0</v>
      </c>
      <c r="F16" s="5" t="s">
        <v>36</v>
      </c>
      <c r="G16" s="5">
        <f>L6</f>
        <v>0</v>
      </c>
      <c r="H16" s="5">
        <f>L7</f>
        <v>0</v>
      </c>
    </row>
    <row r="17" spans="6:8" x14ac:dyDescent="0.3">
      <c r="F17" s="5" t="s">
        <v>40</v>
      </c>
      <c r="G17" s="5">
        <f>M6</f>
        <v>0</v>
      </c>
      <c r="H17" s="5">
        <f>M7</f>
        <v>0</v>
      </c>
    </row>
    <row r="18" spans="6:8" ht="28.8" x14ac:dyDescent="0.3">
      <c r="F18" s="14" t="s">
        <v>114</v>
      </c>
      <c r="G18" s="5">
        <f>N6</f>
        <v>0</v>
      </c>
      <c r="H18" s="5">
        <f>N7</f>
        <v>0</v>
      </c>
    </row>
    <row r="19" spans="6:8" x14ac:dyDescent="0.3">
      <c r="F19" s="5" t="s">
        <v>41</v>
      </c>
      <c r="G19" s="5">
        <f>O6</f>
        <v>0</v>
      </c>
      <c r="H19" s="5">
        <f>O7</f>
        <v>0</v>
      </c>
    </row>
    <row r="20" spans="6:8" x14ac:dyDescent="0.3">
      <c r="F20" s="5" t="s">
        <v>123</v>
      </c>
      <c r="G20" s="5">
        <f>G13+G14+G15+G16+G17+G18+G19</f>
        <v>53.25</v>
      </c>
      <c r="H20" s="5">
        <f>H13+H14+H15+H16+H17+H18+H19</f>
        <v>65.25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20"/>
  <sheetViews>
    <sheetView workbookViewId="0">
      <selection activeCell="C8" sqref="C8"/>
    </sheetView>
  </sheetViews>
  <sheetFormatPr defaultRowHeight="14.4" x14ac:dyDescent="0.3"/>
  <cols>
    <col min="2" max="2" width="11.77734375" customWidth="1"/>
  </cols>
  <sheetData>
    <row r="2" spans="1:15" x14ac:dyDescent="0.3">
      <c r="A2" t="s">
        <v>104</v>
      </c>
      <c r="B2" s="11" t="s">
        <v>124</v>
      </c>
      <c r="C2" s="11">
        <v>4</v>
      </c>
    </row>
    <row r="3" spans="1:15" x14ac:dyDescent="0.3">
      <c r="B3" t="s">
        <v>105</v>
      </c>
      <c r="C3" t="s">
        <v>106</v>
      </c>
    </row>
    <row r="4" spans="1:15" x14ac:dyDescent="0.3">
      <c r="A4" t="s">
        <v>107</v>
      </c>
      <c r="B4" s="5">
        <v>10</v>
      </c>
      <c r="C4" s="5">
        <v>10</v>
      </c>
      <c r="E4">
        <f>(100/B4)*C4</f>
        <v>100</v>
      </c>
    </row>
    <row r="5" spans="1:15" x14ac:dyDescent="0.3">
      <c r="A5" t="s">
        <v>108</v>
      </c>
      <c r="B5" t="s">
        <v>109</v>
      </c>
      <c r="C5" t="s">
        <v>110</v>
      </c>
      <c r="E5">
        <f>(100/B6)*C6</f>
        <v>80</v>
      </c>
      <c r="I5" s="5" t="s">
        <v>111</v>
      </c>
      <c r="J5" s="5" t="s">
        <v>112</v>
      </c>
      <c r="K5" s="5" t="s">
        <v>113</v>
      </c>
      <c r="L5" s="5" t="s">
        <v>36</v>
      </c>
      <c r="M5" s="5" t="s">
        <v>40</v>
      </c>
      <c r="N5" s="5" t="s">
        <v>114</v>
      </c>
      <c r="O5" s="5" t="s">
        <v>41</v>
      </c>
    </row>
    <row r="6" spans="1:15" x14ac:dyDescent="0.3">
      <c r="B6" s="5">
        <f>C2+1</f>
        <v>5</v>
      </c>
      <c r="C6" s="5">
        <v>4</v>
      </c>
      <c r="E6">
        <f>(100/B8)*C8</f>
        <v>50</v>
      </c>
      <c r="F6" s="12" t="s">
        <v>115</v>
      </c>
      <c r="I6" s="12">
        <f>C4</f>
        <v>10</v>
      </c>
      <c r="J6" s="12">
        <f>40/B6*C6</f>
        <v>32</v>
      </c>
      <c r="K6" s="12">
        <f>15/B8*C8</f>
        <v>7.5</v>
      </c>
      <c r="L6" s="12">
        <f>10/B10*C10</f>
        <v>0</v>
      </c>
      <c r="M6" s="12">
        <f>10/B12*C12</f>
        <v>0</v>
      </c>
      <c r="N6" s="12">
        <f>5/B14*C14</f>
        <v>0</v>
      </c>
      <c r="O6" s="12">
        <f>5/B16*C16</f>
        <v>0</v>
      </c>
    </row>
    <row r="7" spans="1:15" x14ac:dyDescent="0.3">
      <c r="A7" t="s">
        <v>116</v>
      </c>
      <c r="B7" t="s">
        <v>117</v>
      </c>
      <c r="C7" t="s">
        <v>118</v>
      </c>
      <c r="E7">
        <f>(100/B10)*C10</f>
        <v>0</v>
      </c>
      <c r="F7" s="5" t="s">
        <v>119</v>
      </c>
      <c r="G7" s="5"/>
      <c r="H7" s="5"/>
      <c r="I7" s="5">
        <f>I6+20</f>
        <v>30</v>
      </c>
      <c r="J7" s="5">
        <f>30/B6*C6</f>
        <v>24</v>
      </c>
      <c r="K7" s="5">
        <f>15/B8*C8</f>
        <v>7.5</v>
      </c>
      <c r="L7" s="5">
        <f>10/B10*C10</f>
        <v>0</v>
      </c>
      <c r="M7" s="5">
        <f>5/B12*C12</f>
        <v>0</v>
      </c>
      <c r="N7" s="5">
        <f>5/B14*C14</f>
        <v>0</v>
      </c>
      <c r="O7" s="5">
        <f>5/B16*C16</f>
        <v>0</v>
      </c>
    </row>
    <row r="8" spans="1:15" x14ac:dyDescent="0.3">
      <c r="B8" s="5">
        <f>C2</f>
        <v>4</v>
      </c>
      <c r="C8" s="5">
        <v>2</v>
      </c>
      <c r="E8">
        <f>(100/B12)*C12</f>
        <v>0</v>
      </c>
    </row>
    <row r="9" spans="1:15" x14ac:dyDescent="0.3">
      <c r="A9" t="s">
        <v>120</v>
      </c>
      <c r="B9" t="s">
        <v>117</v>
      </c>
      <c r="C9" t="s">
        <v>118</v>
      </c>
      <c r="E9">
        <f>(100/B14)*C14</f>
        <v>0</v>
      </c>
    </row>
    <row r="10" spans="1:15" x14ac:dyDescent="0.3">
      <c r="B10" s="5">
        <f>C2</f>
        <v>4</v>
      </c>
      <c r="C10" s="5">
        <v>0</v>
      </c>
      <c r="E10">
        <f>(100/B16)*C16</f>
        <v>0</v>
      </c>
    </row>
    <row r="11" spans="1:15" x14ac:dyDescent="0.3">
      <c r="A11" t="s">
        <v>40</v>
      </c>
      <c r="B11" t="s">
        <v>117</v>
      </c>
      <c r="C11" t="s">
        <v>118</v>
      </c>
    </row>
    <row r="12" spans="1:15" x14ac:dyDescent="0.3">
      <c r="B12" s="5">
        <f>C2</f>
        <v>4</v>
      </c>
      <c r="C12" s="5">
        <v>0</v>
      </c>
      <c r="F12" s="5"/>
      <c r="G12" s="5" t="s">
        <v>115</v>
      </c>
      <c r="H12" s="5" t="s">
        <v>121</v>
      </c>
      <c r="L12" t="s">
        <v>122</v>
      </c>
    </row>
    <row r="13" spans="1:15" ht="28.8" x14ac:dyDescent="0.3">
      <c r="A13" s="13" t="s">
        <v>114</v>
      </c>
      <c r="B13" t="s">
        <v>117</v>
      </c>
      <c r="C13" t="s">
        <v>118</v>
      </c>
      <c r="F13" s="5" t="s">
        <v>34</v>
      </c>
      <c r="G13" s="5">
        <f>I6</f>
        <v>10</v>
      </c>
      <c r="H13" s="5">
        <f>I7</f>
        <v>30</v>
      </c>
      <c r="L13" t="s">
        <v>122</v>
      </c>
    </row>
    <row r="14" spans="1:15" x14ac:dyDescent="0.3">
      <c r="B14" s="5">
        <f>C2</f>
        <v>4</v>
      </c>
      <c r="C14" s="5">
        <v>0</v>
      </c>
      <c r="F14" s="5" t="s">
        <v>35</v>
      </c>
      <c r="G14" s="5">
        <f>J6</f>
        <v>32</v>
      </c>
      <c r="H14" s="5">
        <f>J7</f>
        <v>24</v>
      </c>
    </row>
    <row r="15" spans="1:15" x14ac:dyDescent="0.3">
      <c r="A15" t="s">
        <v>41</v>
      </c>
      <c r="B15" t="s">
        <v>117</v>
      </c>
      <c r="C15" t="s">
        <v>118</v>
      </c>
      <c r="F15" s="5" t="s">
        <v>113</v>
      </c>
      <c r="G15" s="5">
        <f>K6</f>
        <v>7.5</v>
      </c>
      <c r="H15" s="5">
        <f>K7</f>
        <v>7.5</v>
      </c>
    </row>
    <row r="16" spans="1:15" x14ac:dyDescent="0.3">
      <c r="B16" s="5">
        <f>C2</f>
        <v>4</v>
      </c>
      <c r="C16" s="5">
        <v>0</v>
      </c>
      <c r="F16" s="5" t="s">
        <v>36</v>
      </c>
      <c r="G16" s="5">
        <f>L6</f>
        <v>0</v>
      </c>
      <c r="H16" s="5">
        <f>L7</f>
        <v>0</v>
      </c>
    </row>
    <row r="17" spans="6:8" x14ac:dyDescent="0.3">
      <c r="F17" s="5" t="s">
        <v>40</v>
      </c>
      <c r="G17" s="5">
        <f>M6</f>
        <v>0</v>
      </c>
      <c r="H17" s="5">
        <f>M7</f>
        <v>0</v>
      </c>
    </row>
    <row r="18" spans="6:8" ht="28.8" x14ac:dyDescent="0.3">
      <c r="F18" s="14" t="s">
        <v>114</v>
      </c>
      <c r="G18" s="5">
        <f>N6</f>
        <v>0</v>
      </c>
      <c r="H18" s="5">
        <f>N7</f>
        <v>0</v>
      </c>
    </row>
    <row r="19" spans="6:8" x14ac:dyDescent="0.3">
      <c r="F19" s="5" t="s">
        <v>41</v>
      </c>
      <c r="G19" s="5">
        <f>O6</f>
        <v>0</v>
      </c>
      <c r="H19" s="5">
        <f>O7</f>
        <v>0</v>
      </c>
    </row>
    <row r="20" spans="6:8" x14ac:dyDescent="0.3">
      <c r="F20" s="5" t="s">
        <v>123</v>
      </c>
      <c r="G20" s="5">
        <f>G13+G14+G15+G16+G17+G18+G19</f>
        <v>49.5</v>
      </c>
      <c r="H20" s="5">
        <f>H13+H14+H15+H16+H17+H18+H19</f>
        <v>61.5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2"/>
  <sheetViews>
    <sheetView workbookViewId="0">
      <selection activeCell="C2" sqref="C2"/>
    </sheetView>
  </sheetViews>
  <sheetFormatPr defaultRowHeight="14.4" x14ac:dyDescent="0.3"/>
  <cols>
    <col min="1" max="1" width="10.21875" bestFit="1" customWidth="1"/>
  </cols>
  <sheetData>
    <row r="2" spans="1:2" x14ac:dyDescent="0.3">
      <c r="A2" s="19">
        <v>44259</v>
      </c>
      <c r="B2" t="s">
        <v>170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4"/>
  <sheetViews>
    <sheetView workbookViewId="0">
      <selection activeCell="C36" sqref="C36"/>
    </sheetView>
  </sheetViews>
  <sheetFormatPr defaultRowHeight="14.4" x14ac:dyDescent="0.3"/>
  <sheetData>
    <row r="2" spans="2:13" x14ac:dyDescent="0.3">
      <c r="C2" s="8" t="s">
        <v>91</v>
      </c>
      <c r="D2" s="204"/>
      <c r="E2" s="204"/>
    </row>
    <row r="3" spans="2:13" x14ac:dyDescent="0.3">
      <c r="E3" s="7"/>
      <c r="F3" s="7"/>
      <c r="G3" s="7"/>
      <c r="H3" s="7"/>
      <c r="I3" s="7"/>
      <c r="J3" s="7"/>
    </row>
    <row r="4" spans="2:13" x14ac:dyDescent="0.3">
      <c r="B4" s="8" t="s">
        <v>92</v>
      </c>
      <c r="C4" s="6" t="s">
        <v>72</v>
      </c>
      <c r="D4" s="101" t="s">
        <v>73</v>
      </c>
      <c r="E4" s="101"/>
      <c r="F4" s="101"/>
      <c r="G4" s="9"/>
      <c r="H4" s="101" t="s">
        <v>74</v>
      </c>
      <c r="I4" s="101"/>
      <c r="J4" s="101"/>
      <c r="K4" s="101" t="s">
        <v>75</v>
      </c>
      <c r="L4" s="101"/>
      <c r="M4" s="101"/>
    </row>
    <row r="5" spans="2:13" x14ac:dyDescent="0.3">
      <c r="B5" s="8">
        <v>1</v>
      </c>
      <c r="C5" s="6"/>
      <c r="D5" s="6" t="s">
        <v>76</v>
      </c>
      <c r="E5" s="6" t="s">
        <v>77</v>
      </c>
      <c r="F5" s="6" t="s">
        <v>78</v>
      </c>
      <c r="G5" s="6"/>
      <c r="H5" s="6" t="s">
        <v>76</v>
      </c>
      <c r="I5" s="6" t="s">
        <v>77</v>
      </c>
      <c r="J5" s="6" t="s">
        <v>78</v>
      </c>
      <c r="K5" s="6" t="s">
        <v>76</v>
      </c>
      <c r="L5" s="6" t="s">
        <v>77</v>
      </c>
      <c r="M5" s="6" t="s">
        <v>78</v>
      </c>
    </row>
    <row r="6" spans="2:13" x14ac:dyDescent="0.3">
      <c r="C6" s="5" t="s">
        <v>79</v>
      </c>
      <c r="D6" s="5">
        <v>2.75</v>
      </c>
      <c r="E6" s="5">
        <v>3.45</v>
      </c>
      <c r="F6" s="5">
        <f>D6*E6</f>
        <v>9.4875000000000007</v>
      </c>
      <c r="G6" s="5" t="s">
        <v>93</v>
      </c>
      <c r="H6" s="5"/>
      <c r="I6" s="5"/>
      <c r="J6" s="5">
        <f>H6*I6</f>
        <v>0</v>
      </c>
      <c r="K6" s="5"/>
      <c r="L6" s="5"/>
      <c r="M6" s="5">
        <f>K6*L6</f>
        <v>0</v>
      </c>
    </row>
    <row r="7" spans="2:13" x14ac:dyDescent="0.3">
      <c r="C7" s="5"/>
      <c r="D7" s="5"/>
      <c r="E7" s="5"/>
      <c r="F7" s="5">
        <f t="shared" ref="F7:F33" si="0">D7*E7</f>
        <v>0</v>
      </c>
      <c r="G7" s="5" t="s">
        <v>94</v>
      </c>
      <c r="H7" s="5"/>
      <c r="I7" s="5"/>
      <c r="J7" s="5">
        <f t="shared" ref="J7:J29" si="1">H7*I7</f>
        <v>0</v>
      </c>
      <c r="K7" s="5"/>
      <c r="L7" s="5"/>
      <c r="M7" s="5">
        <f t="shared" ref="M7:M29" si="2">K7*L7</f>
        <v>0</v>
      </c>
    </row>
    <row r="8" spans="2:13" x14ac:dyDescent="0.3">
      <c r="C8" s="5"/>
      <c r="D8" s="5"/>
      <c r="E8" s="5"/>
      <c r="F8" s="5">
        <f t="shared" si="0"/>
        <v>0</v>
      </c>
      <c r="G8" s="5"/>
      <c r="H8" s="5"/>
      <c r="I8" s="5"/>
      <c r="J8" s="5">
        <f t="shared" si="1"/>
        <v>0</v>
      </c>
      <c r="K8" s="5"/>
      <c r="L8" s="5"/>
      <c r="M8" s="5">
        <f t="shared" si="2"/>
        <v>0</v>
      </c>
    </row>
    <row r="9" spans="2:13" x14ac:dyDescent="0.3">
      <c r="C9" s="5" t="s">
        <v>82</v>
      </c>
      <c r="D9" s="5">
        <v>2.25</v>
      </c>
      <c r="E9" s="5">
        <v>2.25</v>
      </c>
      <c r="F9" s="5">
        <f t="shared" si="0"/>
        <v>5.0625</v>
      </c>
      <c r="G9" s="5" t="s">
        <v>93</v>
      </c>
      <c r="H9" s="5"/>
      <c r="I9" s="5"/>
      <c r="J9" s="5">
        <f t="shared" si="1"/>
        <v>0</v>
      </c>
      <c r="K9" s="5"/>
      <c r="L9" s="5"/>
      <c r="M9" s="5">
        <f t="shared" si="2"/>
        <v>0</v>
      </c>
    </row>
    <row r="10" spans="2:13" x14ac:dyDescent="0.3">
      <c r="C10" s="5"/>
      <c r="D10" s="5"/>
      <c r="E10" s="5"/>
      <c r="F10" s="5">
        <f t="shared" si="0"/>
        <v>0</v>
      </c>
      <c r="G10" s="5" t="s">
        <v>94</v>
      </c>
      <c r="H10" s="5"/>
      <c r="I10" s="5"/>
      <c r="J10" s="5">
        <f t="shared" si="1"/>
        <v>0</v>
      </c>
      <c r="K10" s="5"/>
      <c r="L10" s="5"/>
      <c r="M10" s="5">
        <f t="shared" si="2"/>
        <v>0</v>
      </c>
    </row>
    <row r="11" spans="2:13" x14ac:dyDescent="0.3">
      <c r="C11" s="5"/>
      <c r="D11" s="5"/>
      <c r="E11" s="5"/>
      <c r="F11" s="5">
        <f t="shared" si="0"/>
        <v>0</v>
      </c>
      <c r="G11" s="5"/>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t="s">
        <v>80</v>
      </c>
      <c r="D13" s="5"/>
      <c r="E13" s="5"/>
      <c r="F13" s="5">
        <f t="shared" si="0"/>
        <v>0</v>
      </c>
      <c r="G13" s="5" t="s">
        <v>93</v>
      </c>
      <c r="H13" s="5"/>
      <c r="I13" s="5"/>
      <c r="J13" s="5">
        <f t="shared" si="1"/>
        <v>0</v>
      </c>
      <c r="K13" s="5"/>
      <c r="L13" s="5"/>
      <c r="M13" s="5">
        <f t="shared" si="2"/>
        <v>0</v>
      </c>
    </row>
    <row r="14" spans="2:13" x14ac:dyDescent="0.3">
      <c r="C14" s="5"/>
      <c r="D14" s="5"/>
      <c r="E14" s="5"/>
      <c r="F14" s="5">
        <f t="shared" si="0"/>
        <v>0</v>
      </c>
      <c r="G14" s="5" t="s">
        <v>94</v>
      </c>
      <c r="H14" s="5"/>
      <c r="I14" s="5"/>
      <c r="J14" s="5">
        <f t="shared" si="1"/>
        <v>0</v>
      </c>
      <c r="K14" s="5"/>
      <c r="L14" s="5"/>
      <c r="M14" s="5">
        <f t="shared" si="2"/>
        <v>0</v>
      </c>
    </row>
    <row r="15" spans="2:13" x14ac:dyDescent="0.3">
      <c r="C15" s="5"/>
      <c r="D15" s="5"/>
      <c r="E15" s="5"/>
      <c r="F15" s="5">
        <f t="shared" si="0"/>
        <v>0</v>
      </c>
      <c r="G15" s="5"/>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t="s">
        <v>81</v>
      </c>
      <c r="D17" s="5"/>
      <c r="E17" s="5"/>
      <c r="F17" s="5">
        <f t="shared" si="0"/>
        <v>0</v>
      </c>
      <c r="G17" s="5" t="s">
        <v>93</v>
      </c>
      <c r="H17" s="5"/>
      <c r="I17" s="5"/>
      <c r="J17" s="5">
        <f t="shared" si="1"/>
        <v>0</v>
      </c>
      <c r="K17" s="5"/>
      <c r="L17" s="5"/>
      <c r="M17" s="5">
        <f t="shared" si="2"/>
        <v>0</v>
      </c>
    </row>
    <row r="18" spans="3:13" x14ac:dyDescent="0.3">
      <c r="C18" s="5"/>
      <c r="D18" s="5"/>
      <c r="E18" s="5"/>
      <c r="F18" s="5">
        <f t="shared" si="0"/>
        <v>0</v>
      </c>
      <c r="G18" s="5" t="s">
        <v>94</v>
      </c>
      <c r="H18" s="5"/>
      <c r="I18" s="5"/>
      <c r="J18" s="5">
        <f t="shared" si="1"/>
        <v>0</v>
      </c>
      <c r="K18" s="5"/>
      <c r="L18" s="5"/>
      <c r="M18" s="5">
        <f t="shared" si="2"/>
        <v>0</v>
      </c>
    </row>
    <row r="19" spans="3:13" x14ac:dyDescent="0.3">
      <c r="C19" s="5"/>
      <c r="D19" s="5"/>
      <c r="E19" s="5"/>
      <c r="F19" s="5">
        <f t="shared" si="0"/>
        <v>0</v>
      </c>
      <c r="G19" s="5"/>
      <c r="H19" s="5"/>
      <c r="I19" s="5"/>
      <c r="J19" s="5">
        <f t="shared" si="1"/>
        <v>0</v>
      </c>
      <c r="K19" s="5"/>
      <c r="L19" s="5"/>
      <c r="M19" s="5">
        <f t="shared" si="2"/>
        <v>0</v>
      </c>
    </row>
    <row r="20" spans="3:13" x14ac:dyDescent="0.3">
      <c r="C20" s="5" t="s">
        <v>81</v>
      </c>
      <c r="D20" s="5"/>
      <c r="E20" s="5"/>
      <c r="F20" s="5">
        <f t="shared" si="0"/>
        <v>0</v>
      </c>
      <c r="G20" s="5" t="s">
        <v>93</v>
      </c>
      <c r="H20" s="5"/>
      <c r="I20" s="5"/>
      <c r="J20" s="5">
        <f t="shared" si="1"/>
        <v>0</v>
      </c>
      <c r="K20" s="5"/>
      <c r="L20" s="5"/>
      <c r="M20" s="5">
        <f t="shared" si="2"/>
        <v>0</v>
      </c>
    </row>
    <row r="21" spans="3:13" x14ac:dyDescent="0.3">
      <c r="C21" s="5"/>
      <c r="D21" s="5"/>
      <c r="E21" s="5"/>
      <c r="F21" s="5">
        <f t="shared" si="0"/>
        <v>0</v>
      </c>
      <c r="G21" s="5" t="s">
        <v>94</v>
      </c>
      <c r="H21" s="5"/>
      <c r="I21" s="5"/>
      <c r="J21" s="5">
        <f t="shared" si="1"/>
        <v>0</v>
      </c>
      <c r="K21" s="5"/>
      <c r="L21" s="5"/>
      <c r="M21" s="5">
        <f t="shared" si="2"/>
        <v>0</v>
      </c>
    </row>
    <row r="22" spans="3:13" x14ac:dyDescent="0.3">
      <c r="C22" s="5"/>
      <c r="D22" s="5"/>
      <c r="E22" s="5"/>
      <c r="F22" s="5">
        <f t="shared" si="0"/>
        <v>0</v>
      </c>
      <c r="G22" s="5"/>
      <c r="H22" s="5"/>
      <c r="I22" s="5"/>
      <c r="J22" s="5">
        <f t="shared" si="1"/>
        <v>0</v>
      </c>
      <c r="K22" s="5"/>
      <c r="L22" s="5"/>
      <c r="M22" s="5">
        <f t="shared" si="2"/>
        <v>0</v>
      </c>
    </row>
    <row r="23" spans="3:13" x14ac:dyDescent="0.3">
      <c r="C23" s="5" t="s">
        <v>87</v>
      </c>
      <c r="D23" s="5">
        <v>1.2</v>
      </c>
      <c r="E23" s="5">
        <v>1.8</v>
      </c>
      <c r="F23" s="5">
        <f t="shared" si="0"/>
        <v>2.16</v>
      </c>
      <c r="G23" s="5" t="s">
        <v>95</v>
      </c>
      <c r="H23" s="5"/>
      <c r="I23" s="5"/>
      <c r="J23" s="5">
        <f t="shared" si="1"/>
        <v>0</v>
      </c>
      <c r="K23" s="5"/>
      <c r="L23" s="5"/>
      <c r="M23" s="5">
        <f t="shared" si="2"/>
        <v>0</v>
      </c>
    </row>
    <row r="24" spans="3:13" x14ac:dyDescent="0.3">
      <c r="C24" s="5" t="s">
        <v>88</v>
      </c>
      <c r="D24" s="5">
        <v>0.9</v>
      </c>
      <c r="E24" s="5">
        <v>1.2</v>
      </c>
      <c r="F24" s="5">
        <f t="shared" si="0"/>
        <v>1.08</v>
      </c>
      <c r="G24" s="5" t="s">
        <v>95</v>
      </c>
      <c r="H24" s="5"/>
      <c r="I24" s="5"/>
      <c r="J24" s="5">
        <f t="shared" si="1"/>
        <v>0</v>
      </c>
      <c r="K24" s="5"/>
      <c r="L24" s="5"/>
      <c r="M24" s="5">
        <f t="shared" si="2"/>
        <v>0</v>
      </c>
    </row>
    <row r="25" spans="3:13" x14ac:dyDescent="0.3">
      <c r="C25" s="5" t="s">
        <v>89</v>
      </c>
      <c r="D25" s="5"/>
      <c r="E25" s="5"/>
      <c r="F25" s="5">
        <f t="shared" si="0"/>
        <v>0</v>
      </c>
      <c r="G25" s="5" t="s">
        <v>95</v>
      </c>
      <c r="H25" s="5"/>
      <c r="I25" s="5"/>
      <c r="J25" s="5">
        <f t="shared" si="1"/>
        <v>0</v>
      </c>
      <c r="K25" s="5"/>
      <c r="L25" s="5"/>
      <c r="M25" s="5">
        <f t="shared" si="2"/>
        <v>0</v>
      </c>
    </row>
    <row r="26" spans="3:13" x14ac:dyDescent="0.3">
      <c r="C26" s="5"/>
      <c r="D26" s="5"/>
      <c r="E26" s="5"/>
      <c r="F26" s="5">
        <f t="shared" si="0"/>
        <v>0</v>
      </c>
      <c r="G26" s="5"/>
      <c r="H26" s="5"/>
      <c r="I26" s="5"/>
      <c r="J26" s="5">
        <f t="shared" si="1"/>
        <v>0</v>
      </c>
      <c r="K26" s="5"/>
      <c r="L26" s="5"/>
      <c r="M26" s="5">
        <f t="shared" si="2"/>
        <v>0</v>
      </c>
    </row>
    <row r="27" spans="3:13" x14ac:dyDescent="0.3">
      <c r="C27" s="5"/>
      <c r="D27" s="5">
        <v>1.2</v>
      </c>
      <c r="E27" s="5">
        <v>2.75</v>
      </c>
      <c r="F27" s="5">
        <f t="shared" si="0"/>
        <v>3.3</v>
      </c>
      <c r="G27" s="5"/>
      <c r="H27" s="5"/>
      <c r="I27" s="5"/>
      <c r="J27" s="5">
        <f t="shared" si="1"/>
        <v>0</v>
      </c>
      <c r="K27" s="5"/>
      <c r="L27" s="5"/>
      <c r="M27" s="5">
        <f t="shared" si="2"/>
        <v>0</v>
      </c>
    </row>
    <row r="28" spans="3:13" x14ac:dyDescent="0.3">
      <c r="C28" s="5" t="s">
        <v>84</v>
      </c>
      <c r="D28" s="5"/>
      <c r="E28" s="5"/>
      <c r="F28" s="5">
        <f t="shared" si="0"/>
        <v>0</v>
      </c>
      <c r="G28" s="5"/>
      <c r="H28" s="5"/>
      <c r="I28" s="5"/>
      <c r="J28" s="5">
        <f t="shared" si="1"/>
        <v>0</v>
      </c>
      <c r="K28" s="5"/>
      <c r="L28" s="5"/>
      <c r="M28" s="5">
        <f t="shared" si="2"/>
        <v>0</v>
      </c>
    </row>
    <row r="29" spans="3:13" x14ac:dyDescent="0.3">
      <c r="C29" s="5" t="s">
        <v>85</v>
      </c>
      <c r="D29" s="5"/>
      <c r="E29" s="5"/>
      <c r="F29" s="5">
        <f t="shared" si="0"/>
        <v>0</v>
      </c>
      <c r="G29" s="5"/>
      <c r="H29" s="5"/>
      <c r="I29" s="5"/>
      <c r="J29" s="5">
        <f t="shared" si="1"/>
        <v>0</v>
      </c>
      <c r="K29" s="5"/>
      <c r="L29" s="5"/>
      <c r="M29" s="5">
        <f t="shared" si="2"/>
        <v>0</v>
      </c>
    </row>
    <row r="30" spans="3:13" x14ac:dyDescent="0.3">
      <c r="C30" s="5" t="s">
        <v>86</v>
      </c>
      <c r="D30" s="5"/>
      <c r="E30" s="5"/>
      <c r="F30" s="5">
        <f t="shared" si="0"/>
        <v>0</v>
      </c>
      <c r="G30" s="5"/>
      <c r="H30" s="5"/>
      <c r="I30" s="5"/>
      <c r="J30" s="5">
        <f>H30*I30</f>
        <v>0</v>
      </c>
      <c r="K30" s="5"/>
      <c r="L30" s="5"/>
      <c r="M30" s="5">
        <f>K30*L30</f>
        <v>0</v>
      </c>
    </row>
    <row r="31" spans="3:13" x14ac:dyDescent="0.3">
      <c r="C31" s="5"/>
      <c r="D31" s="5"/>
      <c r="E31" s="5"/>
      <c r="F31" s="5">
        <f t="shared" si="0"/>
        <v>0</v>
      </c>
      <c r="G31" s="5"/>
      <c r="H31" s="5"/>
      <c r="I31" s="5"/>
      <c r="J31" s="5">
        <f>H31*I31</f>
        <v>0</v>
      </c>
      <c r="K31" s="5"/>
      <c r="L31" s="5"/>
      <c r="M31" s="5">
        <f>K31*L31</f>
        <v>0</v>
      </c>
    </row>
    <row r="32" spans="3:13" x14ac:dyDescent="0.3">
      <c r="C32" s="5"/>
      <c r="D32" s="5"/>
      <c r="E32" s="5"/>
      <c r="F32" s="5">
        <f t="shared" si="0"/>
        <v>0</v>
      </c>
      <c r="G32" s="5"/>
      <c r="H32" s="5"/>
      <c r="I32" s="5"/>
      <c r="J32" s="5">
        <f>H32*I32</f>
        <v>0</v>
      </c>
      <c r="K32" s="5"/>
      <c r="L32" s="5"/>
      <c r="M32" s="5">
        <f>K32*L32</f>
        <v>0</v>
      </c>
    </row>
    <row r="33" spans="3:13" x14ac:dyDescent="0.3">
      <c r="C33" s="5"/>
      <c r="D33" s="5"/>
      <c r="E33" s="5"/>
      <c r="F33" s="5">
        <f t="shared" si="0"/>
        <v>0</v>
      </c>
      <c r="G33" s="5"/>
      <c r="H33" s="5"/>
      <c r="I33" s="5"/>
      <c r="J33" s="5">
        <f>H33*I33</f>
        <v>0</v>
      </c>
      <c r="K33" s="5"/>
      <c r="L33" s="5"/>
      <c r="M33" s="5">
        <f>K33*L33</f>
        <v>0</v>
      </c>
    </row>
    <row r="34" spans="3:13" x14ac:dyDescent="0.3">
      <c r="C34" s="5" t="s">
        <v>90</v>
      </c>
      <c r="D34" s="5"/>
      <c r="E34" s="5">
        <f>F34*10.764</f>
        <v>227.01275999999999</v>
      </c>
      <c r="F34" s="5">
        <f>SUM(F6:F33)</f>
        <v>21.09</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M35"/>
  <sheetViews>
    <sheetView workbookViewId="0">
      <selection activeCell="G7" sqref="G7:G8"/>
    </sheetView>
  </sheetViews>
  <sheetFormatPr defaultRowHeight="14.4" x14ac:dyDescent="0.3"/>
  <sheetData>
    <row r="3" spans="2:13" x14ac:dyDescent="0.3">
      <c r="C3" s="8" t="s">
        <v>91</v>
      </c>
      <c r="D3" s="204"/>
      <c r="E3" s="204"/>
    </row>
    <row r="4" spans="2:13" x14ac:dyDescent="0.3">
      <c r="E4" s="7"/>
      <c r="F4" s="7"/>
      <c r="G4" s="7"/>
      <c r="H4" s="7"/>
      <c r="I4" s="7"/>
      <c r="J4" s="7"/>
    </row>
    <row r="5" spans="2:13" x14ac:dyDescent="0.3">
      <c r="B5" s="8" t="s">
        <v>92</v>
      </c>
      <c r="C5" s="6" t="s">
        <v>72</v>
      </c>
      <c r="D5" s="101" t="s">
        <v>73</v>
      </c>
      <c r="E5" s="101"/>
      <c r="F5" s="101"/>
      <c r="G5" s="9"/>
      <c r="H5" s="101" t="s">
        <v>74</v>
      </c>
      <c r="I5" s="101"/>
      <c r="J5" s="101"/>
      <c r="K5" s="101" t="s">
        <v>75</v>
      </c>
      <c r="L5" s="101"/>
      <c r="M5" s="101"/>
    </row>
    <row r="6" spans="2:13" x14ac:dyDescent="0.3">
      <c r="B6" s="8">
        <v>1</v>
      </c>
      <c r="C6" s="6"/>
      <c r="D6" s="6" t="s">
        <v>76</v>
      </c>
      <c r="E6" s="6" t="s">
        <v>77</v>
      </c>
      <c r="F6" s="6" t="s">
        <v>78</v>
      </c>
      <c r="G6" s="6"/>
      <c r="H6" s="6" t="s">
        <v>76</v>
      </c>
      <c r="I6" s="6" t="s">
        <v>77</v>
      </c>
      <c r="J6" s="6" t="s">
        <v>78</v>
      </c>
      <c r="K6" s="6" t="s">
        <v>76</v>
      </c>
      <c r="L6" s="6" t="s">
        <v>77</v>
      </c>
      <c r="M6" s="6" t="s">
        <v>78</v>
      </c>
    </row>
    <row r="7" spans="2:13" x14ac:dyDescent="0.3">
      <c r="C7" s="5" t="s">
        <v>79</v>
      </c>
      <c r="D7" s="5"/>
      <c r="E7" s="5"/>
      <c r="F7" s="5">
        <f>D7*E7</f>
        <v>0</v>
      </c>
      <c r="G7" s="5" t="s">
        <v>93</v>
      </c>
      <c r="H7" s="5"/>
      <c r="I7" s="5"/>
      <c r="J7" s="5">
        <f>H7*I7</f>
        <v>0</v>
      </c>
      <c r="K7" s="5"/>
      <c r="L7" s="5"/>
      <c r="M7" s="5">
        <f>K7*L7</f>
        <v>0</v>
      </c>
    </row>
    <row r="8" spans="2:13" x14ac:dyDescent="0.3">
      <c r="C8" s="5"/>
      <c r="D8" s="5"/>
      <c r="E8" s="5"/>
      <c r="F8" s="5">
        <f t="shared" ref="F8:F34" si="0">D8*E8</f>
        <v>0</v>
      </c>
      <c r="G8" s="5" t="s">
        <v>94</v>
      </c>
      <c r="H8" s="5"/>
      <c r="I8" s="5"/>
      <c r="J8" s="5">
        <f t="shared" ref="J8:J34" si="1">H8*I8</f>
        <v>0</v>
      </c>
      <c r="K8" s="5"/>
      <c r="L8" s="5"/>
      <c r="M8" s="5">
        <f t="shared" ref="M8:M34" si="2">K8*L8</f>
        <v>0</v>
      </c>
    </row>
    <row r="9" spans="2:13" x14ac:dyDescent="0.3">
      <c r="C9" s="5"/>
      <c r="D9" s="5"/>
      <c r="E9" s="5"/>
      <c r="F9" s="5">
        <f t="shared" si="0"/>
        <v>0</v>
      </c>
      <c r="G9" s="5"/>
      <c r="H9" s="5"/>
      <c r="I9" s="5"/>
      <c r="J9" s="5">
        <f t="shared" si="1"/>
        <v>0</v>
      </c>
      <c r="K9" s="5"/>
      <c r="L9" s="5"/>
      <c r="M9" s="5">
        <f t="shared" si="2"/>
        <v>0</v>
      </c>
    </row>
    <row r="10" spans="2:13" x14ac:dyDescent="0.3">
      <c r="C10" s="5" t="s">
        <v>82</v>
      </c>
      <c r="D10" s="5"/>
      <c r="E10" s="5"/>
      <c r="F10" s="5">
        <f t="shared" si="0"/>
        <v>0</v>
      </c>
      <c r="G10" s="5" t="s">
        <v>93</v>
      </c>
      <c r="H10" s="5"/>
      <c r="I10" s="5"/>
      <c r="J10" s="5">
        <f t="shared" si="1"/>
        <v>0</v>
      </c>
      <c r="K10" s="5"/>
      <c r="L10" s="5"/>
      <c r="M10" s="5">
        <f t="shared" si="2"/>
        <v>0</v>
      </c>
    </row>
    <row r="11" spans="2:13" x14ac:dyDescent="0.3">
      <c r="C11" s="5"/>
      <c r="D11" s="5"/>
      <c r="E11" s="5"/>
      <c r="F11" s="5">
        <f t="shared" si="0"/>
        <v>0</v>
      </c>
      <c r="G11" s="5" t="s">
        <v>94</v>
      </c>
      <c r="H11" s="5"/>
      <c r="I11" s="5"/>
      <c r="J11" s="5">
        <f t="shared" si="1"/>
        <v>0</v>
      </c>
      <c r="K11" s="5"/>
      <c r="L11" s="5"/>
      <c r="M11" s="5">
        <f t="shared" si="2"/>
        <v>0</v>
      </c>
    </row>
    <row r="12" spans="2:13" x14ac:dyDescent="0.3">
      <c r="C12" s="5"/>
      <c r="D12" s="5"/>
      <c r="E12" s="5"/>
      <c r="F12" s="5">
        <f t="shared" si="0"/>
        <v>0</v>
      </c>
      <c r="G12" s="5"/>
      <c r="H12" s="5"/>
      <c r="I12" s="5"/>
      <c r="J12" s="5">
        <f t="shared" si="1"/>
        <v>0</v>
      </c>
      <c r="K12" s="5"/>
      <c r="L12" s="5"/>
      <c r="M12" s="5">
        <f t="shared" si="2"/>
        <v>0</v>
      </c>
    </row>
    <row r="13" spans="2:13" x14ac:dyDescent="0.3">
      <c r="C13" s="5"/>
      <c r="D13" s="5"/>
      <c r="E13" s="5"/>
      <c r="F13" s="5">
        <f t="shared" si="0"/>
        <v>0</v>
      </c>
      <c r="G13" s="5"/>
      <c r="H13" s="5"/>
      <c r="I13" s="5"/>
      <c r="J13" s="5">
        <f t="shared" si="1"/>
        <v>0</v>
      </c>
      <c r="K13" s="5"/>
      <c r="L13" s="5"/>
      <c r="M13" s="5">
        <f t="shared" si="2"/>
        <v>0</v>
      </c>
    </row>
    <row r="14" spans="2:13" x14ac:dyDescent="0.3">
      <c r="C14" s="5" t="s">
        <v>80</v>
      </c>
      <c r="D14" s="5"/>
      <c r="E14" s="5"/>
      <c r="F14" s="5">
        <f t="shared" si="0"/>
        <v>0</v>
      </c>
      <c r="G14" s="5" t="s">
        <v>93</v>
      </c>
      <c r="H14" s="5"/>
      <c r="I14" s="5"/>
      <c r="J14" s="5">
        <f t="shared" si="1"/>
        <v>0</v>
      </c>
      <c r="K14" s="5"/>
      <c r="L14" s="5"/>
      <c r="M14" s="5">
        <f t="shared" si="2"/>
        <v>0</v>
      </c>
    </row>
    <row r="15" spans="2:13" x14ac:dyDescent="0.3">
      <c r="C15" s="5"/>
      <c r="D15" s="5"/>
      <c r="E15" s="5"/>
      <c r="F15" s="5">
        <f t="shared" si="0"/>
        <v>0</v>
      </c>
      <c r="G15" s="5" t="s">
        <v>94</v>
      </c>
      <c r="H15" s="5"/>
      <c r="I15" s="5"/>
      <c r="J15" s="5">
        <f t="shared" si="1"/>
        <v>0</v>
      </c>
      <c r="K15" s="5"/>
      <c r="L15" s="5"/>
      <c r="M15" s="5">
        <f t="shared" si="2"/>
        <v>0</v>
      </c>
    </row>
    <row r="16" spans="2:13" x14ac:dyDescent="0.3">
      <c r="C16" s="5"/>
      <c r="D16" s="5"/>
      <c r="E16" s="5"/>
      <c r="F16" s="5">
        <f t="shared" si="0"/>
        <v>0</v>
      </c>
      <c r="G16" s="5"/>
      <c r="H16" s="5"/>
      <c r="I16" s="5"/>
      <c r="J16" s="5">
        <f t="shared" si="1"/>
        <v>0</v>
      </c>
      <c r="K16" s="5"/>
      <c r="L16" s="5"/>
      <c r="M16" s="5">
        <f t="shared" si="2"/>
        <v>0</v>
      </c>
    </row>
    <row r="17" spans="3:13" x14ac:dyDescent="0.3">
      <c r="C17" s="5"/>
      <c r="D17" s="5"/>
      <c r="E17" s="5"/>
      <c r="F17" s="5">
        <f t="shared" si="0"/>
        <v>0</v>
      </c>
      <c r="G17" s="5"/>
      <c r="H17" s="5"/>
      <c r="I17" s="5"/>
      <c r="J17" s="5">
        <f t="shared" si="1"/>
        <v>0</v>
      </c>
      <c r="K17" s="5"/>
      <c r="L17" s="5"/>
      <c r="M17" s="5">
        <f t="shared" si="2"/>
        <v>0</v>
      </c>
    </row>
    <row r="18" spans="3:13" x14ac:dyDescent="0.3">
      <c r="C18" s="5" t="s">
        <v>81</v>
      </c>
      <c r="D18" s="5"/>
      <c r="E18" s="5"/>
      <c r="F18" s="5">
        <f t="shared" si="0"/>
        <v>0</v>
      </c>
      <c r="G18" s="5" t="s">
        <v>93</v>
      </c>
      <c r="H18" s="5"/>
      <c r="I18" s="5"/>
      <c r="J18" s="5">
        <f t="shared" si="1"/>
        <v>0</v>
      </c>
      <c r="K18" s="5"/>
      <c r="L18" s="5"/>
      <c r="M18" s="5">
        <f t="shared" si="2"/>
        <v>0</v>
      </c>
    </row>
    <row r="19" spans="3:13" x14ac:dyDescent="0.3">
      <c r="C19" s="5"/>
      <c r="D19" s="5"/>
      <c r="E19" s="5"/>
      <c r="F19" s="5">
        <f t="shared" si="0"/>
        <v>0</v>
      </c>
      <c r="G19" s="5" t="s">
        <v>94</v>
      </c>
      <c r="H19" s="5"/>
      <c r="I19" s="5"/>
      <c r="J19" s="5">
        <f t="shared" si="1"/>
        <v>0</v>
      </c>
      <c r="K19" s="5"/>
      <c r="L19" s="5"/>
      <c r="M19" s="5">
        <f t="shared" si="2"/>
        <v>0</v>
      </c>
    </row>
    <row r="20" spans="3:13" x14ac:dyDescent="0.3">
      <c r="C20" s="5"/>
      <c r="D20" s="5"/>
      <c r="E20" s="5"/>
      <c r="F20" s="5">
        <f t="shared" si="0"/>
        <v>0</v>
      </c>
      <c r="G20" s="5"/>
      <c r="H20" s="5"/>
      <c r="I20" s="5"/>
      <c r="J20" s="5">
        <f t="shared" si="1"/>
        <v>0</v>
      </c>
      <c r="K20" s="5"/>
      <c r="L20" s="5"/>
      <c r="M20" s="5">
        <f t="shared" si="2"/>
        <v>0</v>
      </c>
    </row>
    <row r="21" spans="3:13" x14ac:dyDescent="0.3">
      <c r="C21" s="5" t="s">
        <v>81</v>
      </c>
      <c r="D21" s="5"/>
      <c r="E21" s="5"/>
      <c r="F21" s="5">
        <f t="shared" si="0"/>
        <v>0</v>
      </c>
      <c r="G21" s="5" t="s">
        <v>93</v>
      </c>
      <c r="H21" s="5"/>
      <c r="I21" s="5"/>
      <c r="J21" s="5">
        <f t="shared" si="1"/>
        <v>0</v>
      </c>
      <c r="K21" s="5"/>
      <c r="L21" s="5"/>
      <c r="M21" s="5">
        <f t="shared" si="2"/>
        <v>0</v>
      </c>
    </row>
    <row r="22" spans="3:13" x14ac:dyDescent="0.3">
      <c r="C22" s="5"/>
      <c r="D22" s="5"/>
      <c r="E22" s="5"/>
      <c r="F22" s="5">
        <f t="shared" si="0"/>
        <v>0</v>
      </c>
      <c r="G22" s="5" t="s">
        <v>94</v>
      </c>
      <c r="H22" s="5"/>
      <c r="I22" s="5"/>
      <c r="J22" s="5">
        <f t="shared" si="1"/>
        <v>0</v>
      </c>
      <c r="K22" s="5"/>
      <c r="L22" s="5"/>
      <c r="M22" s="5">
        <f t="shared" si="2"/>
        <v>0</v>
      </c>
    </row>
    <row r="23" spans="3:13" x14ac:dyDescent="0.3">
      <c r="C23" s="5"/>
      <c r="D23" s="5"/>
      <c r="E23" s="5"/>
      <c r="F23" s="5">
        <f t="shared" si="0"/>
        <v>0</v>
      </c>
      <c r="G23" s="5"/>
      <c r="H23" s="5"/>
      <c r="I23" s="5"/>
      <c r="J23" s="5">
        <f t="shared" si="1"/>
        <v>0</v>
      </c>
      <c r="K23" s="5"/>
      <c r="L23" s="5"/>
      <c r="M23" s="5">
        <f t="shared" si="2"/>
        <v>0</v>
      </c>
    </row>
    <row r="24" spans="3:13" x14ac:dyDescent="0.3">
      <c r="C24" s="5" t="s">
        <v>87</v>
      </c>
      <c r="D24" s="5"/>
      <c r="E24" s="5"/>
      <c r="F24" s="5">
        <f t="shared" si="0"/>
        <v>0</v>
      </c>
      <c r="G24" s="5" t="s">
        <v>95</v>
      </c>
      <c r="H24" s="5"/>
      <c r="I24" s="5"/>
      <c r="J24" s="5">
        <f t="shared" si="1"/>
        <v>0</v>
      </c>
      <c r="K24" s="5"/>
      <c r="L24" s="5"/>
      <c r="M24" s="5">
        <f t="shared" si="2"/>
        <v>0</v>
      </c>
    </row>
    <row r="25" spans="3:13" x14ac:dyDescent="0.3">
      <c r="C25" s="5" t="s">
        <v>88</v>
      </c>
      <c r="D25" s="5"/>
      <c r="E25" s="5"/>
      <c r="F25" s="5">
        <f t="shared" si="0"/>
        <v>0</v>
      </c>
      <c r="G25" s="5" t="s">
        <v>95</v>
      </c>
      <c r="H25" s="5"/>
      <c r="I25" s="5"/>
      <c r="J25" s="5">
        <f t="shared" si="1"/>
        <v>0</v>
      </c>
      <c r="K25" s="5"/>
      <c r="L25" s="5"/>
      <c r="M25" s="5">
        <f t="shared" si="2"/>
        <v>0</v>
      </c>
    </row>
    <row r="26" spans="3:13" x14ac:dyDescent="0.3">
      <c r="C26" s="5" t="s">
        <v>89</v>
      </c>
      <c r="D26" s="5"/>
      <c r="E26" s="5"/>
      <c r="F26" s="5">
        <f t="shared" si="0"/>
        <v>0</v>
      </c>
      <c r="G26" s="5" t="s">
        <v>95</v>
      </c>
      <c r="H26" s="5"/>
      <c r="I26" s="5"/>
      <c r="J26" s="5">
        <f t="shared" si="1"/>
        <v>0</v>
      </c>
      <c r="K26" s="5"/>
      <c r="L26" s="5"/>
      <c r="M26" s="5">
        <f t="shared" si="2"/>
        <v>0</v>
      </c>
    </row>
    <row r="27" spans="3:13" x14ac:dyDescent="0.3">
      <c r="C27" s="5"/>
      <c r="D27" s="5"/>
      <c r="E27" s="5"/>
      <c r="F27" s="5">
        <f t="shared" si="0"/>
        <v>0</v>
      </c>
      <c r="G27" s="5"/>
      <c r="H27" s="5"/>
      <c r="I27" s="5"/>
      <c r="J27" s="5">
        <f t="shared" si="1"/>
        <v>0</v>
      </c>
      <c r="K27" s="5"/>
      <c r="L27" s="5"/>
      <c r="M27" s="5">
        <f t="shared" si="2"/>
        <v>0</v>
      </c>
    </row>
    <row r="28" spans="3:13" x14ac:dyDescent="0.3">
      <c r="C28" s="5" t="s">
        <v>83</v>
      </c>
      <c r="D28" s="5"/>
      <c r="E28" s="5"/>
      <c r="F28" s="5">
        <f t="shared" si="0"/>
        <v>0</v>
      </c>
      <c r="G28" s="5"/>
      <c r="H28" s="5"/>
      <c r="I28" s="5"/>
      <c r="J28" s="5">
        <f t="shared" si="1"/>
        <v>0</v>
      </c>
      <c r="K28" s="5"/>
      <c r="L28" s="5"/>
      <c r="M28" s="5">
        <f t="shared" si="2"/>
        <v>0</v>
      </c>
    </row>
    <row r="29" spans="3:13" x14ac:dyDescent="0.3">
      <c r="C29" s="5" t="s">
        <v>84</v>
      </c>
      <c r="D29" s="5"/>
      <c r="E29" s="5"/>
      <c r="F29" s="5">
        <f t="shared" si="0"/>
        <v>0</v>
      </c>
      <c r="G29" s="5"/>
      <c r="H29" s="5"/>
      <c r="I29" s="5"/>
      <c r="J29" s="5">
        <f t="shared" si="1"/>
        <v>0</v>
      </c>
      <c r="K29" s="5"/>
      <c r="L29" s="5"/>
      <c r="M29" s="5">
        <f t="shared" si="2"/>
        <v>0</v>
      </c>
    </row>
    <row r="30" spans="3:13" x14ac:dyDescent="0.3">
      <c r="C30" s="5" t="s">
        <v>85</v>
      </c>
      <c r="D30" s="5"/>
      <c r="E30" s="5"/>
      <c r="F30" s="5">
        <f t="shared" si="0"/>
        <v>0</v>
      </c>
      <c r="G30" s="5"/>
      <c r="H30" s="5"/>
      <c r="I30" s="5"/>
      <c r="J30" s="5">
        <f t="shared" si="1"/>
        <v>0</v>
      </c>
      <c r="K30" s="5"/>
      <c r="L30" s="5"/>
      <c r="M30" s="5">
        <f t="shared" si="2"/>
        <v>0</v>
      </c>
    </row>
    <row r="31" spans="3:13" x14ac:dyDescent="0.3">
      <c r="C31" s="5" t="s">
        <v>86</v>
      </c>
      <c r="D31" s="5"/>
      <c r="E31" s="5"/>
      <c r="F31" s="5">
        <f t="shared" si="0"/>
        <v>0</v>
      </c>
      <c r="G31" s="5"/>
      <c r="H31" s="5"/>
      <c r="I31" s="5"/>
      <c r="J31" s="5">
        <f t="shared" si="1"/>
        <v>0</v>
      </c>
      <c r="K31" s="5"/>
      <c r="L31" s="5"/>
      <c r="M31" s="5">
        <f t="shared" si="2"/>
        <v>0</v>
      </c>
    </row>
    <row r="32" spans="3:13" x14ac:dyDescent="0.3">
      <c r="C32" s="5"/>
      <c r="D32" s="5"/>
      <c r="E32" s="5"/>
      <c r="F32" s="5">
        <f t="shared" si="0"/>
        <v>0</v>
      </c>
      <c r="G32" s="5"/>
      <c r="H32" s="5"/>
      <c r="I32" s="5"/>
      <c r="J32" s="5">
        <f t="shared" si="1"/>
        <v>0</v>
      </c>
      <c r="K32" s="5"/>
      <c r="L32" s="5"/>
      <c r="M32" s="5">
        <f t="shared" si="2"/>
        <v>0</v>
      </c>
    </row>
    <row r="33" spans="3:13" x14ac:dyDescent="0.3">
      <c r="C33" s="5"/>
      <c r="D33" s="5"/>
      <c r="E33" s="5"/>
      <c r="F33" s="5">
        <f t="shared" si="0"/>
        <v>0</v>
      </c>
      <c r="G33" s="5"/>
      <c r="H33" s="5"/>
      <c r="I33" s="5"/>
      <c r="J33" s="5">
        <f t="shared" si="1"/>
        <v>0</v>
      </c>
      <c r="K33" s="5"/>
      <c r="L33" s="5"/>
      <c r="M33" s="5">
        <f t="shared" si="2"/>
        <v>0</v>
      </c>
    </row>
    <row r="34" spans="3:13" x14ac:dyDescent="0.3">
      <c r="C34" s="5"/>
      <c r="D34" s="5"/>
      <c r="E34" s="5"/>
      <c r="F34" s="5">
        <f t="shared" si="0"/>
        <v>0</v>
      </c>
      <c r="G34" s="5"/>
      <c r="H34" s="5"/>
      <c r="I34" s="5"/>
      <c r="J34" s="5">
        <f t="shared" si="1"/>
        <v>0</v>
      </c>
      <c r="K34" s="5"/>
      <c r="L34" s="5"/>
      <c r="M34" s="5">
        <f t="shared" si="2"/>
        <v>0</v>
      </c>
    </row>
    <row r="35" spans="3:13" x14ac:dyDescent="0.3">
      <c r="C35" s="5" t="s">
        <v>90</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N35"/>
  <sheetViews>
    <sheetView workbookViewId="0">
      <selection activeCell="H7" sqref="H7:H8"/>
    </sheetView>
  </sheetViews>
  <sheetFormatPr defaultRowHeight="14.4" x14ac:dyDescent="0.3"/>
  <sheetData>
    <row r="3" spans="3:14" x14ac:dyDescent="0.3">
      <c r="D3" s="8" t="s">
        <v>91</v>
      </c>
      <c r="E3" s="204"/>
      <c r="F3" s="204"/>
    </row>
    <row r="4" spans="3:14" x14ac:dyDescent="0.3">
      <c r="F4" s="7"/>
      <c r="G4" s="7"/>
      <c r="H4" s="7"/>
      <c r="I4" s="7"/>
      <c r="J4" s="7"/>
      <c r="K4" s="7"/>
    </row>
    <row r="5" spans="3:14" x14ac:dyDescent="0.3">
      <c r="C5" s="8" t="s">
        <v>92</v>
      </c>
      <c r="D5" s="6" t="s">
        <v>72</v>
      </c>
      <c r="E5" s="101" t="s">
        <v>73</v>
      </c>
      <c r="F5" s="101"/>
      <c r="G5" s="101"/>
      <c r="H5" s="9"/>
      <c r="I5" s="101" t="s">
        <v>74</v>
      </c>
      <c r="J5" s="101"/>
      <c r="K5" s="101"/>
      <c r="L5" s="101" t="s">
        <v>75</v>
      </c>
      <c r="M5" s="101"/>
      <c r="N5" s="101"/>
    </row>
    <row r="6" spans="3:14" x14ac:dyDescent="0.3">
      <c r="C6" s="8">
        <v>1</v>
      </c>
      <c r="D6" s="6"/>
      <c r="E6" s="6" t="s">
        <v>76</v>
      </c>
      <c r="F6" s="6" t="s">
        <v>77</v>
      </c>
      <c r="G6" s="6" t="s">
        <v>78</v>
      </c>
      <c r="H6" s="6"/>
      <c r="I6" s="6" t="s">
        <v>76</v>
      </c>
      <c r="J6" s="6" t="s">
        <v>77</v>
      </c>
      <c r="K6" s="6" t="s">
        <v>78</v>
      </c>
      <c r="L6" s="6" t="s">
        <v>76</v>
      </c>
      <c r="M6" s="6" t="s">
        <v>77</v>
      </c>
      <c r="N6" s="6" t="s">
        <v>78</v>
      </c>
    </row>
    <row r="7" spans="3:14" x14ac:dyDescent="0.3">
      <c r="D7" s="5" t="s">
        <v>79</v>
      </c>
      <c r="E7" s="5"/>
      <c r="F7" s="5"/>
      <c r="G7" s="5">
        <f>E7*F7</f>
        <v>0</v>
      </c>
      <c r="H7" s="5" t="s">
        <v>93</v>
      </c>
      <c r="I7" s="5"/>
      <c r="J7" s="5"/>
      <c r="K7" s="5">
        <f>I7*J7</f>
        <v>0</v>
      </c>
      <c r="L7" s="5"/>
      <c r="M7" s="5"/>
      <c r="N7" s="5">
        <f>L7*M7</f>
        <v>0</v>
      </c>
    </row>
    <row r="8" spans="3:14" x14ac:dyDescent="0.3">
      <c r="D8" s="5"/>
      <c r="E8" s="5"/>
      <c r="F8" s="5"/>
      <c r="G8" s="5">
        <f t="shared" ref="G8:G34" si="0">E8*F8</f>
        <v>0</v>
      </c>
      <c r="H8" s="5" t="s">
        <v>94</v>
      </c>
      <c r="I8" s="5"/>
      <c r="J8" s="5"/>
      <c r="K8" s="5">
        <f t="shared" ref="K8:K34" si="1">I8*J8</f>
        <v>0</v>
      </c>
      <c r="L8" s="5"/>
      <c r="M8" s="5"/>
      <c r="N8" s="5">
        <f t="shared" ref="N8:N34" si="2">L8*M8</f>
        <v>0</v>
      </c>
    </row>
    <row r="9" spans="3:14" x14ac:dyDescent="0.3">
      <c r="D9" s="5"/>
      <c r="E9" s="5"/>
      <c r="F9" s="5"/>
      <c r="G9" s="5">
        <f t="shared" si="0"/>
        <v>0</v>
      </c>
      <c r="H9" s="5"/>
      <c r="I9" s="5"/>
      <c r="J9" s="5"/>
      <c r="K9" s="5">
        <f t="shared" si="1"/>
        <v>0</v>
      </c>
      <c r="L9" s="5"/>
      <c r="M9" s="5"/>
      <c r="N9" s="5">
        <f t="shared" si="2"/>
        <v>0</v>
      </c>
    </row>
    <row r="10" spans="3:14" x14ac:dyDescent="0.3">
      <c r="D10" s="5" t="s">
        <v>82</v>
      </c>
      <c r="E10" s="5"/>
      <c r="F10" s="5"/>
      <c r="G10" s="5">
        <f t="shared" si="0"/>
        <v>0</v>
      </c>
      <c r="H10" s="5" t="s">
        <v>93</v>
      </c>
      <c r="I10" s="5"/>
      <c r="J10" s="5"/>
      <c r="K10" s="5">
        <f t="shared" si="1"/>
        <v>0</v>
      </c>
      <c r="L10" s="5"/>
      <c r="M10" s="5"/>
      <c r="N10" s="5">
        <f t="shared" si="2"/>
        <v>0</v>
      </c>
    </row>
    <row r="11" spans="3:14" x14ac:dyDescent="0.3">
      <c r="D11" s="5"/>
      <c r="E11" s="5"/>
      <c r="F11" s="5"/>
      <c r="G11" s="5">
        <f t="shared" si="0"/>
        <v>0</v>
      </c>
      <c r="H11" s="5" t="s">
        <v>94</v>
      </c>
      <c r="I11" s="5"/>
      <c r="J11" s="5"/>
      <c r="K11" s="5">
        <f t="shared" si="1"/>
        <v>0</v>
      </c>
      <c r="L11" s="5"/>
      <c r="M11" s="5"/>
      <c r="N11" s="5">
        <f t="shared" si="2"/>
        <v>0</v>
      </c>
    </row>
    <row r="12" spans="3:14" x14ac:dyDescent="0.3">
      <c r="D12" s="5"/>
      <c r="E12" s="5"/>
      <c r="F12" s="5"/>
      <c r="G12" s="5">
        <f t="shared" si="0"/>
        <v>0</v>
      </c>
      <c r="H12" s="5"/>
      <c r="I12" s="5"/>
      <c r="J12" s="5"/>
      <c r="K12" s="5">
        <f t="shared" si="1"/>
        <v>0</v>
      </c>
      <c r="L12" s="5"/>
      <c r="M12" s="5"/>
      <c r="N12" s="5">
        <f t="shared" si="2"/>
        <v>0</v>
      </c>
    </row>
    <row r="13" spans="3:14" x14ac:dyDescent="0.3">
      <c r="D13" s="5"/>
      <c r="E13" s="5"/>
      <c r="F13" s="5"/>
      <c r="G13" s="5">
        <f t="shared" si="0"/>
        <v>0</v>
      </c>
      <c r="H13" s="5"/>
      <c r="I13" s="5"/>
      <c r="J13" s="5"/>
      <c r="K13" s="5">
        <f t="shared" si="1"/>
        <v>0</v>
      </c>
      <c r="L13" s="5"/>
      <c r="M13" s="5"/>
      <c r="N13" s="5">
        <f t="shared" si="2"/>
        <v>0</v>
      </c>
    </row>
    <row r="14" spans="3:14" x14ac:dyDescent="0.3">
      <c r="D14" s="5" t="s">
        <v>80</v>
      </c>
      <c r="E14" s="5"/>
      <c r="F14" s="5"/>
      <c r="G14" s="5">
        <f t="shared" si="0"/>
        <v>0</v>
      </c>
      <c r="H14" s="5" t="s">
        <v>93</v>
      </c>
      <c r="I14" s="5"/>
      <c r="J14" s="5"/>
      <c r="K14" s="5">
        <f t="shared" si="1"/>
        <v>0</v>
      </c>
      <c r="L14" s="5"/>
      <c r="M14" s="5"/>
      <c r="N14" s="5">
        <f t="shared" si="2"/>
        <v>0</v>
      </c>
    </row>
    <row r="15" spans="3:14" x14ac:dyDescent="0.3">
      <c r="D15" s="5"/>
      <c r="E15" s="5"/>
      <c r="F15" s="5"/>
      <c r="G15" s="5">
        <f t="shared" si="0"/>
        <v>0</v>
      </c>
      <c r="H15" s="5" t="s">
        <v>94</v>
      </c>
      <c r="I15" s="5"/>
      <c r="J15" s="5"/>
      <c r="K15" s="5">
        <f t="shared" si="1"/>
        <v>0</v>
      </c>
      <c r="L15" s="5"/>
      <c r="M15" s="5"/>
      <c r="N15" s="5">
        <f t="shared" si="2"/>
        <v>0</v>
      </c>
    </row>
    <row r="16" spans="3:14" x14ac:dyDescent="0.3">
      <c r="D16" s="5"/>
      <c r="E16" s="5"/>
      <c r="F16" s="5"/>
      <c r="G16" s="5">
        <f t="shared" si="0"/>
        <v>0</v>
      </c>
      <c r="H16" s="5"/>
      <c r="I16" s="5"/>
      <c r="J16" s="5"/>
      <c r="K16" s="5">
        <f t="shared" si="1"/>
        <v>0</v>
      </c>
      <c r="L16" s="5"/>
      <c r="M16" s="5"/>
      <c r="N16" s="5">
        <f t="shared" si="2"/>
        <v>0</v>
      </c>
    </row>
    <row r="17" spans="4:14" x14ac:dyDescent="0.3">
      <c r="D17" s="5"/>
      <c r="E17" s="5"/>
      <c r="F17" s="5"/>
      <c r="G17" s="5">
        <f t="shared" si="0"/>
        <v>0</v>
      </c>
      <c r="H17" s="5"/>
      <c r="I17" s="5"/>
      <c r="J17" s="5"/>
      <c r="K17" s="5">
        <f t="shared" si="1"/>
        <v>0</v>
      </c>
      <c r="L17" s="5"/>
      <c r="M17" s="5"/>
      <c r="N17" s="5">
        <f t="shared" si="2"/>
        <v>0</v>
      </c>
    </row>
    <row r="18" spans="4:14" x14ac:dyDescent="0.3">
      <c r="D18" s="5" t="s">
        <v>81</v>
      </c>
      <c r="E18" s="5"/>
      <c r="F18" s="5"/>
      <c r="G18" s="5">
        <f t="shared" si="0"/>
        <v>0</v>
      </c>
      <c r="H18" s="5" t="s">
        <v>93</v>
      </c>
      <c r="I18" s="5"/>
      <c r="J18" s="5"/>
      <c r="K18" s="5">
        <f t="shared" si="1"/>
        <v>0</v>
      </c>
      <c r="L18" s="5"/>
      <c r="M18" s="5"/>
      <c r="N18" s="5">
        <f t="shared" si="2"/>
        <v>0</v>
      </c>
    </row>
    <row r="19" spans="4:14" x14ac:dyDescent="0.3">
      <c r="D19" s="5"/>
      <c r="E19" s="5"/>
      <c r="F19" s="5"/>
      <c r="G19" s="5">
        <f t="shared" si="0"/>
        <v>0</v>
      </c>
      <c r="H19" s="5" t="s">
        <v>94</v>
      </c>
      <c r="I19" s="5"/>
      <c r="J19" s="5"/>
      <c r="K19" s="5">
        <f t="shared" si="1"/>
        <v>0</v>
      </c>
      <c r="L19" s="5"/>
      <c r="M19" s="5"/>
      <c r="N19" s="5">
        <f t="shared" si="2"/>
        <v>0</v>
      </c>
    </row>
    <row r="20" spans="4:14" x14ac:dyDescent="0.3">
      <c r="D20" s="5"/>
      <c r="E20" s="5"/>
      <c r="F20" s="5"/>
      <c r="G20" s="5">
        <f t="shared" si="0"/>
        <v>0</v>
      </c>
      <c r="H20" s="5"/>
      <c r="I20" s="5"/>
      <c r="J20" s="5"/>
      <c r="K20" s="5">
        <f t="shared" si="1"/>
        <v>0</v>
      </c>
      <c r="L20" s="5"/>
      <c r="M20" s="5"/>
      <c r="N20" s="5">
        <f t="shared" si="2"/>
        <v>0</v>
      </c>
    </row>
    <row r="21" spans="4:14" x14ac:dyDescent="0.3">
      <c r="D21" s="5" t="s">
        <v>81</v>
      </c>
      <c r="E21" s="5"/>
      <c r="F21" s="5"/>
      <c r="G21" s="5">
        <f t="shared" si="0"/>
        <v>0</v>
      </c>
      <c r="H21" s="5" t="s">
        <v>93</v>
      </c>
      <c r="I21" s="5"/>
      <c r="J21" s="5"/>
      <c r="K21" s="5">
        <f t="shared" si="1"/>
        <v>0</v>
      </c>
      <c r="L21" s="5"/>
      <c r="M21" s="5"/>
      <c r="N21" s="5">
        <f t="shared" si="2"/>
        <v>0</v>
      </c>
    </row>
    <row r="22" spans="4:14" x14ac:dyDescent="0.3">
      <c r="D22" s="5"/>
      <c r="E22" s="5"/>
      <c r="F22" s="5"/>
      <c r="G22" s="5">
        <f t="shared" si="0"/>
        <v>0</v>
      </c>
      <c r="H22" s="5" t="s">
        <v>94</v>
      </c>
      <c r="I22" s="5"/>
      <c r="J22" s="5"/>
      <c r="K22" s="5">
        <f t="shared" si="1"/>
        <v>0</v>
      </c>
      <c r="L22" s="5"/>
      <c r="M22" s="5"/>
      <c r="N22" s="5">
        <f t="shared" si="2"/>
        <v>0</v>
      </c>
    </row>
    <row r="23" spans="4:14" x14ac:dyDescent="0.3">
      <c r="D23" s="5"/>
      <c r="E23" s="5"/>
      <c r="F23" s="5"/>
      <c r="G23" s="5">
        <f t="shared" si="0"/>
        <v>0</v>
      </c>
      <c r="H23" s="5"/>
      <c r="I23" s="5"/>
      <c r="J23" s="5"/>
      <c r="K23" s="5">
        <f t="shared" si="1"/>
        <v>0</v>
      </c>
      <c r="L23" s="5"/>
      <c r="M23" s="5"/>
      <c r="N23" s="5">
        <f t="shared" si="2"/>
        <v>0</v>
      </c>
    </row>
    <row r="24" spans="4:14" x14ac:dyDescent="0.3">
      <c r="D24" s="5" t="s">
        <v>87</v>
      </c>
      <c r="E24" s="5"/>
      <c r="F24" s="5"/>
      <c r="G24" s="5">
        <f t="shared" si="0"/>
        <v>0</v>
      </c>
      <c r="H24" s="5" t="s">
        <v>95</v>
      </c>
      <c r="I24" s="5"/>
      <c r="J24" s="5"/>
      <c r="K24" s="5">
        <f t="shared" si="1"/>
        <v>0</v>
      </c>
      <c r="L24" s="5"/>
      <c r="M24" s="5"/>
      <c r="N24" s="5">
        <f t="shared" si="2"/>
        <v>0</v>
      </c>
    </row>
    <row r="25" spans="4:14" x14ac:dyDescent="0.3">
      <c r="D25" s="5" t="s">
        <v>88</v>
      </c>
      <c r="E25" s="5"/>
      <c r="F25" s="5"/>
      <c r="G25" s="5">
        <f t="shared" si="0"/>
        <v>0</v>
      </c>
      <c r="H25" s="5" t="s">
        <v>95</v>
      </c>
      <c r="I25" s="5"/>
      <c r="J25" s="5"/>
      <c r="K25" s="5">
        <f t="shared" si="1"/>
        <v>0</v>
      </c>
      <c r="L25" s="5"/>
      <c r="M25" s="5"/>
      <c r="N25" s="5">
        <f t="shared" si="2"/>
        <v>0</v>
      </c>
    </row>
    <row r="26" spans="4:14" x14ac:dyDescent="0.3">
      <c r="D26" s="5" t="s">
        <v>89</v>
      </c>
      <c r="E26" s="5"/>
      <c r="F26" s="5"/>
      <c r="G26" s="5">
        <f t="shared" si="0"/>
        <v>0</v>
      </c>
      <c r="H26" s="5" t="s">
        <v>95</v>
      </c>
      <c r="I26" s="5"/>
      <c r="J26" s="5"/>
      <c r="K26" s="5">
        <f t="shared" si="1"/>
        <v>0</v>
      </c>
      <c r="L26" s="5"/>
      <c r="M26" s="5"/>
      <c r="N26" s="5">
        <f t="shared" si="2"/>
        <v>0</v>
      </c>
    </row>
    <row r="27" spans="4:14" x14ac:dyDescent="0.3">
      <c r="D27" s="5"/>
      <c r="E27" s="5"/>
      <c r="F27" s="5"/>
      <c r="G27" s="5">
        <f t="shared" si="0"/>
        <v>0</v>
      </c>
      <c r="H27" s="5"/>
      <c r="I27" s="5"/>
      <c r="J27" s="5"/>
      <c r="K27" s="5">
        <f t="shared" si="1"/>
        <v>0</v>
      </c>
      <c r="L27" s="5"/>
      <c r="M27" s="5"/>
      <c r="N27" s="5">
        <f t="shared" si="2"/>
        <v>0</v>
      </c>
    </row>
    <row r="28" spans="4:14" x14ac:dyDescent="0.3">
      <c r="D28" s="5" t="s">
        <v>83</v>
      </c>
      <c r="E28" s="5"/>
      <c r="F28" s="5"/>
      <c r="G28" s="5">
        <f t="shared" si="0"/>
        <v>0</v>
      </c>
      <c r="H28" s="5"/>
      <c r="I28" s="5"/>
      <c r="J28" s="5"/>
      <c r="K28" s="5">
        <f t="shared" si="1"/>
        <v>0</v>
      </c>
      <c r="L28" s="5"/>
      <c r="M28" s="5"/>
      <c r="N28" s="5">
        <f t="shared" si="2"/>
        <v>0</v>
      </c>
    </row>
    <row r="29" spans="4:14" x14ac:dyDescent="0.3">
      <c r="D29" s="5" t="s">
        <v>84</v>
      </c>
      <c r="E29" s="5"/>
      <c r="F29" s="5"/>
      <c r="G29" s="5">
        <f t="shared" si="0"/>
        <v>0</v>
      </c>
      <c r="H29" s="5"/>
      <c r="I29" s="5"/>
      <c r="J29" s="5"/>
      <c r="K29" s="5">
        <f t="shared" si="1"/>
        <v>0</v>
      </c>
      <c r="L29" s="5"/>
      <c r="M29" s="5"/>
      <c r="N29" s="5">
        <f t="shared" si="2"/>
        <v>0</v>
      </c>
    </row>
    <row r="30" spans="4:14" x14ac:dyDescent="0.3">
      <c r="D30" s="5" t="s">
        <v>85</v>
      </c>
      <c r="E30" s="5"/>
      <c r="F30" s="5"/>
      <c r="G30" s="5">
        <f t="shared" si="0"/>
        <v>0</v>
      </c>
      <c r="H30" s="5"/>
      <c r="I30" s="5"/>
      <c r="J30" s="5"/>
      <c r="K30" s="5">
        <f t="shared" si="1"/>
        <v>0</v>
      </c>
      <c r="L30" s="5"/>
      <c r="M30" s="5"/>
      <c r="N30" s="5">
        <f t="shared" si="2"/>
        <v>0</v>
      </c>
    </row>
    <row r="31" spans="4:14" x14ac:dyDescent="0.3">
      <c r="D31" s="5" t="s">
        <v>86</v>
      </c>
      <c r="E31" s="5"/>
      <c r="F31" s="5"/>
      <c r="G31" s="5">
        <f t="shared" si="0"/>
        <v>0</v>
      </c>
      <c r="H31" s="5"/>
      <c r="I31" s="5"/>
      <c r="J31" s="5"/>
      <c r="K31" s="5">
        <f t="shared" si="1"/>
        <v>0</v>
      </c>
      <c r="L31" s="5"/>
      <c r="M31" s="5"/>
      <c r="N31" s="5">
        <f t="shared" si="2"/>
        <v>0</v>
      </c>
    </row>
    <row r="32" spans="4:14" x14ac:dyDescent="0.3">
      <c r="D32" s="5"/>
      <c r="E32" s="5"/>
      <c r="F32" s="5"/>
      <c r="G32" s="5">
        <f t="shared" si="0"/>
        <v>0</v>
      </c>
      <c r="H32" s="5"/>
      <c r="I32" s="5"/>
      <c r="J32" s="5"/>
      <c r="K32" s="5">
        <f t="shared" si="1"/>
        <v>0</v>
      </c>
      <c r="L32" s="5"/>
      <c r="M32" s="5"/>
      <c r="N32" s="5">
        <f t="shared" si="2"/>
        <v>0</v>
      </c>
    </row>
    <row r="33" spans="4:14" x14ac:dyDescent="0.3">
      <c r="D33" s="5"/>
      <c r="E33" s="5"/>
      <c r="F33" s="5"/>
      <c r="G33" s="5">
        <f t="shared" si="0"/>
        <v>0</v>
      </c>
      <c r="H33" s="5"/>
      <c r="I33" s="5"/>
      <c r="J33" s="5"/>
      <c r="K33" s="5">
        <f t="shared" si="1"/>
        <v>0</v>
      </c>
      <c r="L33" s="5"/>
      <c r="M33" s="5"/>
      <c r="N33" s="5">
        <f t="shared" si="2"/>
        <v>0</v>
      </c>
    </row>
    <row r="34" spans="4:14" x14ac:dyDescent="0.3">
      <c r="D34" s="5"/>
      <c r="E34" s="5"/>
      <c r="F34" s="5"/>
      <c r="G34" s="5">
        <f t="shared" si="0"/>
        <v>0</v>
      </c>
      <c r="H34" s="5"/>
      <c r="I34" s="5"/>
      <c r="J34" s="5"/>
      <c r="K34" s="5">
        <f t="shared" si="1"/>
        <v>0</v>
      </c>
      <c r="L34" s="5"/>
      <c r="M34" s="5"/>
      <c r="N34" s="5">
        <f t="shared" si="2"/>
        <v>0</v>
      </c>
    </row>
    <row r="35" spans="4:14" x14ac:dyDescent="0.3">
      <c r="D35" s="5" t="s">
        <v>90</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Construction %</vt:lpstr>
      <vt:lpstr>Construction % (2)</vt:lpstr>
      <vt:lpstr>Note</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2025-09-10T10:04:55Z</cp:lastPrinted>
  <dcterms:created xsi:type="dcterms:W3CDTF">2013-11-23T05:32:33Z</dcterms:created>
  <dcterms:modified xsi:type="dcterms:W3CDTF">2025-09-10T10:04:56Z</dcterms:modified>
</cp:coreProperties>
</file>