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3D68C225-7B5D-49ED-8A04-FB08C4F1E3C5}" xr6:coauthVersionLast="47" xr6:coauthVersionMax="47" xr10:uidLastSave="{00000000-0000-0000-0000-000000000000}"/>
  <bookViews>
    <workbookView xWindow="-108" yWindow="-108" windowWidth="23256" windowHeight="12456" tabRatio="853" xr2:uid="{00000000-000D-0000-FFFF-FFFF00000000}"/>
  </bookViews>
  <sheets>
    <sheet name="Sheet1" sheetId="1" r:id="rId1"/>
    <sheet name="VALUAION" sheetId="20" r:id="rId2"/>
    <sheet name="Note" sheetId="19" r:id="rId3"/>
    <sheet name="1-C" sheetId="12" r:id="rId4"/>
    <sheet name="1-D" sheetId="13" r:id="rId5"/>
    <sheet name="1-E" sheetId="14" r:id="rId6"/>
    <sheet name="1-F" sheetId="15" r:id="rId7"/>
    <sheet name="3-G1 &amp; H1" sheetId="16" r:id="rId8"/>
    <sheet name="3-I1" sheetId="17" r:id="rId9"/>
    <sheet name="3-J1 &amp; K1" sheetId="18" r:id="rId10"/>
    <sheet name="Wing A" sheetId="11" r:id="rId11"/>
  </sheets>
  <definedNames>
    <definedName name="_xlnm.Print_Area" localSheetId="0">Sheet1!$A$1:$J$338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1" i="1" l="1"/>
  <c r="L110" i="1"/>
  <c r="L109" i="1"/>
  <c r="L108" i="1"/>
  <c r="I101" i="1"/>
  <c r="L105" i="1" l="1"/>
  <c r="C104" i="1" s="1"/>
  <c r="D104" i="1" s="1"/>
  <c r="L103" i="1"/>
  <c r="D111" i="1"/>
  <c r="L106" i="1"/>
  <c r="L107" i="1" s="1"/>
  <c r="L112" i="1" s="1"/>
  <c r="L113" i="1" s="1"/>
  <c r="C105" i="1" s="1"/>
  <c r="D112" i="1"/>
  <c r="D110" i="1"/>
  <c r="D108" i="1"/>
  <c r="D106" i="1"/>
  <c r="L104" i="1"/>
  <c r="D113" i="1"/>
  <c r="D109" i="1"/>
  <c r="D107" i="1"/>
  <c r="L139" i="1"/>
  <c r="L138" i="1"/>
  <c r="L137" i="1"/>
  <c r="L136" i="1"/>
  <c r="I129" i="1"/>
  <c r="F104" i="1" l="1"/>
  <c r="K100" i="1" s="1"/>
  <c r="C102" i="1" s="1"/>
  <c r="D105" i="1"/>
  <c r="H104" i="1"/>
  <c r="D141" i="1"/>
  <c r="D139" i="1"/>
  <c r="D137" i="1"/>
  <c r="D135" i="1"/>
  <c r="L134" i="1"/>
  <c r="L135" i="1" s="1"/>
  <c r="L140" i="1" s="1"/>
  <c r="L141" i="1" s="1"/>
  <c r="C133" i="1" s="1"/>
  <c r="D140" i="1"/>
  <c r="D138" i="1"/>
  <c r="D136" i="1"/>
  <c r="D134" i="1"/>
  <c r="L132" i="1"/>
  <c r="L133" i="1"/>
  <c r="C132" i="1" s="1"/>
  <c r="L131" i="1"/>
  <c r="F3" i="1"/>
  <c r="F132" i="1" l="1"/>
  <c r="D133" i="1"/>
  <c r="H132" i="1"/>
  <c r="D132" i="1"/>
  <c r="L125" i="1"/>
  <c r="L124" i="1"/>
  <c r="L123" i="1"/>
  <c r="L122" i="1"/>
  <c r="I115" i="1"/>
  <c r="K128" i="1" l="1"/>
  <c r="C130" i="1" s="1"/>
  <c r="L117" i="1"/>
  <c r="D127" i="1"/>
  <c r="D121" i="1"/>
  <c r="D120" i="1"/>
  <c r="L119" i="1"/>
  <c r="C118" i="1" s="1"/>
  <c r="D118" i="1" s="1"/>
  <c r="D124" i="1"/>
  <c r="L118" i="1"/>
  <c r="L120" i="1"/>
  <c r="L121" i="1" s="1"/>
  <c r="L126" i="1" s="1"/>
  <c r="L127" i="1" s="1"/>
  <c r="C119" i="1" s="1"/>
  <c r="D126" i="1"/>
  <c r="D125" i="1"/>
  <c r="D123" i="1"/>
  <c r="D122" i="1"/>
  <c r="L167" i="1"/>
  <c r="L166" i="1"/>
  <c r="L165" i="1"/>
  <c r="L164" i="1"/>
  <c r="L153" i="1"/>
  <c r="L152" i="1"/>
  <c r="L151" i="1"/>
  <c r="L150" i="1"/>
  <c r="L97" i="1"/>
  <c r="L96" i="1"/>
  <c r="L95" i="1"/>
  <c r="L94" i="1"/>
  <c r="L83" i="1"/>
  <c r="L82" i="1"/>
  <c r="L81" i="1"/>
  <c r="L80" i="1"/>
  <c r="L69" i="1"/>
  <c r="L68" i="1"/>
  <c r="L67" i="1"/>
  <c r="L66" i="1"/>
  <c r="I143" i="1"/>
  <c r="I157" i="1"/>
  <c r="I73" i="1"/>
  <c r="I87" i="1"/>
  <c r="I57" i="1"/>
  <c r="F118" i="1" l="1"/>
  <c r="K114" i="1" s="1"/>
  <c r="C116" i="1" s="1"/>
  <c r="D119" i="1"/>
  <c r="H118" i="1"/>
  <c r="L159" i="1"/>
  <c r="D165" i="1"/>
  <c r="D169" i="1"/>
  <c r="D163" i="1"/>
  <c r="L162" i="1"/>
  <c r="F160" i="1" s="1"/>
  <c r="D168" i="1"/>
  <c r="D162" i="1"/>
  <c r="L161" i="1"/>
  <c r="D167" i="1"/>
  <c r="D166" i="1"/>
  <c r="L160" i="1"/>
  <c r="D164" i="1"/>
  <c r="L145" i="1"/>
  <c r="D151" i="1"/>
  <c r="D155" i="1"/>
  <c r="D149" i="1"/>
  <c r="L148" i="1"/>
  <c r="D154" i="1"/>
  <c r="D148" i="1"/>
  <c r="L147" i="1"/>
  <c r="C146" i="1" s="1"/>
  <c r="L146" i="1"/>
  <c r="D153" i="1"/>
  <c r="D150" i="1"/>
  <c r="D152" i="1"/>
  <c r="L89" i="1"/>
  <c r="L92" i="1"/>
  <c r="L93" i="1" s="1"/>
  <c r="L98" i="1" s="1"/>
  <c r="L99" i="1" s="1"/>
  <c r="C91" i="1" s="1"/>
  <c r="D99" i="1"/>
  <c r="D93" i="1"/>
  <c r="D98" i="1"/>
  <c r="D92" i="1"/>
  <c r="L91" i="1"/>
  <c r="C90" i="1" s="1"/>
  <c r="D97" i="1"/>
  <c r="D95" i="1"/>
  <c r="D94" i="1"/>
  <c r="D96" i="1"/>
  <c r="L90" i="1"/>
  <c r="L78" i="1"/>
  <c r="L79" i="1" s="1"/>
  <c r="L84" i="1" s="1"/>
  <c r="L85" i="1" s="1"/>
  <c r="C77" i="1" s="1"/>
  <c r="D83" i="1"/>
  <c r="D81" i="1"/>
  <c r="D85" i="1"/>
  <c r="D79" i="1"/>
  <c r="L75" i="1"/>
  <c r="L77" i="1"/>
  <c r="C76" i="1" s="1"/>
  <c r="D84" i="1"/>
  <c r="D78" i="1"/>
  <c r="D80" i="1"/>
  <c r="L76" i="1"/>
  <c r="D82" i="1"/>
  <c r="D71" i="1"/>
  <c r="D65" i="1"/>
  <c r="L61" i="1"/>
  <c r="L64" i="1"/>
  <c r="L65" i="1" s="1"/>
  <c r="L70" i="1" s="1"/>
  <c r="L71" i="1" s="1"/>
  <c r="C63" i="1" s="1"/>
  <c r="D70" i="1"/>
  <c r="C64" i="1"/>
  <c r="D64" i="1" s="1"/>
  <c r="D69" i="1"/>
  <c r="L63" i="1"/>
  <c r="C62" i="1" s="1"/>
  <c r="D67" i="1"/>
  <c r="D68" i="1"/>
  <c r="L62" i="1"/>
  <c r="D66" i="1"/>
  <c r="F11" i="20"/>
  <c r="G11" i="20" s="1"/>
  <c r="F10" i="20"/>
  <c r="G10" i="20" s="1"/>
  <c r="F9" i="20"/>
  <c r="G9" i="20" s="1"/>
  <c r="F8" i="20"/>
  <c r="G8" i="20" s="1"/>
  <c r="F7" i="20"/>
  <c r="G7" i="20" s="1"/>
  <c r="F6" i="20"/>
  <c r="G6" i="20" s="1"/>
  <c r="F5" i="20"/>
  <c r="G5" i="20" s="1"/>
  <c r="G12" i="20" s="1"/>
  <c r="D195" i="1"/>
  <c r="G195" i="1" s="1"/>
  <c r="O195" i="1" s="1"/>
  <c r="D194" i="1"/>
  <c r="G194" i="1" s="1"/>
  <c r="O194" i="1" s="1"/>
  <c r="D193" i="1"/>
  <c r="G193" i="1" s="1"/>
  <c r="O193" i="1" s="1"/>
  <c r="D192" i="1"/>
  <c r="G192" i="1" s="1"/>
  <c r="O192" i="1" s="1"/>
  <c r="D191" i="1"/>
  <c r="G191" i="1" s="1"/>
  <c r="O191" i="1" s="1"/>
  <c r="D190" i="1"/>
  <c r="G190" i="1" s="1"/>
  <c r="H190" i="1"/>
  <c r="D212" i="1"/>
  <c r="B16" i="18"/>
  <c r="O6" i="18" s="1"/>
  <c r="G19" i="18" s="1"/>
  <c r="B14" i="18"/>
  <c r="E9" i="18" s="1"/>
  <c r="B12" i="18"/>
  <c r="E8" i="18" s="1"/>
  <c r="B10" i="18"/>
  <c r="L6" i="18" s="1"/>
  <c r="G16" i="18" s="1"/>
  <c r="B8" i="18"/>
  <c r="K7" i="18" s="1"/>
  <c r="H15" i="18" s="1"/>
  <c r="I6" i="18"/>
  <c r="I7" i="18" s="1"/>
  <c r="H13" i="18" s="1"/>
  <c r="G13" i="18"/>
  <c r="B6" i="18"/>
  <c r="E5" i="18" s="1"/>
  <c r="E4" i="18"/>
  <c r="B16" i="17"/>
  <c r="O7" i="17" s="1"/>
  <c r="H19" i="17" s="1"/>
  <c r="B14" i="17"/>
  <c r="E9" i="17" s="1"/>
  <c r="B12" i="17"/>
  <c r="M7" i="17" s="1"/>
  <c r="H17" i="17" s="1"/>
  <c r="B10" i="17"/>
  <c r="L7" i="17" s="1"/>
  <c r="H16" i="17" s="1"/>
  <c r="E8" i="17"/>
  <c r="B8" i="17"/>
  <c r="K7" i="17" s="1"/>
  <c r="H15" i="17" s="1"/>
  <c r="I6" i="17"/>
  <c r="I7" i="17" s="1"/>
  <c r="H13" i="17" s="1"/>
  <c r="B6" i="17"/>
  <c r="J7" i="17" s="1"/>
  <c r="H14" i="17" s="1"/>
  <c r="E4" i="17"/>
  <c r="B16" i="16"/>
  <c r="E10" i="16" s="1"/>
  <c r="B14" i="16"/>
  <c r="E9" i="16" s="1"/>
  <c r="B12" i="16"/>
  <c r="E8" i="16" s="1"/>
  <c r="B10" i="16"/>
  <c r="L7" i="16" s="1"/>
  <c r="H16" i="16" s="1"/>
  <c r="B8" i="16"/>
  <c r="E6" i="16" s="1"/>
  <c r="I6" i="16"/>
  <c r="G13" i="16" s="1"/>
  <c r="I7" i="16"/>
  <c r="H13" i="16" s="1"/>
  <c r="B6" i="16"/>
  <c r="J7" i="16" s="1"/>
  <c r="H14" i="16" s="1"/>
  <c r="J6" i="16"/>
  <c r="G14" i="16" s="1"/>
  <c r="E4" i="16"/>
  <c r="B16" i="15"/>
  <c r="O7" i="15" s="1"/>
  <c r="H19" i="15" s="1"/>
  <c r="B14" i="15"/>
  <c r="N7" i="15" s="1"/>
  <c r="H18" i="15" s="1"/>
  <c r="B12" i="15"/>
  <c r="E8" i="15" s="1"/>
  <c r="B10" i="15"/>
  <c r="L7" i="15" s="1"/>
  <c r="H16" i="15" s="1"/>
  <c r="B8" i="15"/>
  <c r="K6" i="15" s="1"/>
  <c r="G15" i="15" s="1"/>
  <c r="I6" i="15"/>
  <c r="I7" i="15" s="1"/>
  <c r="H13" i="15" s="1"/>
  <c r="B6" i="15"/>
  <c r="J6" i="15" s="1"/>
  <c r="G14" i="15" s="1"/>
  <c r="E4" i="15"/>
  <c r="B16" i="14"/>
  <c r="O6" i="14" s="1"/>
  <c r="G19" i="14" s="1"/>
  <c r="B14" i="14"/>
  <c r="E9" i="14" s="1"/>
  <c r="B12" i="14"/>
  <c r="M7" i="14" s="1"/>
  <c r="H17" i="14" s="1"/>
  <c r="B10" i="14"/>
  <c r="E7" i="14" s="1"/>
  <c r="B8" i="14"/>
  <c r="E6" i="14" s="1"/>
  <c r="I6" i="14"/>
  <c r="I7" i="14" s="1"/>
  <c r="H13" i="14" s="1"/>
  <c r="B6" i="14"/>
  <c r="J7" i="14" s="1"/>
  <c r="H14" i="14" s="1"/>
  <c r="E4" i="14"/>
  <c r="B16" i="13"/>
  <c r="E10" i="13" s="1"/>
  <c r="B14" i="13"/>
  <c r="N7" i="13" s="1"/>
  <c r="H18" i="13" s="1"/>
  <c r="B12" i="13"/>
  <c r="M7" i="13" s="1"/>
  <c r="H17" i="13" s="1"/>
  <c r="M6" i="13"/>
  <c r="G17" i="13" s="1"/>
  <c r="B10" i="13"/>
  <c r="E7" i="13" s="1"/>
  <c r="E8" i="13"/>
  <c r="B8" i="13"/>
  <c r="E6" i="13" s="1"/>
  <c r="I6" i="13"/>
  <c r="I7" i="13" s="1"/>
  <c r="H13" i="13" s="1"/>
  <c r="B6" i="13"/>
  <c r="J7" i="13" s="1"/>
  <c r="H14" i="13" s="1"/>
  <c r="E4" i="13"/>
  <c r="B16" i="12"/>
  <c r="O7" i="12" s="1"/>
  <c r="H19" i="12" s="1"/>
  <c r="B14" i="12"/>
  <c r="N7" i="12" s="1"/>
  <c r="H18" i="12" s="1"/>
  <c r="B12" i="12"/>
  <c r="E8" i="12" s="1"/>
  <c r="B10" i="12"/>
  <c r="L6" i="12" s="1"/>
  <c r="G16" i="12" s="1"/>
  <c r="B8" i="12"/>
  <c r="E6" i="12" s="1"/>
  <c r="I6" i="12"/>
  <c r="I7" i="12" s="1"/>
  <c r="H13" i="12" s="1"/>
  <c r="G13" i="12"/>
  <c r="B6" i="12"/>
  <c r="J7" i="12" s="1"/>
  <c r="H14" i="12" s="1"/>
  <c r="E4" i="12"/>
  <c r="L6" i="17"/>
  <c r="G16" i="17" s="1"/>
  <c r="O6" i="16"/>
  <c r="G19" i="16" s="1"/>
  <c r="J7" i="15"/>
  <c r="H14" i="15" s="1"/>
  <c r="L6" i="16"/>
  <c r="G16" i="16"/>
  <c r="E7" i="16"/>
  <c r="G13" i="13"/>
  <c r="F6" i="11"/>
  <c r="J6" i="11"/>
  <c r="M6" i="11"/>
  <c r="F7" i="11"/>
  <c r="J7" i="11"/>
  <c r="M7" i="11"/>
  <c r="F8" i="11"/>
  <c r="J8" i="11"/>
  <c r="M8" i="11"/>
  <c r="F9" i="11"/>
  <c r="J9" i="11"/>
  <c r="M9" i="11"/>
  <c r="F10" i="11"/>
  <c r="J10" i="11"/>
  <c r="M10" i="11"/>
  <c r="F11" i="11"/>
  <c r="J11" i="11"/>
  <c r="M11" i="11"/>
  <c r="F12" i="11"/>
  <c r="J12" i="11"/>
  <c r="M12" i="11"/>
  <c r="F13" i="11"/>
  <c r="J13" i="11"/>
  <c r="M13" i="11"/>
  <c r="F14" i="11"/>
  <c r="J14" i="11"/>
  <c r="M14" i="11"/>
  <c r="F15" i="11"/>
  <c r="J15" i="11"/>
  <c r="M15" i="11"/>
  <c r="F16" i="11"/>
  <c r="J16" i="11"/>
  <c r="M16" i="11"/>
  <c r="F17" i="11"/>
  <c r="J17" i="11"/>
  <c r="M17" i="11"/>
  <c r="F18" i="11"/>
  <c r="J18" i="11"/>
  <c r="M18" i="11"/>
  <c r="F19" i="11"/>
  <c r="J19" i="11"/>
  <c r="M19" i="11"/>
  <c r="F20" i="11"/>
  <c r="J20" i="11"/>
  <c r="M20" i="11"/>
  <c r="F21" i="11"/>
  <c r="J21" i="11"/>
  <c r="M21" i="11"/>
  <c r="F22" i="11"/>
  <c r="J22" i="11"/>
  <c r="M22" i="11"/>
  <c r="F23" i="11"/>
  <c r="J23" i="11"/>
  <c r="M23" i="11"/>
  <c r="F24" i="11"/>
  <c r="J24" i="11"/>
  <c r="M24" i="11"/>
  <c r="F25" i="11"/>
  <c r="J25" i="11"/>
  <c r="M25" i="11"/>
  <c r="F26" i="11"/>
  <c r="J26" i="11"/>
  <c r="M26" i="11"/>
  <c r="F27" i="11"/>
  <c r="J27" i="11"/>
  <c r="M27" i="11"/>
  <c r="F28" i="11"/>
  <c r="J28" i="11"/>
  <c r="M28" i="11"/>
  <c r="F29" i="11"/>
  <c r="J29" i="11"/>
  <c r="M29" i="11"/>
  <c r="F30" i="11"/>
  <c r="J30" i="11"/>
  <c r="M30" i="11"/>
  <c r="F31" i="11"/>
  <c r="J31" i="11"/>
  <c r="M31" i="11"/>
  <c r="F32" i="11"/>
  <c r="J32" i="11"/>
  <c r="M32" i="11"/>
  <c r="F33" i="11"/>
  <c r="J33" i="11"/>
  <c r="M33" i="11"/>
  <c r="C42" i="1"/>
  <c r="H42" i="1"/>
  <c r="D48" i="1"/>
  <c r="G182" i="1"/>
  <c r="E5" i="12"/>
  <c r="E7" i="18"/>
  <c r="N6" i="14"/>
  <c r="G18" i="14" s="1"/>
  <c r="O7" i="13"/>
  <c r="H19" i="13" s="1"/>
  <c r="O7" i="14"/>
  <c r="H19" i="14" s="1"/>
  <c r="E10" i="14"/>
  <c r="M6" i="17"/>
  <c r="G17" i="17" s="1"/>
  <c r="M6" i="18"/>
  <c r="G17" i="18" s="1"/>
  <c r="M7" i="18"/>
  <c r="H17" i="18" s="1"/>
  <c r="L6" i="13" l="1"/>
  <c r="G16" i="13" s="1"/>
  <c r="J7" i="18"/>
  <c r="H14" i="18" s="1"/>
  <c r="M6" i="15"/>
  <c r="G17" i="15" s="1"/>
  <c r="J6" i="13"/>
  <c r="G14" i="13" s="1"/>
  <c r="E8" i="14"/>
  <c r="L6" i="15"/>
  <c r="G16" i="15" s="1"/>
  <c r="O7" i="16"/>
  <c r="H19" i="16" s="1"/>
  <c r="K7" i="16"/>
  <c r="H15" i="16" s="1"/>
  <c r="H20" i="16" s="1"/>
  <c r="K6" i="16"/>
  <c r="G15" i="16" s="1"/>
  <c r="E5" i="17"/>
  <c r="M6" i="12"/>
  <c r="G17" i="12" s="1"/>
  <c r="E10" i="15"/>
  <c r="G13" i="15"/>
  <c r="J6" i="17"/>
  <c r="G14" i="17" s="1"/>
  <c r="L7" i="12"/>
  <c r="H16" i="12" s="1"/>
  <c r="G13" i="17"/>
  <c r="M6" i="14"/>
  <c r="G17" i="14" s="1"/>
  <c r="E7" i="15"/>
  <c r="O6" i="13"/>
  <c r="G19" i="13" s="1"/>
  <c r="K7" i="15"/>
  <c r="H15" i="15" s="1"/>
  <c r="E6" i="15"/>
  <c r="K7" i="14"/>
  <c r="H15" i="14" s="1"/>
  <c r="E5" i="13"/>
  <c r="L7" i="13"/>
  <c r="H16" i="13" s="1"/>
  <c r="E7" i="12"/>
  <c r="J34" i="11"/>
  <c r="I34" i="11" s="1"/>
  <c r="F34" i="11"/>
  <c r="E34" i="11" s="1"/>
  <c r="N6" i="16"/>
  <c r="G18" i="16" s="1"/>
  <c r="M34" i="11"/>
  <c r="L34" i="11" s="1"/>
  <c r="N7" i="16"/>
  <c r="H18" i="16" s="1"/>
  <c r="O7" i="18"/>
  <c r="H19" i="18" s="1"/>
  <c r="K6" i="12"/>
  <c r="G15" i="12" s="1"/>
  <c r="K7" i="13"/>
  <c r="H15" i="13" s="1"/>
  <c r="K6" i="14"/>
  <c r="G15" i="14" s="1"/>
  <c r="E5" i="14"/>
  <c r="E10" i="18"/>
  <c r="N6" i="17"/>
  <c r="G18" i="17" s="1"/>
  <c r="N7" i="17"/>
  <c r="H18" i="17" s="1"/>
  <c r="H20" i="17" s="1"/>
  <c r="M7" i="12"/>
  <c r="H17" i="12" s="1"/>
  <c r="E5" i="16"/>
  <c r="J6" i="18"/>
  <c r="G14" i="18" s="1"/>
  <c r="E10" i="17"/>
  <c r="M6" i="16"/>
  <c r="G17" i="16" s="1"/>
  <c r="M7" i="16"/>
  <c r="H17" i="16" s="1"/>
  <c r="G13" i="14"/>
  <c r="K6" i="13"/>
  <c r="G15" i="13" s="1"/>
  <c r="K7" i="12"/>
  <c r="H15" i="12" s="1"/>
  <c r="J6" i="12"/>
  <c r="G14" i="12" s="1"/>
  <c r="O190" i="1"/>
  <c r="L190" i="1"/>
  <c r="H20" i="13"/>
  <c r="G20" i="16"/>
  <c r="H20" i="12"/>
  <c r="N6" i="13"/>
  <c r="G18" i="13" s="1"/>
  <c r="L7" i="14"/>
  <c r="H16" i="14" s="1"/>
  <c r="E7" i="17"/>
  <c r="E9" i="13"/>
  <c r="J6" i="14"/>
  <c r="G14" i="14" s="1"/>
  <c r="M7" i="15"/>
  <c r="H17" i="15" s="1"/>
  <c r="H20" i="15" s="1"/>
  <c r="E9" i="15"/>
  <c r="O6" i="17"/>
  <c r="G19" i="17" s="1"/>
  <c r="E6" i="18"/>
  <c r="N6" i="12"/>
  <c r="G18" i="12" s="1"/>
  <c r="E9" i="12"/>
  <c r="N7" i="14"/>
  <c r="H18" i="14" s="1"/>
  <c r="L7" i="18"/>
  <c r="H16" i="18" s="1"/>
  <c r="E5" i="15"/>
  <c r="E10" i="12"/>
  <c r="O6" i="15"/>
  <c r="G19" i="15" s="1"/>
  <c r="N6" i="15"/>
  <c r="G18" i="15" s="1"/>
  <c r="L6" i="14"/>
  <c r="G16" i="14" s="1"/>
  <c r="K6" i="18"/>
  <c r="G15" i="18" s="1"/>
  <c r="O6" i="12"/>
  <c r="G19" i="12" s="1"/>
  <c r="E6" i="17"/>
  <c r="K6" i="17"/>
  <c r="G15" i="17" s="1"/>
  <c r="N6" i="18"/>
  <c r="G18" i="18" s="1"/>
  <c r="N7" i="18"/>
  <c r="H18" i="18" s="1"/>
  <c r="H160" i="1"/>
  <c r="D160" i="1"/>
  <c r="K156" i="1" s="1"/>
  <c r="C158" i="1" s="1"/>
  <c r="D161" i="1"/>
  <c r="L163" i="1"/>
  <c r="L168" i="1" s="1"/>
  <c r="L169" i="1" s="1"/>
  <c r="L149" i="1"/>
  <c r="L154" i="1" s="1"/>
  <c r="L155" i="1" s="1"/>
  <c r="C147" i="1"/>
  <c r="F146" i="1" s="1"/>
  <c r="D146" i="1"/>
  <c r="F90" i="1"/>
  <c r="D91" i="1"/>
  <c r="H90" i="1"/>
  <c r="D90" i="1"/>
  <c r="F76" i="1"/>
  <c r="D77" i="1"/>
  <c r="H76" i="1"/>
  <c r="D76" i="1"/>
  <c r="F62" i="1"/>
  <c r="D63" i="1"/>
  <c r="H62" i="1"/>
  <c r="D62" i="1"/>
  <c r="H20" i="18" l="1"/>
  <c r="H20" i="14"/>
  <c r="G20" i="14"/>
  <c r="G20" i="12"/>
  <c r="G20" i="15"/>
  <c r="G20" i="13"/>
  <c r="G20" i="17"/>
  <c r="G20" i="18"/>
  <c r="D147" i="1"/>
  <c r="H146" i="1"/>
  <c r="K142" i="1"/>
  <c r="C144" i="1" s="1"/>
  <c r="K86" i="1"/>
  <c r="C88" i="1" s="1"/>
  <c r="K72" i="1"/>
  <c r="C74" i="1" s="1"/>
  <c r="K56" i="1"/>
  <c r="C58" i="1" s="1"/>
</calcChain>
</file>

<file path=xl/sharedStrings.xml><?xml version="1.0" encoding="utf-8"?>
<sst xmlns="http://schemas.openxmlformats.org/spreadsheetml/2006/main" count="872" uniqueCount="262">
  <si>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</si>
  <si>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</si>
  <si>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</si>
  <si>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</si>
  <si>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</si>
  <si>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</si>
  <si>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</si>
  <si>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</si>
  <si>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</si>
  <si>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</si>
  <si>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</si>
  <si>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</si>
  <si>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</si>
  <si>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</si>
  <si>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</si>
  <si>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</si>
  <si>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</si>
  <si>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</si>
  <si>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</si>
  <si>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</si>
  <si>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</si>
  <si>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</si>
  <si>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</si>
  <si>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</si>
  <si>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</si>
  <si>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</si>
  <si>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</si>
  <si>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Quality of infrastructure in vicinity</t>
  </si>
  <si>
    <t>Type of Work</t>
  </si>
  <si>
    <t>Plinth</t>
  </si>
  <si>
    <t>RCC</t>
  </si>
  <si>
    <t>Plaster</t>
  </si>
  <si>
    <t xml:space="preserve">Latitude &amp; Longitude </t>
  </si>
  <si>
    <t>Plot No</t>
  </si>
  <si>
    <t>Flooring</t>
  </si>
  <si>
    <t>Finishing</t>
  </si>
  <si>
    <r>
      <t xml:space="preserve">Construction details:    </t>
    </r>
    <r>
      <rPr>
        <b/>
        <sz val="11"/>
        <color indexed="8"/>
        <rFont val="Times New Roman"/>
        <family val="1"/>
      </rPr>
      <t xml:space="preserve">                                                              </t>
    </r>
  </si>
  <si>
    <t xml:space="preserve">Valuation Report </t>
  </si>
  <si>
    <t>Yes</t>
  </si>
  <si>
    <t xml:space="preserve">Residential </t>
  </si>
  <si>
    <t>Type of Structure : RCC Framed Structure</t>
  </si>
  <si>
    <t>Approved usage of the Property: Residential                                                                                                                                                      (Restrictive convenants in regards to land use , if any)</t>
  </si>
  <si>
    <t>Expiry date:NA</t>
  </si>
  <si>
    <t>O. Certificate No.: NA</t>
  </si>
  <si>
    <t>Date of approval: NA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</si>
  <si>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</si>
  <si>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</si>
  <si>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</si>
  <si>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</si>
  <si>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</si>
  <si>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</si>
  <si>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Accessibility of the project from the city:(Proximities to civic amenities like school, hospital &amp; market,etc.)</t>
  </si>
  <si>
    <t>Expiry date: NA</t>
  </si>
  <si>
    <t>Projected life of the structure: 60 Years After Completion</t>
  </si>
  <si>
    <t>Material laying at Site: :Bricks, Cement &amp; Steel etc.</t>
  </si>
  <si>
    <t>Does the boundaries at site match, as mentioned in the Docoumentation: NA</t>
  </si>
  <si>
    <t>all available at  1 to 2 km.</t>
  </si>
  <si>
    <t xml:space="preserve">Approved Layout Plan :         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</si>
  <si>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</si>
  <si>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</si>
  <si>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</si>
  <si>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</si>
  <si>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</si>
  <si>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</si>
  <si>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</si>
  <si>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</si>
  <si>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</si>
  <si>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</si>
  <si>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</si>
  <si>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>Expected Completion</t>
  </si>
  <si>
    <t>Approved no of units residential</t>
  </si>
  <si>
    <t>Distress valuation of the property Per Sq. Ft.</t>
  </si>
  <si>
    <t xml:space="preserve">Commencement date of construction 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</si>
  <si>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</si>
  <si>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</si>
  <si>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</si>
  <si>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</si>
  <si>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</si>
  <si>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</si>
  <si>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</si>
  <si>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</si>
  <si>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</si>
  <si>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</si>
  <si>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</si>
  <si>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</si>
  <si>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</si>
  <si>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</si>
  <si>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</si>
  <si>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</si>
  <si>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</si>
  <si>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</si>
  <si>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</si>
  <si>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</si>
  <si>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</si>
  <si>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>Recommended rate of the flat Per Sq. Ft. ( on Super builtup area)</t>
  </si>
  <si>
    <t xml:space="preserve">Recommended rate of Parking </t>
  </si>
  <si>
    <t>CB</t>
  </si>
  <si>
    <t>FB</t>
  </si>
  <si>
    <t>DB</t>
  </si>
  <si>
    <t>Approved area of the building in Sq.Mt</t>
  </si>
  <si>
    <t>Middle class</t>
  </si>
  <si>
    <t>Axis Goregaon</t>
  </si>
  <si>
    <t>M/s. Shree Ashtvinayak Builders &amp; Developers</t>
  </si>
  <si>
    <t>1.Referance Data</t>
  </si>
  <si>
    <t>S No</t>
  </si>
  <si>
    <t>Mahim</t>
  </si>
  <si>
    <t>Thane</t>
  </si>
  <si>
    <t>Near JP International School</t>
  </si>
  <si>
    <t>Palghar</t>
  </si>
  <si>
    <t>Haranwadi Road</t>
  </si>
  <si>
    <t>401 404.</t>
  </si>
  <si>
    <t>About 4.1Km from Palghar     Railway Station</t>
  </si>
  <si>
    <t>Open Plot</t>
  </si>
  <si>
    <t>NA/Rekhankan/BP/Village Mahim/Tal. Palghar/S.No.1023/1+2/Plot
No.22/NR Palghar/185</t>
  </si>
  <si>
    <t>21/02/2012.</t>
  </si>
  <si>
    <t>K. Mahasul/Kaksh-1/T-1/NAP/SR/157/11</t>
  </si>
  <si>
    <t>03/07/2012.</t>
  </si>
  <si>
    <t>Gayatri Park (Cluster No.1, 2, 3 &amp; 4)</t>
  </si>
  <si>
    <t>Gayatri Park (Cluster No.1, 2, 3 &amp; 4), S.No. 1023, H. No. 1+2/22, Village Mahim, Tal. Palghar, Dist. Thane.</t>
  </si>
  <si>
    <t>Building plan approval No (Cluster No.1, 2)</t>
  </si>
  <si>
    <t>Building plan approval No  (Cluster No.3, 4)</t>
  </si>
  <si>
    <t>NA/Rekhankan/BP/Village Mahim/Tal. Palghar/S.No.1023/1+2/Plot No.23/NR
Palghar/210</t>
  </si>
  <si>
    <t>NA Order No  (Cluster No.1, 2)</t>
  </si>
  <si>
    <t>K. Mahasul/Kaksh-1/T-1/NAP/SR/158/11</t>
  </si>
  <si>
    <t>NA Order No  (Cluster No.3, 4)</t>
  </si>
  <si>
    <t>Approved no of Floors  (Cluster No.1, 2)</t>
  </si>
  <si>
    <t>Approved no of Floors  (Cluster No.3, 4)</t>
  </si>
  <si>
    <t>Particulars</t>
  </si>
  <si>
    <t xml:space="preserve">totaL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</si>
  <si>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</si>
  <si>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</si>
  <si>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</si>
  <si>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</si>
  <si>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</si>
  <si>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</si>
  <si>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</si>
  <si>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</si>
  <si>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</si>
  <si>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</si>
  <si>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</si>
  <si>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</si>
  <si>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</si>
  <si>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</si>
  <si>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</si>
  <si>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</si>
  <si>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</si>
  <si>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</si>
  <si>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</si>
  <si>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>Google Map :</t>
  </si>
  <si>
    <r>
      <t xml:space="preserve">Proposed Amenities  : 1.  Vitrified tiles flooring 2. Granite Kitchen Platform  3. Decorative Enternace  etc.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                                               </t>
    </r>
  </si>
  <si>
    <t>100000/-</t>
  </si>
  <si>
    <t xml:space="preserve">PHOTOGRAPHS OF PROPERTY : 
</t>
  </si>
  <si>
    <t>16/03/2020.</t>
  </si>
  <si>
    <t>Asmita</t>
  </si>
  <si>
    <t>OLD APF</t>
  </si>
  <si>
    <t>for better understanding of photos &amp; wing please refer VSJCV - AXIS - APF Old - June 19 - 03865</t>
  </si>
  <si>
    <t>07/09/2020.</t>
  </si>
  <si>
    <t>Pratiksha</t>
  </si>
  <si>
    <t>Flat/Shop No.</t>
  </si>
  <si>
    <t>Description</t>
  </si>
  <si>
    <t>Gross Carpet area</t>
  </si>
  <si>
    <t>Attached Terrace area</t>
  </si>
  <si>
    <t>Saleable area</t>
  </si>
  <si>
    <t>Floor</t>
  </si>
  <si>
    <t>Building details Floor Wise</t>
  </si>
  <si>
    <t xml:space="preserve">Details of Flats in Building   </t>
  </si>
  <si>
    <t>Cluster 1 - Building No.1</t>
  </si>
  <si>
    <t>A Wing (Type 1B)</t>
  </si>
  <si>
    <t>Ground Floor For Parking</t>
  </si>
  <si>
    <t>1st, 2nd, 3rd &amp; 3rd Raised Floor( 4th Floor)</t>
  </si>
  <si>
    <t>2 BHK</t>
  </si>
  <si>
    <t>1 BHK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</si>
  <si>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</si>
  <si>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</si>
  <si>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</si>
  <si>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</si>
  <si>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</si>
  <si>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</si>
  <si>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</si>
  <si>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Magic Brick</t>
  </si>
  <si>
    <t>3BHK</t>
  </si>
  <si>
    <t>99 Acres</t>
  </si>
  <si>
    <t>Average</t>
  </si>
  <si>
    <t xml:space="preserve">Valuation Adopted </t>
  </si>
  <si>
    <t>Gayatri Park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</si>
  <si>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</si>
  <si>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</si>
  <si>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</si>
  <si>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</si>
  <si>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</si>
  <si>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</si>
  <si>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</si>
  <si>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</si>
  <si>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</si>
  <si>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</si>
  <si>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</si>
  <si>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</si>
  <si>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</si>
  <si>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</si>
  <si>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Excavation Completed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</si>
  <si>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</si>
  <si>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</si>
  <si>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</si>
  <si>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</si>
  <si>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</si>
  <si>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</si>
  <si>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</si>
  <si>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</si>
  <si>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</si>
  <si>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</si>
  <si>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</si>
  <si>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</si>
  <si>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</si>
  <si>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</si>
  <si>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</si>
  <si>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</si>
  <si>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</si>
  <si>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Cluster No.1(Wing C) = Gr. + 1st to 4th Floor</t>
  </si>
  <si>
    <t>Cluster No.1(Wing F) = Gr. + 1st to 4th Floor
Cluster No.4 (Wing E1 &amp; F1) = Gr. + 1st to 4th Floor</t>
  </si>
  <si>
    <t>Cluster No.2(Wing G to M) = Gr. + 1st to 4th Floor
Cluster No.4 (Wing A1, B1, C1, D1) = Gr. + 1st to 4th Floor</t>
  </si>
  <si>
    <t>RERA No.</t>
  </si>
  <si>
    <t xml:space="preserve">RCC </t>
  </si>
  <si>
    <t>Wheather the construction is as per approved Building plan : Under Construction</t>
  </si>
  <si>
    <t>Remarks:</t>
  </si>
  <si>
    <t>All work completed. Please provide OC.</t>
  </si>
  <si>
    <t xml:space="preserve">Cluster No.1 (A, B wing), 
Cluster No.3 (I1, J2, K1, L1, M1 wing) </t>
  </si>
  <si>
    <t>Cluster No.2 (G to M wing) 
Cluster No.4 (A1, B1, C1, D1)</t>
  </si>
  <si>
    <t>Work not yet started.</t>
  </si>
  <si>
    <t xml:space="preserve">2. We have considered rate by verifying it from market inquire.
3. Car parking is subjected to authentic documentation.
</t>
  </si>
  <si>
    <t>30/12/2026.</t>
  </si>
  <si>
    <t xml:space="preserve">Construction work stopped at the time of visit.
Work was same from visit (30/11/2019).
    </t>
  </si>
  <si>
    <t>Cluster No.1(Wing A &amp; B) = Gr. + 1st to 4th Floor
Cluster No.3 (Wing I1, J1, K1, L1, M1) = Gr. + 1st to 4th Floor</t>
  </si>
  <si>
    <t>Phase 1 (Wing A to F)= P99000011925
Phase 3 (Wing M1,L1,K1,J1,I1,H1 &amp; G1) = P99000010554
Phase 2 &amp; 4 = Not registered on RERA.</t>
  </si>
  <si>
    <t>Type 1A, Type 2A = Ground (pt) + Stilt (pt) + 3rd +4th(pt) floor
Type 1B, 2B = Stilt + 4th floor
Type 3 = Stilt 3rd floor
Cluster No.4, Wing A1,B1,E1,F1:- Stilt + 4th floor, Wing C1,D1:- Stilt 3rd floor
Cluster No.3, wing G1,H1, I1,J1,K1:- Stilt + 4th floor, wing L1,M1:- Ground (pt) + Stilt (pt) + 3rd +4th(pt) floor.</t>
  </si>
  <si>
    <t>26 Wings</t>
  </si>
  <si>
    <t>Type 1A, Type 2A = Ground (pt) + Stilt (pt) + 3rd +4th(pt) floor
Type 1B, 2B = Stilt + 4th floor
Type 3 = Stilt 3rd floor
Cluster No.1, Wing A,B,E,F:- Stilt + 4th floor &amp; wing C,D:- Stilt + 3rd floor 
Cluster No.2, wing G,H:-Stilt + 4th floor, I,J,K:-Stilt 3rd floor, wing L,M:- Ground (pt) + Stilt (pt) + 3rd + 4th(pt) floor</t>
  </si>
  <si>
    <t>4. Type 1A consist of wing M &amp; M1.
    Type 1B consist of wing A, A1, F, F1, G, G1.
    Type 2A consist of wing L &amp; L1.
    Type 2B consist of wing B, B1, E, E1, H &amp; H1.
    Type 3 consist of wing C, C1, D, D1, I, I1, J, J1, K, K1.</t>
  </si>
  <si>
    <t>Cluster No.1(Wing D) = Gr. + 1st to 4th Floor</t>
  </si>
  <si>
    <t>Location Link</t>
  </si>
  <si>
    <t>https://goo.gl/maps/oPTarxG1t1JMkvd79</t>
  </si>
  <si>
    <t>2800 to 3300 &amp; Other charges of 2L</t>
  </si>
  <si>
    <t>nikhil</t>
  </si>
  <si>
    <t>chost sheet</t>
  </si>
  <si>
    <t>Development charges</t>
  </si>
  <si>
    <t>Society Formation Charges</t>
  </si>
  <si>
    <t>Cluster No.3 (Wing G1) = Gr. + 1st to 4th Floor</t>
  </si>
  <si>
    <t>Cluster No.1 (F), Cluster No.3 (H1 wing) &amp; Cluster No.4 (E1, F1 wing)</t>
  </si>
  <si>
    <t xml:space="preserve"> Cluster No.1 (D wing)</t>
  </si>
  <si>
    <t xml:space="preserve">Construction work was stopped. Work is same as last visit(11/05/2023).
</t>
  </si>
  <si>
    <t>Cluster No.1(Wing E) = Gr. + 1st to 4th Floor</t>
  </si>
  <si>
    <t>Cluster No.3 (Wing H1) = Gr. + 1st to 4th Floor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</si>
  <si>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Email : vsjcapf@gmail.com. Web site : www.vsjadon.com
</t>
  </si>
  <si>
    <t>19.675120,72.741081</t>
  </si>
  <si>
    <t xml:space="preserve"> Cluster No.1 (E wing)</t>
  </si>
  <si>
    <t xml:space="preserve">Construction work was stopped. Work is same as last visit(08/02/2024).
</t>
  </si>
  <si>
    <t xml:space="preserve">Construction work was stopped. Work is same as last visit(06/05/2024).
</t>
  </si>
  <si>
    <t xml:space="preserve">1.Cluster No.1 (C wing)
</t>
  </si>
  <si>
    <t xml:space="preserve"> Cluster No.3 (G1 Wing)</t>
  </si>
  <si>
    <t>5. The project has received first CC on 03/07/2012, But construction work of wing C, D, E, F, G1, H, E1, F1 is not yet completed &amp; Construction work of Wing G to M, A1, B1, C1, D1 is not yet started.</t>
  </si>
  <si>
    <t>6. On site we met Sales person : 8788337733.</t>
  </si>
  <si>
    <t>Construction work is in process at the time of the visit.</t>
  </si>
  <si>
    <t>6. As checked on RERA portal on dated 17/09/2025, we have observed that above project is kept under abeyance.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</si>
</sst>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4" fillId="0" borderId="0"/>
    <xf numFmtId="0" fontId="22" fillId="0" borderId="0" applyNumberFormat="0" applyFill="0" applyBorder="0" applyAlignment="0" applyProtection="0"/>
  </cellStyleXfs>
  <cellXfs count="191">
    <xf numFmtId="0" fontId="0" fillId="0" borderId="0" xfId="0"/>
    <xf numFmtId="0" fontId="2" fillId="0" borderId="0" xfId="2"/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0" fillId="0" borderId="2" xfId="0" applyBorder="1"/>
    <xf numFmtId="0" fontId="15" fillId="0" borderId="2" xfId="0" applyFont="1" applyBorder="1"/>
    <xf numFmtId="0" fontId="0" fillId="0" borderId="3" xfId="0" applyBorder="1"/>
    <xf numFmtId="0" fontId="0" fillId="3" borderId="2" xfId="0" applyFill="1" applyBorder="1"/>
    <xf numFmtId="0" fontId="15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15" fillId="3" borderId="2" xfId="0" applyFont="1" applyFill="1" applyBorder="1"/>
    <xf numFmtId="0" fontId="0" fillId="0" borderId="4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0" fillId="0" borderId="0" xfId="0" applyFont="1" applyAlignment="1">
      <alignment vertical="top"/>
    </xf>
    <xf numFmtId="0" fontId="17" fillId="0" borderId="0" xfId="0" applyFont="1"/>
    <xf numFmtId="0" fontId="15" fillId="0" borderId="0" xfId="0" applyFont="1"/>
    <xf numFmtId="1" fontId="9" fillId="0" borderId="2" xfId="4" applyNumberFormat="1" applyFont="1" applyBorder="1" applyAlignment="1" applyProtection="1">
      <alignment horizontal="center" vertical="top" wrapText="1"/>
      <protection locked="0"/>
    </xf>
    <xf numFmtId="1" fontId="10" fillId="0" borderId="2" xfId="4" applyNumberFormat="1" applyFont="1" applyBorder="1" applyAlignment="1" applyProtection="1">
      <alignment horizontal="center" vertical="top" wrapText="1"/>
      <protection locked="0"/>
    </xf>
    <xf numFmtId="1" fontId="12" fillId="0" borderId="2" xfId="4" applyNumberFormat="1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4" fillId="0" borderId="0" xfId="5"/>
    <xf numFmtId="0" fontId="15" fillId="0" borderId="2" xfId="5" applyFont="1" applyBorder="1" applyAlignment="1">
      <alignment horizontal="center" vertical="top" wrapText="1"/>
    </xf>
    <xf numFmtId="0" fontId="14" fillId="0" borderId="2" xfId="5" applyBorder="1" applyAlignment="1">
      <alignment horizontal="center" vertical="center"/>
    </xf>
    <xf numFmtId="0" fontId="14" fillId="0" borderId="2" xfId="5" applyBorder="1" applyAlignment="1">
      <alignment horizontal="left" vertical="center"/>
    </xf>
    <xf numFmtId="1" fontId="14" fillId="0" borderId="2" xfId="5" applyNumberFormat="1" applyBorder="1" applyAlignment="1">
      <alignment horizontal="center" vertical="center"/>
    </xf>
    <xf numFmtId="165" fontId="14" fillId="0" borderId="2" xfId="1" applyNumberFormat="1" applyFont="1" applyBorder="1" applyAlignment="1">
      <alignment horizontal="right" vertical="center"/>
    </xf>
    <xf numFmtId="0" fontId="14" fillId="0" borderId="2" xfId="5" applyBorder="1" applyAlignment="1">
      <alignment horizontal="left" vertical="center" wrapText="1"/>
    </xf>
    <xf numFmtId="0" fontId="15" fillId="0" borderId="2" xfId="5" applyFont="1" applyBorder="1" applyAlignment="1">
      <alignment horizontal="center" vertical="center"/>
    </xf>
    <xf numFmtId="1" fontId="16" fillId="0" borderId="2" xfId="5" applyNumberFormat="1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8" fillId="0" borderId="0" xfId="3" applyFont="1"/>
    <xf numFmtId="0" fontId="19" fillId="0" borderId="0" xfId="4" applyFont="1" applyProtection="1">
      <protection hidden="1"/>
    </xf>
    <xf numFmtId="0" fontId="20" fillId="0" borderId="18" xfId="4" applyFont="1" applyBorder="1" applyAlignment="1" applyProtection="1">
      <alignment horizontal="center" vertical="top"/>
      <protection locked="0"/>
    </xf>
    <xf numFmtId="0" fontId="20" fillId="0" borderId="2" xfId="4" applyFont="1" applyBorder="1" applyAlignment="1" applyProtection="1">
      <alignment horizontal="center" vertical="top"/>
      <protection locked="0"/>
    </xf>
    <xf numFmtId="0" fontId="21" fillId="0" borderId="0" xfId="0" applyFont="1" applyProtection="1">
      <protection hidden="1"/>
    </xf>
    <xf numFmtId="0" fontId="19" fillId="0" borderId="0" xfId="4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20" fillId="0" borderId="1" xfId="4" applyFont="1" applyBorder="1" applyAlignment="1" applyProtection="1">
      <alignment horizontal="center" vertical="top"/>
      <protection locked="0"/>
    </xf>
    <xf numFmtId="0" fontId="20" fillId="0" borderId="2" xfId="4" applyFont="1" applyBorder="1" applyAlignment="1" applyProtection="1">
      <alignment horizontal="center" vertical="top" wrapText="1"/>
      <protection locked="0"/>
    </xf>
    <xf numFmtId="0" fontId="20" fillId="0" borderId="2" xfId="4" applyFont="1" applyBorder="1" applyAlignment="1" applyProtection="1">
      <alignment horizontal="center" wrapText="1"/>
      <protection locked="0"/>
    </xf>
    <xf numFmtId="1" fontId="20" fillId="0" borderId="2" xfId="4" applyNumberFormat="1" applyFont="1" applyBorder="1" applyAlignment="1" applyProtection="1">
      <alignment horizontal="center" wrapText="1"/>
      <protection locked="0"/>
    </xf>
    <xf numFmtId="0" fontId="20" fillId="0" borderId="23" xfId="4" applyFont="1" applyBorder="1" applyAlignment="1" applyProtection="1">
      <alignment horizontal="center" wrapText="1"/>
      <protection locked="0"/>
    </xf>
    <xf numFmtId="1" fontId="11" fillId="0" borderId="2" xfId="4" applyNumberFormat="1" applyFont="1" applyBorder="1" applyAlignment="1" applyProtection="1">
      <alignment horizontal="center" vertical="center" wrapText="1"/>
      <protection locked="0"/>
    </xf>
    <xf numFmtId="0" fontId="19" fillId="0" borderId="0" xfId="4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0" fontId="4" fillId="2" borderId="2" xfId="0" applyFont="1" applyFill="1" applyBorder="1" applyAlignment="1">
      <alignment horizontal="left" vertical="top"/>
    </xf>
    <xf numFmtId="9" fontId="20" fillId="2" borderId="2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3" fillId="0" borderId="9" xfId="2" applyFont="1" applyBorder="1" applyAlignment="1">
      <alignment horizontal="left" vertical="top" wrapText="1"/>
    </xf>
    <xf numFmtId="1" fontId="3" fillId="0" borderId="1" xfId="4" applyNumberFormat="1" applyFont="1" applyBorder="1" applyAlignment="1" applyProtection="1">
      <alignment horizontal="left" vertical="top" wrapText="1"/>
      <protection locked="0"/>
    </xf>
    <xf numFmtId="1" fontId="3" fillId="0" borderId="5" xfId="4" applyNumberFormat="1" applyFont="1" applyBorder="1" applyAlignment="1" applyProtection="1">
      <alignment horizontal="left" vertical="top" wrapText="1"/>
      <protection locked="0"/>
    </xf>
    <xf numFmtId="1" fontId="3" fillId="0" borderId="6" xfId="4" applyNumberFormat="1" applyFont="1" applyBorder="1" applyAlignment="1" applyProtection="1">
      <alignment horizontal="left" vertical="top" wrapText="1"/>
      <protection locked="0"/>
    </xf>
    <xf numFmtId="0" fontId="20" fillId="0" borderId="18" xfId="4" applyFont="1" applyBorder="1" applyAlignment="1" applyProtection="1">
      <alignment horizontal="center" vertical="top" wrapText="1"/>
      <protection locked="0"/>
    </xf>
    <xf numFmtId="0" fontId="20" fillId="0" borderId="1" xfId="4" applyFont="1" applyBorder="1" applyAlignment="1" applyProtection="1">
      <alignment horizontal="center" vertical="top" wrapText="1"/>
      <protection locked="0"/>
    </xf>
    <xf numFmtId="0" fontId="20" fillId="0" borderId="21" xfId="4" applyFont="1" applyBorder="1" applyAlignment="1" applyProtection="1">
      <alignment horizontal="center" vertical="top" wrapText="1"/>
      <protection locked="0"/>
    </xf>
    <xf numFmtId="0" fontId="20" fillId="0" borderId="22" xfId="4" applyFont="1" applyBorder="1" applyAlignment="1" applyProtection="1">
      <alignment horizontal="center" vertical="top" wrapText="1"/>
      <protection locked="0"/>
    </xf>
    <xf numFmtId="9" fontId="20" fillId="2" borderId="23" xfId="4" applyNumberFormat="1" applyFont="1" applyFill="1" applyBorder="1" applyAlignment="1" applyProtection="1">
      <alignment horizontal="center" vertical="center" wrapText="1"/>
      <protection hidden="1"/>
    </xf>
    <xf numFmtId="0" fontId="13" fillId="0" borderId="14" xfId="4" applyFont="1" applyBorder="1" applyAlignment="1" applyProtection="1">
      <alignment horizontal="center" vertical="top"/>
      <protection locked="0"/>
    </xf>
    <xf numFmtId="0" fontId="13" fillId="0" borderId="15" xfId="4" applyFont="1" applyBorder="1" applyAlignment="1" applyProtection="1">
      <alignment horizontal="center" vertical="top"/>
      <protection locked="0"/>
    </xf>
    <xf numFmtId="0" fontId="13" fillId="0" borderId="16" xfId="4" applyFont="1" applyBorder="1" applyAlignment="1" applyProtection="1">
      <alignment horizontal="left" vertical="top" wrapText="1"/>
      <protection locked="0"/>
    </xf>
    <xf numFmtId="0" fontId="13" fillId="0" borderId="17" xfId="4" applyFont="1" applyBorder="1" applyAlignment="1" applyProtection="1">
      <alignment horizontal="left" vertical="top" wrapText="1"/>
      <protection locked="0"/>
    </xf>
    <xf numFmtId="0" fontId="20" fillId="0" borderId="2" xfId="4" applyFont="1" applyBorder="1" applyAlignment="1" applyProtection="1">
      <alignment horizontal="center" vertical="top"/>
      <protection locked="0"/>
    </xf>
    <xf numFmtId="0" fontId="20" fillId="0" borderId="19" xfId="4" applyFont="1" applyBorder="1" applyAlignment="1" applyProtection="1">
      <alignment horizontal="center" vertical="top"/>
      <protection locked="0"/>
    </xf>
    <xf numFmtId="0" fontId="13" fillId="0" borderId="18" xfId="4" applyFont="1" applyBorder="1" applyAlignment="1" applyProtection="1">
      <alignment horizontal="left" vertical="top"/>
      <protection locked="0"/>
    </xf>
    <xf numFmtId="0" fontId="13" fillId="0" borderId="1" xfId="4" applyFont="1" applyBorder="1" applyAlignment="1" applyProtection="1">
      <alignment horizontal="left" vertical="top"/>
      <protection locked="0"/>
    </xf>
    <xf numFmtId="0" fontId="13" fillId="0" borderId="2" xfId="4" applyFont="1" applyBorder="1" applyAlignment="1" applyProtection="1">
      <alignment horizontal="left" vertical="top" wrapText="1"/>
      <protection locked="0"/>
    </xf>
    <xf numFmtId="0" fontId="13" fillId="0" borderId="19" xfId="4" applyFont="1" applyBorder="1" applyAlignment="1" applyProtection="1">
      <alignment horizontal="left" vertical="top" wrapText="1"/>
      <protection locked="0"/>
    </xf>
    <xf numFmtId="1" fontId="3" fillId="0" borderId="2" xfId="4" applyNumberFormat="1" applyFont="1" applyBorder="1" applyAlignment="1" applyProtection="1">
      <alignment horizontal="left" vertical="top" wrapText="1"/>
      <protection locked="0"/>
    </xf>
    <xf numFmtId="9" fontId="20" fillId="2" borderId="19" xfId="4" applyNumberFormat="1" applyFont="1" applyFill="1" applyBorder="1" applyAlignment="1" applyProtection="1">
      <alignment horizontal="center" vertical="center" wrapText="1"/>
      <protection hidden="1"/>
    </xf>
    <xf numFmtId="9" fontId="20" fillId="2" borderId="24" xfId="4" applyNumberFormat="1" applyFont="1" applyFill="1" applyBorder="1" applyAlignment="1" applyProtection="1">
      <alignment horizontal="center" vertical="center" wrapText="1"/>
      <protection hidden="1"/>
    </xf>
    <xf numFmtId="0" fontId="20" fillId="0" borderId="20" xfId="4" applyFont="1" applyBorder="1" applyAlignment="1" applyProtection="1">
      <alignment horizontal="center" vertical="top" wrapText="1"/>
      <protection locked="0"/>
    </xf>
    <xf numFmtId="0" fontId="20" fillId="0" borderId="5" xfId="4" applyFont="1" applyBorder="1" applyAlignment="1" applyProtection="1">
      <alignment horizontal="center" vertical="top" wrapText="1"/>
      <protection locked="0"/>
    </xf>
    <xf numFmtId="0" fontId="20" fillId="0" borderId="2" xfId="4" applyFont="1" applyBorder="1" applyAlignment="1" applyProtection="1">
      <alignment horizontal="center" vertical="top" wrapText="1"/>
      <protection locked="0"/>
    </xf>
    <xf numFmtId="0" fontId="20" fillId="0" borderId="19" xfId="4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3" fillId="0" borderId="14" xfId="4" applyFont="1" applyBorder="1" applyAlignment="1" applyProtection="1">
      <alignment horizontal="left" vertical="top"/>
      <protection locked="0"/>
    </xf>
    <xf numFmtId="0" fontId="13" fillId="0" borderId="15" xfId="4" applyFont="1" applyBorder="1" applyAlignment="1" applyProtection="1">
      <alignment horizontal="left" vertical="top"/>
      <protection locked="0"/>
    </xf>
    <xf numFmtId="0" fontId="13" fillId="0" borderId="14" xfId="4" applyFont="1" applyBorder="1" applyAlignment="1" applyProtection="1">
      <alignment vertical="center"/>
      <protection locked="0"/>
    </xf>
    <xf numFmtId="0" fontId="13" fillId="0" borderId="15" xfId="4" applyFont="1" applyBorder="1" applyAlignment="1" applyProtection="1">
      <alignment vertical="center"/>
      <protection locked="0"/>
    </xf>
    <xf numFmtId="0" fontId="22" fillId="0" borderId="1" xfId="6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3" fillId="0" borderId="2" xfId="2" applyFont="1" applyBorder="1" applyAlignment="1">
      <alignment horizontal="left" vertical="top" wrapText="1"/>
    </xf>
    <xf numFmtId="1" fontId="3" fillId="0" borderId="2" xfId="4" applyNumberFormat="1" applyFont="1" applyBorder="1" applyAlignment="1" applyProtection="1">
      <alignment horizontal="left" vertical="center" wrapText="1"/>
      <protection locked="0"/>
    </xf>
    <xf numFmtId="1" fontId="11" fillId="0" borderId="2" xfId="4" applyNumberFormat="1" applyFont="1" applyBorder="1" applyAlignment="1" applyProtection="1">
      <alignment horizontal="center" vertical="center" wrapText="1"/>
      <protection locked="0"/>
    </xf>
    <xf numFmtId="1" fontId="9" fillId="0" borderId="2" xfId="4" applyNumberFormat="1" applyFont="1" applyBorder="1" applyAlignment="1" applyProtection="1">
      <alignment horizontal="center" vertical="center" wrapText="1"/>
      <protection locked="0"/>
    </xf>
    <xf numFmtId="0" fontId="9" fillId="0" borderId="2" xfId="4" applyFont="1" applyBorder="1" applyAlignment="1" applyProtection="1">
      <alignment horizontal="center" vertical="top"/>
      <protection locked="0"/>
    </xf>
    <xf numFmtId="1" fontId="9" fillId="0" borderId="2" xfId="4" applyNumberFormat="1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>
      <alignment horizontal="left" vertical="top" wrapText="1"/>
    </xf>
    <xf numFmtId="0" fontId="13" fillId="0" borderId="14" xfId="4" applyFont="1" applyBorder="1" applyAlignment="1" applyProtection="1">
      <alignment horizontal="center" vertical="top" wrapText="1"/>
      <protection locked="0"/>
    </xf>
    <xf numFmtId="0" fontId="13" fillId="0" borderId="15" xfId="4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4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1" fontId="9" fillId="0" borderId="2" xfId="4" applyNumberFormat="1" applyFont="1" applyBorder="1" applyAlignment="1" applyProtection="1">
      <alignment horizontal="left" vertical="center" wrapText="1"/>
      <protection locked="0"/>
    </xf>
    <xf numFmtId="1" fontId="7" fillId="0" borderId="2" xfId="4" applyNumberFormat="1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13" fillId="0" borderId="2" xfId="4" applyFont="1" applyBorder="1" applyAlignment="1" applyProtection="1">
      <alignment horizontal="center" vertical="center"/>
      <protection locked="0"/>
    </xf>
    <xf numFmtId="9" fontId="13" fillId="0" borderId="2" xfId="4" applyNumberFormat="1" applyFont="1" applyBorder="1" applyAlignment="1" applyProtection="1">
      <alignment horizontal="center" vertical="center" wrapText="1"/>
      <protection locked="0"/>
    </xf>
    <xf numFmtId="0" fontId="13" fillId="0" borderId="2" xfId="4" applyFont="1" applyBorder="1" applyAlignment="1" applyProtection="1">
      <alignment horizontal="center" vertical="center" wrapText="1"/>
      <protection locked="0"/>
    </xf>
    <xf numFmtId="0" fontId="13" fillId="0" borderId="2" xfId="4" applyFont="1" applyBorder="1" applyAlignment="1" applyProtection="1">
      <alignment horizontal="center" vertical="top" wrapText="1"/>
      <protection locked="0"/>
    </xf>
    <xf numFmtId="0" fontId="15" fillId="0" borderId="2" xfId="5" applyFont="1" applyBorder="1" applyAlignment="1">
      <alignment horizontal="left"/>
    </xf>
    <xf numFmtId="0" fontId="0" fillId="3" borderId="2" xfId="0" applyFill="1" applyBorder="1" applyAlignment="1">
      <alignment horizontal="center" wrapText="1"/>
    </xf>
    <xf numFmtId="0" fontId="15" fillId="0" borderId="2" xfId="0" applyFont="1" applyBorder="1" applyAlignment="1">
      <alignment horizontal="center"/>
    </xf>
  </cellXfs>
  <cellStyles count="7">
    <cellStyle name="Comma 2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Hyperlink" xfId="6" builtinId="8"/>
    <cellStyle name="Normal" xfId="0" builtinId="0"/>
    <cellStyle name="Normal 3" xfId="4" xr:uid="{00000000-0005-0000-0000-000005000000}"/>
    <cellStyle name="Normal 4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jpeg"/><Relationship Id="rId1" Type="http://schemas.openxmlformats.org/officeDocument/2006/relationships/image" Target="../media/image3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298739</xdr:colOff>
      <xdr:row>304</xdr:row>
      <xdr:rowOff>6061</xdr:rowOff>
    </xdr:from>
    <xdr:to>
      <xdr:col>7</xdr:col>
      <xdr:colOff>387668</xdr:colOff>
      <xdr:row>319</xdr:row>
      <xdr:rowOff>28561</xdr:rowOff>
    </xdr:to>
    <xdr:pic>
      <xdr:nvPicPr>
        <xdr:cNvPr id="9308" name="Picture 13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764" y="54698611"/>
          <a:ext cx="4260879" cy="2880000"/>
        </a:xfrm>
        <a:prstGeom prst="rect">
          <a:avLst/>
        </a:prstGeom>
        <a:noFill/>
        <a:ln w="9525">
          <a:solidFill>
            <a:sysClr val="windowText" lastClr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299758</xdr:colOff>
      <xdr:row>320</xdr:row>
      <xdr:rowOff>7793</xdr:rowOff>
    </xdr:from>
    <xdr:to>
      <xdr:col>7</xdr:col>
      <xdr:colOff>393123</xdr:colOff>
      <xdr:row>335</xdr:row>
      <xdr:rowOff>30293</xdr:rowOff>
    </xdr:to>
    <xdr:pic>
      <xdr:nvPicPr>
        <xdr:cNvPr id="9309" name="Picture 14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783" y="57748343"/>
          <a:ext cx="4265315" cy="2880000"/>
        </a:xfrm>
        <a:prstGeom prst="rect">
          <a:avLst/>
        </a:prstGeom>
        <a:noFill/>
        <a:ln w="9525">
          <a:solidFill>
            <a:sysClr val="windowText" lastClr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767873</xdr:colOff>
      <xdr:row>251</xdr:row>
      <xdr:rowOff>189044</xdr:rowOff>
    </xdr:from>
    <xdr:to>
      <xdr:col>7</xdr:col>
      <xdr:colOff>230281</xdr:colOff>
      <xdr:row>255</xdr:row>
      <xdr:rowOff>107313</xdr:rowOff>
    </xdr:to>
    <xdr:sp macro="" textlink="">
      <xdr:nvSpPr>
        <xdr:cNvPr id="87" name="TextBox 32">
          <a:extLst>
            <a:ext uri="{FF2B5EF4-FFF2-40B4-BE49-F238E27FC236}">
              <a16:creationId xmlns:a16="http://schemas.microsoft.com/office/drawing/2014/main" id="{0057772E-6D7A-4F05-B007-97D6F82226C3}"/>
            </a:ext>
          </a:extLst>
        </xdr:cNvPr>
        <xdr:cNvSpPr txBox="1"/>
      </xdr:nvSpPr>
      <xdr:spPr>
        <a:xfrm>
          <a:off x="4992491" y="50189691"/>
          <a:ext cx="370084" cy="299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800" b="1">
            <a:solidFill>
              <a:srgbClr val="FF0000"/>
            </a:solidFill>
          </a:endParaRPr>
        </a:p>
      </xdr:txBody>
    </xdr:sp>
    <xdr:clientData/>
  </xdr:twoCellAnchor>
  <xdr:oneCellAnchor>
    <xdr:from>
      <xdr:col>13</xdr:col>
      <xdr:colOff>139700</xdr:colOff>
      <xdr:row>208</xdr:row>
      <xdr:rowOff>82550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42300" y="451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13</xdr:col>
      <xdr:colOff>336550</xdr:colOff>
      <xdr:row>209</xdr:row>
      <xdr:rowOff>63500</xdr:rowOff>
    </xdr:from>
    <xdr:ext cx="720069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439150" y="45358050"/>
          <a:ext cx="72006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G1 Wing</a:t>
          </a:r>
        </a:p>
      </xdr:txBody>
    </xdr:sp>
    <xdr:clientData/>
  </xdr:oneCellAnchor>
  <xdr:twoCellAnchor>
    <xdr:from>
      <xdr:col>12</xdr:col>
      <xdr:colOff>445770</xdr:colOff>
      <xdr:row>209</xdr:row>
      <xdr:rowOff>177800</xdr:rowOff>
    </xdr:from>
    <xdr:to>
      <xdr:col>23</xdr:col>
      <xdr:colOff>21701</xdr:colOff>
      <xdr:row>252</xdr:row>
      <xdr:rowOff>40037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806690" y="45653960"/>
          <a:ext cx="6411071" cy="7779417"/>
          <a:chOff x="57150" y="45961300"/>
          <a:chExt cx="6532991" cy="7832757"/>
        </a:xfrm>
      </xdr:grpSpPr>
      <xdr:pic>
        <xdr:nvPicPr>
          <xdr:cNvPr id="77" name="Picture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2449" y="52354057"/>
            <a:ext cx="3197691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14504" y="45961300"/>
            <a:ext cx="148444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1042" y="48569366"/>
            <a:ext cx="112440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150" y="50817432"/>
            <a:ext cx="3197691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1346" y="48569366"/>
            <a:ext cx="112440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50613" y="48569366"/>
            <a:ext cx="112440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150" y="52354057"/>
            <a:ext cx="3197691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2450" y="45961300"/>
            <a:ext cx="148444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2450" y="50817432"/>
            <a:ext cx="3197691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6" name="Picture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79880" y="48569366"/>
            <a:ext cx="112440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09147" y="48569366"/>
            <a:ext cx="112440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9" name="Picture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0396" y="45961300"/>
            <a:ext cx="148444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8342" y="45961300"/>
            <a:ext cx="148444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1" name="TextBox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/>
        </xdr:nvSpPr>
        <xdr:spPr>
          <a:xfrm>
            <a:off x="529342" y="46120050"/>
            <a:ext cx="72006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G1 Wing</a:t>
            </a:r>
          </a:p>
        </xdr:txBody>
      </xdr:sp>
      <xdr:sp macro="" textlink="">
        <xdr:nvSpPr>
          <xdr:cNvPr id="92" name="TextBox 9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/>
        </xdr:nvSpPr>
        <xdr:spPr>
          <a:xfrm>
            <a:off x="1808496" y="46024800"/>
            <a:ext cx="72006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G1 Wing</a:t>
            </a:r>
          </a:p>
        </xdr:txBody>
      </xdr:sp>
      <xdr:sp macro="" textlink="">
        <xdr:nvSpPr>
          <xdr:cNvPr id="93" name="TextBox 9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 txBox="1"/>
        </xdr:nvSpPr>
        <xdr:spPr>
          <a:xfrm>
            <a:off x="4103650" y="46247050"/>
            <a:ext cx="72006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G1 Wing</a:t>
            </a:r>
          </a:p>
        </xdr:txBody>
      </xdr:sp>
    </xdr:grpSp>
    <xdr:clientData/>
  </xdr:twoCellAnchor>
  <xdr:twoCellAnchor editAs="oneCell">
    <xdr:from>
      <xdr:col>16</xdr:col>
      <xdr:colOff>0</xdr:colOff>
      <xdr:row>196</xdr:row>
      <xdr:rowOff>0</xdr:rowOff>
    </xdr:from>
    <xdr:to>
      <xdr:col>21</xdr:col>
      <xdr:colOff>552000</xdr:colOff>
      <xdr:row>201</xdr:row>
      <xdr:rowOff>180960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905C7A-426A-4962-AE73-07D934A42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28860" y="40538400"/>
          <a:ext cx="3600000" cy="2025000"/>
        </a:xfrm>
        <a:prstGeom prst="rect">
          <a:avLst/>
        </a:prstGeom>
      </xdr:spPr>
    </xdr:pic>
    <xdr:clientData/>
  </xdr:twoCellAnchor>
  <xdr:twoCellAnchor>
    <xdr:from>
      <xdr:col>6</xdr:col>
      <xdr:colOff>767873</xdr:colOff>
      <xdr:row>297</xdr:row>
      <xdr:rowOff>189044</xdr:rowOff>
    </xdr:from>
    <xdr:to>
      <xdr:col>7</xdr:col>
      <xdr:colOff>230281</xdr:colOff>
      <xdr:row>301</xdr:row>
      <xdr:rowOff>107313</xdr:rowOff>
    </xdr:to>
    <xdr:sp macro="" textlink="">
      <xdr:nvSpPr>
        <xdr:cNvPr id="8" name="TextBox 32">
          <a:extLst>
            <a:ext uri="{FF2B5EF4-FFF2-40B4-BE49-F238E27FC236}">
              <a16:creationId xmlns:a16="http://schemas.microsoft.com/office/drawing/2014/main" id="{98A9AEFD-47B0-4666-AD8A-AF4185C41AFB}"/>
            </a:ext>
          </a:extLst>
        </xdr:cNvPr>
        <xdr:cNvSpPr txBox="1"/>
      </xdr:nvSpPr>
      <xdr:spPr>
        <a:xfrm>
          <a:off x="4783613" y="53391884"/>
          <a:ext cx="323468" cy="657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167641</xdr:colOff>
      <xdr:row>213</xdr:row>
      <xdr:rowOff>15240</xdr:rowOff>
    </xdr:from>
    <xdr:to>
      <xdr:col>9</xdr:col>
      <xdr:colOff>68581</xdr:colOff>
      <xdr:row>248</xdr:row>
      <xdr:rowOff>55914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C894F28E-1CE9-F54E-EC9B-44C134A4E7A3}"/>
            </a:ext>
          </a:extLst>
        </xdr:cNvPr>
        <xdr:cNvGrpSpPr/>
      </xdr:nvGrpSpPr>
      <xdr:grpSpPr>
        <a:xfrm>
          <a:off x="167641" y="46276260"/>
          <a:ext cx="6217920" cy="6441474"/>
          <a:chOff x="161692" y="160638"/>
          <a:chExt cx="7967559" cy="7874034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BEFD1DD3-A0C4-2C49-08D8-7A95560F4101}"/>
              </a:ext>
            </a:extLst>
          </xdr:cNvPr>
          <xdr:cNvGrpSpPr/>
        </xdr:nvGrpSpPr>
        <xdr:grpSpPr>
          <a:xfrm>
            <a:off x="440317" y="160638"/>
            <a:ext cx="7410309" cy="2520000"/>
            <a:chOff x="164210" y="160638"/>
            <a:chExt cx="7410309" cy="2520000"/>
          </a:xfrm>
        </xdr:grpSpPr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E2985EDD-E30E-27B6-49CD-CF3F3DFA6C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17228" y="160638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E159B571-1A0E-9143-60CE-BE8EC10116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90719" y="16063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9E6B2CF7-2615-31A7-F7AF-23D356F2A30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4210" y="16063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4AA6BF0D-DCE0-6D1B-FB7A-0807ABA56349}"/>
              </a:ext>
            </a:extLst>
          </xdr:cNvPr>
          <xdr:cNvGrpSpPr/>
        </xdr:nvGrpSpPr>
        <xdr:grpSpPr>
          <a:xfrm>
            <a:off x="419620" y="5514672"/>
            <a:ext cx="7451703" cy="2520000"/>
            <a:chOff x="159175" y="5514672"/>
            <a:chExt cx="7451703" cy="2520000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5FC2AD07-1F7D-90F0-8760-2989540524F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9175" y="5514672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84F860BE-0E1B-FA33-ECE9-FD8FAFCE08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722847" y="551467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963E98B4-47D9-E026-63F2-F14ACFED2A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75641" y="551467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55CC65BF-9D45-9D26-86B8-B1B8768CA0EF}"/>
              </a:ext>
            </a:extLst>
          </xdr:cNvPr>
          <xdr:cNvGrpSpPr/>
        </xdr:nvGrpSpPr>
        <xdr:grpSpPr>
          <a:xfrm>
            <a:off x="161692" y="2829697"/>
            <a:ext cx="7967559" cy="2527958"/>
            <a:chOff x="164209" y="2829697"/>
            <a:chExt cx="7967559" cy="2527958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47EF82D4-4D07-913A-10BF-028322B1F5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17228" y="283765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5EC93FDE-8057-08D2-36E0-89AF7EDF11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243737" y="282969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FF281FA7-970F-3450-9688-4A7D15E82A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4209" y="282969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62451FB2-7889-EDA8-51D0-2D137599910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90719" y="282969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304800</xdr:colOff>
      <xdr:row>259</xdr:row>
      <xdr:rowOff>22860</xdr:rowOff>
    </xdr:from>
    <xdr:to>
      <xdr:col>8</xdr:col>
      <xdr:colOff>672923</xdr:colOff>
      <xdr:row>283</xdr:row>
      <xdr:rowOff>121849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C5B952A3-7D27-EBF5-7349-6BD92C3B411A}"/>
            </a:ext>
          </a:extLst>
        </xdr:cNvPr>
        <xdr:cNvGrpSpPr/>
      </xdr:nvGrpSpPr>
      <xdr:grpSpPr>
        <a:xfrm>
          <a:off x="304800" y="54696360"/>
          <a:ext cx="5915483" cy="4488109"/>
          <a:chOff x="-6642266" y="317655"/>
          <a:chExt cx="5915483" cy="4488109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4BBC3998-2131-86AD-890F-784A6CDFC6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4883558" y="3005764"/>
            <a:ext cx="239806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A895DF4D-8CD6-6FBD-E3F8-4E4071A081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6642266" y="317655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128E3B39-8BE7-B1B3-006E-42E6614C95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4628540" y="317655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8CD1A403-33ED-882F-208D-755A75F21C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2614814" y="317655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187BF145-1DCB-E782-E199-DFA596EAA6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6372548" y="3005764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B4B39370-785A-37B6-2750-3909FFDBA1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2347015" y="3005764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11</xdr:col>
      <xdr:colOff>266700</xdr:colOff>
      <xdr:row>40</xdr:row>
      <xdr:rowOff>95250</xdr:rowOff>
    </xdr:to>
    <xdr:pic>
      <xdr:nvPicPr>
        <xdr:cNvPr id="6263" name="Picture 1">
          <a:extLst>
            <a:ext uri="{FF2B5EF4-FFF2-40B4-BE49-F238E27FC236}">
              <a16:creationId xmlns:a16="http://schemas.microsoft.com/office/drawing/2014/main" id="{00000000-0008-0000-0200-00007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571500"/>
          <a:ext cx="5143500" cy="714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352425</xdr:colOff>
      <xdr:row>3</xdr:row>
      <xdr:rowOff>0</xdr:rowOff>
    </xdr:from>
    <xdr:to>
      <xdr:col>20</xdr:col>
      <xdr:colOff>9525</xdr:colOff>
      <xdr:row>40</xdr:row>
      <xdr:rowOff>95250</xdr:rowOff>
    </xdr:to>
    <xdr:pic>
      <xdr:nvPicPr>
        <xdr:cNvPr id="6264" name="Picture 2">
          <a:extLst>
            <a:ext uri="{FF2B5EF4-FFF2-40B4-BE49-F238E27FC236}">
              <a16:creationId xmlns:a16="http://schemas.microsoft.com/office/drawing/2014/main" id="{00000000-0008-0000-0200-00007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571500"/>
          <a:ext cx="5143500" cy="714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oPTarxG1t1JMkvd79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4"/>
  <sheetViews>
    <sheetView tabSelected="1" view="pageBreakPreview" zoomScaleNormal="100" zoomScaleSheetLayoutView="100" zoomScalePageLayoutView="87" workbookViewId="0">
      <selection activeCell="P4" sqref="P4"/>
    </sheetView>
  </sheetViews>
  <sheetFormatPr defaultRowHeight="14.4" x14ac:dyDescent="0.3"/>
  <cols>
    <col min="1" max="1" width="8.77734375" customWidth="1"/>
    <col min="2" max="2" width="10.77734375" customWidth="1"/>
    <col min="3" max="3" width="14.44140625" customWidth="1"/>
    <col min="4" max="4" width="7.21875" customWidth="1"/>
    <col min="5" max="5" width="6.77734375" customWidth="1"/>
    <col min="6" max="6" width="10.5546875" customWidth="1"/>
    <col min="7" max="7" width="12.5546875" customWidth="1"/>
    <col min="8" max="8" width="9.77734375" customWidth="1"/>
    <col min="9" max="9" width="11.21875" customWidth="1"/>
    <col min="10" max="10" width="2.77734375" customWidth="1"/>
    <col min="11" max="11" width="3.5546875" customWidth="1"/>
    <col min="16" max="16" width="10.77734375" bestFit="1" customWidth="1"/>
  </cols>
  <sheetData>
    <row r="1" spans="1:10" ht="43.95" customHeight="1" x14ac:dyDescent="0.3">
      <c r="A1" s="135" t="s">
        <v>251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3">
      <c r="A2" s="113" t="s">
        <v>37</v>
      </c>
      <c r="B2" s="114"/>
      <c r="C2" s="114"/>
      <c r="D2" s="114"/>
      <c r="E2" s="114"/>
      <c r="F2" s="114"/>
      <c r="G2" s="114"/>
      <c r="H2" s="114"/>
      <c r="I2" s="114"/>
      <c r="J2" s="115"/>
    </row>
    <row r="3" spans="1:10" x14ac:dyDescent="0.3">
      <c r="A3" s="116" t="s">
        <v>0</v>
      </c>
      <c r="B3" s="117"/>
      <c r="C3" s="117"/>
      <c r="D3" s="117"/>
      <c r="E3" s="118"/>
      <c r="F3" s="119" t="str">
        <f ca="1">TEXT(TODAY(),"DD/MM/YYYY")</f>
        <v>17/09/2025</v>
      </c>
      <c r="G3" s="120"/>
      <c r="H3" s="120"/>
      <c r="I3" s="120"/>
      <c r="J3" s="121"/>
    </row>
    <row r="4" spans="1:10" x14ac:dyDescent="0.3">
      <c r="A4" s="116" t="s">
        <v>1</v>
      </c>
      <c r="B4" s="117"/>
      <c r="C4" s="117"/>
      <c r="D4" s="117"/>
      <c r="E4" s="118"/>
      <c r="F4" s="82" t="s">
        <v>101</v>
      </c>
      <c r="G4" s="83"/>
      <c r="H4" s="83"/>
      <c r="I4" s="83"/>
      <c r="J4" s="84"/>
    </row>
    <row r="5" spans="1:10" x14ac:dyDescent="0.3">
      <c r="A5" s="116" t="s">
        <v>2</v>
      </c>
      <c r="B5" s="117"/>
      <c r="C5" s="117"/>
      <c r="D5" s="117"/>
      <c r="E5" s="118"/>
      <c r="F5" s="119">
        <v>45908</v>
      </c>
      <c r="G5" s="120"/>
      <c r="H5" s="120"/>
      <c r="I5" s="120"/>
      <c r="J5" s="121"/>
    </row>
    <row r="6" spans="1:10" ht="16.5" customHeight="1" x14ac:dyDescent="0.3">
      <c r="A6" s="116" t="s">
        <v>3</v>
      </c>
      <c r="B6" s="117"/>
      <c r="C6" s="117"/>
      <c r="D6" s="117"/>
      <c r="E6" s="118"/>
      <c r="F6" s="94" t="s">
        <v>102</v>
      </c>
      <c r="G6" s="106"/>
      <c r="H6" s="106"/>
      <c r="I6" s="106"/>
      <c r="J6" s="95"/>
    </row>
    <row r="7" spans="1:10" ht="15" customHeight="1" x14ac:dyDescent="0.3">
      <c r="A7" s="116" t="s">
        <v>4</v>
      </c>
      <c r="B7" s="117"/>
      <c r="C7" s="117"/>
      <c r="D7" s="117"/>
      <c r="E7" s="118"/>
      <c r="F7" s="94" t="s">
        <v>102</v>
      </c>
      <c r="G7" s="106"/>
      <c r="H7" s="106"/>
      <c r="I7" s="106"/>
      <c r="J7" s="95"/>
    </row>
    <row r="8" spans="1:10" x14ac:dyDescent="0.3">
      <c r="A8" s="116" t="s">
        <v>5</v>
      </c>
      <c r="B8" s="117"/>
      <c r="C8" s="117"/>
      <c r="D8" s="117"/>
      <c r="E8" s="118"/>
      <c r="F8" s="123" t="s">
        <v>117</v>
      </c>
      <c r="G8" s="124"/>
      <c r="H8" s="124"/>
      <c r="I8" s="124"/>
      <c r="J8" s="125"/>
    </row>
    <row r="9" spans="1:10" x14ac:dyDescent="0.3">
      <c r="A9" s="116" t="s">
        <v>6</v>
      </c>
      <c r="B9" s="117"/>
      <c r="C9" s="117"/>
      <c r="D9" s="117"/>
      <c r="E9" s="118"/>
      <c r="F9" s="82" t="s">
        <v>103</v>
      </c>
      <c r="G9" s="83"/>
      <c r="H9" s="83"/>
      <c r="I9" s="83"/>
      <c r="J9" s="84"/>
    </row>
    <row r="10" spans="1:10" ht="60.75" customHeight="1" x14ac:dyDescent="0.3">
      <c r="A10" s="82" t="s">
        <v>220</v>
      </c>
      <c r="B10" s="117"/>
      <c r="C10" s="117"/>
      <c r="D10" s="117"/>
      <c r="E10" s="118"/>
      <c r="F10" s="94" t="s">
        <v>232</v>
      </c>
      <c r="G10" s="83"/>
      <c r="H10" s="83"/>
      <c r="I10" s="83"/>
      <c r="J10" s="84"/>
    </row>
    <row r="11" spans="1:10" x14ac:dyDescent="0.3">
      <c r="A11" s="126" t="s">
        <v>57</v>
      </c>
      <c r="B11" s="126"/>
      <c r="C11" s="82" t="s">
        <v>47</v>
      </c>
      <c r="D11" s="83"/>
      <c r="E11" s="83"/>
      <c r="F11" s="83"/>
      <c r="G11" s="84"/>
      <c r="H11" s="12" t="s">
        <v>58</v>
      </c>
      <c r="I11" s="126" t="s">
        <v>47</v>
      </c>
      <c r="J11" s="126"/>
    </row>
    <row r="12" spans="1:10" ht="31.5" customHeight="1" x14ac:dyDescent="0.3">
      <c r="A12" s="126" t="s">
        <v>59</v>
      </c>
      <c r="B12" s="126"/>
      <c r="C12" s="94" t="s">
        <v>118</v>
      </c>
      <c r="D12" s="83"/>
      <c r="E12" s="83"/>
      <c r="F12" s="83"/>
      <c r="G12" s="83"/>
      <c r="H12" s="83"/>
      <c r="I12" s="83"/>
      <c r="J12" s="84"/>
    </row>
    <row r="13" spans="1:10" x14ac:dyDescent="0.3">
      <c r="A13" s="2" t="s">
        <v>104</v>
      </c>
      <c r="B13" s="128">
        <v>1023</v>
      </c>
      <c r="C13" s="149"/>
      <c r="D13" s="129"/>
      <c r="E13" s="2" t="s">
        <v>33</v>
      </c>
      <c r="F13" s="4" t="s">
        <v>47</v>
      </c>
      <c r="G13" s="5" t="s">
        <v>60</v>
      </c>
      <c r="H13" s="122" t="s">
        <v>105</v>
      </c>
      <c r="I13" s="122"/>
      <c r="J13" s="122"/>
    </row>
    <row r="14" spans="1:10" x14ac:dyDescent="0.3">
      <c r="A14" s="3" t="s">
        <v>7</v>
      </c>
      <c r="B14" s="82" t="s">
        <v>109</v>
      </c>
      <c r="C14" s="83"/>
      <c r="D14" s="83"/>
      <c r="E14" s="84"/>
      <c r="F14" s="4" t="s">
        <v>61</v>
      </c>
      <c r="G14" s="82" t="s">
        <v>106</v>
      </c>
      <c r="H14" s="83"/>
      <c r="I14" s="83"/>
      <c r="J14" s="84"/>
    </row>
    <row r="15" spans="1:10" x14ac:dyDescent="0.3">
      <c r="A15" s="3" t="s">
        <v>8</v>
      </c>
      <c r="B15" s="82" t="s">
        <v>108</v>
      </c>
      <c r="C15" s="83"/>
      <c r="D15" s="83"/>
      <c r="E15" s="84"/>
      <c r="F15" s="4" t="s">
        <v>62</v>
      </c>
      <c r="G15" s="82" t="s">
        <v>110</v>
      </c>
      <c r="H15" s="83"/>
      <c r="I15" s="83"/>
      <c r="J15" s="84"/>
    </row>
    <row r="16" spans="1:10" ht="32.25" customHeight="1" x14ac:dyDescent="0.3">
      <c r="A16" s="126" t="s">
        <v>63</v>
      </c>
      <c r="B16" s="126"/>
      <c r="C16" s="99" t="s">
        <v>107</v>
      </c>
      <c r="D16" s="99"/>
      <c r="E16" s="99"/>
      <c r="F16" s="130" t="s">
        <v>49</v>
      </c>
      <c r="G16" s="130"/>
      <c r="H16" s="106" t="s">
        <v>111</v>
      </c>
      <c r="I16" s="106"/>
      <c r="J16" s="95"/>
    </row>
    <row r="17" spans="1:10" ht="15" customHeight="1" x14ac:dyDescent="0.3">
      <c r="A17" s="150" t="s">
        <v>51</v>
      </c>
      <c r="B17" s="151"/>
      <c r="C17" s="151"/>
      <c r="D17" s="151"/>
      <c r="E17" s="152"/>
      <c r="F17" s="156" t="s">
        <v>56</v>
      </c>
      <c r="G17" s="157"/>
      <c r="H17" s="157"/>
      <c r="I17" s="157"/>
      <c r="J17" s="158"/>
    </row>
    <row r="18" spans="1:10" x14ac:dyDescent="0.3">
      <c r="A18" s="153"/>
      <c r="B18" s="154"/>
      <c r="C18" s="154"/>
      <c r="D18" s="154"/>
      <c r="E18" s="155"/>
      <c r="F18" s="159"/>
      <c r="G18" s="160"/>
      <c r="H18" s="160"/>
      <c r="I18" s="160"/>
      <c r="J18" s="161"/>
    </row>
    <row r="19" spans="1:10" ht="15" customHeight="1" x14ac:dyDescent="0.3">
      <c r="A19" s="164" t="s">
        <v>9</v>
      </c>
      <c r="B19" s="165"/>
      <c r="C19" s="165"/>
      <c r="D19" s="165"/>
      <c r="E19" s="166"/>
      <c r="F19" s="150" t="s">
        <v>38</v>
      </c>
      <c r="G19" s="151"/>
      <c r="H19" s="151"/>
      <c r="I19" s="151"/>
      <c r="J19" s="152"/>
    </row>
    <row r="20" spans="1:10" x14ac:dyDescent="0.3">
      <c r="A20" s="167"/>
      <c r="B20" s="168"/>
      <c r="C20" s="168"/>
      <c r="D20" s="168"/>
      <c r="E20" s="169"/>
      <c r="F20" s="153"/>
      <c r="G20" s="154"/>
      <c r="H20" s="154"/>
      <c r="I20" s="154"/>
      <c r="J20" s="155"/>
    </row>
    <row r="21" spans="1:10" x14ac:dyDescent="0.3">
      <c r="A21" s="116" t="s">
        <v>10</v>
      </c>
      <c r="B21" s="117"/>
      <c r="C21" s="117"/>
      <c r="D21" s="117"/>
      <c r="E21" s="118"/>
      <c r="F21" s="132" t="s">
        <v>100</v>
      </c>
      <c r="G21" s="133"/>
      <c r="H21" s="133"/>
      <c r="I21" s="133"/>
      <c r="J21" s="134"/>
    </row>
    <row r="22" spans="1:10" x14ac:dyDescent="0.3">
      <c r="A22" s="116" t="s">
        <v>11</v>
      </c>
      <c r="B22" s="117"/>
      <c r="C22" s="117"/>
      <c r="D22" s="117"/>
      <c r="E22" s="118"/>
      <c r="F22" s="132" t="s">
        <v>50</v>
      </c>
      <c r="G22" s="133"/>
      <c r="H22" s="133"/>
      <c r="I22" s="133"/>
      <c r="J22" s="134"/>
    </row>
    <row r="23" spans="1:10" x14ac:dyDescent="0.3">
      <c r="A23" s="116" t="s">
        <v>12</v>
      </c>
      <c r="B23" s="117"/>
      <c r="C23" s="117"/>
      <c r="D23" s="117"/>
      <c r="E23" s="118"/>
      <c r="F23" s="132" t="s">
        <v>39</v>
      </c>
      <c r="G23" s="133"/>
      <c r="H23" s="133"/>
      <c r="I23" s="133"/>
      <c r="J23" s="134"/>
    </row>
    <row r="24" spans="1:10" x14ac:dyDescent="0.3">
      <c r="A24" s="116" t="s">
        <v>27</v>
      </c>
      <c r="B24" s="117"/>
      <c r="C24" s="117"/>
      <c r="D24" s="117"/>
      <c r="E24" s="118"/>
      <c r="F24" s="132" t="s">
        <v>64</v>
      </c>
      <c r="G24" s="162"/>
      <c r="H24" s="162"/>
      <c r="I24" s="162"/>
      <c r="J24" s="163"/>
    </row>
    <row r="25" spans="1:10" x14ac:dyDescent="0.3">
      <c r="A25" s="144" t="s">
        <v>13</v>
      </c>
      <c r="B25" s="145"/>
      <c r="C25" s="144" t="s">
        <v>14</v>
      </c>
      <c r="D25" s="145"/>
      <c r="E25" s="128" t="s">
        <v>15</v>
      </c>
      <c r="F25" s="145"/>
      <c r="G25" s="128" t="s">
        <v>48</v>
      </c>
      <c r="H25" s="129"/>
      <c r="I25" s="144" t="s">
        <v>16</v>
      </c>
      <c r="J25" s="145"/>
    </row>
    <row r="26" spans="1:10" x14ac:dyDescent="0.3">
      <c r="A26" s="128" t="s">
        <v>17</v>
      </c>
      <c r="B26" s="129"/>
      <c r="C26" s="128" t="s">
        <v>47</v>
      </c>
      <c r="D26" s="129"/>
      <c r="E26" s="128" t="s">
        <v>47</v>
      </c>
      <c r="F26" s="129"/>
      <c r="G26" s="128" t="s">
        <v>47</v>
      </c>
      <c r="H26" s="129"/>
      <c r="I26" s="128" t="s">
        <v>47</v>
      </c>
      <c r="J26" s="129"/>
    </row>
    <row r="27" spans="1:10" x14ac:dyDescent="0.3">
      <c r="A27" s="144" t="s">
        <v>18</v>
      </c>
      <c r="B27" s="145"/>
      <c r="C27" s="128" t="s">
        <v>112</v>
      </c>
      <c r="D27" s="129"/>
      <c r="E27" s="128" t="s">
        <v>112</v>
      </c>
      <c r="F27" s="129"/>
      <c r="G27" s="128" t="s">
        <v>112</v>
      </c>
      <c r="H27" s="129"/>
      <c r="I27" s="128" t="s">
        <v>109</v>
      </c>
      <c r="J27" s="129"/>
    </row>
    <row r="28" spans="1:10" x14ac:dyDescent="0.3">
      <c r="A28" s="82" t="s">
        <v>55</v>
      </c>
      <c r="B28" s="83"/>
      <c r="C28" s="83"/>
      <c r="D28" s="83"/>
      <c r="E28" s="83"/>
      <c r="F28" s="83"/>
      <c r="G28" s="83"/>
      <c r="H28" s="83"/>
      <c r="I28" s="83"/>
      <c r="J28" s="84"/>
    </row>
    <row r="29" spans="1:10" x14ac:dyDescent="0.3">
      <c r="A29" s="82" t="s">
        <v>40</v>
      </c>
      <c r="B29" s="83"/>
      <c r="C29" s="83"/>
      <c r="D29" s="83"/>
      <c r="E29" s="83"/>
      <c r="F29" s="83"/>
      <c r="G29" s="83"/>
      <c r="H29" s="83"/>
      <c r="I29" s="83"/>
      <c r="J29" s="84"/>
    </row>
    <row r="30" spans="1:10" x14ac:dyDescent="0.3">
      <c r="A30" s="123" t="s">
        <v>32</v>
      </c>
      <c r="B30" s="125"/>
      <c r="C30" s="82" t="s">
        <v>252</v>
      </c>
      <c r="D30" s="83"/>
      <c r="E30" s="83"/>
      <c r="F30" s="83"/>
      <c r="G30" s="83"/>
      <c r="H30" s="83"/>
      <c r="I30" s="83"/>
      <c r="J30" s="84"/>
    </row>
    <row r="31" spans="1:10" x14ac:dyDescent="0.3">
      <c r="A31" s="123" t="s">
        <v>238</v>
      </c>
      <c r="B31" s="125"/>
      <c r="C31" s="89" t="s">
        <v>239</v>
      </c>
      <c r="D31" s="83"/>
      <c r="E31" s="83"/>
      <c r="F31" s="83"/>
      <c r="G31" s="83"/>
      <c r="H31" s="83"/>
      <c r="I31" s="83"/>
      <c r="J31" s="84"/>
    </row>
    <row r="32" spans="1:10" x14ac:dyDescent="0.3">
      <c r="A32" s="123" t="s">
        <v>19</v>
      </c>
      <c r="B32" s="124"/>
      <c r="C32" s="124"/>
      <c r="D32" s="124"/>
      <c r="E32" s="124"/>
      <c r="F32" s="124"/>
      <c r="G32" s="124"/>
      <c r="H32" s="124"/>
      <c r="I32" s="124"/>
      <c r="J32" s="125"/>
    </row>
    <row r="33" spans="1:10" ht="15" customHeight="1" x14ac:dyDescent="0.3">
      <c r="A33" s="130" t="s">
        <v>41</v>
      </c>
      <c r="B33" s="130"/>
      <c r="C33" s="130"/>
      <c r="D33" s="130"/>
      <c r="E33" s="130"/>
      <c r="F33" s="130"/>
      <c r="G33" s="130"/>
      <c r="H33" s="130"/>
      <c r="I33" s="130"/>
      <c r="J33" s="130"/>
    </row>
    <row r="34" spans="1:10" x14ac:dyDescent="0.3">
      <c r="A34" s="130"/>
      <c r="B34" s="130"/>
      <c r="C34" s="130"/>
      <c r="D34" s="130"/>
      <c r="E34" s="130"/>
      <c r="F34" s="130"/>
      <c r="G34" s="130"/>
      <c r="H34" s="130"/>
      <c r="I34" s="130"/>
      <c r="J34" s="130"/>
    </row>
    <row r="35" spans="1:10" ht="16.5" customHeight="1" x14ac:dyDescent="0.3">
      <c r="A35" s="126" t="s">
        <v>65</v>
      </c>
      <c r="B35" s="131"/>
      <c r="C35" s="131"/>
      <c r="D35" s="131"/>
      <c r="E35" s="131"/>
      <c r="F35" s="130" t="s">
        <v>47</v>
      </c>
      <c r="G35" s="130"/>
      <c r="H35" s="130"/>
      <c r="I35" s="130"/>
      <c r="J35" s="130"/>
    </row>
    <row r="36" spans="1:10" x14ac:dyDescent="0.3">
      <c r="A36" s="131" t="s">
        <v>20</v>
      </c>
      <c r="B36" s="131"/>
      <c r="C36" s="131"/>
      <c r="D36" s="131"/>
      <c r="E36" s="131"/>
      <c r="F36" s="130" t="s">
        <v>47</v>
      </c>
      <c r="G36" s="130"/>
      <c r="H36" s="130"/>
      <c r="I36" s="130"/>
      <c r="J36" s="130"/>
    </row>
    <row r="37" spans="1:10" hidden="1" x14ac:dyDescent="0.3">
      <c r="A37" s="131" t="s">
        <v>21</v>
      </c>
      <c r="B37" s="131"/>
      <c r="C37" s="131"/>
      <c r="D37" s="131"/>
      <c r="E37" s="131"/>
      <c r="F37" s="130" t="s">
        <v>47</v>
      </c>
      <c r="G37" s="130"/>
      <c r="H37" s="130"/>
      <c r="I37" s="130"/>
      <c r="J37" s="130"/>
    </row>
    <row r="38" spans="1:10" x14ac:dyDescent="0.3">
      <c r="A38" s="131" t="s">
        <v>22</v>
      </c>
      <c r="B38" s="131"/>
      <c r="C38" s="131"/>
      <c r="D38" s="131"/>
      <c r="E38" s="131"/>
      <c r="F38" s="130" t="s">
        <v>47</v>
      </c>
      <c r="G38" s="130"/>
      <c r="H38" s="130"/>
      <c r="I38" s="130"/>
      <c r="J38" s="130"/>
    </row>
    <row r="39" spans="1:10" x14ac:dyDescent="0.3">
      <c r="A39" s="126" t="s">
        <v>66</v>
      </c>
      <c r="B39" s="131"/>
      <c r="C39" s="131"/>
      <c r="D39" s="131"/>
      <c r="E39" s="131"/>
      <c r="F39" s="130" t="s">
        <v>47</v>
      </c>
      <c r="G39" s="130"/>
      <c r="H39" s="130"/>
      <c r="I39" s="130"/>
      <c r="J39" s="130"/>
    </row>
    <row r="40" spans="1:10" x14ac:dyDescent="0.3">
      <c r="A40" s="131" t="s">
        <v>23</v>
      </c>
      <c r="B40" s="131"/>
      <c r="C40" s="131"/>
      <c r="D40" s="131"/>
      <c r="E40" s="131"/>
      <c r="F40" s="126" t="s">
        <v>234</v>
      </c>
      <c r="G40" s="126"/>
      <c r="H40" s="126"/>
      <c r="I40" s="126"/>
      <c r="J40" s="126"/>
    </row>
    <row r="41" spans="1:10" x14ac:dyDescent="0.3">
      <c r="A41" s="97" t="s">
        <v>68</v>
      </c>
      <c r="B41" s="97"/>
      <c r="C41" s="97"/>
      <c r="D41" s="97"/>
      <c r="E41" s="97"/>
      <c r="F41" s="97"/>
      <c r="G41" s="97"/>
      <c r="H41" s="97"/>
      <c r="I41" s="97"/>
      <c r="J41" s="97"/>
    </row>
    <row r="42" spans="1:10" ht="16.5" customHeight="1" x14ac:dyDescent="0.3">
      <c r="A42" s="122" t="s">
        <v>67</v>
      </c>
      <c r="B42" s="122"/>
      <c r="C42" s="99" t="str">
        <f>C11</f>
        <v>NA</v>
      </c>
      <c r="D42" s="99"/>
      <c r="E42" s="99"/>
      <c r="F42" s="99"/>
      <c r="G42" s="52" t="s">
        <v>58</v>
      </c>
      <c r="H42" s="99" t="str">
        <f>I11</f>
        <v>NA</v>
      </c>
      <c r="I42" s="99"/>
      <c r="J42" s="99"/>
    </row>
    <row r="43" spans="1:10" ht="46.5" customHeight="1" x14ac:dyDescent="0.3">
      <c r="A43" s="130" t="s">
        <v>119</v>
      </c>
      <c r="B43" s="130"/>
      <c r="C43" s="139" t="s">
        <v>113</v>
      </c>
      <c r="D43" s="99"/>
      <c r="E43" s="99"/>
      <c r="F43" s="99"/>
      <c r="G43" s="6" t="s">
        <v>58</v>
      </c>
      <c r="H43" s="99" t="s">
        <v>114</v>
      </c>
      <c r="I43" s="99" t="s">
        <v>42</v>
      </c>
      <c r="J43" s="99"/>
    </row>
    <row r="44" spans="1:10" ht="48.75" customHeight="1" x14ac:dyDescent="0.3">
      <c r="A44" s="94" t="s">
        <v>120</v>
      </c>
      <c r="B44" s="95"/>
      <c r="C44" s="140" t="s">
        <v>121</v>
      </c>
      <c r="D44" s="147"/>
      <c r="E44" s="147"/>
      <c r="F44" s="148"/>
      <c r="G44" s="6" t="s">
        <v>58</v>
      </c>
      <c r="H44" s="146" t="s">
        <v>114</v>
      </c>
      <c r="I44" s="147" t="s">
        <v>42</v>
      </c>
      <c r="J44" s="148"/>
    </row>
    <row r="45" spans="1:10" ht="33" customHeight="1" x14ac:dyDescent="0.3">
      <c r="A45" s="94" t="s">
        <v>122</v>
      </c>
      <c r="B45" s="95"/>
      <c r="C45" s="140" t="s">
        <v>115</v>
      </c>
      <c r="D45" s="141"/>
      <c r="E45" s="141"/>
      <c r="F45" s="142"/>
      <c r="G45" s="6" t="s">
        <v>58</v>
      </c>
      <c r="H45" s="146" t="s">
        <v>116</v>
      </c>
      <c r="I45" s="147"/>
      <c r="J45" s="148"/>
    </row>
    <row r="46" spans="1:10" ht="30.75" customHeight="1" x14ac:dyDescent="0.3">
      <c r="A46" s="94" t="s">
        <v>124</v>
      </c>
      <c r="B46" s="95"/>
      <c r="C46" s="140" t="s">
        <v>123</v>
      </c>
      <c r="D46" s="141"/>
      <c r="E46" s="141"/>
      <c r="F46" s="142"/>
      <c r="G46" s="6" t="s">
        <v>58</v>
      </c>
      <c r="H46" s="146" t="s">
        <v>116</v>
      </c>
      <c r="I46" s="147"/>
      <c r="J46" s="148"/>
    </row>
    <row r="47" spans="1:10" x14ac:dyDescent="0.3">
      <c r="A47" s="94" t="s">
        <v>43</v>
      </c>
      <c r="B47" s="95"/>
      <c r="C47" s="140" t="s">
        <v>47</v>
      </c>
      <c r="D47" s="141"/>
      <c r="E47" s="141"/>
      <c r="F47" s="142" t="s">
        <v>44</v>
      </c>
      <c r="G47" s="6" t="s">
        <v>58</v>
      </c>
      <c r="H47" s="146" t="s">
        <v>47</v>
      </c>
      <c r="I47" s="147" t="s">
        <v>52</v>
      </c>
      <c r="J47" s="148"/>
    </row>
    <row r="48" spans="1:10" x14ac:dyDescent="0.3">
      <c r="A48" s="126" t="s">
        <v>72</v>
      </c>
      <c r="B48" s="126"/>
      <c r="C48" s="126"/>
      <c r="D48" s="138" t="str">
        <f>H45</f>
        <v>03/07/2012.</v>
      </c>
      <c r="E48" s="138"/>
      <c r="F48" s="82" t="s">
        <v>69</v>
      </c>
      <c r="G48" s="143"/>
      <c r="H48" s="82" t="s">
        <v>229</v>
      </c>
      <c r="I48" s="83"/>
      <c r="J48" s="84"/>
    </row>
    <row r="49" spans="1:12" x14ac:dyDescent="0.3">
      <c r="A49" s="90" t="s">
        <v>24</v>
      </c>
      <c r="B49" s="91"/>
      <c r="C49" s="91"/>
      <c r="D49" s="91"/>
      <c r="E49" s="91"/>
      <c r="F49" s="91"/>
      <c r="G49" s="91"/>
      <c r="H49" s="91"/>
      <c r="I49" s="91"/>
      <c r="J49" s="92"/>
    </row>
    <row r="50" spans="1:12" x14ac:dyDescent="0.3">
      <c r="A50" s="82" t="s">
        <v>99</v>
      </c>
      <c r="B50" s="83"/>
      <c r="C50" s="84"/>
      <c r="D50" s="128" t="s">
        <v>47</v>
      </c>
      <c r="E50" s="129"/>
      <c r="F50" s="93" t="s">
        <v>70</v>
      </c>
      <c r="G50" s="93"/>
      <c r="H50" s="93"/>
      <c r="I50" s="127" t="s">
        <v>47</v>
      </c>
      <c r="J50" s="127"/>
    </row>
    <row r="51" spans="1:12" ht="93" customHeight="1" x14ac:dyDescent="0.3">
      <c r="A51" s="94" t="s">
        <v>125</v>
      </c>
      <c r="B51" s="95"/>
      <c r="C51" s="94" t="s">
        <v>235</v>
      </c>
      <c r="D51" s="106"/>
      <c r="E51" s="106"/>
      <c r="F51" s="106"/>
      <c r="G51" s="106"/>
      <c r="H51" s="106"/>
      <c r="I51" s="106"/>
      <c r="J51" s="95"/>
    </row>
    <row r="52" spans="1:12" ht="94.5" customHeight="1" x14ac:dyDescent="0.3">
      <c r="A52" s="94" t="s">
        <v>126</v>
      </c>
      <c r="B52" s="95"/>
      <c r="C52" s="94" t="s">
        <v>233</v>
      </c>
      <c r="D52" s="106"/>
      <c r="E52" s="106"/>
      <c r="F52" s="106"/>
      <c r="G52" s="106"/>
      <c r="H52" s="106"/>
      <c r="I52" s="106"/>
      <c r="J52" s="95"/>
    </row>
    <row r="53" spans="1:12" x14ac:dyDescent="0.3">
      <c r="A53" s="82" t="s">
        <v>45</v>
      </c>
      <c r="B53" s="83"/>
      <c r="C53" s="83"/>
      <c r="D53" s="106" t="s">
        <v>53</v>
      </c>
      <c r="E53" s="106"/>
      <c r="F53" s="106"/>
      <c r="G53" s="106"/>
      <c r="H53" s="106"/>
      <c r="I53" s="106"/>
      <c r="J53" s="95"/>
    </row>
    <row r="54" spans="1:12" x14ac:dyDescent="0.3">
      <c r="A54" s="82" t="s">
        <v>54</v>
      </c>
      <c r="B54" s="83"/>
      <c r="C54" s="83"/>
      <c r="D54" s="83"/>
      <c r="E54" s="83"/>
      <c r="F54" s="83"/>
      <c r="G54" s="83"/>
      <c r="H54" s="83"/>
      <c r="I54" s="83"/>
      <c r="J54" s="84"/>
    </row>
    <row r="55" spans="1:12" ht="15" customHeight="1" thickBot="1" x14ac:dyDescent="0.35">
      <c r="A55" s="109" t="s">
        <v>36</v>
      </c>
      <c r="B55" s="110"/>
      <c r="C55" s="110"/>
      <c r="D55" s="110"/>
      <c r="E55" s="110"/>
      <c r="F55" s="110"/>
      <c r="G55" s="110"/>
      <c r="H55" s="110"/>
      <c r="I55" s="110"/>
      <c r="J55" s="111"/>
    </row>
    <row r="56" spans="1:12" ht="36.75" customHeight="1" x14ac:dyDescent="0.3">
      <c r="A56" s="107" t="s">
        <v>185</v>
      </c>
      <c r="B56" s="108"/>
      <c r="C56" s="67" t="s">
        <v>231</v>
      </c>
      <c r="D56" s="67"/>
      <c r="E56" s="67"/>
      <c r="F56" s="67"/>
      <c r="G56" s="67"/>
      <c r="H56" s="67"/>
      <c r="I56" s="67"/>
      <c r="J56" s="68"/>
      <c r="K56" s="35" t="str">
        <f ca="1">(IF(F62&gt;99%,"All work completed. Please provide OC.",IF(F62&gt;89.8%,"Plinth, RCC, Brick, Plaster, Flooring, Painting work Completed. Finishing work is in process.",IF(F62&lt;94%,(IF(C62=0,"Work not yet Started.",IF(D62=25%,"Piling work in process",IF(D62=50%,"Excavation work in process",IF(D62=100%,"Excavation work Completed. ","0")))&amp;(IF(C63=0%,"",IF(C63=L64,"Footing work is process",IF(C63=L65,"Footing work Completed",IF(C63=L66,"1st Basement Completed",IF(C63=L67,"1st &amp; 2nd Basement Completed",IF(C63=L68,"1st to 3rd Basement Completed",IF(C63=L69,"1st to 4th Basement Completed",IF(C63=L70,"Plinth work is process",IF(C63=L71,"Plinth work completed","0")))))))))))&amp;(IF(C64=(D57+G57+I57),", RCC Slab",IF(C64&gt;0,", RCC upto "&amp;C64&amp;" Slab",""))&amp;(IF(C65=I57,", Brickwork",IF(C65&gt;0,", Brickwork upto "&amp;C65&amp;" Floor",""))&amp;(IF(C66=I57,", Internal Plaster",IF(C66&gt;0,", Internal Plaster upto "&amp;C66&amp;" Floor",""))&amp;(IF(C67=I57,", External Plaster",IF(C67&gt;0,", External Plaster upto "&amp;C67&amp;" Floor",""))&amp;(IF(C68=I57,", Flooring",IF(C68&gt;0,", Flooring upto "&amp;C68&amp;" Floor",""))&amp;(IF(C69=I57,", Painting",IF(C69&gt;0,", Painting upto "&amp;C69&amp;" Floor",""))&amp;(IF(C70&gt;0,", Finishing upto "&amp;C70&amp;" Floor","")&amp;(IF(C64&gt;0.5," Completed",""))))))))))))))</f>
        <v>All work completed. Please provide OC.</v>
      </c>
      <c r="L56" s="35"/>
    </row>
    <row r="57" spans="1:12" ht="15" customHeight="1" x14ac:dyDescent="0.3">
      <c r="A57" s="36" t="s">
        <v>186</v>
      </c>
      <c r="B57" s="42">
        <v>0</v>
      </c>
      <c r="C57" s="37" t="s">
        <v>187</v>
      </c>
      <c r="D57" s="37">
        <v>1</v>
      </c>
      <c r="E57" s="69" t="s">
        <v>188</v>
      </c>
      <c r="F57" s="69"/>
      <c r="G57" s="37">
        <v>0</v>
      </c>
      <c r="H57" s="37" t="s">
        <v>189</v>
      </c>
      <c r="I57" s="69">
        <f ca="1">--TRIM(RIGHT(SUBSTITUTE(LEFT(C56,_xlfn.AGGREGATE(16,6,FIND({0,1,2,3,4,5,6,7,8,9},C56,ROW(INDIRECT("1:"&amp;LEN(C56)))),1))," ",REPT(" ",LEN(C56))),LEN(C56)))</f>
        <v>4</v>
      </c>
      <c r="J57" s="70"/>
      <c r="K57" s="35"/>
      <c r="L57" s="35"/>
    </row>
    <row r="58" spans="1:12" ht="15" customHeight="1" x14ac:dyDescent="0.3">
      <c r="A58" s="71" t="s">
        <v>190</v>
      </c>
      <c r="B58" s="72"/>
      <c r="C58" s="73" t="str">
        <f ca="1">K56</f>
        <v>All work completed. Please provide OC.</v>
      </c>
      <c r="D58" s="73"/>
      <c r="E58" s="73"/>
      <c r="F58" s="73"/>
      <c r="G58" s="73"/>
      <c r="H58" s="73"/>
      <c r="I58" s="73"/>
      <c r="J58" s="74"/>
      <c r="K58" s="35" t="s">
        <v>191</v>
      </c>
      <c r="L58" s="35"/>
    </row>
    <row r="59" spans="1:12" s="49" customFormat="1" ht="15" customHeight="1" x14ac:dyDescent="0.3">
      <c r="A59" s="184" t="s">
        <v>194</v>
      </c>
      <c r="B59" s="184"/>
      <c r="C59" s="185">
        <v>1</v>
      </c>
      <c r="D59" s="186"/>
      <c r="E59" s="186"/>
      <c r="F59" s="186" t="s">
        <v>195</v>
      </c>
      <c r="G59" s="186"/>
      <c r="H59" s="185">
        <v>1</v>
      </c>
      <c r="I59" s="186"/>
      <c r="J59" s="186"/>
      <c r="K59" s="48"/>
      <c r="L59" s="48"/>
    </row>
    <row r="60" spans="1:12" s="49" customFormat="1" ht="15" customHeight="1" x14ac:dyDescent="0.3">
      <c r="A60" s="184"/>
      <c r="B60" s="184"/>
      <c r="C60" s="186"/>
      <c r="D60" s="186"/>
      <c r="E60" s="186"/>
      <c r="F60" s="186"/>
      <c r="G60" s="186"/>
      <c r="H60" s="186"/>
      <c r="I60" s="186"/>
      <c r="J60" s="186"/>
      <c r="K60" s="48"/>
      <c r="L60" s="48"/>
    </row>
    <row r="61" spans="1:12" ht="15" hidden="1" customHeight="1" x14ac:dyDescent="0.3">
      <c r="A61" s="80" t="s">
        <v>28</v>
      </c>
      <c r="B61" s="80"/>
      <c r="C61" s="43" t="s">
        <v>192</v>
      </c>
      <c r="D61" s="80" t="s">
        <v>193</v>
      </c>
      <c r="E61" s="80"/>
      <c r="F61" s="80" t="s">
        <v>194</v>
      </c>
      <c r="G61" s="80"/>
      <c r="H61" s="80" t="s">
        <v>195</v>
      </c>
      <c r="I61" s="80"/>
      <c r="J61" s="80"/>
      <c r="K61" s="38" t="s">
        <v>196</v>
      </c>
      <c r="L61" s="39">
        <f ca="1">I57*25%</f>
        <v>1</v>
      </c>
    </row>
    <row r="62" spans="1:12" ht="15" hidden="1" customHeight="1" x14ac:dyDescent="0.3">
      <c r="A62" s="80" t="s">
        <v>197</v>
      </c>
      <c r="B62" s="80"/>
      <c r="C62" s="44">
        <f ca="1">L63</f>
        <v>4</v>
      </c>
      <c r="D62" s="53">
        <f ca="1">((100/I57)*C62)/100</f>
        <v>1</v>
      </c>
      <c r="E62" s="53"/>
      <c r="F62" s="53">
        <f ca="1">(((C63/I57*10)+(40/(D57+G57+I57)*C64)+(7.5/(I57)*C65)+(7.5/(I57)*C66)+(10/I57*C67)+(10/I57*C68)+(5/I57*C69)+(5/I57*C70)+(5/I57*C71))/100)</f>
        <v>1</v>
      </c>
      <c r="G62" s="53"/>
      <c r="H62" s="53">
        <f ca="1">((((C62/I57)*20)+((C63/I57)*25)+(30/(I57+G57+D57)*C64)+(5/I57*C65)+(5/I57*C66)+(5/I57*C67)+(5/I57*C68)+(0/I57*C69)+(0/I57*C70)+(5/I57*C71))/100)</f>
        <v>1</v>
      </c>
      <c r="I62" s="53"/>
      <c r="J62" s="53"/>
      <c r="K62" s="38" t="s">
        <v>198</v>
      </c>
      <c r="L62" s="38">
        <f ca="1">I57*50%</f>
        <v>2</v>
      </c>
    </row>
    <row r="63" spans="1:12" ht="15" hidden="1" customHeight="1" x14ac:dyDescent="0.3">
      <c r="A63" s="80" t="s">
        <v>29</v>
      </c>
      <c r="B63" s="80"/>
      <c r="C63" s="45">
        <f ca="1">L71</f>
        <v>4</v>
      </c>
      <c r="D63" s="53">
        <f ca="1">((100/I57)*C63)/100</f>
        <v>1</v>
      </c>
      <c r="E63" s="53"/>
      <c r="F63" s="53"/>
      <c r="G63" s="53"/>
      <c r="H63" s="53"/>
      <c r="I63" s="53"/>
      <c r="J63" s="53"/>
      <c r="K63" s="38" t="s">
        <v>199</v>
      </c>
      <c r="L63" s="38">
        <f ca="1">I57</f>
        <v>4</v>
      </c>
    </row>
    <row r="64" spans="1:12" ht="15" hidden="1" customHeight="1" x14ac:dyDescent="0.3">
      <c r="A64" s="80" t="s">
        <v>221</v>
      </c>
      <c r="B64" s="80"/>
      <c r="C64" s="45">
        <f ca="1">D57+I57</f>
        <v>5</v>
      </c>
      <c r="D64" s="53">
        <f ca="1">((100/(D57+G57+I57))*C64)/100</f>
        <v>1</v>
      </c>
      <c r="E64" s="53"/>
      <c r="F64" s="53"/>
      <c r="G64" s="53"/>
      <c r="H64" s="53"/>
      <c r="I64" s="53"/>
      <c r="J64" s="53"/>
      <c r="K64" s="38" t="s">
        <v>200</v>
      </c>
      <c r="L64" s="40">
        <f ca="1">(IF(B57&gt;1,(I57/(B57+2)),I57/4))</f>
        <v>1</v>
      </c>
    </row>
    <row r="65" spans="1:12" ht="15" hidden="1" customHeight="1" x14ac:dyDescent="0.3">
      <c r="A65" s="80" t="s">
        <v>201</v>
      </c>
      <c r="B65" s="80" t="s">
        <v>202</v>
      </c>
      <c r="C65" s="44">
        <v>4</v>
      </c>
      <c r="D65" s="53">
        <f ca="1">((100/I57)*C65)/100</f>
        <v>1</v>
      </c>
      <c r="E65" s="53"/>
      <c r="F65" s="53"/>
      <c r="G65" s="53"/>
      <c r="H65" s="53"/>
      <c r="I65" s="53"/>
      <c r="J65" s="53"/>
      <c r="K65" s="38" t="s">
        <v>203</v>
      </c>
      <c r="L65" s="40">
        <f ca="1">(IF(B57&gt;1,(I57/(B57+2)+L64),I57/4+L64))</f>
        <v>2</v>
      </c>
    </row>
    <row r="66" spans="1:12" ht="15" hidden="1" customHeight="1" x14ac:dyDescent="0.3">
      <c r="A66" s="80" t="s">
        <v>204</v>
      </c>
      <c r="B66" s="80" t="s">
        <v>202</v>
      </c>
      <c r="C66" s="44">
        <v>4</v>
      </c>
      <c r="D66" s="53">
        <f ca="1">((100/I57)*C66)/100</f>
        <v>1</v>
      </c>
      <c r="E66" s="53"/>
      <c r="F66" s="53"/>
      <c r="G66" s="53"/>
      <c r="H66" s="53"/>
      <c r="I66" s="53"/>
      <c r="J66" s="53"/>
      <c r="K66" s="38" t="s">
        <v>205</v>
      </c>
      <c r="L66" s="40">
        <f>(IF(B57&gt;1,(I57/(B57+2)+L65),0))</f>
        <v>0</v>
      </c>
    </row>
    <row r="67" spans="1:12" ht="15" hidden="1" customHeight="1" x14ac:dyDescent="0.3">
      <c r="A67" s="80" t="s">
        <v>206</v>
      </c>
      <c r="B67" s="80" t="s">
        <v>207</v>
      </c>
      <c r="C67" s="44">
        <v>4</v>
      </c>
      <c r="D67" s="53">
        <f ca="1">((100/(I57))*C67)/100</f>
        <v>1</v>
      </c>
      <c r="E67" s="53"/>
      <c r="F67" s="53"/>
      <c r="G67" s="53"/>
      <c r="H67" s="53"/>
      <c r="I67" s="53"/>
      <c r="J67" s="53"/>
      <c r="K67" s="38" t="s">
        <v>208</v>
      </c>
      <c r="L67" s="40">
        <f>(IF(B57&gt;2,(I57/(B57+2)+L66),0))</f>
        <v>0</v>
      </c>
    </row>
    <row r="68" spans="1:12" ht="15" hidden="1" customHeight="1" x14ac:dyDescent="0.3">
      <c r="A68" s="80" t="s">
        <v>209</v>
      </c>
      <c r="B68" s="80" t="s">
        <v>209</v>
      </c>
      <c r="C68" s="44">
        <v>4</v>
      </c>
      <c r="D68" s="53">
        <f ca="1">((100/I57)*C68)/100</f>
        <v>1</v>
      </c>
      <c r="E68" s="53"/>
      <c r="F68" s="53"/>
      <c r="G68" s="53"/>
      <c r="H68" s="53"/>
      <c r="I68" s="53"/>
      <c r="J68" s="53"/>
      <c r="K68" s="38" t="s">
        <v>210</v>
      </c>
      <c r="L68" s="41">
        <f>(IF(B57&gt;3,(I57/(B57+2)+L67),0))</f>
        <v>0</v>
      </c>
    </row>
    <row r="69" spans="1:12" ht="15" hidden="1" customHeight="1" x14ac:dyDescent="0.3">
      <c r="A69" s="80" t="s">
        <v>211</v>
      </c>
      <c r="B69" s="80"/>
      <c r="C69" s="44">
        <v>4</v>
      </c>
      <c r="D69" s="53">
        <f ca="1">((100/I57)*C69)/100</f>
        <v>1</v>
      </c>
      <c r="E69" s="53"/>
      <c r="F69" s="53"/>
      <c r="G69" s="53"/>
      <c r="H69" s="53"/>
      <c r="I69" s="53"/>
      <c r="J69" s="53"/>
      <c r="K69" s="38" t="s">
        <v>212</v>
      </c>
      <c r="L69" s="40">
        <f>(IF(B57&gt;4,(I57/(B57+2)+L68),0))</f>
        <v>0</v>
      </c>
    </row>
    <row r="70" spans="1:12" ht="15" hidden="1" customHeight="1" x14ac:dyDescent="0.3">
      <c r="A70" s="80" t="s">
        <v>213</v>
      </c>
      <c r="B70" s="80" t="s">
        <v>213</v>
      </c>
      <c r="C70" s="44">
        <v>4</v>
      </c>
      <c r="D70" s="53">
        <f ca="1">((100/(I57))*C70)/100</f>
        <v>1</v>
      </c>
      <c r="E70" s="53"/>
      <c r="F70" s="53"/>
      <c r="G70" s="53"/>
      <c r="H70" s="53"/>
      <c r="I70" s="53"/>
      <c r="J70" s="53"/>
      <c r="K70" s="38" t="s">
        <v>214</v>
      </c>
      <c r="L70" s="40">
        <f ca="1">(IF(B57=1,(I57/(B57+3)+L65),IF(B57=0,(I57/4+L65),IF(B57&gt;1,0))))</f>
        <v>3</v>
      </c>
    </row>
    <row r="71" spans="1:12" ht="15" hidden="1" customHeight="1" thickBot="1" x14ac:dyDescent="0.35">
      <c r="A71" s="80" t="s">
        <v>215</v>
      </c>
      <c r="B71" s="80"/>
      <c r="C71" s="44">
        <v>4</v>
      </c>
      <c r="D71" s="53">
        <f ca="1">((100/(I57))*C71)/100</f>
        <v>1</v>
      </c>
      <c r="E71" s="53"/>
      <c r="F71" s="53"/>
      <c r="G71" s="53"/>
      <c r="H71" s="53"/>
      <c r="I71" s="53"/>
      <c r="J71" s="53"/>
      <c r="K71" s="38" t="s">
        <v>216</v>
      </c>
      <c r="L71" s="40">
        <f ca="1">(IF(B57&gt;1.5,(I57/(B57+2)+L65+MAX(0,L66-L65)+MAX(0,L67-L66)+MAX(0,L68-L67)+MAX(0,L69-L68)+MAX(0,L70-L69)),IF(B57=1,(I57/(B57+3)+L70),IF(B57=0,I57/4+L70))))</f>
        <v>4</v>
      </c>
    </row>
    <row r="72" spans="1:12" ht="15.6" x14ac:dyDescent="0.3">
      <c r="A72" s="112" t="s">
        <v>185</v>
      </c>
      <c r="B72" s="112"/>
      <c r="C72" s="73" t="s">
        <v>217</v>
      </c>
      <c r="D72" s="73"/>
      <c r="E72" s="73"/>
      <c r="F72" s="73"/>
      <c r="G72" s="73"/>
      <c r="H72" s="73"/>
      <c r="I72" s="73"/>
      <c r="J72" s="73"/>
      <c r="K72" s="35" t="str">
        <f ca="1">(IF(F76&gt;99%,"All work completed. Please provide OC.",IF(F76&gt;89.8%,"Plinth, RCC, Brick, Plaster, Flooring, Painting work Completed. Finishing work is in process.",IF(F76&lt;94%,(IF(C76=0,"Work not yet Started.",IF(D76=25%,"Piling work in process",IF(D76=50%,"Excavation work in process",IF(D76=100%,"Excavation work Completed. ","0")))&amp;(IF(C77=0%,"",IF(C77=L78,"Footing work is process",IF(C77=L79,"Footing work Completed",IF(C77=L80,"1st Basement Completed",IF(C77=L81,"1st &amp; 2nd Basement Completed",IF(C77=L82,"1st to 3rd Basement Completed",IF(C77=L83,"1st to 4th Basement Completed",IF(C77=L84,"Plinth work is process",IF(C77=L85,"Plinth work completed","0")))))))))))&amp;(IF(C78=(D73+G73+I73),", RCC Slab",IF(C78&gt;0,", RCC upto "&amp;C78&amp;" Slab",""))&amp;(IF(C79=I73,", Brickwork",IF(C79&gt;0,", Brickwork upto "&amp;C79&amp;" Floor",""))&amp;(IF(C80=I73,", Internal Plaster",IF(C80&gt;0,", Internal Plaster upto "&amp;C80&amp;" Floor",""))&amp;(IF(C81=I73,", External Plaster",IF(C81&gt;0,", External Plaster upto "&amp;C81&amp;" Floor",""))&amp;(IF(C82=I73,", Flooring",IF(C82&gt;0,", Flooring upto "&amp;C82&amp;" Floor",""))&amp;(IF(C83=I73,", Painting",IF(C83&gt;0,", Painting upto "&amp;C83&amp;" Floor",""))&amp;(IF(C84&gt;0,", Finishing upto "&amp;C84&amp;" Floor","")&amp;(IF(C78&gt;0.5," Completed",""))))))))))))))</f>
        <v>Excavation work Completed. Plinth work completed, RCC upto 4 Slab, Brickwork upto 3 Floor, Internal Plaster upto 3 Floor, External Plaster upto 2.5 Floor, Flooring upto 2 Floor, Painting upto 2 Floor Completed</v>
      </c>
      <c r="L72" s="35"/>
    </row>
    <row r="73" spans="1:12" ht="15" customHeight="1" x14ac:dyDescent="0.3">
      <c r="A73" s="37" t="s">
        <v>186</v>
      </c>
      <c r="B73" s="37">
        <v>0</v>
      </c>
      <c r="C73" s="37" t="s">
        <v>187</v>
      </c>
      <c r="D73" s="37">
        <v>1</v>
      </c>
      <c r="E73" s="69" t="s">
        <v>188</v>
      </c>
      <c r="F73" s="69"/>
      <c r="G73" s="37">
        <v>0</v>
      </c>
      <c r="H73" s="37" t="s">
        <v>189</v>
      </c>
      <c r="I73" s="69">
        <f ca="1">--TRIM(RIGHT(SUBSTITUTE(LEFT(C72,_xlfn.AGGREGATE(16,6,FIND({0,1,2,3,4,5,6,7,8,9},C72,ROW(INDIRECT("1:"&amp;LEN(C72)))),1))," ",REPT(" ",LEN(C72))),LEN(C72)))</f>
        <v>4</v>
      </c>
      <c r="J73" s="69"/>
      <c r="K73" s="35"/>
      <c r="L73" s="35"/>
    </row>
    <row r="74" spans="1:12" ht="49.5" customHeight="1" x14ac:dyDescent="0.3">
      <c r="A74" s="112" t="s">
        <v>190</v>
      </c>
      <c r="B74" s="112"/>
      <c r="C74" s="73" t="str">
        <f ca="1">K72</f>
        <v>Excavation work Completed. Plinth work completed, RCC upto 4 Slab, Brickwork upto 3 Floor, Internal Plaster upto 3 Floor, External Plaster upto 2.5 Floor, Flooring upto 2 Floor, Painting upto 2 Floor Completed</v>
      </c>
      <c r="D74" s="73"/>
      <c r="E74" s="73"/>
      <c r="F74" s="73"/>
      <c r="G74" s="73"/>
      <c r="H74" s="73"/>
      <c r="I74" s="73"/>
      <c r="J74" s="73"/>
      <c r="K74" s="35" t="s">
        <v>191</v>
      </c>
      <c r="L74" s="35"/>
    </row>
    <row r="75" spans="1:12" ht="15" customHeight="1" x14ac:dyDescent="0.3">
      <c r="A75" s="78" t="s">
        <v>28</v>
      </c>
      <c r="B75" s="79"/>
      <c r="C75" s="43" t="s">
        <v>192</v>
      </c>
      <c r="D75" s="80" t="s">
        <v>193</v>
      </c>
      <c r="E75" s="80"/>
      <c r="F75" s="80" t="s">
        <v>194</v>
      </c>
      <c r="G75" s="80"/>
      <c r="H75" s="80" t="s">
        <v>195</v>
      </c>
      <c r="I75" s="80"/>
      <c r="J75" s="81"/>
      <c r="K75" s="38" t="s">
        <v>196</v>
      </c>
      <c r="L75" s="39">
        <f ca="1">I73*25%</f>
        <v>1</v>
      </c>
    </row>
    <row r="76" spans="1:12" ht="15" customHeight="1" x14ac:dyDescent="0.3">
      <c r="A76" s="60" t="s">
        <v>197</v>
      </c>
      <c r="B76" s="61"/>
      <c r="C76" s="44">
        <f ca="1">L77</f>
        <v>4</v>
      </c>
      <c r="D76" s="53">
        <f ca="1">((100/I73)*C76)/100</f>
        <v>1</v>
      </c>
      <c r="E76" s="53"/>
      <c r="F76" s="53">
        <f ca="1">(((C77/I73*10)+(40/(D73+G73+I73)*C78)+(7.5/(I73)*C79)+(7.5/(I73)*C80)+(10/I73*C81)+(10/I73*C82)+(5/I73*C83)+(5/I73*C84)+(5/I73*C85))/100)</f>
        <v>0.67</v>
      </c>
      <c r="G76" s="53"/>
      <c r="H76" s="53">
        <f ca="1">((((C76/I73)*20)+((C77/I73)*25)+(30/(I73+G73+D73)*C78)+(5/I73*C79)+(5/I73*C80)+(5/I73*C81)+(5/I73*C82)+(0/I73*C83)+(0/I73*C84)+(5/I73*C85))/100)</f>
        <v>0.82125000000000004</v>
      </c>
      <c r="I76" s="53"/>
      <c r="J76" s="76"/>
      <c r="K76" s="38" t="s">
        <v>198</v>
      </c>
      <c r="L76" s="38">
        <f ca="1">I73*50%</f>
        <v>2</v>
      </c>
    </row>
    <row r="77" spans="1:12" ht="15" customHeight="1" x14ac:dyDescent="0.3">
      <c r="A77" s="60" t="s">
        <v>29</v>
      </c>
      <c r="B77" s="61"/>
      <c r="C77" s="45">
        <f ca="1">L85</f>
        <v>4</v>
      </c>
      <c r="D77" s="53">
        <f ca="1">((100/I73)*C77)/100</f>
        <v>1</v>
      </c>
      <c r="E77" s="53"/>
      <c r="F77" s="53"/>
      <c r="G77" s="53"/>
      <c r="H77" s="53"/>
      <c r="I77" s="53"/>
      <c r="J77" s="76"/>
      <c r="K77" s="38" t="s">
        <v>199</v>
      </c>
      <c r="L77" s="38">
        <f ca="1">I73</f>
        <v>4</v>
      </c>
    </row>
    <row r="78" spans="1:12" ht="15" customHeight="1" x14ac:dyDescent="0.3">
      <c r="A78" s="60" t="s">
        <v>30</v>
      </c>
      <c r="B78" s="61"/>
      <c r="C78" s="45">
        <v>4</v>
      </c>
      <c r="D78" s="53">
        <f ca="1">((100/(D73+G73+I73))*C78)/100</f>
        <v>0.8</v>
      </c>
      <c r="E78" s="53"/>
      <c r="F78" s="53"/>
      <c r="G78" s="53"/>
      <c r="H78" s="53"/>
      <c r="I78" s="53"/>
      <c r="J78" s="76"/>
      <c r="K78" s="38" t="s">
        <v>200</v>
      </c>
      <c r="L78" s="40">
        <f ca="1">(IF(B73&gt;1,(I73/(B73+2)),I73/4))</f>
        <v>1</v>
      </c>
    </row>
    <row r="79" spans="1:12" ht="15" customHeight="1" x14ac:dyDescent="0.3">
      <c r="A79" s="60" t="s">
        <v>201</v>
      </c>
      <c r="B79" s="61" t="s">
        <v>202</v>
      </c>
      <c r="C79" s="44">
        <v>3</v>
      </c>
      <c r="D79" s="53">
        <f ca="1">((100/I73)*C79)/100</f>
        <v>0.75</v>
      </c>
      <c r="E79" s="53"/>
      <c r="F79" s="53"/>
      <c r="G79" s="53"/>
      <c r="H79" s="53"/>
      <c r="I79" s="53"/>
      <c r="J79" s="76"/>
      <c r="K79" s="38" t="s">
        <v>203</v>
      </c>
      <c r="L79" s="40">
        <f ca="1">(IF(B73&gt;1,(I73/(B73+2)+L78),I73/4+L78))</f>
        <v>2</v>
      </c>
    </row>
    <row r="80" spans="1:12" ht="15" customHeight="1" x14ac:dyDescent="0.3">
      <c r="A80" s="60" t="s">
        <v>204</v>
      </c>
      <c r="B80" s="61" t="s">
        <v>202</v>
      </c>
      <c r="C80" s="44">
        <v>3</v>
      </c>
      <c r="D80" s="53">
        <f ca="1">((100/I73)*C80)/100</f>
        <v>0.75</v>
      </c>
      <c r="E80" s="53"/>
      <c r="F80" s="53"/>
      <c r="G80" s="53"/>
      <c r="H80" s="53"/>
      <c r="I80" s="53"/>
      <c r="J80" s="76"/>
      <c r="K80" s="38" t="s">
        <v>205</v>
      </c>
      <c r="L80" s="40">
        <f>(IF(B73&gt;1,(I73/(B73+2)+L79),0))</f>
        <v>0</v>
      </c>
    </row>
    <row r="81" spans="1:12" ht="15" customHeight="1" x14ac:dyDescent="0.3">
      <c r="A81" s="60" t="s">
        <v>206</v>
      </c>
      <c r="B81" s="61" t="s">
        <v>207</v>
      </c>
      <c r="C81" s="44">
        <v>2.5</v>
      </c>
      <c r="D81" s="53">
        <f ca="1">((100/(I73))*C81)/100</f>
        <v>0.625</v>
      </c>
      <c r="E81" s="53"/>
      <c r="F81" s="53"/>
      <c r="G81" s="53"/>
      <c r="H81" s="53"/>
      <c r="I81" s="53"/>
      <c r="J81" s="76"/>
      <c r="K81" s="38" t="s">
        <v>208</v>
      </c>
      <c r="L81" s="40">
        <f>(IF(B73&gt;2,(I73/(B73+2)+L80),0))</f>
        <v>0</v>
      </c>
    </row>
    <row r="82" spans="1:12" ht="15" customHeight="1" x14ac:dyDescent="0.3">
      <c r="A82" s="60" t="s">
        <v>209</v>
      </c>
      <c r="B82" s="61" t="s">
        <v>209</v>
      </c>
      <c r="C82" s="44">
        <v>2</v>
      </c>
      <c r="D82" s="53">
        <f ca="1">((100/I73)*C82)/100</f>
        <v>0.5</v>
      </c>
      <c r="E82" s="53"/>
      <c r="F82" s="53"/>
      <c r="G82" s="53"/>
      <c r="H82" s="53"/>
      <c r="I82" s="53"/>
      <c r="J82" s="76"/>
      <c r="K82" s="38" t="s">
        <v>210</v>
      </c>
      <c r="L82" s="41">
        <f>(IF(B73&gt;3,(I73/(B73+2)+L81),0))</f>
        <v>0</v>
      </c>
    </row>
    <row r="83" spans="1:12" ht="15" customHeight="1" x14ac:dyDescent="0.3">
      <c r="A83" s="60" t="s">
        <v>211</v>
      </c>
      <c r="B83" s="61"/>
      <c r="C83" s="44">
        <v>2</v>
      </c>
      <c r="D83" s="53">
        <f ca="1">((100/I73)*C83)/100</f>
        <v>0.5</v>
      </c>
      <c r="E83" s="53"/>
      <c r="F83" s="53"/>
      <c r="G83" s="53"/>
      <c r="H83" s="53"/>
      <c r="I83" s="53"/>
      <c r="J83" s="76"/>
      <c r="K83" s="38" t="s">
        <v>212</v>
      </c>
      <c r="L83" s="40">
        <f>(IF(B73&gt;4,(I73/(B73+2)+L82),0))</f>
        <v>0</v>
      </c>
    </row>
    <row r="84" spans="1:12" ht="15" customHeight="1" x14ac:dyDescent="0.3">
      <c r="A84" s="60" t="s">
        <v>213</v>
      </c>
      <c r="B84" s="61" t="s">
        <v>213</v>
      </c>
      <c r="C84" s="44">
        <v>0</v>
      </c>
      <c r="D84" s="53">
        <f ca="1">((100/(I73))*C84)/100</f>
        <v>0</v>
      </c>
      <c r="E84" s="53"/>
      <c r="F84" s="53"/>
      <c r="G84" s="53"/>
      <c r="H84" s="53"/>
      <c r="I84" s="53"/>
      <c r="J84" s="76"/>
      <c r="K84" s="38" t="s">
        <v>214</v>
      </c>
      <c r="L84" s="40">
        <f ca="1">(IF(B73=1,(I73/(B73+3)+L79),IF(B73=0,(I73/4+L79),IF(B73&gt;1,0))))</f>
        <v>3</v>
      </c>
    </row>
    <row r="85" spans="1:12" ht="15" customHeight="1" thickBot="1" x14ac:dyDescent="0.35">
      <c r="A85" s="62" t="s">
        <v>215</v>
      </c>
      <c r="B85" s="63"/>
      <c r="C85" s="46">
        <v>0</v>
      </c>
      <c r="D85" s="64">
        <f ca="1">((100/(I73))*C85)/100</f>
        <v>0</v>
      </c>
      <c r="E85" s="64"/>
      <c r="F85" s="64"/>
      <c r="G85" s="64"/>
      <c r="H85" s="64"/>
      <c r="I85" s="64"/>
      <c r="J85" s="77"/>
      <c r="K85" s="38" t="s">
        <v>216</v>
      </c>
      <c r="L85" s="40">
        <f ca="1">(IF(B73&gt;1.5,(I73/(B73+2)+L79+MAX(0,L80-L79)+MAX(0,L81-L80)+MAX(0,L82-L81)+MAX(0,L83-L82)+MAX(0,L84-L83)),IF(B73=1,(I73/(B73+3)+L84),IF(B73=0,I73/4+L84))))</f>
        <v>4</v>
      </c>
    </row>
    <row r="86" spans="1:12" ht="15.6" x14ac:dyDescent="0.3">
      <c r="A86" s="85" t="s">
        <v>185</v>
      </c>
      <c r="B86" s="86"/>
      <c r="C86" s="67" t="s">
        <v>237</v>
      </c>
      <c r="D86" s="67"/>
      <c r="E86" s="67"/>
      <c r="F86" s="67"/>
      <c r="G86" s="67"/>
      <c r="H86" s="67"/>
      <c r="I86" s="67"/>
      <c r="J86" s="68"/>
      <c r="K86" s="35" t="str">
        <f ca="1">(IF(F90&gt;99%,"All work completed. Please provide OC.",IF(F90&gt;89.8%,"Plinth, RCC, Brick, Plaster, Flooring, Painting work Completed. Finishing work is in process.",IF(F90&lt;94%,(IF(C90=0,"Work not yet Started.",IF(D90=25%,"Piling work in process",IF(D90=50%,"Excavation work in process",IF(D90=100%,"Excavation work Completed. ","0")))&amp;(IF(C91=0%,"",IF(C91=L92,"Footing work is process",IF(C91=L93,"Footing work Completed",IF(C91=L94,"1st Basement Completed",IF(C91=L95,"1st &amp; 2nd Basement Completed",IF(C91=L96,"1st to 3rd Basement Completed",IF(C91=L97,"1st to 4th Basement Completed",IF(C91=L98,"Plinth work is process",IF(C91=L99,"Plinth work completed","0")))))))))))&amp;(IF(C92=(D87+G87+I87),", RCC Slab",IF(C92&gt;0,", RCC upto "&amp;C92&amp;" Slab",""))&amp;(IF(C93=I87,", Brickwork",IF(C93&gt;0,", Brickwork upto "&amp;C93&amp;" Floor",""))&amp;(IF(C94=I87,", Internal Plaster",IF(C94&gt;0,", Internal Plaster upto "&amp;C94&amp;" Floor",""))&amp;(IF(C95=I87,", External Plaster",IF(C95&gt;0,", External Plaster upto "&amp;C95&amp;" Floor",""))&amp;(IF(C96=I87,", Flooring",IF(C96&gt;0,", Flooring upto "&amp;C96&amp;" Floor",""))&amp;(IF(C97=I87,", Painting",IF(C97&gt;0,", Painting upto "&amp;C97&amp;" Floor",""))&amp;(IF(C98&gt;0,", Finishing upto "&amp;C98&amp;" Floor","")&amp;(IF(C92&gt;0.5," Completed",""))))))))))))))</f>
        <v>Excavation work Completed. Plinth work completed, RCC upto 4 Slab Completed</v>
      </c>
      <c r="L86" s="35"/>
    </row>
    <row r="87" spans="1:12" ht="15" customHeight="1" x14ac:dyDescent="0.3">
      <c r="A87" s="36" t="s">
        <v>186</v>
      </c>
      <c r="B87" s="42">
        <v>0</v>
      </c>
      <c r="C87" s="37" t="s">
        <v>187</v>
      </c>
      <c r="D87" s="37">
        <v>1</v>
      </c>
      <c r="E87" s="69" t="s">
        <v>188</v>
      </c>
      <c r="F87" s="69"/>
      <c r="G87" s="37">
        <v>0</v>
      </c>
      <c r="H87" s="37" t="s">
        <v>189</v>
      </c>
      <c r="I87" s="69">
        <f ca="1">--TRIM(RIGHT(SUBSTITUTE(LEFT(C86,_xlfn.AGGREGATE(16,6,FIND({0,1,2,3,4,5,6,7,8,9},C86,ROW(INDIRECT("1:"&amp;LEN(C86)))),1))," ",REPT(" ",LEN(C86))),LEN(C86)))</f>
        <v>4</v>
      </c>
      <c r="J87" s="70"/>
      <c r="K87" s="35"/>
      <c r="L87" s="35"/>
    </row>
    <row r="88" spans="1:12" ht="34.5" customHeight="1" x14ac:dyDescent="0.3">
      <c r="A88" s="71" t="s">
        <v>190</v>
      </c>
      <c r="B88" s="72"/>
      <c r="C88" s="73" t="str">
        <f ca="1">K86</f>
        <v>Excavation work Completed. Plinth work completed, RCC upto 4 Slab Completed</v>
      </c>
      <c r="D88" s="73"/>
      <c r="E88" s="73"/>
      <c r="F88" s="73"/>
      <c r="G88" s="73"/>
      <c r="H88" s="73"/>
      <c r="I88" s="73"/>
      <c r="J88" s="74"/>
      <c r="K88" s="35" t="s">
        <v>191</v>
      </c>
      <c r="L88" s="35"/>
    </row>
    <row r="89" spans="1:12" ht="15" customHeight="1" x14ac:dyDescent="0.3">
      <c r="A89" s="78" t="s">
        <v>28</v>
      </c>
      <c r="B89" s="79"/>
      <c r="C89" s="43" t="s">
        <v>192</v>
      </c>
      <c r="D89" s="80" t="s">
        <v>193</v>
      </c>
      <c r="E89" s="80"/>
      <c r="F89" s="80" t="s">
        <v>194</v>
      </c>
      <c r="G89" s="80"/>
      <c r="H89" s="80" t="s">
        <v>195</v>
      </c>
      <c r="I89" s="80"/>
      <c r="J89" s="81"/>
      <c r="K89" s="38" t="s">
        <v>196</v>
      </c>
      <c r="L89" s="39">
        <f ca="1">I87*25%</f>
        <v>1</v>
      </c>
    </row>
    <row r="90" spans="1:12" ht="15" customHeight="1" x14ac:dyDescent="0.3">
      <c r="A90" s="60" t="s">
        <v>197</v>
      </c>
      <c r="B90" s="61"/>
      <c r="C90" s="44">
        <f ca="1">L91</f>
        <v>4</v>
      </c>
      <c r="D90" s="53">
        <f ca="1">((100/I87)*C90)/100</f>
        <v>1</v>
      </c>
      <c r="E90" s="53"/>
      <c r="F90" s="53">
        <f ca="1">(((C91/I87*10)+(40/(D87+G87+I87)*C92)+(7.5/(I87)*C93)+(7.5/(I87)*C94)+(10/I87*C95)+(10/I87*C96)+(5/I87*C97)+(5/I87*C98)+(5/I87*C99))/100)</f>
        <v>0.42</v>
      </c>
      <c r="G90" s="53"/>
      <c r="H90" s="53">
        <f ca="1">((((C90/I87)*20)+((C91/I87)*25)+(30/(I87+G87+D87)*C92)+(5/I87*C93)+(5/I87*C94)+(5/I87*C95)+(5/I87*C96)+(0/I87*C97)+(0/I87*C98)+(5/I87*C99))/100)</f>
        <v>0.69</v>
      </c>
      <c r="I90" s="53"/>
      <c r="J90" s="76"/>
      <c r="K90" s="38" t="s">
        <v>198</v>
      </c>
      <c r="L90" s="38">
        <f ca="1">I87*50%</f>
        <v>2</v>
      </c>
    </row>
    <row r="91" spans="1:12" ht="15" customHeight="1" x14ac:dyDescent="0.3">
      <c r="A91" s="60" t="s">
        <v>29</v>
      </c>
      <c r="B91" s="61"/>
      <c r="C91" s="45">
        <f ca="1">L99</f>
        <v>4</v>
      </c>
      <c r="D91" s="53">
        <f ca="1">((100/I87)*C91)/100</f>
        <v>1</v>
      </c>
      <c r="E91" s="53"/>
      <c r="F91" s="53"/>
      <c r="G91" s="53"/>
      <c r="H91" s="53"/>
      <c r="I91" s="53"/>
      <c r="J91" s="76"/>
      <c r="K91" s="38" t="s">
        <v>199</v>
      </c>
      <c r="L91" s="38">
        <f ca="1">I87</f>
        <v>4</v>
      </c>
    </row>
    <row r="92" spans="1:12" ht="15" customHeight="1" x14ac:dyDescent="0.3">
      <c r="A92" s="60" t="s">
        <v>221</v>
      </c>
      <c r="B92" s="61"/>
      <c r="C92" s="45">
        <v>4</v>
      </c>
      <c r="D92" s="53">
        <f ca="1">((100/(D87+G87+I87))*C92)/100</f>
        <v>0.8</v>
      </c>
      <c r="E92" s="53"/>
      <c r="F92" s="53"/>
      <c r="G92" s="53"/>
      <c r="H92" s="53"/>
      <c r="I92" s="53"/>
      <c r="J92" s="76"/>
      <c r="K92" s="38" t="s">
        <v>200</v>
      </c>
      <c r="L92" s="40">
        <f ca="1">(IF(B87&gt;1,(I87/(B87+2)),I87/4))</f>
        <v>1</v>
      </c>
    </row>
    <row r="93" spans="1:12" ht="15" customHeight="1" x14ac:dyDescent="0.3">
      <c r="A93" s="60" t="s">
        <v>201</v>
      </c>
      <c r="B93" s="61" t="s">
        <v>202</v>
      </c>
      <c r="C93" s="44">
        <v>0</v>
      </c>
      <c r="D93" s="53">
        <f ca="1">((100/I87)*C93)/100</f>
        <v>0</v>
      </c>
      <c r="E93" s="53"/>
      <c r="F93" s="53"/>
      <c r="G93" s="53"/>
      <c r="H93" s="53"/>
      <c r="I93" s="53"/>
      <c r="J93" s="76"/>
      <c r="K93" s="38" t="s">
        <v>203</v>
      </c>
      <c r="L93" s="40">
        <f ca="1">(IF(B87&gt;1,(I87/(B87+2)+L92),I87/4+L92))</f>
        <v>2</v>
      </c>
    </row>
    <row r="94" spans="1:12" ht="15" customHeight="1" x14ac:dyDescent="0.3">
      <c r="A94" s="60" t="s">
        <v>204</v>
      </c>
      <c r="B94" s="61" t="s">
        <v>202</v>
      </c>
      <c r="C94" s="44">
        <v>0</v>
      </c>
      <c r="D94" s="53">
        <f ca="1">((100/I87)*C94)/100</f>
        <v>0</v>
      </c>
      <c r="E94" s="53"/>
      <c r="F94" s="53"/>
      <c r="G94" s="53"/>
      <c r="H94" s="53"/>
      <c r="I94" s="53"/>
      <c r="J94" s="76"/>
      <c r="K94" s="38" t="s">
        <v>205</v>
      </c>
      <c r="L94" s="40">
        <f>(IF(B87&gt;1,(I87/(B87+2)+L93),0))</f>
        <v>0</v>
      </c>
    </row>
    <row r="95" spans="1:12" ht="15" customHeight="1" x14ac:dyDescent="0.3">
      <c r="A95" s="60" t="s">
        <v>206</v>
      </c>
      <c r="B95" s="61" t="s">
        <v>207</v>
      </c>
      <c r="C95" s="44">
        <v>0</v>
      </c>
      <c r="D95" s="53">
        <f ca="1">((100/(I87))*C95)/100</f>
        <v>0</v>
      </c>
      <c r="E95" s="53"/>
      <c r="F95" s="53"/>
      <c r="G95" s="53"/>
      <c r="H95" s="53"/>
      <c r="I95" s="53"/>
      <c r="J95" s="76"/>
      <c r="K95" s="38" t="s">
        <v>208</v>
      </c>
      <c r="L95" s="40">
        <f>(IF(B87&gt;2,(I87/(B87+2)+L94),0))</f>
        <v>0</v>
      </c>
    </row>
    <row r="96" spans="1:12" ht="15" customHeight="1" x14ac:dyDescent="0.3">
      <c r="A96" s="60" t="s">
        <v>209</v>
      </c>
      <c r="B96" s="61" t="s">
        <v>209</v>
      </c>
      <c r="C96" s="44">
        <v>0</v>
      </c>
      <c r="D96" s="53">
        <f ca="1">((100/I87)*C96)/100</f>
        <v>0</v>
      </c>
      <c r="E96" s="53"/>
      <c r="F96" s="53"/>
      <c r="G96" s="53"/>
      <c r="H96" s="53"/>
      <c r="I96" s="53"/>
      <c r="J96" s="76"/>
      <c r="K96" s="38" t="s">
        <v>210</v>
      </c>
      <c r="L96" s="41">
        <f>(IF(B87&gt;3,(I87/(B87+2)+L95),0))</f>
        <v>0</v>
      </c>
    </row>
    <row r="97" spans="1:12" ht="15" customHeight="1" x14ac:dyDescent="0.3">
      <c r="A97" s="60" t="s">
        <v>211</v>
      </c>
      <c r="B97" s="61"/>
      <c r="C97" s="44">
        <v>0</v>
      </c>
      <c r="D97" s="53">
        <f ca="1">((100/I87)*C97)/100</f>
        <v>0</v>
      </c>
      <c r="E97" s="53"/>
      <c r="F97" s="53"/>
      <c r="G97" s="53"/>
      <c r="H97" s="53"/>
      <c r="I97" s="53"/>
      <c r="J97" s="76"/>
      <c r="K97" s="38" t="s">
        <v>212</v>
      </c>
      <c r="L97" s="40">
        <f>(IF(B87&gt;4,(I87/(B87+2)+L96),0))</f>
        <v>0</v>
      </c>
    </row>
    <row r="98" spans="1:12" ht="15" customHeight="1" x14ac:dyDescent="0.3">
      <c r="A98" s="60" t="s">
        <v>213</v>
      </c>
      <c r="B98" s="61" t="s">
        <v>213</v>
      </c>
      <c r="C98" s="44">
        <v>0</v>
      </c>
      <c r="D98" s="53">
        <f ca="1">((100/(I87))*C98)/100</f>
        <v>0</v>
      </c>
      <c r="E98" s="53"/>
      <c r="F98" s="53"/>
      <c r="G98" s="53"/>
      <c r="H98" s="53"/>
      <c r="I98" s="53"/>
      <c r="J98" s="76"/>
      <c r="K98" s="38" t="s">
        <v>214</v>
      </c>
      <c r="L98" s="40">
        <f ca="1">(IF(B87=1,(I87/(B87+3)+L93),IF(B87=0,(I87/4+L93),IF(B87&gt;1,0))))</f>
        <v>3</v>
      </c>
    </row>
    <row r="99" spans="1:12" ht="15" customHeight="1" thickBot="1" x14ac:dyDescent="0.35">
      <c r="A99" s="62" t="s">
        <v>215</v>
      </c>
      <c r="B99" s="63"/>
      <c r="C99" s="46">
        <v>0</v>
      </c>
      <c r="D99" s="64">
        <f ca="1">((100/(I87))*C99)/100</f>
        <v>0</v>
      </c>
      <c r="E99" s="64"/>
      <c r="F99" s="64"/>
      <c r="G99" s="64"/>
      <c r="H99" s="64"/>
      <c r="I99" s="64"/>
      <c r="J99" s="77"/>
      <c r="K99" s="38" t="s">
        <v>216</v>
      </c>
      <c r="L99" s="40">
        <f ca="1">(IF(B87&gt;1.5,(I87/(B87+2)+L93+MAX(0,L94-L93)+MAX(0,L95-L94)+MAX(0,L96-L95)+MAX(0,L97-L96)+MAX(0,L98-L97)),IF(B87=1,(I87/(B87+3)+L98),IF(B87=0,I87/4+L98))))</f>
        <v>4</v>
      </c>
    </row>
    <row r="100" spans="1:12" ht="15.6" x14ac:dyDescent="0.3">
      <c r="A100" s="85" t="s">
        <v>185</v>
      </c>
      <c r="B100" s="86"/>
      <c r="C100" s="67" t="s">
        <v>249</v>
      </c>
      <c r="D100" s="67"/>
      <c r="E100" s="67"/>
      <c r="F100" s="67"/>
      <c r="G100" s="67"/>
      <c r="H100" s="67"/>
      <c r="I100" s="67"/>
      <c r="J100" s="68"/>
      <c r="K100" s="35" t="str">
        <f ca="1">(IF(F104&gt;99%,"All work completed. Please provide OC.",IF(F104&gt;89.8%,"Plinth, RCC, Brick, Plaster, Flooring, Painting work Completed. Finishing work is in process.",IF(F104&lt;94%,(IF(C104=0,"Work not yet Started.",IF(D104=25%,"Piling work in process",IF(D104=50%,"Excavation work in process",IF(D104=100%,"Excavation work Completed. ","0")))&amp;(IF(C105=0%,"",IF(C105=L106,"Footing work is process",IF(C105=L107,"Footing work Completed",IF(C105=L108,"1st Basement Completed",IF(C105=L109,"1st &amp; 2nd Basement Completed",IF(C105=L110,"1st to 3rd Basement Completed",IF(C105=L111,"1st to 4th Basement Completed",IF(C105=L112,"Plinth work is process",IF(C105=L113,"Plinth work completed","0")))))))))))&amp;(IF(C106=(D101+G101+I101),", RCC Slab",IF(C106&gt;0,", RCC upto "&amp;C106&amp;" Slab",""))&amp;(IF(C107=I101,", Brickwork",IF(C107&gt;0,", Brickwork upto "&amp;C107&amp;" Floor",""))&amp;(IF(C108=I101,", Internal Plaster",IF(C108&gt;0,", Internal Plaster upto "&amp;C108&amp;" Floor",""))&amp;(IF(C109=I101,", External Plaster",IF(C109&gt;0,", External Plaster upto "&amp;C109&amp;" Floor",""))&amp;(IF(C110=I101,", Flooring",IF(C110&gt;0,", Flooring upto "&amp;C110&amp;" Floor",""))&amp;(IF(C111=I101,", Painting",IF(C111&gt;0,", Painting upto "&amp;C111&amp;" Floor",""))&amp;(IF(C112&gt;0,", Finishing upto "&amp;C112&amp;" Floor","")&amp;(IF(C106&gt;0.5," Completed",""))))))))))))))</f>
        <v>Excavation work Completed. Plinth work completed, RCC upto 3 Slab Completed</v>
      </c>
      <c r="L100" s="35"/>
    </row>
    <row r="101" spans="1:12" ht="15" customHeight="1" x14ac:dyDescent="0.3">
      <c r="A101" s="36" t="s">
        <v>186</v>
      </c>
      <c r="B101" s="42">
        <v>0</v>
      </c>
      <c r="C101" s="37" t="s">
        <v>187</v>
      </c>
      <c r="D101" s="37">
        <v>1</v>
      </c>
      <c r="E101" s="69" t="s">
        <v>188</v>
      </c>
      <c r="F101" s="69"/>
      <c r="G101" s="37">
        <v>0</v>
      </c>
      <c r="H101" s="37" t="s">
        <v>189</v>
      </c>
      <c r="I101" s="69">
        <f ca="1">--TRIM(RIGHT(SUBSTITUTE(LEFT(C100,_xlfn.AGGREGATE(16,6,FIND({0,1,2,3,4,5,6,7,8,9},C100,ROW(INDIRECT("1:"&amp;LEN(C100)))),1))," ",REPT(" ",LEN(C100))),LEN(C100)))</f>
        <v>4</v>
      </c>
      <c r="J101" s="70"/>
      <c r="K101" s="35"/>
      <c r="L101" s="35"/>
    </row>
    <row r="102" spans="1:12" ht="15.6" x14ac:dyDescent="0.3">
      <c r="A102" s="71" t="s">
        <v>190</v>
      </c>
      <c r="B102" s="72"/>
      <c r="C102" s="73" t="str">
        <f ca="1">K100</f>
        <v>Excavation work Completed. Plinth work completed, RCC upto 3 Slab Completed</v>
      </c>
      <c r="D102" s="73"/>
      <c r="E102" s="73"/>
      <c r="F102" s="73"/>
      <c r="G102" s="73"/>
      <c r="H102" s="73"/>
      <c r="I102" s="73"/>
      <c r="J102" s="74"/>
      <c r="K102" s="35" t="s">
        <v>191</v>
      </c>
      <c r="L102" s="35"/>
    </row>
    <row r="103" spans="1:12" ht="15" customHeight="1" x14ac:dyDescent="0.3">
      <c r="A103" s="78" t="s">
        <v>28</v>
      </c>
      <c r="B103" s="79"/>
      <c r="C103" s="43" t="s">
        <v>192</v>
      </c>
      <c r="D103" s="80" t="s">
        <v>193</v>
      </c>
      <c r="E103" s="80"/>
      <c r="F103" s="80" t="s">
        <v>194</v>
      </c>
      <c r="G103" s="80"/>
      <c r="H103" s="80" t="s">
        <v>195</v>
      </c>
      <c r="I103" s="80"/>
      <c r="J103" s="81"/>
      <c r="K103" s="38" t="s">
        <v>196</v>
      </c>
      <c r="L103" s="39">
        <f ca="1">I101*25%</f>
        <v>1</v>
      </c>
    </row>
    <row r="104" spans="1:12" ht="15" customHeight="1" x14ac:dyDescent="0.3">
      <c r="A104" s="60" t="s">
        <v>197</v>
      </c>
      <c r="B104" s="61"/>
      <c r="C104" s="44">
        <f ca="1">L105</f>
        <v>4</v>
      </c>
      <c r="D104" s="53">
        <f ca="1">((100/I101)*C104)/100</f>
        <v>1</v>
      </c>
      <c r="E104" s="53"/>
      <c r="F104" s="53">
        <f ca="1">(((C105/I101*10)+(40/(D101+G101+I101)*C106)+(7.5/(I101)*C107)+(7.5/(I101)*C108)+(10/I101*C109)+(10/I101*C110)+(5/I101*C111)+(5/I101*C112)+(5/I101*C113))/100)</f>
        <v>0.34</v>
      </c>
      <c r="G104" s="53"/>
      <c r="H104" s="53">
        <f ca="1">((((C104/I101)*20)+((C105/I101)*25)+(30/(I101+G101+D101)*C106)+(5/I101*C107)+(5/I101*C108)+(5/I101*C109)+(5/I101*C110)+(0/I101*C111)+(0/I101*C112)+(5/I101*C113))/100)</f>
        <v>0.63</v>
      </c>
      <c r="I104" s="53"/>
      <c r="J104" s="76"/>
      <c r="K104" s="38" t="s">
        <v>198</v>
      </c>
      <c r="L104" s="38">
        <f ca="1">I101*50%</f>
        <v>2</v>
      </c>
    </row>
    <row r="105" spans="1:12" ht="15" customHeight="1" x14ac:dyDescent="0.3">
      <c r="A105" s="60" t="s">
        <v>29</v>
      </c>
      <c r="B105" s="61"/>
      <c r="C105" s="45">
        <f ca="1">L113</f>
        <v>4</v>
      </c>
      <c r="D105" s="53">
        <f ca="1">((100/I101)*C105)/100</f>
        <v>1</v>
      </c>
      <c r="E105" s="53"/>
      <c r="F105" s="53"/>
      <c r="G105" s="53"/>
      <c r="H105" s="53"/>
      <c r="I105" s="53"/>
      <c r="J105" s="76"/>
      <c r="K105" s="38" t="s">
        <v>199</v>
      </c>
      <c r="L105" s="38">
        <f ca="1">I101</f>
        <v>4</v>
      </c>
    </row>
    <row r="106" spans="1:12" ht="15" customHeight="1" x14ac:dyDescent="0.3">
      <c r="A106" s="60" t="s">
        <v>221</v>
      </c>
      <c r="B106" s="61"/>
      <c r="C106" s="45">
        <v>3</v>
      </c>
      <c r="D106" s="53">
        <f ca="1">((100/(D101+G101+I101))*C106)/100</f>
        <v>0.6</v>
      </c>
      <c r="E106" s="53"/>
      <c r="F106" s="53"/>
      <c r="G106" s="53"/>
      <c r="H106" s="53"/>
      <c r="I106" s="53"/>
      <c r="J106" s="76"/>
      <c r="K106" s="38" t="s">
        <v>200</v>
      </c>
      <c r="L106" s="40">
        <f ca="1">(IF(B101&gt;1,(I101/(B101+2)),I101/4))</f>
        <v>1</v>
      </c>
    </row>
    <row r="107" spans="1:12" ht="15" customHeight="1" x14ac:dyDescent="0.3">
      <c r="A107" s="60" t="s">
        <v>201</v>
      </c>
      <c r="B107" s="61" t="s">
        <v>202</v>
      </c>
      <c r="C107" s="44">
        <v>0</v>
      </c>
      <c r="D107" s="53">
        <f ca="1">((100/I101)*C107)/100</f>
        <v>0</v>
      </c>
      <c r="E107" s="53"/>
      <c r="F107" s="53"/>
      <c r="G107" s="53"/>
      <c r="H107" s="53"/>
      <c r="I107" s="53"/>
      <c r="J107" s="76"/>
      <c r="K107" s="38" t="s">
        <v>203</v>
      </c>
      <c r="L107" s="40">
        <f ca="1">(IF(B101&gt;1,(I101/(B101+2)+L106),I101/4+L106))</f>
        <v>2</v>
      </c>
    </row>
    <row r="108" spans="1:12" ht="15" customHeight="1" x14ac:dyDescent="0.3">
      <c r="A108" s="60" t="s">
        <v>204</v>
      </c>
      <c r="B108" s="61" t="s">
        <v>202</v>
      </c>
      <c r="C108" s="44">
        <v>0</v>
      </c>
      <c r="D108" s="53">
        <f ca="1">((100/I101)*C108)/100</f>
        <v>0</v>
      </c>
      <c r="E108" s="53"/>
      <c r="F108" s="53"/>
      <c r="G108" s="53"/>
      <c r="H108" s="53"/>
      <c r="I108" s="53"/>
      <c r="J108" s="76"/>
      <c r="K108" s="38" t="s">
        <v>205</v>
      </c>
      <c r="L108" s="40">
        <f>(IF(B101&gt;1,(I101/(B101+2)+L107),0))</f>
        <v>0</v>
      </c>
    </row>
    <row r="109" spans="1:12" ht="15" customHeight="1" x14ac:dyDescent="0.3">
      <c r="A109" s="60" t="s">
        <v>206</v>
      </c>
      <c r="B109" s="61" t="s">
        <v>207</v>
      </c>
      <c r="C109" s="44">
        <v>0</v>
      </c>
      <c r="D109" s="53">
        <f ca="1">((100/(I101))*C109)/100</f>
        <v>0</v>
      </c>
      <c r="E109" s="53"/>
      <c r="F109" s="53"/>
      <c r="G109" s="53"/>
      <c r="H109" s="53"/>
      <c r="I109" s="53"/>
      <c r="J109" s="76"/>
      <c r="K109" s="38" t="s">
        <v>208</v>
      </c>
      <c r="L109" s="40">
        <f>(IF(B101&gt;2,(I101/(B101+2)+L108),0))</f>
        <v>0</v>
      </c>
    </row>
    <row r="110" spans="1:12" ht="15" customHeight="1" x14ac:dyDescent="0.3">
      <c r="A110" s="60" t="s">
        <v>209</v>
      </c>
      <c r="B110" s="61" t="s">
        <v>209</v>
      </c>
      <c r="C110" s="44">
        <v>0</v>
      </c>
      <c r="D110" s="53">
        <f ca="1">((100/I101)*C110)/100</f>
        <v>0</v>
      </c>
      <c r="E110" s="53"/>
      <c r="F110" s="53"/>
      <c r="G110" s="53"/>
      <c r="H110" s="53"/>
      <c r="I110" s="53"/>
      <c r="J110" s="76"/>
      <c r="K110" s="38" t="s">
        <v>210</v>
      </c>
      <c r="L110" s="41">
        <f>(IF(B101&gt;3,(I101/(B101+2)+L109),0))</f>
        <v>0</v>
      </c>
    </row>
    <row r="111" spans="1:12" ht="15" customHeight="1" x14ac:dyDescent="0.3">
      <c r="A111" s="60" t="s">
        <v>211</v>
      </c>
      <c r="B111" s="61"/>
      <c r="C111" s="44">
        <v>0</v>
      </c>
      <c r="D111" s="53">
        <f ca="1">((100/I101)*C111)/100</f>
        <v>0</v>
      </c>
      <c r="E111" s="53"/>
      <c r="F111" s="53"/>
      <c r="G111" s="53"/>
      <c r="H111" s="53"/>
      <c r="I111" s="53"/>
      <c r="J111" s="76"/>
      <c r="K111" s="38" t="s">
        <v>212</v>
      </c>
      <c r="L111" s="40">
        <f>(IF(B101&gt;4,(I101/(B101+2)+L110),0))</f>
        <v>0</v>
      </c>
    </row>
    <row r="112" spans="1:12" ht="15" customHeight="1" x14ac:dyDescent="0.3">
      <c r="A112" s="60" t="s">
        <v>213</v>
      </c>
      <c r="B112" s="61" t="s">
        <v>213</v>
      </c>
      <c r="C112" s="44">
        <v>0</v>
      </c>
      <c r="D112" s="53">
        <f ca="1">((100/(I101))*C112)/100</f>
        <v>0</v>
      </c>
      <c r="E112" s="53"/>
      <c r="F112" s="53"/>
      <c r="G112" s="53"/>
      <c r="H112" s="53"/>
      <c r="I112" s="53"/>
      <c r="J112" s="76"/>
      <c r="K112" s="38" t="s">
        <v>214</v>
      </c>
      <c r="L112" s="40">
        <f ca="1">(IF(B101=1,(I101/(B101+3)+L107),IF(B101=0,(I101/4+L107),IF(B101&gt;1,0))))</f>
        <v>3</v>
      </c>
    </row>
    <row r="113" spans="1:12" ht="15" customHeight="1" thickBot="1" x14ac:dyDescent="0.35">
      <c r="A113" s="62" t="s">
        <v>215</v>
      </c>
      <c r="B113" s="63"/>
      <c r="C113" s="46">
        <v>0</v>
      </c>
      <c r="D113" s="64">
        <f ca="1">((100/(I101))*C113)/100</f>
        <v>0</v>
      </c>
      <c r="E113" s="64"/>
      <c r="F113" s="64"/>
      <c r="G113" s="64"/>
      <c r="H113" s="64"/>
      <c r="I113" s="64"/>
      <c r="J113" s="77"/>
      <c r="K113" s="38" t="s">
        <v>216</v>
      </c>
      <c r="L113" s="40">
        <f ca="1">(IF(B101&gt;1.5,(I101/(B101+2)+L107+MAX(0,L108-L107)+MAX(0,L109-L108)+MAX(0,L110-L109)+MAX(0,L111-L110)+MAX(0,L112-L111)),IF(B101=1,(I101/(B101+3)+L112),IF(B101=0,I101/4+L112))))</f>
        <v>4</v>
      </c>
    </row>
    <row r="114" spans="1:12" ht="15.6" x14ac:dyDescent="0.3">
      <c r="A114" s="87" t="s">
        <v>185</v>
      </c>
      <c r="B114" s="88"/>
      <c r="C114" s="67" t="s">
        <v>250</v>
      </c>
      <c r="D114" s="67"/>
      <c r="E114" s="67"/>
      <c r="F114" s="67"/>
      <c r="G114" s="67"/>
      <c r="H114" s="67"/>
      <c r="I114" s="67"/>
      <c r="J114" s="68"/>
      <c r="K114" s="35" t="str">
        <f ca="1">(IF(F118&gt;99%,"All work completed. Please provide OC.",IF(F118&gt;89.8%,"Plinth, RCC, Brick, Plaster, Flooring, Painting work Completed. Finishing work is in process.",IF(F118&lt;94%,(IF(C118=0,"Work not yet Started.",IF(D118=25%,"Piling work in process",IF(D118=50%,"Excavation work in process",IF(D118=100%,"Excavation work Completed. ","0")))&amp;(IF(C119=0%,"",IF(C119=L120,"Footing work is process",IF(C119=L121,"Footing work Completed",IF(C119=L122,"1st Basement Completed",IF(C119=L123,"1st &amp; 2nd Basement Completed",IF(C119=L124,"1st to 3rd Basement Completed",IF(C119=L125,"1st to 4th Basement Completed",IF(C119=L126,"Plinth work is process",IF(C119=L127,"Plinth work completed","0")))))))))))&amp;(IF(C120=(D115+G115+I115),", RCC Slab",IF(C120&gt;0,", RCC upto "&amp;C120&amp;" Slab",""))&amp;(IF(C121=I115,", Brickwork",IF(C121&gt;0,", Brickwork upto "&amp;C121&amp;" Floor",""))&amp;(IF(C122=I115,", Internal Plaster",IF(C122&gt;0,", Internal Plaster upto "&amp;C122&amp;" Floor",""))&amp;(IF(C123=I115,", External Plaster",IF(C123&gt;0,", External Plaster upto "&amp;C123&amp;" Floor",""))&amp;(IF(C124=I115,", Flooring",IF(C124&gt;0,", Flooring upto "&amp;C124&amp;" Floor",""))&amp;(IF(C125=I115,", Painting",IF(C125&gt;0,", Painting upto "&amp;C125&amp;" Floor",""))&amp;(IF(C126&gt;0,", Finishing upto "&amp;C126&amp;" Floor","")&amp;(IF(C120&gt;0.5," Completed",""))))))))))))))</f>
        <v>Excavation work Completed. Plinth work completed, RCC upto 1 Slab Completed</v>
      </c>
      <c r="L114" s="35"/>
    </row>
    <row r="115" spans="1:12" ht="15" customHeight="1" x14ac:dyDescent="0.3">
      <c r="A115" s="36" t="s">
        <v>186</v>
      </c>
      <c r="B115" s="42">
        <v>0</v>
      </c>
      <c r="C115" s="37" t="s">
        <v>187</v>
      </c>
      <c r="D115" s="37">
        <v>1</v>
      </c>
      <c r="E115" s="69" t="s">
        <v>188</v>
      </c>
      <c r="F115" s="69"/>
      <c r="G115" s="37">
        <v>0</v>
      </c>
      <c r="H115" s="37" t="s">
        <v>189</v>
      </c>
      <c r="I115" s="69">
        <f ca="1">--TRIM(RIGHT(SUBSTITUTE(LEFT(C114,_xlfn.AGGREGATE(16,6,FIND({0,1,2,3,4,5,6,7,8,9},C114,ROW(INDIRECT("1:"&amp;LEN(C114)))),1))," ",REPT(" ",LEN(C114))),LEN(C114)))</f>
        <v>4</v>
      </c>
      <c r="J115" s="70"/>
      <c r="K115" s="35"/>
      <c r="L115" s="35"/>
    </row>
    <row r="116" spans="1:12" ht="15.6" x14ac:dyDescent="0.3">
      <c r="A116" s="71" t="s">
        <v>190</v>
      </c>
      <c r="B116" s="72"/>
      <c r="C116" s="73" t="str">
        <f ca="1">K114</f>
        <v>Excavation work Completed. Plinth work completed, RCC upto 1 Slab Completed</v>
      </c>
      <c r="D116" s="73"/>
      <c r="E116" s="73"/>
      <c r="F116" s="73"/>
      <c r="G116" s="73"/>
      <c r="H116" s="73"/>
      <c r="I116" s="73"/>
      <c r="J116" s="74"/>
      <c r="K116" s="35" t="s">
        <v>191</v>
      </c>
      <c r="L116" s="35"/>
    </row>
    <row r="117" spans="1:12" ht="15" customHeight="1" x14ac:dyDescent="0.3">
      <c r="A117" s="78" t="s">
        <v>28</v>
      </c>
      <c r="B117" s="79"/>
      <c r="C117" s="43" t="s">
        <v>192</v>
      </c>
      <c r="D117" s="80" t="s">
        <v>193</v>
      </c>
      <c r="E117" s="80"/>
      <c r="F117" s="80" t="s">
        <v>194</v>
      </c>
      <c r="G117" s="80"/>
      <c r="H117" s="80" t="s">
        <v>195</v>
      </c>
      <c r="I117" s="80"/>
      <c r="J117" s="81"/>
      <c r="K117" s="38" t="s">
        <v>196</v>
      </c>
      <c r="L117" s="39">
        <f ca="1">I115*25%</f>
        <v>1</v>
      </c>
    </row>
    <row r="118" spans="1:12" ht="15" customHeight="1" x14ac:dyDescent="0.3">
      <c r="A118" s="60" t="s">
        <v>197</v>
      </c>
      <c r="B118" s="61"/>
      <c r="C118" s="44">
        <f ca="1">L119</f>
        <v>4</v>
      </c>
      <c r="D118" s="53">
        <f ca="1">((100/I115)*C118)/100</f>
        <v>1</v>
      </c>
      <c r="E118" s="53"/>
      <c r="F118" s="53">
        <f ca="1">(((C119/I115*10)+(40/(D115+G115+I115)*C120)+(7.5/(I115)*C121)+(7.5/(I115)*C122)+(10/I115*C123)+(10/I115*C124)+(5/I115*C125)+(5/I115*C126)+(5/I115*C127))/100)</f>
        <v>0.18</v>
      </c>
      <c r="G118" s="53"/>
      <c r="H118" s="53">
        <f ca="1">((((C118/I115)*20)+((C119/I115)*25)+(30/(I115+G115+D115)*C120)+(5/I115*C121)+(5/I115*C122)+(5/I115*C123)+(5/I115*C124)+(0/I115*C125)+(0/I115*C126)+(5/I115*C127))/100)</f>
        <v>0.51</v>
      </c>
      <c r="I118" s="53"/>
      <c r="J118" s="76"/>
      <c r="K118" s="38" t="s">
        <v>198</v>
      </c>
      <c r="L118" s="38">
        <f ca="1">I115*50%</f>
        <v>2</v>
      </c>
    </row>
    <row r="119" spans="1:12" ht="15" customHeight="1" x14ac:dyDescent="0.3">
      <c r="A119" s="60" t="s">
        <v>29</v>
      </c>
      <c r="B119" s="61"/>
      <c r="C119" s="45">
        <f ca="1">L127</f>
        <v>4</v>
      </c>
      <c r="D119" s="53">
        <f ca="1">((100/I115)*C119)/100</f>
        <v>1</v>
      </c>
      <c r="E119" s="53"/>
      <c r="F119" s="53"/>
      <c r="G119" s="53"/>
      <c r="H119" s="53"/>
      <c r="I119" s="53"/>
      <c r="J119" s="76"/>
      <c r="K119" s="38" t="s">
        <v>199</v>
      </c>
      <c r="L119" s="38">
        <f ca="1">I115</f>
        <v>4</v>
      </c>
    </row>
    <row r="120" spans="1:12" ht="15" customHeight="1" x14ac:dyDescent="0.3">
      <c r="A120" s="60" t="s">
        <v>221</v>
      </c>
      <c r="B120" s="61"/>
      <c r="C120" s="45">
        <v>1</v>
      </c>
      <c r="D120" s="53">
        <f ca="1">((100/(D115+G115+I115))*C120)/100</f>
        <v>0.2</v>
      </c>
      <c r="E120" s="53"/>
      <c r="F120" s="53"/>
      <c r="G120" s="53"/>
      <c r="H120" s="53"/>
      <c r="I120" s="53"/>
      <c r="J120" s="76"/>
      <c r="K120" s="38" t="s">
        <v>200</v>
      </c>
      <c r="L120" s="40">
        <f ca="1">(IF(B115&gt;1,(I115/(B115+2)),I115/4))</f>
        <v>1</v>
      </c>
    </row>
    <row r="121" spans="1:12" ht="15" customHeight="1" x14ac:dyDescent="0.3">
      <c r="A121" s="60" t="s">
        <v>201</v>
      </c>
      <c r="B121" s="61" t="s">
        <v>202</v>
      </c>
      <c r="C121" s="44">
        <v>0</v>
      </c>
      <c r="D121" s="53">
        <f ca="1">((100/I115)*C121)/100</f>
        <v>0</v>
      </c>
      <c r="E121" s="53"/>
      <c r="F121" s="53"/>
      <c r="G121" s="53"/>
      <c r="H121" s="53"/>
      <c r="I121" s="53"/>
      <c r="J121" s="76"/>
      <c r="K121" s="38" t="s">
        <v>203</v>
      </c>
      <c r="L121" s="40">
        <f ca="1">(IF(B115&gt;1,(I115/(B115+2)+L120),I115/4+L120))</f>
        <v>2</v>
      </c>
    </row>
    <row r="122" spans="1:12" ht="15" customHeight="1" x14ac:dyDescent="0.3">
      <c r="A122" s="60" t="s">
        <v>204</v>
      </c>
      <c r="B122" s="61" t="s">
        <v>202</v>
      </c>
      <c r="C122" s="44">
        <v>0</v>
      </c>
      <c r="D122" s="53">
        <f ca="1">((100/I115)*C122)/100</f>
        <v>0</v>
      </c>
      <c r="E122" s="53"/>
      <c r="F122" s="53"/>
      <c r="G122" s="53"/>
      <c r="H122" s="53"/>
      <c r="I122" s="53"/>
      <c r="J122" s="76"/>
      <c r="K122" s="38" t="s">
        <v>205</v>
      </c>
      <c r="L122" s="40">
        <f>(IF(B115&gt;1,(I115/(B115+2)+L121),0))</f>
        <v>0</v>
      </c>
    </row>
    <row r="123" spans="1:12" ht="15" customHeight="1" x14ac:dyDescent="0.3">
      <c r="A123" s="60" t="s">
        <v>206</v>
      </c>
      <c r="B123" s="61" t="s">
        <v>207</v>
      </c>
      <c r="C123" s="44">
        <v>0</v>
      </c>
      <c r="D123" s="53">
        <f ca="1">((100/(I115))*C123)/100</f>
        <v>0</v>
      </c>
      <c r="E123" s="53"/>
      <c r="F123" s="53"/>
      <c r="G123" s="53"/>
      <c r="H123" s="53"/>
      <c r="I123" s="53"/>
      <c r="J123" s="76"/>
      <c r="K123" s="38" t="s">
        <v>208</v>
      </c>
      <c r="L123" s="40">
        <f>(IF(B115&gt;2,(I115/(B115+2)+L122),0))</f>
        <v>0</v>
      </c>
    </row>
    <row r="124" spans="1:12" ht="15" customHeight="1" x14ac:dyDescent="0.3">
      <c r="A124" s="60" t="s">
        <v>209</v>
      </c>
      <c r="B124" s="61" t="s">
        <v>209</v>
      </c>
      <c r="C124" s="44">
        <v>0</v>
      </c>
      <c r="D124" s="53">
        <f ca="1">((100/I115)*C124)/100</f>
        <v>0</v>
      </c>
      <c r="E124" s="53"/>
      <c r="F124" s="53"/>
      <c r="G124" s="53"/>
      <c r="H124" s="53"/>
      <c r="I124" s="53"/>
      <c r="J124" s="76"/>
      <c r="K124" s="38" t="s">
        <v>210</v>
      </c>
      <c r="L124" s="41">
        <f>(IF(B115&gt;3,(I115/(B115+2)+L123),0))</f>
        <v>0</v>
      </c>
    </row>
    <row r="125" spans="1:12" ht="15" customHeight="1" x14ac:dyDescent="0.3">
      <c r="A125" s="60" t="s">
        <v>211</v>
      </c>
      <c r="B125" s="61"/>
      <c r="C125" s="44">
        <v>0</v>
      </c>
      <c r="D125" s="53">
        <f ca="1">((100/I115)*C125)/100</f>
        <v>0</v>
      </c>
      <c r="E125" s="53"/>
      <c r="F125" s="53"/>
      <c r="G125" s="53"/>
      <c r="H125" s="53"/>
      <c r="I125" s="53"/>
      <c r="J125" s="76"/>
      <c r="K125" s="38" t="s">
        <v>212</v>
      </c>
      <c r="L125" s="40">
        <f>(IF(B115&gt;4,(I115/(B115+2)+L124),0))</f>
        <v>0</v>
      </c>
    </row>
    <row r="126" spans="1:12" ht="15" customHeight="1" x14ac:dyDescent="0.3">
      <c r="A126" s="60" t="s">
        <v>213</v>
      </c>
      <c r="B126" s="61" t="s">
        <v>213</v>
      </c>
      <c r="C126" s="44">
        <v>0</v>
      </c>
      <c r="D126" s="53">
        <f ca="1">((100/(I115))*C126)/100</f>
        <v>0</v>
      </c>
      <c r="E126" s="53"/>
      <c r="F126" s="53"/>
      <c r="G126" s="53"/>
      <c r="H126" s="53"/>
      <c r="I126" s="53"/>
      <c r="J126" s="76"/>
      <c r="K126" s="38" t="s">
        <v>214</v>
      </c>
      <c r="L126" s="40">
        <f ca="1">(IF(B115=1,(I115/(B115+3)+L121),IF(B115=0,(I115/4+L121),IF(B115&gt;1,0))))</f>
        <v>3</v>
      </c>
    </row>
    <row r="127" spans="1:12" ht="15" customHeight="1" thickBot="1" x14ac:dyDescent="0.35">
      <c r="A127" s="62" t="s">
        <v>215</v>
      </c>
      <c r="B127" s="63"/>
      <c r="C127" s="46">
        <v>0</v>
      </c>
      <c r="D127" s="64">
        <f ca="1">((100/(I115))*C127)/100</f>
        <v>0</v>
      </c>
      <c r="E127" s="64"/>
      <c r="F127" s="64"/>
      <c r="G127" s="64"/>
      <c r="H127" s="64"/>
      <c r="I127" s="64"/>
      <c r="J127" s="77"/>
      <c r="K127" s="38" t="s">
        <v>216</v>
      </c>
      <c r="L127" s="40">
        <f ca="1">(IF(B115&gt;1.5,(I115/(B115+2)+L121+MAX(0,L122-L121)+MAX(0,L123-L122)+MAX(0,L124-L123)+MAX(0,L125-L124)+MAX(0,L126-L125)),IF(B115=1,(I115/(B115+3)+L126),IF(B115=0,I115/4+L126))))</f>
        <v>4</v>
      </c>
    </row>
    <row r="128" spans="1:12" ht="15.6" x14ac:dyDescent="0.3">
      <c r="A128" s="65" t="s">
        <v>185</v>
      </c>
      <c r="B128" s="66"/>
      <c r="C128" s="67" t="s">
        <v>245</v>
      </c>
      <c r="D128" s="67"/>
      <c r="E128" s="67"/>
      <c r="F128" s="67"/>
      <c r="G128" s="67"/>
      <c r="H128" s="67"/>
      <c r="I128" s="67"/>
      <c r="J128" s="68"/>
      <c r="K128" s="35" t="str">
        <f ca="1">(IF(F132&gt;99%,"All work completed. Please provide OC.",IF(F132&gt;89.8%,"Plinth, RCC, Brick, Plaster, Flooring, Painting work Completed. Finishing work is in process.",IF(F132&lt;94%,(IF(C132=0,"Work not yet Started.",IF(D132=25%,"Piling work in process",IF(D132=50%,"Excavation work in process",IF(D132=100%,"Excavation work Completed. ","0")))&amp;(IF(C133=0%,"",IF(C133=L134,"Footing work is process",IF(C133=L135,"Footing work Completed",IF(C133=L136,"1st Basement Completed",IF(C133=L137,"1st &amp; 2nd Basement Completed",IF(C133=L138,"1st to 3rd Basement Completed",IF(C133=L139,"1st to 4th Basement Completed",IF(C133=L140,"Plinth work is process",IF(C133=L141,"Plinth work completed","0")))))))))))&amp;(IF(C134=(D129+G129+I129),", RCC Slab",IF(C134&gt;0,", RCC upto "&amp;C134&amp;" Slab",""))&amp;(IF(C135=I129,", Brickwork",IF(C135&gt;0,", Brickwork upto "&amp;C135&amp;" Floor",""))&amp;(IF(C136=I129,", Internal Plaster",IF(C136&gt;0,", Internal Plaster upto "&amp;C136&amp;" Floor",""))&amp;(IF(C137=I129,", External Plaster",IF(C137&gt;0,", External Plaster upto "&amp;C137&amp;" Floor",""))&amp;(IF(C138=I129,", Flooring",IF(C138&gt;0,", Flooring upto "&amp;C138&amp;" Floor",""))&amp;(IF(C139=I129,", Painting",IF(C139&gt;0,", Painting upto "&amp;C139&amp;" Floor",""))&amp;(IF(C140&gt;0,", Finishing upto "&amp;C140&amp;" Floor","")&amp;(IF(C134&gt;0.5," Completed",""))))))))))))))</f>
        <v>Excavation work Completed. Plinth work completed, RCC upto 4 Slab, Brickwork upto 3 Floor, Internal Plaster upto 1 Floor Completed</v>
      </c>
      <c r="L128" s="35"/>
    </row>
    <row r="129" spans="1:12" ht="15" customHeight="1" x14ac:dyDescent="0.3">
      <c r="A129" s="36" t="s">
        <v>186</v>
      </c>
      <c r="B129" s="42">
        <v>0</v>
      </c>
      <c r="C129" s="37" t="s">
        <v>187</v>
      </c>
      <c r="D129" s="37">
        <v>1</v>
      </c>
      <c r="E129" s="69" t="s">
        <v>188</v>
      </c>
      <c r="F129" s="69"/>
      <c r="G129" s="37">
        <v>0</v>
      </c>
      <c r="H129" s="37" t="s">
        <v>189</v>
      </c>
      <c r="I129" s="69">
        <f ca="1">--TRIM(RIGHT(SUBSTITUTE(LEFT(C128,_xlfn.AGGREGATE(16,6,FIND({0,1,2,3,4,5,6,7,8,9},C128,ROW(INDIRECT("1:"&amp;LEN(C128)))),1))," ",REPT(" ",LEN(C128))),LEN(C128)))</f>
        <v>4</v>
      </c>
      <c r="J129" s="70"/>
      <c r="K129" s="35"/>
      <c r="L129" s="35"/>
    </row>
    <row r="130" spans="1:12" ht="30.45" customHeight="1" x14ac:dyDescent="0.3">
      <c r="A130" s="71" t="s">
        <v>190</v>
      </c>
      <c r="B130" s="72"/>
      <c r="C130" s="73" t="str">
        <f ca="1">K128</f>
        <v>Excavation work Completed. Plinth work completed, RCC upto 4 Slab, Brickwork upto 3 Floor, Internal Plaster upto 1 Floor Completed</v>
      </c>
      <c r="D130" s="73"/>
      <c r="E130" s="73"/>
      <c r="F130" s="73"/>
      <c r="G130" s="73"/>
      <c r="H130" s="73"/>
      <c r="I130" s="73"/>
      <c r="J130" s="74"/>
      <c r="K130" s="35" t="s">
        <v>191</v>
      </c>
      <c r="L130" s="35"/>
    </row>
    <row r="131" spans="1:12" ht="15" customHeight="1" x14ac:dyDescent="0.3">
      <c r="A131" s="78" t="s">
        <v>28</v>
      </c>
      <c r="B131" s="79"/>
      <c r="C131" s="43" t="s">
        <v>192</v>
      </c>
      <c r="D131" s="80" t="s">
        <v>193</v>
      </c>
      <c r="E131" s="80"/>
      <c r="F131" s="80" t="s">
        <v>194</v>
      </c>
      <c r="G131" s="80"/>
      <c r="H131" s="80" t="s">
        <v>195</v>
      </c>
      <c r="I131" s="80"/>
      <c r="J131" s="81"/>
      <c r="K131" s="38" t="s">
        <v>196</v>
      </c>
      <c r="L131" s="39">
        <f ca="1">I129*25%</f>
        <v>1</v>
      </c>
    </row>
    <row r="132" spans="1:12" ht="15" customHeight="1" x14ac:dyDescent="0.3">
      <c r="A132" s="60" t="s">
        <v>197</v>
      </c>
      <c r="B132" s="61"/>
      <c r="C132" s="44">
        <f ca="1">L133</f>
        <v>4</v>
      </c>
      <c r="D132" s="53">
        <f ca="1">((100/I129)*C132)/100</f>
        <v>1</v>
      </c>
      <c r="E132" s="53"/>
      <c r="F132" s="53">
        <f ca="1">(((C133/I129*10)+(40/(D129+G129+I129)*C134)+(7.5/(I129)*C135)+(7.5/(I129)*C136)+(10/I129*C137)+(10/I129*C138)+(5/I129*C139)+(5/I129*C140)+(5/I129*C141))/100)</f>
        <v>0.495</v>
      </c>
      <c r="G132" s="53"/>
      <c r="H132" s="53">
        <f ca="1">((((C132/I129)*20)+((C133/I129)*25)+(30/(I129+G129+D129)*C134)+(5/I129*C135)+(5/I129*C136)+(5/I129*C137)+(5/I129*C138)+(0/I129*C139)+(0/I129*C140)+(5/I129*C141))/100)</f>
        <v>0.74</v>
      </c>
      <c r="I132" s="53"/>
      <c r="J132" s="76"/>
      <c r="K132" s="38" t="s">
        <v>198</v>
      </c>
      <c r="L132" s="38">
        <f ca="1">I129*50%</f>
        <v>2</v>
      </c>
    </row>
    <row r="133" spans="1:12" ht="15" customHeight="1" x14ac:dyDescent="0.3">
      <c r="A133" s="60" t="s">
        <v>29</v>
      </c>
      <c r="B133" s="61"/>
      <c r="C133" s="45">
        <f ca="1">L141</f>
        <v>4</v>
      </c>
      <c r="D133" s="53">
        <f ca="1">((100/I129)*C133)/100</f>
        <v>1</v>
      </c>
      <c r="E133" s="53"/>
      <c r="F133" s="53"/>
      <c r="G133" s="53"/>
      <c r="H133" s="53"/>
      <c r="I133" s="53"/>
      <c r="J133" s="76"/>
      <c r="K133" s="38" t="s">
        <v>199</v>
      </c>
      <c r="L133" s="38">
        <f ca="1">I129</f>
        <v>4</v>
      </c>
    </row>
    <row r="134" spans="1:12" ht="15" customHeight="1" x14ac:dyDescent="0.3">
      <c r="A134" s="60" t="s">
        <v>221</v>
      </c>
      <c r="B134" s="61"/>
      <c r="C134" s="45">
        <v>4</v>
      </c>
      <c r="D134" s="53">
        <f ca="1">((100/(D129+G129+I129))*C134)/100</f>
        <v>0.8</v>
      </c>
      <c r="E134" s="53"/>
      <c r="F134" s="53"/>
      <c r="G134" s="53"/>
      <c r="H134" s="53"/>
      <c r="I134" s="53"/>
      <c r="J134" s="76"/>
      <c r="K134" s="38" t="s">
        <v>200</v>
      </c>
      <c r="L134" s="40">
        <f ca="1">(IF(B129&gt;1,(I129/(B129+2)),I129/4))</f>
        <v>1</v>
      </c>
    </row>
    <row r="135" spans="1:12" ht="15" customHeight="1" x14ac:dyDescent="0.3">
      <c r="A135" s="60" t="s">
        <v>201</v>
      </c>
      <c r="B135" s="61" t="s">
        <v>202</v>
      </c>
      <c r="C135" s="44">
        <v>3</v>
      </c>
      <c r="D135" s="53">
        <f ca="1">((100/I129)*C135)/100</f>
        <v>0.75</v>
      </c>
      <c r="E135" s="53"/>
      <c r="F135" s="53"/>
      <c r="G135" s="53"/>
      <c r="H135" s="53"/>
      <c r="I135" s="53"/>
      <c r="J135" s="76"/>
      <c r="K135" s="38" t="s">
        <v>203</v>
      </c>
      <c r="L135" s="40">
        <f ca="1">(IF(B129&gt;1,(I129/(B129+2)+L134),I129/4+L134))</f>
        <v>2</v>
      </c>
    </row>
    <row r="136" spans="1:12" ht="15" customHeight="1" x14ac:dyDescent="0.3">
      <c r="A136" s="60" t="s">
        <v>204</v>
      </c>
      <c r="B136" s="61" t="s">
        <v>202</v>
      </c>
      <c r="C136" s="44">
        <v>1</v>
      </c>
      <c r="D136" s="53">
        <f ca="1">((100/I129)*C136)/100</f>
        <v>0.25</v>
      </c>
      <c r="E136" s="53"/>
      <c r="F136" s="53"/>
      <c r="G136" s="53"/>
      <c r="H136" s="53"/>
      <c r="I136" s="53"/>
      <c r="J136" s="76"/>
      <c r="K136" s="38" t="s">
        <v>205</v>
      </c>
      <c r="L136" s="40">
        <f>(IF(B129&gt;1,(I129/(B129+2)+L135),0))</f>
        <v>0</v>
      </c>
    </row>
    <row r="137" spans="1:12" ht="15" customHeight="1" x14ac:dyDescent="0.3">
      <c r="A137" s="60" t="s">
        <v>206</v>
      </c>
      <c r="B137" s="61" t="s">
        <v>207</v>
      </c>
      <c r="C137" s="44">
        <v>0</v>
      </c>
      <c r="D137" s="53">
        <f ca="1">((100/(I129))*C137)/100</f>
        <v>0</v>
      </c>
      <c r="E137" s="53"/>
      <c r="F137" s="53"/>
      <c r="G137" s="53"/>
      <c r="H137" s="53"/>
      <c r="I137" s="53"/>
      <c r="J137" s="76"/>
      <c r="K137" s="38" t="s">
        <v>208</v>
      </c>
      <c r="L137" s="40">
        <f>(IF(B129&gt;2,(I129/(B129+2)+L136),0))</f>
        <v>0</v>
      </c>
    </row>
    <row r="138" spans="1:12" ht="15" customHeight="1" x14ac:dyDescent="0.3">
      <c r="A138" s="60" t="s">
        <v>209</v>
      </c>
      <c r="B138" s="61" t="s">
        <v>209</v>
      </c>
      <c r="C138" s="44">
        <v>0</v>
      </c>
      <c r="D138" s="53">
        <f ca="1">((100/I129)*C138)/100</f>
        <v>0</v>
      </c>
      <c r="E138" s="53"/>
      <c r="F138" s="53"/>
      <c r="G138" s="53"/>
      <c r="H138" s="53"/>
      <c r="I138" s="53"/>
      <c r="J138" s="76"/>
      <c r="K138" s="38" t="s">
        <v>210</v>
      </c>
      <c r="L138" s="41">
        <f>(IF(B129&gt;3,(I129/(B129+2)+L137),0))</f>
        <v>0</v>
      </c>
    </row>
    <row r="139" spans="1:12" ht="15" customHeight="1" x14ac:dyDescent="0.3">
      <c r="A139" s="60" t="s">
        <v>211</v>
      </c>
      <c r="B139" s="61"/>
      <c r="C139" s="44">
        <v>0</v>
      </c>
      <c r="D139" s="53">
        <f ca="1">((100/I129)*C139)/100</f>
        <v>0</v>
      </c>
      <c r="E139" s="53"/>
      <c r="F139" s="53"/>
      <c r="G139" s="53"/>
      <c r="H139" s="53"/>
      <c r="I139" s="53"/>
      <c r="J139" s="76"/>
      <c r="K139" s="38" t="s">
        <v>212</v>
      </c>
      <c r="L139" s="40">
        <f>(IF(B129&gt;4,(I129/(B129+2)+L138),0))</f>
        <v>0</v>
      </c>
    </row>
    <row r="140" spans="1:12" ht="15" customHeight="1" x14ac:dyDescent="0.3">
      <c r="A140" s="60" t="s">
        <v>213</v>
      </c>
      <c r="B140" s="61" t="s">
        <v>213</v>
      </c>
      <c r="C140" s="44">
        <v>0</v>
      </c>
      <c r="D140" s="53">
        <f ca="1">((100/(I129))*C140)/100</f>
        <v>0</v>
      </c>
      <c r="E140" s="53"/>
      <c r="F140" s="53"/>
      <c r="G140" s="53"/>
      <c r="H140" s="53"/>
      <c r="I140" s="53"/>
      <c r="J140" s="76"/>
      <c r="K140" s="38" t="s">
        <v>214</v>
      </c>
      <c r="L140" s="40">
        <f ca="1">(IF(B129=1,(I129/(B129+3)+L135),IF(B129=0,(I129/4+L135),IF(B129&gt;1,0))))</f>
        <v>3</v>
      </c>
    </row>
    <row r="141" spans="1:12" ht="15" customHeight="1" thickBot="1" x14ac:dyDescent="0.35">
      <c r="A141" s="62" t="s">
        <v>215</v>
      </c>
      <c r="B141" s="63"/>
      <c r="C141" s="46">
        <v>0</v>
      </c>
      <c r="D141" s="64">
        <f ca="1">((100/(I129))*C141)/100</f>
        <v>0</v>
      </c>
      <c r="E141" s="64"/>
      <c r="F141" s="64"/>
      <c r="G141" s="64"/>
      <c r="H141" s="64"/>
      <c r="I141" s="64"/>
      <c r="J141" s="77"/>
      <c r="K141" s="38" t="s">
        <v>216</v>
      </c>
      <c r="L141" s="40">
        <f ca="1">(IF(B129&gt;1.5,(I129/(B129+2)+L135+MAX(0,L136-L135)+MAX(0,L137-L136)+MAX(0,L138-L137)+MAX(0,L139-L138)+MAX(0,L140-L139)),IF(B129=1,(I129/(B129+3)+L140),IF(B129=0,I129/4+L140))))</f>
        <v>4</v>
      </c>
    </row>
    <row r="142" spans="1:12" ht="32.25" customHeight="1" x14ac:dyDescent="0.3">
      <c r="A142" s="85" t="s">
        <v>185</v>
      </c>
      <c r="B142" s="86"/>
      <c r="C142" s="67" t="s">
        <v>218</v>
      </c>
      <c r="D142" s="67"/>
      <c r="E142" s="67"/>
      <c r="F142" s="67"/>
      <c r="G142" s="67"/>
      <c r="H142" s="67"/>
      <c r="I142" s="67"/>
      <c r="J142" s="68"/>
      <c r="K142" s="35" t="str">
        <f ca="1">(IF(F146&gt;99%,"All work completed. Please provide OC.",IF(F146&gt;89.8%,"Plinth, RCC, Brick, Plaster, Flooring, Painting work Completed. Finishing work is in process.",IF(F146&lt;94%,(IF(C146=0,"Work not yet Started.",IF(D146=25%,"Piling work in process",IF(D146=50%,"Excavation work in process",IF(D146=100%,"Excavation work Completed. ","0")))&amp;(IF(C147=0%,"",IF(C147=L148,"Footing work is process",IF(C147=L149,"Footing work Completed",IF(C147=L150,"1st Basement Completed",IF(C147=L151,"1st &amp; 2nd Basement Completed",IF(C147=L152,"1st to 3rd Basement Completed",IF(C147=L153,"1st to 4th Basement Completed",IF(C147=L154,"Plinth work is process",IF(C147=L155,"Plinth work completed","0")))))))))))&amp;(IF(C148=(D143+G143+I143),", RCC Slab",IF(C148&gt;0,", RCC upto "&amp;C148&amp;" Slab",""))&amp;(IF(C149=I143,", Brickwork",IF(C149&gt;0,", Brickwork upto "&amp;C149&amp;" Floor",""))&amp;(IF(C150=I143,", Internal Plaster",IF(C150&gt;0,", Internal Plaster upto "&amp;C150&amp;" Floor",""))&amp;(IF(C151=I143,", External Plaster",IF(C151&gt;0,", External Plaster upto "&amp;C151&amp;" Floor",""))&amp;(IF(C152=I143,", Flooring",IF(C152&gt;0,", Flooring upto "&amp;C152&amp;" Floor",""))&amp;(IF(C153=I143,", Painting",IF(C153&gt;0,", Painting upto "&amp;C153&amp;" Floor",""))&amp;(IF(C154&gt;0,", Finishing upto "&amp;C154&amp;" Floor","")&amp;(IF(C148&gt;0.5," Completed",""))))))))))))))</f>
        <v>Excavation work Completed. Footing work is process</v>
      </c>
      <c r="L142" s="35"/>
    </row>
    <row r="143" spans="1:12" ht="15" customHeight="1" x14ac:dyDescent="0.3">
      <c r="A143" s="36" t="s">
        <v>186</v>
      </c>
      <c r="B143" s="42">
        <v>0</v>
      </c>
      <c r="C143" s="37" t="s">
        <v>187</v>
      </c>
      <c r="D143" s="37">
        <v>1</v>
      </c>
      <c r="E143" s="69" t="s">
        <v>188</v>
      </c>
      <c r="F143" s="69"/>
      <c r="G143" s="37">
        <v>0</v>
      </c>
      <c r="H143" s="37" t="s">
        <v>189</v>
      </c>
      <c r="I143" s="69">
        <f ca="1">--TRIM(RIGHT(SUBSTITUTE(LEFT(C142,_xlfn.AGGREGATE(16,6,FIND({0,1,2,3,4,5,6,7,8,9},C142,ROW(INDIRECT("1:"&amp;LEN(C142)))),1))," ",REPT(" ",LEN(C142))),LEN(C142)))</f>
        <v>4</v>
      </c>
      <c r="J143" s="70"/>
      <c r="K143" s="35"/>
      <c r="L143" s="35"/>
    </row>
    <row r="144" spans="1:12" ht="15.6" x14ac:dyDescent="0.3">
      <c r="A144" s="71" t="s">
        <v>190</v>
      </c>
      <c r="B144" s="72"/>
      <c r="C144" s="73" t="str">
        <f ca="1">K142</f>
        <v>Excavation work Completed. Footing work is process</v>
      </c>
      <c r="D144" s="73"/>
      <c r="E144" s="73"/>
      <c r="F144" s="73"/>
      <c r="G144" s="73"/>
      <c r="H144" s="73"/>
      <c r="I144" s="73"/>
      <c r="J144" s="74"/>
      <c r="K144" s="35" t="s">
        <v>191</v>
      </c>
      <c r="L144" s="35"/>
    </row>
    <row r="145" spans="1:12" ht="15" customHeight="1" x14ac:dyDescent="0.3">
      <c r="A145" s="78" t="s">
        <v>28</v>
      </c>
      <c r="B145" s="79"/>
      <c r="C145" s="43" t="s">
        <v>192</v>
      </c>
      <c r="D145" s="80" t="s">
        <v>193</v>
      </c>
      <c r="E145" s="80"/>
      <c r="F145" s="80" t="s">
        <v>194</v>
      </c>
      <c r="G145" s="80"/>
      <c r="H145" s="80" t="s">
        <v>195</v>
      </c>
      <c r="I145" s="80"/>
      <c r="J145" s="81"/>
      <c r="K145" s="38" t="s">
        <v>196</v>
      </c>
      <c r="L145" s="39">
        <f ca="1">I143*25%</f>
        <v>1</v>
      </c>
    </row>
    <row r="146" spans="1:12" ht="15" customHeight="1" x14ac:dyDescent="0.3">
      <c r="A146" s="80" t="s">
        <v>197</v>
      </c>
      <c r="B146" s="80"/>
      <c r="C146" s="44">
        <f ca="1">L147</f>
        <v>4</v>
      </c>
      <c r="D146" s="53">
        <f ca="1">((100/I143)*C146)/100</f>
        <v>1</v>
      </c>
      <c r="E146" s="53"/>
      <c r="F146" s="53">
        <f ca="1">(((C147/I143*10)+(40/(D143+G143+I143)*C148)+(7.5/(I143)*C149)+(7.5/(I143)*C150)+(10/I143*C151)+(10/I143*C152)+(5/I143*C153)+(5/I143*C154)+(5/I143*C155))/100)</f>
        <v>2.5000000000000001E-2</v>
      </c>
      <c r="G146" s="53"/>
      <c r="H146" s="53">
        <f ca="1">((((C146/I143)*20)+((C147/I143)*25)+(30/(I143+G143+D143)*C148)+(5/I143*C149)+(5/I143*C150)+(5/I143*C151)+(5/I143*C152)+(0/I143*C153)+(0/I143*C154)+(5/I143*C155))/100)</f>
        <v>0.26250000000000001</v>
      </c>
      <c r="I146" s="53"/>
      <c r="J146" s="53"/>
      <c r="K146" s="38" t="s">
        <v>198</v>
      </c>
      <c r="L146" s="38">
        <f ca="1">I143*50%</f>
        <v>2</v>
      </c>
    </row>
    <row r="147" spans="1:12" ht="15" customHeight="1" x14ac:dyDescent="0.3">
      <c r="A147" s="80" t="s">
        <v>29</v>
      </c>
      <c r="B147" s="80"/>
      <c r="C147" s="45">
        <f ca="1">L148</f>
        <v>1</v>
      </c>
      <c r="D147" s="53">
        <f ca="1">((100/I143)*C147)/100</f>
        <v>0.25</v>
      </c>
      <c r="E147" s="53"/>
      <c r="F147" s="53"/>
      <c r="G147" s="53"/>
      <c r="H147" s="53"/>
      <c r="I147" s="53"/>
      <c r="J147" s="53"/>
      <c r="K147" s="38" t="s">
        <v>199</v>
      </c>
      <c r="L147" s="38">
        <f ca="1">I143</f>
        <v>4</v>
      </c>
    </row>
    <row r="148" spans="1:12" ht="15" customHeight="1" x14ac:dyDescent="0.3">
      <c r="A148" s="80" t="s">
        <v>221</v>
      </c>
      <c r="B148" s="80"/>
      <c r="C148" s="45">
        <v>0</v>
      </c>
      <c r="D148" s="53">
        <f ca="1">((100/(D143+G143+I143))*C148)/100</f>
        <v>0</v>
      </c>
      <c r="E148" s="53"/>
      <c r="F148" s="53"/>
      <c r="G148" s="53"/>
      <c r="H148" s="53"/>
      <c r="I148" s="53"/>
      <c r="J148" s="53"/>
      <c r="K148" s="38" t="s">
        <v>200</v>
      </c>
      <c r="L148" s="40">
        <f ca="1">(IF(B143&gt;1,(I143/(B143+2)),I143/4))</f>
        <v>1</v>
      </c>
    </row>
    <row r="149" spans="1:12" ht="15" customHeight="1" x14ac:dyDescent="0.3">
      <c r="A149" s="80" t="s">
        <v>201</v>
      </c>
      <c r="B149" s="80" t="s">
        <v>202</v>
      </c>
      <c r="C149" s="44">
        <v>0</v>
      </c>
      <c r="D149" s="53">
        <f ca="1">((100/I143)*C149)/100</f>
        <v>0</v>
      </c>
      <c r="E149" s="53"/>
      <c r="F149" s="53"/>
      <c r="G149" s="53"/>
      <c r="H149" s="53"/>
      <c r="I149" s="53"/>
      <c r="J149" s="53"/>
      <c r="K149" s="38" t="s">
        <v>203</v>
      </c>
      <c r="L149" s="40">
        <f ca="1">(IF(B143&gt;1,(I143/(B143+2)+L148),I143/4+L148))</f>
        <v>2</v>
      </c>
    </row>
    <row r="150" spans="1:12" ht="15" customHeight="1" x14ac:dyDescent="0.3">
      <c r="A150" s="80" t="s">
        <v>204</v>
      </c>
      <c r="B150" s="80" t="s">
        <v>202</v>
      </c>
      <c r="C150" s="44">
        <v>0</v>
      </c>
      <c r="D150" s="53">
        <f ca="1">((100/I143)*C150)/100</f>
        <v>0</v>
      </c>
      <c r="E150" s="53"/>
      <c r="F150" s="53"/>
      <c r="G150" s="53"/>
      <c r="H150" s="53"/>
      <c r="I150" s="53"/>
      <c r="J150" s="53"/>
      <c r="K150" s="38" t="s">
        <v>205</v>
      </c>
      <c r="L150" s="40">
        <f>(IF(B143&gt;1,(I143/(B143+2)+L149),0))</f>
        <v>0</v>
      </c>
    </row>
    <row r="151" spans="1:12" ht="15" customHeight="1" x14ac:dyDescent="0.3">
      <c r="A151" s="80" t="s">
        <v>206</v>
      </c>
      <c r="B151" s="80" t="s">
        <v>207</v>
      </c>
      <c r="C151" s="44">
        <v>0</v>
      </c>
      <c r="D151" s="53">
        <f ca="1">((100/(I143))*C151)/100</f>
        <v>0</v>
      </c>
      <c r="E151" s="53"/>
      <c r="F151" s="53"/>
      <c r="G151" s="53"/>
      <c r="H151" s="53"/>
      <c r="I151" s="53"/>
      <c r="J151" s="53"/>
      <c r="K151" s="38" t="s">
        <v>208</v>
      </c>
      <c r="L151" s="40">
        <f>(IF(B143&gt;2,(I143/(B143+2)+L150),0))</f>
        <v>0</v>
      </c>
    </row>
    <row r="152" spans="1:12" ht="15" customHeight="1" x14ac:dyDescent="0.3">
      <c r="A152" s="80" t="s">
        <v>209</v>
      </c>
      <c r="B152" s="80" t="s">
        <v>209</v>
      </c>
      <c r="C152" s="44">
        <v>0</v>
      </c>
      <c r="D152" s="53">
        <f ca="1">((100/I143)*C152)/100</f>
        <v>0</v>
      </c>
      <c r="E152" s="53"/>
      <c r="F152" s="53"/>
      <c r="G152" s="53"/>
      <c r="H152" s="53"/>
      <c r="I152" s="53"/>
      <c r="J152" s="53"/>
      <c r="K152" s="38" t="s">
        <v>210</v>
      </c>
      <c r="L152" s="41">
        <f>(IF(B143&gt;3,(I143/(B143+2)+L151),0))</f>
        <v>0</v>
      </c>
    </row>
    <row r="153" spans="1:12" ht="15" customHeight="1" x14ac:dyDescent="0.3">
      <c r="A153" s="80" t="s">
        <v>211</v>
      </c>
      <c r="B153" s="80"/>
      <c r="C153" s="44">
        <v>0</v>
      </c>
      <c r="D153" s="53">
        <f ca="1">((100/I143)*C153)/100</f>
        <v>0</v>
      </c>
      <c r="E153" s="53"/>
      <c r="F153" s="53"/>
      <c r="G153" s="53"/>
      <c r="H153" s="53"/>
      <c r="I153" s="53"/>
      <c r="J153" s="53"/>
      <c r="K153" s="38" t="s">
        <v>212</v>
      </c>
      <c r="L153" s="40">
        <f>(IF(B143&gt;4,(I143/(B143+2)+L152),0))</f>
        <v>0</v>
      </c>
    </row>
    <row r="154" spans="1:12" ht="15" customHeight="1" x14ac:dyDescent="0.3">
      <c r="A154" s="80" t="s">
        <v>213</v>
      </c>
      <c r="B154" s="80" t="s">
        <v>213</v>
      </c>
      <c r="C154" s="44">
        <v>0</v>
      </c>
      <c r="D154" s="53">
        <f ca="1">((100/(I143))*C154)/100</f>
        <v>0</v>
      </c>
      <c r="E154" s="53"/>
      <c r="F154" s="53"/>
      <c r="G154" s="53"/>
      <c r="H154" s="53"/>
      <c r="I154" s="53"/>
      <c r="J154" s="53"/>
      <c r="K154" s="38" t="s">
        <v>214</v>
      </c>
      <c r="L154" s="40">
        <f ca="1">(IF(B143=1,(I143/(B143+3)+L149),IF(B143=0,(I143/4+L149),IF(B143&gt;1,0))))</f>
        <v>3</v>
      </c>
    </row>
    <row r="155" spans="1:12" ht="15" customHeight="1" x14ac:dyDescent="0.3">
      <c r="A155" s="80" t="s">
        <v>215</v>
      </c>
      <c r="B155" s="80"/>
      <c r="C155" s="44">
        <v>0</v>
      </c>
      <c r="D155" s="53">
        <f ca="1">((100/(I143))*C155)/100</f>
        <v>0</v>
      </c>
      <c r="E155" s="53"/>
      <c r="F155" s="53"/>
      <c r="G155" s="53"/>
      <c r="H155" s="53"/>
      <c r="I155" s="53"/>
      <c r="J155" s="53"/>
      <c r="K155" s="38" t="s">
        <v>216</v>
      </c>
      <c r="L155" s="40">
        <f ca="1">(IF(B143&gt;1.5,(I143/(B143+2)+L149+MAX(0,L150-L149)+MAX(0,L151-L150)+MAX(0,L152-L151)+MAX(0,L153-L152)+MAX(0,L154-L153)),IF(B143=1,(I143/(B143+3)+L154),IF(B143=0,I143/4+L154))))</f>
        <v>4</v>
      </c>
    </row>
    <row r="156" spans="1:12" ht="33" customHeight="1" x14ac:dyDescent="0.3">
      <c r="A156" s="187" t="s">
        <v>185</v>
      </c>
      <c r="B156" s="187"/>
      <c r="C156" s="73" t="s">
        <v>219</v>
      </c>
      <c r="D156" s="73"/>
      <c r="E156" s="73"/>
      <c r="F156" s="73"/>
      <c r="G156" s="73"/>
      <c r="H156" s="73"/>
      <c r="I156" s="73"/>
      <c r="J156" s="73"/>
      <c r="K156" s="35" t="str">
        <f ca="1">(IF(F160&gt;99%,"All work completed. Please provide OC.",IF(F160&gt;89.8%,"Plinth, RCC, Brick, Plaster, Flooring, Painting work Completed. Finishing work is in process.",IF(F160&lt;94%,(IF(C160=0,"Work not yet Started.",IF(D160=25%,"Piling work in process",IF(D160=50%,"Excavation work in process",IF(D160=100%,"Excavation work Completed. ","0")))&amp;(IF(C161=0%,"",IF(C161=L162,"Footing work is process",IF(C161=L163,"Footing work Completed",IF(C161=L164,"1st Basement Completed",IF(C161=L165,"1st &amp; 2nd Basement Completed",IF(C161=L166,"1st to 3rd Basement Completed",IF(C161=L167,"1st to 4th Basement Completed",IF(C161=L168,"Plinth work is process",IF(C161=L169,"Plinth work completed","0")))))))))))&amp;(IF(C162=(D157+G157+I157),", RCC Slab",IF(C162&gt;0,", RCC upto "&amp;C162&amp;" Slab",""))&amp;(IF(C163=I157,", Brickwork",IF(C163&gt;0,", Brickwork upto "&amp;C163&amp;" Floor",""))&amp;(IF(C164=I157,", Internal Plaster",IF(C164&gt;0,", Internal Plaster upto "&amp;C164&amp;" Floor",""))&amp;(IF(C165=I157,", External Plaster",IF(C165&gt;0,", External Plaster upto "&amp;C165&amp;" Floor",""))&amp;(IF(C166=I157,", Flooring",IF(C166&gt;0,", Flooring upto "&amp;C166&amp;" Floor",""))&amp;(IF(C167=I157,", Painting",IF(C167&gt;0,", Painting upto "&amp;C167&amp;" Floor",""))&amp;(IF(C168&gt;0,", Finishing upto "&amp;C168&amp;" Floor","")&amp;(IF(C162&gt;0.5," Completed",""))))))))))))))</f>
        <v>Work not yet Started.</v>
      </c>
      <c r="L156" s="35"/>
    </row>
    <row r="157" spans="1:12" ht="15" customHeight="1" x14ac:dyDescent="0.3">
      <c r="A157" s="37" t="s">
        <v>186</v>
      </c>
      <c r="B157" s="37">
        <v>0</v>
      </c>
      <c r="C157" s="37" t="s">
        <v>187</v>
      </c>
      <c r="D157" s="37">
        <v>1</v>
      </c>
      <c r="E157" s="69" t="s">
        <v>188</v>
      </c>
      <c r="F157" s="69"/>
      <c r="G157" s="37">
        <v>0</v>
      </c>
      <c r="H157" s="37" t="s">
        <v>189</v>
      </c>
      <c r="I157" s="69">
        <f ca="1">--TRIM(RIGHT(SUBSTITUTE(LEFT(C156,_xlfn.AGGREGATE(16,6,FIND({0,1,2,3,4,5,6,7,8,9},C156,ROW(INDIRECT("1:"&amp;LEN(C156)))),1))," ",REPT(" ",LEN(C156))),LEN(C156)))</f>
        <v>4</v>
      </c>
      <c r="J157" s="69"/>
      <c r="K157" s="35"/>
      <c r="L157" s="35"/>
    </row>
    <row r="158" spans="1:12" ht="15.6" x14ac:dyDescent="0.3">
      <c r="A158" s="112" t="s">
        <v>190</v>
      </c>
      <c r="B158" s="112"/>
      <c r="C158" s="73" t="str">
        <f ca="1">K156</f>
        <v>Work not yet Started.</v>
      </c>
      <c r="D158" s="73"/>
      <c r="E158" s="73"/>
      <c r="F158" s="73"/>
      <c r="G158" s="73"/>
      <c r="H158" s="73"/>
      <c r="I158" s="73"/>
      <c r="J158" s="73"/>
      <c r="K158" s="35" t="s">
        <v>191</v>
      </c>
      <c r="L158" s="35"/>
    </row>
    <row r="159" spans="1:12" ht="15" customHeight="1" x14ac:dyDescent="0.3">
      <c r="A159" s="80" t="s">
        <v>28</v>
      </c>
      <c r="B159" s="80"/>
      <c r="C159" s="43" t="s">
        <v>192</v>
      </c>
      <c r="D159" s="80" t="s">
        <v>193</v>
      </c>
      <c r="E159" s="80"/>
      <c r="F159" s="80" t="s">
        <v>194</v>
      </c>
      <c r="G159" s="80"/>
      <c r="H159" s="80" t="s">
        <v>195</v>
      </c>
      <c r="I159" s="80"/>
      <c r="J159" s="80"/>
      <c r="K159" s="38" t="s">
        <v>196</v>
      </c>
      <c r="L159" s="39">
        <f ca="1">I157*25%</f>
        <v>1</v>
      </c>
    </row>
    <row r="160" spans="1:12" ht="15" customHeight="1" x14ac:dyDescent="0.3">
      <c r="A160" s="80" t="s">
        <v>197</v>
      </c>
      <c r="B160" s="80"/>
      <c r="C160" s="44">
        <v>0</v>
      </c>
      <c r="D160" s="53">
        <f ca="1">((100/I157)*C160)/100</f>
        <v>0</v>
      </c>
      <c r="E160" s="53"/>
      <c r="F160" s="53">
        <f ca="1">(((C161/I157*10)+(40/(D157+G157+I157)*C162)+(7.5/(I157)*C163)+(7.5/(I157)*C164)+(10/I157*C165)+(10/I157*C166)+(5/I157*C167)+(5/I157*C168)+(5/I157*C169))/100)</f>
        <v>0</v>
      </c>
      <c r="G160" s="53"/>
      <c r="H160" s="53">
        <f ca="1">((((C160/I157)*20)+((C161/I157)*25)+(30/(I157+G157+D157)*C162)+(5/I157*C163)+(5/I157*C164)+(5/I157*C165)+(5/I157*C166)+(0/I157*C167)+(0/I157*C168)+(5/I157*C169))/100)</f>
        <v>0</v>
      </c>
      <c r="I160" s="53"/>
      <c r="J160" s="53"/>
      <c r="K160" s="38" t="s">
        <v>198</v>
      </c>
      <c r="L160" s="38">
        <f ca="1">I157*50%</f>
        <v>2</v>
      </c>
    </row>
    <row r="161" spans="1:12" ht="15" customHeight="1" x14ac:dyDescent="0.3">
      <c r="A161" s="80" t="s">
        <v>29</v>
      </c>
      <c r="B161" s="80"/>
      <c r="C161" s="45">
        <v>0</v>
      </c>
      <c r="D161" s="53">
        <f ca="1">((100/I157)*C161)/100</f>
        <v>0</v>
      </c>
      <c r="E161" s="53"/>
      <c r="F161" s="53"/>
      <c r="G161" s="53"/>
      <c r="H161" s="53"/>
      <c r="I161" s="53"/>
      <c r="J161" s="53"/>
      <c r="K161" s="38" t="s">
        <v>199</v>
      </c>
      <c r="L161" s="38">
        <f ca="1">I157</f>
        <v>4</v>
      </c>
    </row>
    <row r="162" spans="1:12" ht="15" customHeight="1" x14ac:dyDescent="0.3">
      <c r="A162" s="80" t="s">
        <v>221</v>
      </c>
      <c r="B162" s="80"/>
      <c r="C162" s="45">
        <v>0</v>
      </c>
      <c r="D162" s="53">
        <f ca="1">((100/(D157+G157+I157))*C162)/100</f>
        <v>0</v>
      </c>
      <c r="E162" s="53"/>
      <c r="F162" s="53"/>
      <c r="G162" s="53"/>
      <c r="H162" s="53"/>
      <c r="I162" s="53"/>
      <c r="J162" s="53"/>
      <c r="K162" s="38" t="s">
        <v>200</v>
      </c>
      <c r="L162" s="40">
        <f ca="1">(IF(B157&gt;1,(I157/(B157+2)),I157/4))</f>
        <v>1</v>
      </c>
    </row>
    <row r="163" spans="1:12" ht="15" customHeight="1" x14ac:dyDescent="0.3">
      <c r="A163" s="80" t="s">
        <v>201</v>
      </c>
      <c r="B163" s="80" t="s">
        <v>202</v>
      </c>
      <c r="C163" s="44">
        <v>0</v>
      </c>
      <c r="D163" s="53">
        <f ca="1">((100/I157)*C163)/100</f>
        <v>0</v>
      </c>
      <c r="E163" s="53"/>
      <c r="F163" s="53"/>
      <c r="G163" s="53"/>
      <c r="H163" s="53"/>
      <c r="I163" s="53"/>
      <c r="J163" s="53"/>
      <c r="K163" s="38" t="s">
        <v>203</v>
      </c>
      <c r="L163" s="40">
        <f ca="1">(IF(B157&gt;1,(I157/(B157+2)+L162),I157/4+L162))</f>
        <v>2</v>
      </c>
    </row>
    <row r="164" spans="1:12" ht="15" customHeight="1" x14ac:dyDescent="0.3">
      <c r="A164" s="80" t="s">
        <v>204</v>
      </c>
      <c r="B164" s="80" t="s">
        <v>202</v>
      </c>
      <c r="C164" s="44">
        <v>0</v>
      </c>
      <c r="D164" s="53">
        <f ca="1">((100/I157)*C164)/100</f>
        <v>0</v>
      </c>
      <c r="E164" s="53"/>
      <c r="F164" s="53"/>
      <c r="G164" s="53"/>
      <c r="H164" s="53"/>
      <c r="I164" s="53"/>
      <c r="J164" s="53"/>
      <c r="K164" s="38" t="s">
        <v>205</v>
      </c>
      <c r="L164" s="40">
        <f>(IF(B157&gt;1,(I157/(B157+2)+L163),0))</f>
        <v>0</v>
      </c>
    </row>
    <row r="165" spans="1:12" ht="15" customHeight="1" x14ac:dyDescent="0.3">
      <c r="A165" s="80" t="s">
        <v>206</v>
      </c>
      <c r="B165" s="80" t="s">
        <v>207</v>
      </c>
      <c r="C165" s="44">
        <v>0</v>
      </c>
      <c r="D165" s="53">
        <f ca="1">((100/(I157))*C165)/100</f>
        <v>0</v>
      </c>
      <c r="E165" s="53"/>
      <c r="F165" s="53"/>
      <c r="G165" s="53"/>
      <c r="H165" s="53"/>
      <c r="I165" s="53"/>
      <c r="J165" s="53"/>
      <c r="K165" s="38" t="s">
        <v>208</v>
      </c>
      <c r="L165" s="40">
        <f>(IF(B157&gt;2,(I157/(B157+2)+L164),0))</f>
        <v>0</v>
      </c>
    </row>
    <row r="166" spans="1:12" ht="15" customHeight="1" x14ac:dyDescent="0.3">
      <c r="A166" s="80" t="s">
        <v>209</v>
      </c>
      <c r="B166" s="80" t="s">
        <v>209</v>
      </c>
      <c r="C166" s="44">
        <v>0</v>
      </c>
      <c r="D166" s="53">
        <f ca="1">((100/I157)*C166)/100</f>
        <v>0</v>
      </c>
      <c r="E166" s="53"/>
      <c r="F166" s="53"/>
      <c r="G166" s="53"/>
      <c r="H166" s="53"/>
      <c r="I166" s="53"/>
      <c r="J166" s="53"/>
      <c r="K166" s="38" t="s">
        <v>210</v>
      </c>
      <c r="L166" s="41">
        <f>(IF(B157&gt;3,(I157/(B157+2)+L165),0))</f>
        <v>0</v>
      </c>
    </row>
    <row r="167" spans="1:12" ht="15" customHeight="1" x14ac:dyDescent="0.3">
      <c r="A167" s="80" t="s">
        <v>211</v>
      </c>
      <c r="B167" s="80"/>
      <c r="C167" s="44">
        <v>0</v>
      </c>
      <c r="D167" s="53">
        <f ca="1">((100/I157)*C167)/100</f>
        <v>0</v>
      </c>
      <c r="E167" s="53"/>
      <c r="F167" s="53"/>
      <c r="G167" s="53"/>
      <c r="H167" s="53"/>
      <c r="I167" s="53"/>
      <c r="J167" s="53"/>
      <c r="K167" s="38" t="s">
        <v>212</v>
      </c>
      <c r="L167" s="40">
        <f>(IF(B157&gt;4,(I157/(B157+2)+L166),0))</f>
        <v>0</v>
      </c>
    </row>
    <row r="168" spans="1:12" ht="15" customHeight="1" x14ac:dyDescent="0.3">
      <c r="A168" s="80" t="s">
        <v>213</v>
      </c>
      <c r="B168" s="80" t="s">
        <v>213</v>
      </c>
      <c r="C168" s="44">
        <v>0</v>
      </c>
      <c r="D168" s="53">
        <f ca="1">((100/(I157))*C168)/100</f>
        <v>0</v>
      </c>
      <c r="E168" s="53"/>
      <c r="F168" s="53"/>
      <c r="G168" s="53"/>
      <c r="H168" s="53"/>
      <c r="I168" s="53"/>
      <c r="J168" s="53"/>
      <c r="K168" s="38" t="s">
        <v>214</v>
      </c>
      <c r="L168" s="40">
        <f ca="1">(IF(B157=1,(I157/(B157+3)+L163),IF(B157=0,(I157/4+L163),IF(B157&gt;1,0))))</f>
        <v>3</v>
      </c>
    </row>
    <row r="169" spans="1:12" ht="15" customHeight="1" x14ac:dyDescent="0.3">
      <c r="A169" s="80" t="s">
        <v>215</v>
      </c>
      <c r="B169" s="80"/>
      <c r="C169" s="44">
        <v>0</v>
      </c>
      <c r="D169" s="53">
        <f ca="1">((100/(I157))*C169)/100</f>
        <v>0</v>
      </c>
      <c r="E169" s="53"/>
      <c r="F169" s="53"/>
      <c r="G169" s="53"/>
      <c r="H169" s="53"/>
      <c r="I169" s="53"/>
      <c r="J169" s="53"/>
      <c r="K169" s="38" t="s">
        <v>216</v>
      </c>
      <c r="L169" s="40">
        <f ca="1">(IF(B157&gt;1.5,(I157/(B157+2)+L163+MAX(0,L164-L163)+MAX(0,L165-L164)+MAX(0,L166-L165)+MAX(0,L167-L166)+MAX(0,L168-L167)),IF(B157=1,(I157/(B157+3)+L168),IF(B157=0,I157/4+L168))))</f>
        <v>4</v>
      </c>
    </row>
    <row r="170" spans="1:12" x14ac:dyDescent="0.3">
      <c r="A170" s="159" t="s">
        <v>222</v>
      </c>
      <c r="B170" s="160"/>
      <c r="C170" s="160"/>
      <c r="D170" s="160"/>
      <c r="E170" s="160"/>
      <c r="F170" s="160"/>
      <c r="G170" s="160"/>
      <c r="H170" s="160"/>
      <c r="I170" s="160"/>
      <c r="J170" s="161"/>
    </row>
    <row r="171" spans="1:12" x14ac:dyDescent="0.3">
      <c r="A171" s="82" t="s">
        <v>46</v>
      </c>
      <c r="B171" s="83"/>
      <c r="C171" s="83"/>
      <c r="D171" s="83"/>
      <c r="E171" s="83"/>
      <c r="F171" s="83"/>
      <c r="G171" s="83"/>
      <c r="H171" s="83"/>
      <c r="I171" s="83"/>
      <c r="J171" s="84"/>
    </row>
    <row r="172" spans="1:12" ht="15" hidden="1" customHeight="1" x14ac:dyDescent="0.3">
      <c r="A172" s="172" t="s">
        <v>149</v>
      </c>
      <c r="B172" s="173"/>
      <c r="C172" s="173"/>
      <c r="D172" s="173"/>
      <c r="E172" s="173"/>
      <c r="F172" s="173"/>
      <c r="G172" s="173"/>
      <c r="H172" s="173"/>
      <c r="I172" s="173"/>
      <c r="J172" s="174"/>
    </row>
    <row r="173" spans="1:12" ht="15" hidden="1" customHeight="1" x14ac:dyDescent="0.3">
      <c r="A173" s="175"/>
      <c r="B173" s="176"/>
      <c r="C173" s="176"/>
      <c r="D173" s="176"/>
      <c r="E173" s="176"/>
      <c r="F173" s="176"/>
      <c r="G173" s="176"/>
      <c r="H173" s="176"/>
      <c r="I173" s="176"/>
      <c r="J173" s="177"/>
    </row>
    <row r="174" spans="1:12" ht="15" hidden="1" customHeight="1" x14ac:dyDescent="0.3">
      <c r="A174" s="175"/>
      <c r="B174" s="176"/>
      <c r="C174" s="176"/>
      <c r="D174" s="176"/>
      <c r="E174" s="176"/>
      <c r="F174" s="176"/>
      <c r="G174" s="176"/>
      <c r="H174" s="176"/>
      <c r="I174" s="176"/>
      <c r="J174" s="177"/>
    </row>
    <row r="175" spans="1:12" ht="15" hidden="1" customHeight="1" x14ac:dyDescent="0.3">
      <c r="A175" s="175"/>
      <c r="B175" s="176"/>
      <c r="C175" s="176"/>
      <c r="D175" s="176"/>
      <c r="E175" s="176"/>
      <c r="F175" s="176"/>
      <c r="G175" s="176"/>
      <c r="H175" s="176"/>
      <c r="I175" s="176"/>
      <c r="J175" s="177"/>
    </row>
    <row r="176" spans="1:12" ht="15" hidden="1" customHeight="1" x14ac:dyDescent="0.3">
      <c r="A176" s="178"/>
      <c r="B176" s="179"/>
      <c r="C176" s="179"/>
      <c r="D176" s="179"/>
      <c r="E176" s="179"/>
      <c r="F176" s="179"/>
      <c r="G176" s="179"/>
      <c r="H176" s="179"/>
      <c r="I176" s="179"/>
      <c r="J176" s="180"/>
    </row>
    <row r="177" spans="1:18" x14ac:dyDescent="0.3">
      <c r="A177" s="181" t="s">
        <v>25</v>
      </c>
      <c r="B177" s="182"/>
      <c r="C177" s="182"/>
      <c r="D177" s="182"/>
      <c r="E177" s="182"/>
      <c r="F177" s="182"/>
      <c r="G177" s="182"/>
      <c r="H177" s="182"/>
      <c r="I177" s="182"/>
      <c r="J177" s="183"/>
    </row>
    <row r="178" spans="1:18" x14ac:dyDescent="0.3">
      <c r="A178" s="82" t="s">
        <v>94</v>
      </c>
      <c r="B178" s="117"/>
      <c r="C178" s="117"/>
      <c r="D178" s="117"/>
      <c r="E178" s="117"/>
      <c r="F178" s="118"/>
      <c r="G178" s="146">
        <v>3300</v>
      </c>
      <c r="H178" s="147"/>
      <c r="I178" s="147"/>
      <c r="J178" s="148"/>
      <c r="N178" s="50" t="s">
        <v>240</v>
      </c>
      <c r="O178" s="50" t="s">
        <v>241</v>
      </c>
      <c r="P178" s="51">
        <v>45132</v>
      </c>
      <c r="Q178" s="50" t="s">
        <v>242</v>
      </c>
      <c r="R178" s="50"/>
    </row>
    <row r="179" spans="1:18" x14ac:dyDescent="0.3">
      <c r="A179" s="82" t="s">
        <v>243</v>
      </c>
      <c r="B179" s="83"/>
      <c r="C179" s="83"/>
      <c r="D179" s="83"/>
      <c r="E179" s="83"/>
      <c r="F179" s="84"/>
      <c r="G179" s="140">
        <v>100000</v>
      </c>
      <c r="H179" s="141"/>
      <c r="I179" s="141"/>
      <c r="J179" s="142"/>
    </row>
    <row r="180" spans="1:18" x14ac:dyDescent="0.3">
      <c r="A180" s="82" t="s">
        <v>244</v>
      </c>
      <c r="B180" s="83"/>
      <c r="C180" s="83"/>
      <c r="D180" s="83"/>
      <c r="E180" s="83"/>
      <c r="F180" s="84"/>
      <c r="G180" s="140">
        <v>100000</v>
      </c>
      <c r="H180" s="141"/>
      <c r="I180" s="141"/>
      <c r="J180" s="142"/>
    </row>
    <row r="181" spans="1:18" x14ac:dyDescent="0.3">
      <c r="A181" s="82" t="s">
        <v>95</v>
      </c>
      <c r="B181" s="117"/>
      <c r="C181" s="117"/>
      <c r="D181" s="117"/>
      <c r="E181" s="117"/>
      <c r="F181" s="118"/>
      <c r="G181" s="140" t="s">
        <v>150</v>
      </c>
      <c r="H181" s="141"/>
      <c r="I181" s="141"/>
      <c r="J181" s="142"/>
    </row>
    <row r="182" spans="1:18" s="1" customFormat="1" x14ac:dyDescent="0.3">
      <c r="A182" s="97" t="s">
        <v>71</v>
      </c>
      <c r="B182" s="98"/>
      <c r="C182" s="98"/>
      <c r="D182" s="98"/>
      <c r="E182" s="98"/>
      <c r="F182" s="98"/>
      <c r="G182" s="99">
        <f>G178*0.8</f>
        <v>2640</v>
      </c>
      <c r="H182" s="99"/>
      <c r="I182" s="99"/>
      <c r="J182" s="99"/>
    </row>
    <row r="183" spans="1:18" s="1" customFormat="1" ht="15.6" x14ac:dyDescent="0.3">
      <c r="A183" s="104" t="s">
        <v>164</v>
      </c>
      <c r="B183" s="104"/>
      <c r="C183" s="104"/>
      <c r="D183" s="104"/>
      <c r="E183" s="104"/>
      <c r="F183" s="104"/>
      <c r="G183" s="104"/>
      <c r="H183" s="104"/>
      <c r="I183" s="104"/>
      <c r="J183" s="104"/>
    </row>
    <row r="184" spans="1:18" ht="15.75" customHeight="1" x14ac:dyDescent="0.3">
      <c r="A184" s="104" t="s">
        <v>165</v>
      </c>
      <c r="B184" s="104"/>
      <c r="C184" s="104"/>
      <c r="D184" s="104"/>
      <c r="E184" s="104"/>
      <c r="F184" s="104"/>
      <c r="G184" s="104"/>
      <c r="H184" s="104"/>
      <c r="I184" s="104"/>
      <c r="J184" s="104"/>
    </row>
    <row r="185" spans="1:18" ht="44.25" customHeight="1" x14ac:dyDescent="0.3">
      <c r="A185" s="105" t="s">
        <v>158</v>
      </c>
      <c r="B185" s="105"/>
      <c r="C185" s="20" t="s">
        <v>159</v>
      </c>
      <c r="D185" s="105" t="s">
        <v>160</v>
      </c>
      <c r="E185" s="105"/>
      <c r="F185" s="21" t="s">
        <v>161</v>
      </c>
      <c r="G185" s="20" t="s">
        <v>162</v>
      </c>
      <c r="H185" s="105" t="s">
        <v>163</v>
      </c>
      <c r="I185" s="105"/>
      <c r="J185" s="105"/>
    </row>
    <row r="186" spans="1:18" ht="15.75" customHeight="1" x14ac:dyDescent="0.3">
      <c r="A186" s="103" t="s">
        <v>166</v>
      </c>
      <c r="B186" s="103"/>
      <c r="C186" s="103"/>
      <c r="D186" s="103"/>
      <c r="E186" s="103"/>
      <c r="F186" s="103"/>
      <c r="G186" s="103"/>
      <c r="H186" s="103"/>
      <c r="I186" s="103"/>
      <c r="J186" s="103"/>
    </row>
    <row r="187" spans="1:18" ht="15.6" x14ac:dyDescent="0.3">
      <c r="A187" s="103" t="s">
        <v>167</v>
      </c>
      <c r="B187" s="103"/>
      <c r="C187" s="103"/>
      <c r="D187" s="103"/>
      <c r="E187" s="103"/>
      <c r="F187" s="103"/>
      <c r="G187" s="103"/>
      <c r="H187" s="103"/>
      <c r="I187" s="103"/>
      <c r="J187" s="103"/>
    </row>
    <row r="188" spans="1:18" ht="15.6" x14ac:dyDescent="0.3">
      <c r="A188" s="103" t="s">
        <v>168</v>
      </c>
      <c r="B188" s="103"/>
      <c r="C188" s="103"/>
      <c r="D188" s="103"/>
      <c r="E188" s="103"/>
      <c r="F188" s="103"/>
      <c r="G188" s="103"/>
      <c r="H188" s="103"/>
      <c r="I188" s="103"/>
      <c r="J188" s="103"/>
    </row>
    <row r="189" spans="1:18" ht="15.6" x14ac:dyDescent="0.3">
      <c r="A189" s="103" t="s">
        <v>169</v>
      </c>
      <c r="B189" s="103"/>
      <c r="C189" s="103"/>
      <c r="D189" s="103"/>
      <c r="E189" s="103"/>
      <c r="F189" s="103"/>
      <c r="G189" s="103"/>
      <c r="H189" s="103"/>
      <c r="I189" s="103"/>
      <c r="J189" s="103"/>
    </row>
    <row r="190" spans="1:18" ht="15.6" x14ac:dyDescent="0.3">
      <c r="A190" s="102">
        <v>1</v>
      </c>
      <c r="B190" s="102"/>
      <c r="C190" s="47" t="s">
        <v>170</v>
      </c>
      <c r="D190" s="102">
        <f>(46.34+0.9*2.75)*10.764</f>
        <v>525.44466</v>
      </c>
      <c r="E190" s="102"/>
      <c r="F190" s="22">
        <v>0</v>
      </c>
      <c r="G190" s="47">
        <f t="shared" ref="G190:G195" si="0">D190*1.45</f>
        <v>761.89475700000003</v>
      </c>
      <c r="H190" s="102" t="str">
        <f>A189</f>
        <v>1st, 2nd, 3rd &amp; 3rd Raised Floor( 4th Floor)</v>
      </c>
      <c r="I190" s="102"/>
      <c r="J190" s="102"/>
      <c r="L190">
        <f>G190/D190</f>
        <v>1.45</v>
      </c>
      <c r="O190">
        <f>3300*G190</f>
        <v>2514252.6981000002</v>
      </c>
    </row>
    <row r="191" spans="1:18" ht="15.6" x14ac:dyDescent="0.3">
      <c r="A191" s="102">
        <v>2</v>
      </c>
      <c r="B191" s="102"/>
      <c r="C191" s="47" t="s">
        <v>170</v>
      </c>
      <c r="D191" s="102">
        <f>(46.34+0.9*2.75)*10.764</f>
        <v>525.44466</v>
      </c>
      <c r="E191" s="102"/>
      <c r="F191" s="22">
        <v>0</v>
      </c>
      <c r="G191" s="47">
        <f t="shared" si="0"/>
        <v>761.89475700000003</v>
      </c>
      <c r="H191" s="102"/>
      <c r="I191" s="102"/>
      <c r="J191" s="102"/>
      <c r="O191">
        <f t="shared" ref="O191:O195" si="1">3300*G191</f>
        <v>2514252.6981000002</v>
      </c>
    </row>
    <row r="192" spans="1:18" ht="15.6" x14ac:dyDescent="0.3">
      <c r="A192" s="102">
        <v>3</v>
      </c>
      <c r="B192" s="102"/>
      <c r="C192" s="47" t="s">
        <v>171</v>
      </c>
      <c r="D192" s="102">
        <f>(31.87+0.9*2.9+0.9*2.75)*10.764</f>
        <v>397.78362000000004</v>
      </c>
      <c r="E192" s="102"/>
      <c r="F192" s="22">
        <v>0</v>
      </c>
      <c r="G192" s="47">
        <f t="shared" si="0"/>
        <v>576.786249</v>
      </c>
      <c r="H192" s="102"/>
      <c r="I192" s="102"/>
      <c r="J192" s="102"/>
      <c r="O192">
        <f t="shared" si="1"/>
        <v>1903394.6217</v>
      </c>
    </row>
    <row r="193" spans="1:15" ht="15.6" x14ac:dyDescent="0.3">
      <c r="A193" s="102">
        <v>4</v>
      </c>
      <c r="B193" s="102"/>
      <c r="C193" s="47" t="s">
        <v>171</v>
      </c>
      <c r="D193" s="102">
        <f>(31.87+0.9*2.9+0.9*2.75)*10.764</f>
        <v>397.78362000000004</v>
      </c>
      <c r="E193" s="102"/>
      <c r="F193" s="22">
        <v>0</v>
      </c>
      <c r="G193" s="47">
        <f t="shared" si="0"/>
        <v>576.786249</v>
      </c>
      <c r="H193" s="102"/>
      <c r="I193" s="102"/>
      <c r="J193" s="102"/>
      <c r="O193">
        <f t="shared" si="1"/>
        <v>1903394.6217</v>
      </c>
    </row>
    <row r="194" spans="1:15" ht="15.6" x14ac:dyDescent="0.3">
      <c r="A194" s="102">
        <v>5</v>
      </c>
      <c r="B194" s="102"/>
      <c r="C194" s="47" t="s">
        <v>171</v>
      </c>
      <c r="D194" s="102">
        <f>(31.48+0.9*2.75+0.9*2.75)*10.764</f>
        <v>392.13252</v>
      </c>
      <c r="E194" s="102"/>
      <c r="F194" s="22">
        <v>0</v>
      </c>
      <c r="G194" s="47">
        <f t="shared" si="0"/>
        <v>568.59215399999994</v>
      </c>
      <c r="H194" s="102"/>
      <c r="I194" s="102"/>
      <c r="J194" s="102"/>
      <c r="O194">
        <f t="shared" si="1"/>
        <v>1876354.1081999999</v>
      </c>
    </row>
    <row r="195" spans="1:15" ht="15.6" x14ac:dyDescent="0.3">
      <c r="A195" s="102">
        <v>6</v>
      </c>
      <c r="B195" s="102"/>
      <c r="C195" s="47" t="s">
        <v>171</v>
      </c>
      <c r="D195" s="102">
        <f>(29.84+0.9*2.75+0.9*2.75)*10.764</f>
        <v>374.47955999999999</v>
      </c>
      <c r="E195" s="102"/>
      <c r="F195" s="22">
        <v>0</v>
      </c>
      <c r="G195" s="47">
        <f t="shared" si="0"/>
        <v>542.995362</v>
      </c>
      <c r="H195" s="102"/>
      <c r="I195" s="102"/>
      <c r="J195" s="102"/>
      <c r="O195">
        <f t="shared" si="1"/>
        <v>1791884.6946</v>
      </c>
    </row>
    <row r="196" spans="1:15" ht="15.6" x14ac:dyDescent="0.3">
      <c r="A196" s="170" t="s">
        <v>223</v>
      </c>
      <c r="B196" s="170"/>
      <c r="C196" s="170"/>
      <c r="D196" s="170"/>
      <c r="E196" s="170"/>
      <c r="F196" s="170"/>
      <c r="G196" s="170"/>
      <c r="H196" s="170"/>
      <c r="I196" s="170"/>
      <c r="J196" s="170"/>
    </row>
    <row r="197" spans="1:15" ht="29.25" customHeight="1" x14ac:dyDescent="0.3">
      <c r="A197" s="75" t="s">
        <v>256</v>
      </c>
      <c r="B197" s="75"/>
      <c r="C197" s="75"/>
      <c r="D197" s="75"/>
      <c r="E197" s="75"/>
      <c r="F197" s="57" t="s">
        <v>255</v>
      </c>
      <c r="G197" s="58"/>
      <c r="H197" s="58"/>
      <c r="I197" s="58"/>
      <c r="J197" s="59"/>
    </row>
    <row r="198" spans="1:15" ht="31.05" customHeight="1" x14ac:dyDescent="0.3">
      <c r="A198" s="171" t="s">
        <v>257</v>
      </c>
      <c r="B198" s="171"/>
      <c r="C198" s="171"/>
      <c r="D198" s="171"/>
      <c r="E198" s="171"/>
      <c r="F198" s="57" t="s">
        <v>260</v>
      </c>
      <c r="G198" s="58"/>
      <c r="H198" s="58"/>
      <c r="I198" s="58"/>
      <c r="J198" s="59"/>
    </row>
    <row r="199" spans="1:15" ht="29.25" customHeight="1" x14ac:dyDescent="0.3">
      <c r="A199" s="57" t="s">
        <v>253</v>
      </c>
      <c r="B199" s="58"/>
      <c r="C199" s="58"/>
      <c r="D199" s="58"/>
      <c r="E199" s="59"/>
      <c r="F199" s="57" t="s">
        <v>254</v>
      </c>
      <c r="G199" s="58"/>
      <c r="H199" s="58"/>
      <c r="I199" s="58"/>
      <c r="J199" s="59"/>
    </row>
    <row r="200" spans="1:15" ht="29.25" customHeight="1" x14ac:dyDescent="0.3">
      <c r="A200" s="75" t="s">
        <v>247</v>
      </c>
      <c r="B200" s="75"/>
      <c r="C200" s="75"/>
      <c r="D200" s="75"/>
      <c r="E200" s="75"/>
      <c r="F200" s="75" t="s">
        <v>248</v>
      </c>
      <c r="G200" s="75"/>
      <c r="H200" s="75"/>
      <c r="I200" s="75"/>
      <c r="J200" s="75"/>
    </row>
    <row r="201" spans="1:15" ht="28.5" customHeight="1" x14ac:dyDescent="0.3">
      <c r="A201" s="101" t="s">
        <v>225</v>
      </c>
      <c r="B201" s="101"/>
      <c r="C201" s="101"/>
      <c r="D201" s="101"/>
      <c r="E201" s="101"/>
      <c r="F201" s="101" t="s">
        <v>224</v>
      </c>
      <c r="G201" s="101"/>
      <c r="H201" s="101"/>
      <c r="I201" s="101"/>
      <c r="J201" s="101"/>
    </row>
    <row r="202" spans="1:15" ht="27.75" customHeight="1" x14ac:dyDescent="0.3">
      <c r="A202" s="101" t="s">
        <v>226</v>
      </c>
      <c r="B202" s="101"/>
      <c r="C202" s="101"/>
      <c r="D202" s="101"/>
      <c r="E202" s="101"/>
      <c r="F202" s="101" t="s">
        <v>227</v>
      </c>
      <c r="G202" s="101"/>
      <c r="H202" s="101"/>
      <c r="I202" s="101"/>
      <c r="J202" s="101"/>
    </row>
    <row r="203" spans="1:15" ht="31.5" customHeight="1" x14ac:dyDescent="0.3">
      <c r="A203" s="101" t="s">
        <v>246</v>
      </c>
      <c r="B203" s="101"/>
      <c r="C203" s="101"/>
      <c r="D203" s="101"/>
      <c r="E203" s="101"/>
      <c r="F203" s="75" t="s">
        <v>230</v>
      </c>
      <c r="G203" s="75"/>
      <c r="H203" s="75"/>
      <c r="I203" s="75"/>
      <c r="J203" s="75"/>
    </row>
    <row r="204" spans="1:15" ht="30.75" customHeight="1" x14ac:dyDescent="0.3">
      <c r="A204" s="100" t="s">
        <v>228</v>
      </c>
      <c r="B204" s="100"/>
      <c r="C204" s="100"/>
      <c r="D204" s="100"/>
      <c r="E204" s="100"/>
      <c r="F204" s="100"/>
      <c r="G204" s="100"/>
      <c r="H204" s="100"/>
      <c r="I204" s="100"/>
      <c r="J204" s="100"/>
    </row>
    <row r="205" spans="1:15" ht="73.5" customHeight="1" x14ac:dyDescent="0.3">
      <c r="A205" s="100" t="s">
        <v>236</v>
      </c>
      <c r="B205" s="100"/>
      <c r="C205" s="100"/>
      <c r="D205" s="100"/>
      <c r="E205" s="100"/>
      <c r="F205" s="100"/>
      <c r="G205" s="100"/>
      <c r="H205" s="100"/>
      <c r="I205" s="100"/>
      <c r="J205" s="100"/>
    </row>
    <row r="206" spans="1:15" ht="33" customHeight="1" x14ac:dyDescent="0.3">
      <c r="A206" s="54" t="s">
        <v>258</v>
      </c>
      <c r="B206" s="55"/>
      <c r="C206" s="55"/>
      <c r="D206" s="55"/>
      <c r="E206" s="55"/>
      <c r="F206" s="55"/>
      <c r="G206" s="55"/>
      <c r="H206" s="55"/>
      <c r="I206" s="55"/>
      <c r="J206" s="56"/>
    </row>
    <row r="207" spans="1:15" hidden="1" x14ac:dyDescent="0.3">
      <c r="A207" s="54" t="s">
        <v>259</v>
      </c>
      <c r="B207" s="55"/>
      <c r="C207" s="55"/>
      <c r="D207" s="55"/>
      <c r="E207" s="55"/>
      <c r="F207" s="55"/>
      <c r="G207" s="55"/>
      <c r="H207" s="55"/>
      <c r="I207" s="55"/>
      <c r="J207" s="56"/>
    </row>
    <row r="208" spans="1:15" ht="33" customHeight="1" x14ac:dyDescent="0.3">
      <c r="A208" s="54" t="s">
        <v>261</v>
      </c>
      <c r="B208" s="55"/>
      <c r="C208" s="55"/>
      <c r="D208" s="55"/>
      <c r="E208" s="55"/>
      <c r="F208" s="55"/>
      <c r="G208" s="55"/>
      <c r="H208" s="55"/>
      <c r="I208" s="55"/>
      <c r="J208" s="56"/>
    </row>
    <row r="209" spans="1:10" ht="15" customHeight="1" x14ac:dyDescent="0.3">
      <c r="A209" s="96" t="s">
        <v>26</v>
      </c>
      <c r="B209" s="96"/>
      <c r="C209" s="96"/>
      <c r="D209" s="96"/>
      <c r="E209" s="96"/>
      <c r="F209" s="96"/>
      <c r="G209" s="96"/>
      <c r="H209" s="96"/>
      <c r="I209" s="96"/>
      <c r="J209" s="96"/>
    </row>
    <row r="210" spans="1:10" x14ac:dyDescent="0.3">
      <c r="A210" s="96"/>
      <c r="B210" s="96"/>
      <c r="C210" s="96"/>
      <c r="D210" s="96"/>
      <c r="E210" s="96"/>
      <c r="F210" s="96"/>
      <c r="G210" s="96"/>
      <c r="H210" s="96"/>
      <c r="I210" s="96"/>
      <c r="J210" s="96"/>
    </row>
    <row r="211" spans="1:10" ht="18.75" customHeight="1" x14ac:dyDescent="0.3">
      <c r="A211" s="96"/>
      <c r="B211" s="96"/>
      <c r="C211" s="96"/>
      <c r="D211" s="96"/>
      <c r="E211" s="96"/>
      <c r="F211" s="96"/>
      <c r="G211" s="96"/>
      <c r="H211" s="96"/>
      <c r="I211" s="96"/>
      <c r="J211" s="96"/>
    </row>
    <row r="212" spans="1:10" x14ac:dyDescent="0.3">
      <c r="A212" s="17" t="s">
        <v>151</v>
      </c>
      <c r="D212" s="19" t="str">
        <f>F8</f>
        <v>Gayatri Park (Cluster No.1, 2, 3 &amp; 4)</v>
      </c>
      <c r="E212" s="19"/>
      <c r="F212" s="19"/>
      <c r="G212" s="19"/>
    </row>
    <row r="232" spans="3:3" x14ac:dyDescent="0.3">
      <c r="C232" s="18"/>
    </row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8" spans="1:7" x14ac:dyDescent="0.3">
      <c r="A258" s="17" t="s">
        <v>151</v>
      </c>
      <c r="D258" s="19"/>
      <c r="E258" s="19"/>
      <c r="F258" s="19"/>
      <c r="G258" s="19"/>
    </row>
    <row r="278" spans="3:3" x14ac:dyDescent="0.3">
      <c r="C278" s="18"/>
    </row>
    <row r="304" spans="1:2" x14ac:dyDescent="0.3">
      <c r="A304" s="19" t="s">
        <v>148</v>
      </c>
      <c r="B304" s="19"/>
    </row>
  </sheetData>
  <mergeCells count="433">
    <mergeCell ref="A208:J208"/>
    <mergeCell ref="A206:J206"/>
    <mergeCell ref="A180:F180"/>
    <mergeCell ref="G180:J180"/>
    <mergeCell ref="A59:B60"/>
    <mergeCell ref="C59:E60"/>
    <mergeCell ref="H59:J60"/>
    <mergeCell ref="F59:G60"/>
    <mergeCell ref="A169:B169"/>
    <mergeCell ref="D169:E169"/>
    <mergeCell ref="D165:E165"/>
    <mergeCell ref="A156:B156"/>
    <mergeCell ref="C156:J156"/>
    <mergeCell ref="H146:J155"/>
    <mergeCell ref="A147:B147"/>
    <mergeCell ref="D147:E147"/>
    <mergeCell ref="A148:B148"/>
    <mergeCell ref="D148:E148"/>
    <mergeCell ref="A149:B149"/>
    <mergeCell ref="D149:E149"/>
    <mergeCell ref="D85:E85"/>
    <mergeCell ref="A91:B91"/>
    <mergeCell ref="D91:E91"/>
    <mergeCell ref="A92:B92"/>
    <mergeCell ref="D92:E92"/>
    <mergeCell ref="A93:B93"/>
    <mergeCell ref="A145:B145"/>
    <mergeCell ref="D145:E145"/>
    <mergeCell ref="H145:J145"/>
    <mergeCell ref="D153:E153"/>
    <mergeCell ref="A154:B154"/>
    <mergeCell ref="D154:E154"/>
    <mergeCell ref="A155:B155"/>
    <mergeCell ref="D155:E155"/>
    <mergeCell ref="D98:E98"/>
    <mergeCell ref="A99:B99"/>
    <mergeCell ref="D99:E99"/>
    <mergeCell ref="A142:B142"/>
    <mergeCell ref="C142:J142"/>
    <mergeCell ref="E143:F143"/>
    <mergeCell ref="I143:J143"/>
    <mergeCell ref="A144:B144"/>
    <mergeCell ref="C144:J144"/>
    <mergeCell ref="D151:E151"/>
    <mergeCell ref="F145:G145"/>
    <mergeCell ref="A146:B146"/>
    <mergeCell ref="D146:E146"/>
    <mergeCell ref="F146:G155"/>
    <mergeCell ref="D126:E126"/>
    <mergeCell ref="A127:B127"/>
    <mergeCell ref="A196:J196"/>
    <mergeCell ref="A198:E198"/>
    <mergeCell ref="F198:J198"/>
    <mergeCell ref="E157:F157"/>
    <mergeCell ref="I157:J157"/>
    <mergeCell ref="A165:B165"/>
    <mergeCell ref="A166:B166"/>
    <mergeCell ref="D166:E166"/>
    <mergeCell ref="A167:B167"/>
    <mergeCell ref="D167:E167"/>
    <mergeCell ref="A168:B168"/>
    <mergeCell ref="D168:E168"/>
    <mergeCell ref="A170:J170"/>
    <mergeCell ref="A171:J171"/>
    <mergeCell ref="A172:J176"/>
    <mergeCell ref="A177:J177"/>
    <mergeCell ref="A178:F178"/>
    <mergeCell ref="G179:J179"/>
    <mergeCell ref="A181:F181"/>
    <mergeCell ref="G181:J181"/>
    <mergeCell ref="G178:J178"/>
    <mergeCell ref="A179:F179"/>
    <mergeCell ref="A197:E197"/>
    <mergeCell ref="F197:J197"/>
    <mergeCell ref="H160:J169"/>
    <mergeCell ref="A161:B161"/>
    <mergeCell ref="D75:E75"/>
    <mergeCell ref="F75:G75"/>
    <mergeCell ref="H75:J75"/>
    <mergeCell ref="A76:B76"/>
    <mergeCell ref="D76:E76"/>
    <mergeCell ref="F76:G85"/>
    <mergeCell ref="H76:J85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83:B83"/>
    <mergeCell ref="D83:E83"/>
    <mergeCell ref="A84:B84"/>
    <mergeCell ref="A85:B85"/>
    <mergeCell ref="A75:B75"/>
    <mergeCell ref="D71:E71"/>
    <mergeCell ref="A62:B62"/>
    <mergeCell ref="D62:E62"/>
    <mergeCell ref="A72:B72"/>
    <mergeCell ref="C72:J72"/>
    <mergeCell ref="E73:F73"/>
    <mergeCell ref="I73:J73"/>
    <mergeCell ref="A74:B74"/>
    <mergeCell ref="C74:J74"/>
    <mergeCell ref="A66:B66"/>
    <mergeCell ref="D66:E66"/>
    <mergeCell ref="A67:B67"/>
    <mergeCell ref="D67:E67"/>
    <mergeCell ref="A68:B68"/>
    <mergeCell ref="D68:E68"/>
    <mergeCell ref="A69:B69"/>
    <mergeCell ref="D69:E69"/>
    <mergeCell ref="A70:B70"/>
    <mergeCell ref="D70:E70"/>
    <mergeCell ref="C42:F42"/>
    <mergeCell ref="C44:F44"/>
    <mergeCell ref="A43:B43"/>
    <mergeCell ref="H43:J43"/>
    <mergeCell ref="H44:J44"/>
    <mergeCell ref="A47:B47"/>
    <mergeCell ref="C47:F47"/>
    <mergeCell ref="H47:J47"/>
    <mergeCell ref="A46:B46"/>
    <mergeCell ref="F37:J37"/>
    <mergeCell ref="C16:E16"/>
    <mergeCell ref="F22:J22"/>
    <mergeCell ref="A33:J34"/>
    <mergeCell ref="I25:J25"/>
    <mergeCell ref="A35:E35"/>
    <mergeCell ref="A17:E18"/>
    <mergeCell ref="F17:J18"/>
    <mergeCell ref="F24:J24"/>
    <mergeCell ref="A19:E20"/>
    <mergeCell ref="F19:J20"/>
    <mergeCell ref="F16:G16"/>
    <mergeCell ref="H16:J16"/>
    <mergeCell ref="A22:E22"/>
    <mergeCell ref="A16:B16"/>
    <mergeCell ref="I26:J26"/>
    <mergeCell ref="A25:B25"/>
    <mergeCell ref="C25:D25"/>
    <mergeCell ref="E25:F25"/>
    <mergeCell ref="G25:H25"/>
    <mergeCell ref="A21:E21"/>
    <mergeCell ref="F21:J21"/>
    <mergeCell ref="A26:B26"/>
    <mergeCell ref="A31:B31"/>
    <mergeCell ref="A1:J1"/>
    <mergeCell ref="D48:E48"/>
    <mergeCell ref="C43:F43"/>
    <mergeCell ref="C45:F45"/>
    <mergeCell ref="A48:C48"/>
    <mergeCell ref="F48:G48"/>
    <mergeCell ref="A45:B45"/>
    <mergeCell ref="A44:B44"/>
    <mergeCell ref="A32:J32"/>
    <mergeCell ref="A27:B27"/>
    <mergeCell ref="A41:J41"/>
    <mergeCell ref="A37:E37"/>
    <mergeCell ref="A38:E38"/>
    <mergeCell ref="A40:E40"/>
    <mergeCell ref="A23:E23"/>
    <mergeCell ref="A24:E24"/>
    <mergeCell ref="A30:B30"/>
    <mergeCell ref="C26:D26"/>
    <mergeCell ref="C46:F46"/>
    <mergeCell ref="H45:J45"/>
    <mergeCell ref="H46:J46"/>
    <mergeCell ref="A7:E7"/>
    <mergeCell ref="F7:J7"/>
    <mergeCell ref="B13:D13"/>
    <mergeCell ref="I50:J50"/>
    <mergeCell ref="A12:B12"/>
    <mergeCell ref="A42:B42"/>
    <mergeCell ref="E26:F26"/>
    <mergeCell ref="G26:H26"/>
    <mergeCell ref="C11:G11"/>
    <mergeCell ref="C12:J12"/>
    <mergeCell ref="F40:J40"/>
    <mergeCell ref="F39:J39"/>
    <mergeCell ref="H42:J42"/>
    <mergeCell ref="A39:E39"/>
    <mergeCell ref="F35:J35"/>
    <mergeCell ref="A36:E36"/>
    <mergeCell ref="F38:J38"/>
    <mergeCell ref="F23:J23"/>
    <mergeCell ref="C27:D27"/>
    <mergeCell ref="E27:F27"/>
    <mergeCell ref="G27:H27"/>
    <mergeCell ref="F36:J36"/>
    <mergeCell ref="H48:J48"/>
    <mergeCell ref="I27:J27"/>
    <mergeCell ref="A28:J28"/>
    <mergeCell ref="A29:J29"/>
    <mergeCell ref="D50:E50"/>
    <mergeCell ref="H13:J13"/>
    <mergeCell ref="G15:J15"/>
    <mergeCell ref="A9:E9"/>
    <mergeCell ref="F8:J8"/>
    <mergeCell ref="F9:J9"/>
    <mergeCell ref="B14:E14"/>
    <mergeCell ref="A11:B11"/>
    <mergeCell ref="I11:J11"/>
    <mergeCell ref="A8:E8"/>
    <mergeCell ref="G14:J14"/>
    <mergeCell ref="B15:E15"/>
    <mergeCell ref="A10:E10"/>
    <mergeCell ref="F10:J10"/>
    <mergeCell ref="A2:J2"/>
    <mergeCell ref="A3:E3"/>
    <mergeCell ref="F3:J3"/>
    <mergeCell ref="A4:E4"/>
    <mergeCell ref="F4:J4"/>
    <mergeCell ref="A6:E6"/>
    <mergeCell ref="F6:J6"/>
    <mergeCell ref="A5:E5"/>
    <mergeCell ref="F5:J5"/>
    <mergeCell ref="A162:B162"/>
    <mergeCell ref="D162:E162"/>
    <mergeCell ref="A163:B163"/>
    <mergeCell ref="D163:E163"/>
    <mergeCell ref="A164:B164"/>
    <mergeCell ref="D164:E164"/>
    <mergeCell ref="F89:G89"/>
    <mergeCell ref="D161:E161"/>
    <mergeCell ref="F159:G159"/>
    <mergeCell ref="A158:B158"/>
    <mergeCell ref="C158:J158"/>
    <mergeCell ref="A159:B159"/>
    <mergeCell ref="D159:E159"/>
    <mergeCell ref="H159:J159"/>
    <mergeCell ref="A160:B160"/>
    <mergeCell ref="D160:E160"/>
    <mergeCell ref="F160:G169"/>
    <mergeCell ref="H89:J89"/>
    <mergeCell ref="A90:B90"/>
    <mergeCell ref="D90:E90"/>
    <mergeCell ref="F90:G99"/>
    <mergeCell ref="H90:J99"/>
    <mergeCell ref="A98:B98"/>
    <mergeCell ref="D127:E127"/>
    <mergeCell ref="C51:J51"/>
    <mergeCell ref="C52:J52"/>
    <mergeCell ref="D84:E84"/>
    <mergeCell ref="A54:J54"/>
    <mergeCell ref="A56:B56"/>
    <mergeCell ref="C56:J56"/>
    <mergeCell ref="E57:F57"/>
    <mergeCell ref="I57:J57"/>
    <mergeCell ref="A58:B58"/>
    <mergeCell ref="C58:J58"/>
    <mergeCell ref="A61:B61"/>
    <mergeCell ref="D61:E61"/>
    <mergeCell ref="F61:G61"/>
    <mergeCell ref="H61:J61"/>
    <mergeCell ref="F62:G71"/>
    <mergeCell ref="H62:J71"/>
    <mergeCell ref="A63:B63"/>
    <mergeCell ref="D63:E63"/>
    <mergeCell ref="A64:B64"/>
    <mergeCell ref="D64:E64"/>
    <mergeCell ref="A65:B65"/>
    <mergeCell ref="D65:E65"/>
    <mergeCell ref="A55:J55"/>
    <mergeCell ref="A71:B71"/>
    <mergeCell ref="A188:J188"/>
    <mergeCell ref="A189:J189"/>
    <mergeCell ref="A183:J183"/>
    <mergeCell ref="A184:J184"/>
    <mergeCell ref="H185:J185"/>
    <mergeCell ref="D185:E185"/>
    <mergeCell ref="A185:B185"/>
    <mergeCell ref="A53:C53"/>
    <mergeCell ref="D53:J53"/>
    <mergeCell ref="A186:J186"/>
    <mergeCell ref="A187:J187"/>
    <mergeCell ref="A150:B150"/>
    <mergeCell ref="D150:E150"/>
    <mergeCell ref="A151:B151"/>
    <mergeCell ref="A152:B152"/>
    <mergeCell ref="D152:E152"/>
    <mergeCell ref="A153:B153"/>
    <mergeCell ref="A96:B96"/>
    <mergeCell ref="D96:E96"/>
    <mergeCell ref="A97:B97"/>
    <mergeCell ref="D97:E97"/>
    <mergeCell ref="A86:B86"/>
    <mergeCell ref="C86:J86"/>
    <mergeCell ref="E87:F87"/>
    <mergeCell ref="A209:J211"/>
    <mergeCell ref="A182:F182"/>
    <mergeCell ref="G182:J182"/>
    <mergeCell ref="A204:J204"/>
    <mergeCell ref="A201:E201"/>
    <mergeCell ref="F201:J201"/>
    <mergeCell ref="A202:E202"/>
    <mergeCell ref="F202:J202"/>
    <mergeCell ref="A203:E203"/>
    <mergeCell ref="F203:J203"/>
    <mergeCell ref="A195:B195"/>
    <mergeCell ref="D195:E195"/>
    <mergeCell ref="H190:J195"/>
    <mergeCell ref="A193:B193"/>
    <mergeCell ref="D193:E193"/>
    <mergeCell ref="A194:B194"/>
    <mergeCell ref="D194:E194"/>
    <mergeCell ref="A191:B191"/>
    <mergeCell ref="D191:E191"/>
    <mergeCell ref="A192:B192"/>
    <mergeCell ref="D192:E192"/>
    <mergeCell ref="A190:B190"/>
    <mergeCell ref="D190:E190"/>
    <mergeCell ref="A205:J205"/>
    <mergeCell ref="C31:J31"/>
    <mergeCell ref="E101:F101"/>
    <mergeCell ref="I101:J101"/>
    <mergeCell ref="A102:B102"/>
    <mergeCell ref="C102:J102"/>
    <mergeCell ref="A103:B103"/>
    <mergeCell ref="D103:E103"/>
    <mergeCell ref="F103:G103"/>
    <mergeCell ref="H103:J103"/>
    <mergeCell ref="A49:J49"/>
    <mergeCell ref="F50:H50"/>
    <mergeCell ref="A50:C50"/>
    <mergeCell ref="I87:J87"/>
    <mergeCell ref="A88:B88"/>
    <mergeCell ref="C88:J88"/>
    <mergeCell ref="A89:B89"/>
    <mergeCell ref="D89:E89"/>
    <mergeCell ref="A95:B95"/>
    <mergeCell ref="D95:E95"/>
    <mergeCell ref="D93:E93"/>
    <mergeCell ref="A94:B94"/>
    <mergeCell ref="D94:E94"/>
    <mergeCell ref="A51:B51"/>
    <mergeCell ref="A52:B52"/>
    <mergeCell ref="I115:J115"/>
    <mergeCell ref="A116:B116"/>
    <mergeCell ref="C116:J116"/>
    <mergeCell ref="A117:B117"/>
    <mergeCell ref="D117:E117"/>
    <mergeCell ref="F117:G117"/>
    <mergeCell ref="H117:J117"/>
    <mergeCell ref="A104:B104"/>
    <mergeCell ref="D104:E104"/>
    <mergeCell ref="F104:G113"/>
    <mergeCell ref="H104:J113"/>
    <mergeCell ref="A105:B105"/>
    <mergeCell ref="D105:E105"/>
    <mergeCell ref="A114:B114"/>
    <mergeCell ref="C114:J114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H131:J131"/>
    <mergeCell ref="C30:J30"/>
    <mergeCell ref="A118:B118"/>
    <mergeCell ref="D118:E118"/>
    <mergeCell ref="F118:G127"/>
    <mergeCell ref="H118:J127"/>
    <mergeCell ref="A119:B119"/>
    <mergeCell ref="D119:E119"/>
    <mergeCell ref="A120:B120"/>
    <mergeCell ref="D120:E120"/>
    <mergeCell ref="A121:B121"/>
    <mergeCell ref="D121:E121"/>
    <mergeCell ref="A122:B122"/>
    <mergeCell ref="D122:E122"/>
    <mergeCell ref="A123:B123"/>
    <mergeCell ref="D123:E123"/>
    <mergeCell ref="A124:B124"/>
    <mergeCell ref="D124:E124"/>
    <mergeCell ref="A125:B125"/>
    <mergeCell ref="D125:E125"/>
    <mergeCell ref="A126:B126"/>
    <mergeCell ref="A100:B100"/>
    <mergeCell ref="C100:J100"/>
    <mergeCell ref="E115:F115"/>
    <mergeCell ref="A139:B139"/>
    <mergeCell ref="D139:E139"/>
    <mergeCell ref="A140:B140"/>
    <mergeCell ref="D140:E140"/>
    <mergeCell ref="A141:B141"/>
    <mergeCell ref="D141:E141"/>
    <mergeCell ref="A131:B131"/>
    <mergeCell ref="D131:E131"/>
    <mergeCell ref="F131:G131"/>
    <mergeCell ref="D134:E134"/>
    <mergeCell ref="A135:B135"/>
    <mergeCell ref="D135:E135"/>
    <mergeCell ref="A136:B136"/>
    <mergeCell ref="D136:E136"/>
    <mergeCell ref="A137:B137"/>
    <mergeCell ref="D137:E137"/>
    <mergeCell ref="A138:B138"/>
    <mergeCell ref="D138:E138"/>
    <mergeCell ref="A134:B134"/>
    <mergeCell ref="D110:E110"/>
    <mergeCell ref="A207:J207"/>
    <mergeCell ref="A199:E199"/>
    <mergeCell ref="F199:J199"/>
    <mergeCell ref="A111:B111"/>
    <mergeCell ref="D111:E111"/>
    <mergeCell ref="A112:B112"/>
    <mergeCell ref="D112:E112"/>
    <mergeCell ref="A113:B113"/>
    <mergeCell ref="D113:E113"/>
    <mergeCell ref="A128:B128"/>
    <mergeCell ref="C128:J128"/>
    <mergeCell ref="E129:F129"/>
    <mergeCell ref="I129:J129"/>
    <mergeCell ref="A130:B130"/>
    <mergeCell ref="C130:J130"/>
    <mergeCell ref="A200:E200"/>
    <mergeCell ref="F200:J200"/>
    <mergeCell ref="A132:B132"/>
    <mergeCell ref="D132:E132"/>
    <mergeCell ref="F132:G141"/>
    <mergeCell ref="H132:J141"/>
    <mergeCell ref="A133:B133"/>
    <mergeCell ref="D133:E133"/>
  </mergeCells>
  <phoneticPr fontId="0" type="noConversion"/>
  <hyperlinks>
    <hyperlink ref="C31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paperSize="9" fitToHeight="0" orientation="portrait" r:id="rId2"/>
  <headerFooter>
    <oddHeader>&amp;C&amp;G</oddHeader>
    <oddFooter>&amp;L&amp;"Times New Roman,Bold"Ref No: &amp;F&amp;C&amp;G&amp;R                                                                                        &amp;P</oddFooter>
  </headerFooter>
  <rowBreaks count="4" manualBreakCount="4">
    <brk id="71" max="16383" man="1"/>
    <brk id="211" max="16383" man="1"/>
    <brk id="257" max="16383" man="1"/>
    <brk id="303" max="16383" man="1"/>
  </rowBreaks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0"/>
  <sheetViews>
    <sheetView workbookViewId="0">
      <selection activeCell="C16" sqref="C16"/>
    </sheetView>
  </sheetViews>
  <sheetFormatPr defaultRowHeight="14.4" x14ac:dyDescent="0.3"/>
  <cols>
    <col min="1" max="1" width="11.21875" customWidth="1"/>
    <col min="2" max="2" width="12" customWidth="1"/>
    <col min="3" max="3" width="14.5546875" customWidth="1"/>
    <col min="4" max="4" width="4" customWidth="1"/>
    <col min="5" max="5" width="15.21875" customWidth="1"/>
    <col min="6" max="7" width="9.21875" customWidth="1"/>
    <col min="9" max="9" width="12.77734375" customWidth="1"/>
    <col min="10" max="10" width="15.21875" customWidth="1"/>
    <col min="13" max="13" width="16.5546875" customWidth="1"/>
  </cols>
  <sheetData>
    <row r="2" spans="1:15" x14ac:dyDescent="0.3">
      <c r="A2" t="s">
        <v>127</v>
      </c>
      <c r="B2" s="13" t="s">
        <v>128</v>
      </c>
      <c r="C2" s="13">
        <v>4</v>
      </c>
    </row>
    <row r="3" spans="1:15" x14ac:dyDescent="0.3">
      <c r="B3" t="s">
        <v>129</v>
      </c>
      <c r="C3" t="s">
        <v>130</v>
      </c>
    </row>
    <row r="4" spans="1:15" x14ac:dyDescent="0.3">
      <c r="A4" t="s">
        <v>131</v>
      </c>
      <c r="B4" s="7">
        <v>10</v>
      </c>
      <c r="C4" s="7">
        <v>10</v>
      </c>
      <c r="E4">
        <f>(100/B4)*C4</f>
        <v>100</v>
      </c>
    </row>
    <row r="5" spans="1:15" x14ac:dyDescent="0.3">
      <c r="A5" t="s">
        <v>132</v>
      </c>
      <c r="B5" t="s">
        <v>133</v>
      </c>
      <c r="C5" t="s">
        <v>134</v>
      </c>
      <c r="E5">
        <f>(100/B6)*C6</f>
        <v>100</v>
      </c>
      <c r="I5" s="7" t="s">
        <v>135</v>
      </c>
      <c r="J5" s="7" t="s">
        <v>136</v>
      </c>
      <c r="K5" s="7" t="s">
        <v>137</v>
      </c>
      <c r="L5" s="7" t="s">
        <v>31</v>
      </c>
      <c r="M5" s="7" t="s">
        <v>34</v>
      </c>
      <c r="N5" s="7" t="s">
        <v>138</v>
      </c>
      <c r="O5" s="7" t="s">
        <v>35</v>
      </c>
    </row>
    <row r="6" spans="1:15" x14ac:dyDescent="0.3">
      <c r="B6" s="7">
        <f>C2+1</f>
        <v>5</v>
      </c>
      <c r="C6" s="7">
        <v>5</v>
      </c>
      <c r="E6">
        <f>(100/B8)*C8</f>
        <v>100</v>
      </c>
      <c r="F6" s="14" t="s">
        <v>139</v>
      </c>
      <c r="I6" s="14">
        <f>C4</f>
        <v>10</v>
      </c>
      <c r="J6" s="14">
        <f>40/B6*C6</f>
        <v>40</v>
      </c>
      <c r="K6" s="14">
        <f>15/B8*C8</f>
        <v>15</v>
      </c>
      <c r="L6" s="14">
        <f>10/B10*C10</f>
        <v>10</v>
      </c>
      <c r="M6" s="14">
        <f>10/B12*C12</f>
        <v>10</v>
      </c>
      <c r="N6" s="14">
        <f>5/B14*C14</f>
        <v>5</v>
      </c>
      <c r="O6" s="14">
        <f>5/B16*C16</f>
        <v>5</v>
      </c>
    </row>
    <row r="7" spans="1:15" x14ac:dyDescent="0.3">
      <c r="A7" t="s">
        <v>140</v>
      </c>
      <c r="B7" t="s">
        <v>141</v>
      </c>
      <c r="C7" t="s">
        <v>142</v>
      </c>
      <c r="E7">
        <f>(100/B10)*C10</f>
        <v>100</v>
      </c>
      <c r="F7" s="7" t="s">
        <v>143</v>
      </c>
      <c r="G7" s="7"/>
      <c r="H7" s="7"/>
      <c r="I7" s="7">
        <f>I6+20</f>
        <v>30</v>
      </c>
      <c r="J7" s="7">
        <f>30/B6*C6</f>
        <v>30</v>
      </c>
      <c r="K7" s="7">
        <f>15/B8*C8</f>
        <v>15</v>
      </c>
      <c r="L7" s="7">
        <f>10/B10*C10</f>
        <v>10</v>
      </c>
      <c r="M7" s="7">
        <f>5/B12*C12</f>
        <v>5</v>
      </c>
      <c r="N7" s="7">
        <f>5/B14*C14</f>
        <v>5</v>
      </c>
      <c r="O7" s="7">
        <f>5/B16*C16</f>
        <v>5</v>
      </c>
    </row>
    <row r="8" spans="1:15" x14ac:dyDescent="0.3">
      <c r="B8" s="7">
        <f>C2</f>
        <v>4</v>
      </c>
      <c r="C8" s="7">
        <v>4</v>
      </c>
      <c r="E8">
        <f>(100/B12)*C12</f>
        <v>100</v>
      </c>
    </row>
    <row r="9" spans="1:15" x14ac:dyDescent="0.3">
      <c r="A9" t="s">
        <v>144</v>
      </c>
      <c r="B9" t="s">
        <v>141</v>
      </c>
      <c r="C9" t="s">
        <v>142</v>
      </c>
      <c r="E9">
        <f>(100/B14)*C14</f>
        <v>100</v>
      </c>
    </row>
    <row r="10" spans="1:15" x14ac:dyDescent="0.3">
      <c r="B10" s="7">
        <f>C2</f>
        <v>4</v>
      </c>
      <c r="C10" s="7">
        <v>4</v>
      </c>
      <c r="E10">
        <f>(100/B16)*C16</f>
        <v>100</v>
      </c>
    </row>
    <row r="11" spans="1:15" x14ac:dyDescent="0.3">
      <c r="A11" t="s">
        <v>34</v>
      </c>
      <c r="B11" t="s">
        <v>141</v>
      </c>
      <c r="C11" t="s">
        <v>142</v>
      </c>
    </row>
    <row r="12" spans="1:15" x14ac:dyDescent="0.3">
      <c r="B12" s="7">
        <f>C2</f>
        <v>4</v>
      </c>
      <c r="C12" s="7">
        <v>4</v>
      </c>
      <c r="F12" s="7"/>
      <c r="G12" s="7" t="s">
        <v>139</v>
      </c>
      <c r="H12" s="7" t="s">
        <v>145</v>
      </c>
      <c r="L12" t="s">
        <v>146</v>
      </c>
    </row>
    <row r="13" spans="1:15" ht="31.5" customHeight="1" x14ac:dyDescent="0.3">
      <c r="A13" s="15" t="s">
        <v>138</v>
      </c>
      <c r="B13" t="s">
        <v>141</v>
      </c>
      <c r="C13" t="s">
        <v>142</v>
      </c>
      <c r="F13" s="7" t="s">
        <v>29</v>
      </c>
      <c r="G13" s="7">
        <f>I6</f>
        <v>10</v>
      </c>
      <c r="H13" s="7">
        <f>I7</f>
        <v>30</v>
      </c>
      <c r="L13" t="s">
        <v>146</v>
      </c>
    </row>
    <row r="14" spans="1:15" x14ac:dyDescent="0.3">
      <c r="B14" s="7">
        <f>C2</f>
        <v>4</v>
      </c>
      <c r="C14" s="7">
        <v>4</v>
      </c>
      <c r="F14" s="7" t="s">
        <v>30</v>
      </c>
      <c r="G14" s="7">
        <f>J6</f>
        <v>40</v>
      </c>
      <c r="H14" s="7">
        <f>J7</f>
        <v>30</v>
      </c>
    </row>
    <row r="15" spans="1:15" x14ac:dyDescent="0.3">
      <c r="A15" t="s">
        <v>35</v>
      </c>
      <c r="B15" t="s">
        <v>141</v>
      </c>
      <c r="C15" t="s">
        <v>142</v>
      </c>
      <c r="F15" s="7" t="s">
        <v>137</v>
      </c>
      <c r="G15" s="7">
        <f>K6</f>
        <v>15</v>
      </c>
      <c r="H15" s="7">
        <f>K7</f>
        <v>15</v>
      </c>
    </row>
    <row r="16" spans="1:15" x14ac:dyDescent="0.3">
      <c r="B16" s="7">
        <f>C2</f>
        <v>4</v>
      </c>
      <c r="C16" s="7">
        <v>4</v>
      </c>
      <c r="F16" s="7" t="s">
        <v>31</v>
      </c>
      <c r="G16" s="7">
        <f>L6</f>
        <v>10</v>
      </c>
      <c r="H16" s="7">
        <f>L7</f>
        <v>10</v>
      </c>
    </row>
    <row r="17" spans="6:8" x14ac:dyDescent="0.3">
      <c r="F17" s="7" t="s">
        <v>34</v>
      </c>
      <c r="G17" s="7">
        <f>M6</f>
        <v>10</v>
      </c>
      <c r="H17" s="7">
        <f>M7</f>
        <v>5</v>
      </c>
    </row>
    <row r="18" spans="6:8" ht="29.25" customHeight="1" x14ac:dyDescent="0.3">
      <c r="F18" s="16" t="s">
        <v>138</v>
      </c>
      <c r="G18" s="7">
        <f>N6</f>
        <v>5</v>
      </c>
      <c r="H18" s="7">
        <f>N7</f>
        <v>5</v>
      </c>
    </row>
    <row r="19" spans="6:8" x14ac:dyDescent="0.3">
      <c r="F19" s="7" t="s">
        <v>35</v>
      </c>
      <c r="G19" s="7">
        <f>O6</f>
        <v>5</v>
      </c>
      <c r="H19" s="7">
        <f>O7</f>
        <v>5</v>
      </c>
    </row>
    <row r="20" spans="6:8" x14ac:dyDescent="0.3">
      <c r="F20" s="7" t="s">
        <v>147</v>
      </c>
      <c r="G20" s="7">
        <f>G13+G14+G15+G16+G17+G18+G19</f>
        <v>95</v>
      </c>
      <c r="H20" s="7">
        <f>H13+H14+H15+H16+H17+H18+H19</f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M34"/>
  <sheetViews>
    <sheetView workbookViewId="0">
      <selection activeCell="Q17" sqref="Q17"/>
    </sheetView>
  </sheetViews>
  <sheetFormatPr defaultRowHeight="14.4" x14ac:dyDescent="0.3"/>
  <sheetData>
    <row r="2" spans="2:13" x14ac:dyDescent="0.3">
      <c r="C2" s="10" t="s">
        <v>92</v>
      </c>
      <c r="D2" s="189"/>
      <c r="E2" s="189"/>
    </row>
    <row r="3" spans="2:13" x14ac:dyDescent="0.3">
      <c r="E3" s="9"/>
      <c r="F3" s="9"/>
      <c r="G3" s="9"/>
      <c r="H3" s="9"/>
      <c r="I3" s="9"/>
      <c r="J3" s="9"/>
    </row>
    <row r="4" spans="2:13" x14ac:dyDescent="0.3">
      <c r="B4" s="10" t="s">
        <v>93</v>
      </c>
      <c r="C4" s="8" t="s">
        <v>73</v>
      </c>
      <c r="D4" s="190" t="s">
        <v>74</v>
      </c>
      <c r="E4" s="190"/>
      <c r="F4" s="190"/>
      <c r="G4" s="11"/>
      <c r="H4" s="190" t="s">
        <v>75</v>
      </c>
      <c r="I4" s="190"/>
      <c r="J4" s="190"/>
      <c r="K4" s="190" t="s">
        <v>76</v>
      </c>
      <c r="L4" s="190"/>
      <c r="M4" s="190"/>
    </row>
    <row r="5" spans="2:13" x14ac:dyDescent="0.3">
      <c r="B5" s="10">
        <v>1</v>
      </c>
      <c r="C5" s="8"/>
      <c r="D5" s="8" t="s">
        <v>77</v>
      </c>
      <c r="E5" s="8" t="s">
        <v>78</v>
      </c>
      <c r="F5" s="8" t="s">
        <v>79</v>
      </c>
      <c r="G5" s="8"/>
      <c r="H5" s="8" t="s">
        <v>77</v>
      </c>
      <c r="I5" s="8" t="s">
        <v>78</v>
      </c>
      <c r="J5" s="8" t="s">
        <v>79</v>
      </c>
      <c r="K5" s="8" t="s">
        <v>77</v>
      </c>
      <c r="L5" s="8" t="s">
        <v>78</v>
      </c>
      <c r="M5" s="8" t="s">
        <v>79</v>
      </c>
    </row>
    <row r="6" spans="2:13" x14ac:dyDescent="0.3">
      <c r="C6" s="7" t="s">
        <v>80</v>
      </c>
      <c r="D6" s="7"/>
      <c r="E6" s="7"/>
      <c r="F6" s="7">
        <f>D6*E6</f>
        <v>0</v>
      </c>
      <c r="G6" s="7" t="s">
        <v>96</v>
      </c>
      <c r="H6" s="7"/>
      <c r="I6" s="7"/>
      <c r="J6" s="7">
        <f>H6*I6</f>
        <v>0</v>
      </c>
      <c r="K6" s="7"/>
      <c r="L6" s="7"/>
      <c r="M6" s="7">
        <f>K6*L6</f>
        <v>0</v>
      </c>
    </row>
    <row r="7" spans="2:13" x14ac:dyDescent="0.3">
      <c r="C7" s="7"/>
      <c r="D7" s="7"/>
      <c r="E7" s="7"/>
      <c r="F7" s="7">
        <f t="shared" ref="F7:F33" si="0">D7*E7</f>
        <v>0</v>
      </c>
      <c r="G7" s="7" t="s">
        <v>97</v>
      </c>
      <c r="H7" s="7"/>
      <c r="I7" s="7"/>
      <c r="J7" s="7">
        <f t="shared" ref="J7:J29" si="1">H7*I7</f>
        <v>0</v>
      </c>
      <c r="K7" s="7"/>
      <c r="L7" s="7"/>
      <c r="M7" s="7">
        <f t="shared" ref="M7:M29" si="2">K7*L7</f>
        <v>0</v>
      </c>
    </row>
    <row r="8" spans="2:13" x14ac:dyDescent="0.3">
      <c r="C8" s="7"/>
      <c r="D8" s="7"/>
      <c r="E8" s="7"/>
      <c r="F8" s="7">
        <f t="shared" si="0"/>
        <v>0</v>
      </c>
      <c r="G8" s="7"/>
      <c r="H8" s="7"/>
      <c r="I8" s="7"/>
      <c r="J8" s="7">
        <f t="shared" si="1"/>
        <v>0</v>
      </c>
      <c r="K8" s="7"/>
      <c r="L8" s="7"/>
      <c r="M8" s="7">
        <f t="shared" si="2"/>
        <v>0</v>
      </c>
    </row>
    <row r="9" spans="2:13" x14ac:dyDescent="0.3">
      <c r="C9" s="7" t="s">
        <v>83</v>
      </c>
      <c r="D9" s="7"/>
      <c r="E9" s="7"/>
      <c r="F9" s="7">
        <f t="shared" si="0"/>
        <v>0</v>
      </c>
      <c r="G9" s="7" t="s">
        <v>96</v>
      </c>
      <c r="H9" s="7"/>
      <c r="I9" s="7"/>
      <c r="J9" s="7">
        <f t="shared" si="1"/>
        <v>0</v>
      </c>
      <c r="K9" s="7"/>
      <c r="L9" s="7"/>
      <c r="M9" s="7">
        <f t="shared" si="2"/>
        <v>0</v>
      </c>
    </row>
    <row r="10" spans="2:13" x14ac:dyDescent="0.3">
      <c r="C10" s="7"/>
      <c r="D10" s="7"/>
      <c r="E10" s="7"/>
      <c r="F10" s="7">
        <f t="shared" si="0"/>
        <v>0</v>
      </c>
      <c r="G10" s="7" t="s">
        <v>97</v>
      </c>
      <c r="H10" s="7"/>
      <c r="I10" s="7"/>
      <c r="J10" s="7">
        <f t="shared" si="1"/>
        <v>0</v>
      </c>
      <c r="K10" s="7"/>
      <c r="L10" s="7"/>
      <c r="M10" s="7">
        <f t="shared" si="2"/>
        <v>0</v>
      </c>
    </row>
    <row r="11" spans="2:13" x14ac:dyDescent="0.3">
      <c r="C11" s="7"/>
      <c r="D11" s="7"/>
      <c r="E11" s="7"/>
      <c r="F11" s="7">
        <f t="shared" si="0"/>
        <v>0</v>
      </c>
      <c r="G11" s="7"/>
      <c r="H11" s="7"/>
      <c r="I11" s="7"/>
      <c r="J11" s="7">
        <f t="shared" si="1"/>
        <v>0</v>
      </c>
      <c r="K11" s="7"/>
      <c r="L11" s="7"/>
      <c r="M11" s="7">
        <f t="shared" si="2"/>
        <v>0</v>
      </c>
    </row>
    <row r="12" spans="2:13" x14ac:dyDescent="0.3">
      <c r="C12" s="7"/>
      <c r="D12" s="7"/>
      <c r="E12" s="7"/>
      <c r="F12" s="7">
        <f t="shared" si="0"/>
        <v>0</v>
      </c>
      <c r="G12" s="7"/>
      <c r="H12" s="7"/>
      <c r="I12" s="7"/>
      <c r="J12" s="7">
        <f t="shared" si="1"/>
        <v>0</v>
      </c>
      <c r="K12" s="7"/>
      <c r="L12" s="7"/>
      <c r="M12" s="7">
        <f t="shared" si="2"/>
        <v>0</v>
      </c>
    </row>
    <row r="13" spans="2:13" x14ac:dyDescent="0.3">
      <c r="C13" s="7" t="s">
        <v>81</v>
      </c>
      <c r="D13" s="7"/>
      <c r="E13" s="7"/>
      <c r="F13" s="7">
        <f t="shared" si="0"/>
        <v>0</v>
      </c>
      <c r="G13" s="7" t="s">
        <v>96</v>
      </c>
      <c r="H13" s="7"/>
      <c r="I13" s="7"/>
      <c r="J13" s="7">
        <f t="shared" si="1"/>
        <v>0</v>
      </c>
      <c r="K13" s="7"/>
      <c r="L13" s="7"/>
      <c r="M13" s="7">
        <f t="shared" si="2"/>
        <v>0</v>
      </c>
    </row>
    <row r="14" spans="2:13" x14ac:dyDescent="0.3">
      <c r="C14" s="7"/>
      <c r="D14" s="7"/>
      <c r="E14" s="7"/>
      <c r="F14" s="7">
        <f t="shared" si="0"/>
        <v>0</v>
      </c>
      <c r="G14" s="7" t="s">
        <v>97</v>
      </c>
      <c r="H14" s="7"/>
      <c r="I14" s="7"/>
      <c r="J14" s="7">
        <f t="shared" si="1"/>
        <v>0</v>
      </c>
      <c r="K14" s="7"/>
      <c r="L14" s="7"/>
      <c r="M14" s="7">
        <f t="shared" si="2"/>
        <v>0</v>
      </c>
    </row>
    <row r="15" spans="2:13" x14ac:dyDescent="0.3">
      <c r="C15" s="7"/>
      <c r="D15" s="7"/>
      <c r="E15" s="7"/>
      <c r="F15" s="7">
        <f t="shared" si="0"/>
        <v>0</v>
      </c>
      <c r="G15" s="7"/>
      <c r="H15" s="7"/>
      <c r="I15" s="7"/>
      <c r="J15" s="7">
        <f t="shared" si="1"/>
        <v>0</v>
      </c>
      <c r="K15" s="7"/>
      <c r="L15" s="7"/>
      <c r="M15" s="7">
        <f t="shared" si="2"/>
        <v>0</v>
      </c>
    </row>
    <row r="16" spans="2:13" x14ac:dyDescent="0.3">
      <c r="C16" s="7"/>
      <c r="D16" s="7"/>
      <c r="E16" s="7"/>
      <c r="F16" s="7">
        <f t="shared" si="0"/>
        <v>0</v>
      </c>
      <c r="G16" s="7"/>
      <c r="H16" s="7"/>
      <c r="I16" s="7"/>
      <c r="J16" s="7">
        <f t="shared" si="1"/>
        <v>0</v>
      </c>
      <c r="K16" s="7"/>
      <c r="L16" s="7"/>
      <c r="M16" s="7">
        <f t="shared" si="2"/>
        <v>0</v>
      </c>
    </row>
    <row r="17" spans="3:13" x14ac:dyDescent="0.3">
      <c r="C17" s="7" t="s">
        <v>82</v>
      </c>
      <c r="D17" s="7"/>
      <c r="E17" s="7"/>
      <c r="F17" s="7">
        <f t="shared" si="0"/>
        <v>0</v>
      </c>
      <c r="G17" s="7" t="s">
        <v>96</v>
      </c>
      <c r="H17" s="7"/>
      <c r="I17" s="7"/>
      <c r="J17" s="7">
        <f t="shared" si="1"/>
        <v>0</v>
      </c>
      <c r="K17" s="7"/>
      <c r="L17" s="7"/>
      <c r="M17" s="7">
        <f t="shared" si="2"/>
        <v>0</v>
      </c>
    </row>
    <row r="18" spans="3:13" x14ac:dyDescent="0.3">
      <c r="C18" s="7"/>
      <c r="D18" s="7"/>
      <c r="E18" s="7"/>
      <c r="F18" s="7">
        <f t="shared" si="0"/>
        <v>0</v>
      </c>
      <c r="G18" s="7" t="s">
        <v>97</v>
      </c>
      <c r="H18" s="7"/>
      <c r="I18" s="7"/>
      <c r="J18" s="7">
        <f t="shared" si="1"/>
        <v>0</v>
      </c>
      <c r="K18" s="7"/>
      <c r="L18" s="7"/>
      <c r="M18" s="7">
        <f t="shared" si="2"/>
        <v>0</v>
      </c>
    </row>
    <row r="19" spans="3:13" x14ac:dyDescent="0.3">
      <c r="C19" s="7"/>
      <c r="D19" s="7"/>
      <c r="E19" s="7"/>
      <c r="F19" s="7">
        <f t="shared" si="0"/>
        <v>0</v>
      </c>
      <c r="G19" s="7"/>
      <c r="H19" s="7"/>
      <c r="I19" s="7"/>
      <c r="J19" s="7">
        <f t="shared" si="1"/>
        <v>0</v>
      </c>
      <c r="K19" s="7"/>
      <c r="L19" s="7"/>
      <c r="M19" s="7">
        <f t="shared" si="2"/>
        <v>0</v>
      </c>
    </row>
    <row r="20" spans="3:13" x14ac:dyDescent="0.3">
      <c r="C20" s="7" t="s">
        <v>82</v>
      </c>
      <c r="D20" s="7"/>
      <c r="E20" s="7"/>
      <c r="F20" s="7">
        <f t="shared" si="0"/>
        <v>0</v>
      </c>
      <c r="G20" s="7" t="s">
        <v>96</v>
      </c>
      <c r="H20" s="7"/>
      <c r="I20" s="7"/>
      <c r="J20" s="7">
        <f t="shared" si="1"/>
        <v>0</v>
      </c>
      <c r="K20" s="7"/>
      <c r="L20" s="7"/>
      <c r="M20" s="7">
        <f t="shared" si="2"/>
        <v>0</v>
      </c>
    </row>
    <row r="21" spans="3:13" x14ac:dyDescent="0.3">
      <c r="C21" s="7"/>
      <c r="D21" s="7"/>
      <c r="E21" s="7"/>
      <c r="F21" s="7">
        <f t="shared" si="0"/>
        <v>0</v>
      </c>
      <c r="G21" s="7" t="s">
        <v>97</v>
      </c>
      <c r="H21" s="7"/>
      <c r="I21" s="7"/>
      <c r="J21" s="7">
        <f t="shared" si="1"/>
        <v>0</v>
      </c>
      <c r="K21" s="7"/>
      <c r="L21" s="7"/>
      <c r="M21" s="7">
        <f t="shared" si="2"/>
        <v>0</v>
      </c>
    </row>
    <row r="22" spans="3:13" x14ac:dyDescent="0.3">
      <c r="C22" s="7"/>
      <c r="D22" s="7"/>
      <c r="E22" s="7"/>
      <c r="F22" s="7">
        <f t="shared" si="0"/>
        <v>0</v>
      </c>
      <c r="G22" s="7"/>
      <c r="H22" s="7"/>
      <c r="I22" s="7"/>
      <c r="J22" s="7">
        <f t="shared" si="1"/>
        <v>0</v>
      </c>
      <c r="K22" s="7"/>
      <c r="L22" s="7"/>
      <c r="M22" s="7">
        <f t="shared" si="2"/>
        <v>0</v>
      </c>
    </row>
    <row r="23" spans="3:13" x14ac:dyDescent="0.3">
      <c r="C23" s="7" t="s">
        <v>88</v>
      </c>
      <c r="D23" s="7"/>
      <c r="E23" s="7"/>
      <c r="F23" s="7">
        <f t="shared" si="0"/>
        <v>0</v>
      </c>
      <c r="G23" s="7" t="s">
        <v>98</v>
      </c>
      <c r="H23" s="7"/>
      <c r="I23" s="7"/>
      <c r="J23" s="7">
        <f t="shared" si="1"/>
        <v>0</v>
      </c>
      <c r="K23" s="7"/>
      <c r="L23" s="7"/>
      <c r="M23" s="7">
        <f t="shared" si="2"/>
        <v>0</v>
      </c>
    </row>
    <row r="24" spans="3:13" x14ac:dyDescent="0.3">
      <c r="C24" s="7" t="s">
        <v>89</v>
      </c>
      <c r="D24" s="7"/>
      <c r="E24" s="7"/>
      <c r="F24" s="7">
        <f t="shared" si="0"/>
        <v>0</v>
      </c>
      <c r="G24" s="7" t="s">
        <v>98</v>
      </c>
      <c r="H24" s="7"/>
      <c r="I24" s="7"/>
      <c r="J24" s="7">
        <f t="shared" si="1"/>
        <v>0</v>
      </c>
      <c r="K24" s="7"/>
      <c r="L24" s="7"/>
      <c r="M24" s="7">
        <f t="shared" si="2"/>
        <v>0</v>
      </c>
    </row>
    <row r="25" spans="3:13" x14ac:dyDescent="0.3">
      <c r="C25" s="7" t="s">
        <v>90</v>
      </c>
      <c r="D25" s="7"/>
      <c r="E25" s="7"/>
      <c r="F25" s="7">
        <f t="shared" si="0"/>
        <v>0</v>
      </c>
      <c r="G25" s="7" t="s">
        <v>98</v>
      </c>
      <c r="H25" s="7"/>
      <c r="I25" s="7"/>
      <c r="J25" s="7">
        <f t="shared" si="1"/>
        <v>0</v>
      </c>
      <c r="K25" s="7"/>
      <c r="L25" s="7"/>
      <c r="M25" s="7">
        <f t="shared" si="2"/>
        <v>0</v>
      </c>
    </row>
    <row r="26" spans="3:13" x14ac:dyDescent="0.3">
      <c r="C26" s="7"/>
      <c r="D26" s="7"/>
      <c r="E26" s="7"/>
      <c r="F26" s="7">
        <f t="shared" si="0"/>
        <v>0</v>
      </c>
      <c r="G26" s="7"/>
      <c r="H26" s="7"/>
      <c r="I26" s="7"/>
      <c r="J26" s="7">
        <f t="shared" si="1"/>
        <v>0</v>
      </c>
      <c r="K26" s="7"/>
      <c r="L26" s="7"/>
      <c r="M26" s="7">
        <f t="shared" si="2"/>
        <v>0</v>
      </c>
    </row>
    <row r="27" spans="3:13" x14ac:dyDescent="0.3">
      <c r="C27" s="7" t="s">
        <v>84</v>
      </c>
      <c r="D27" s="7"/>
      <c r="E27" s="7"/>
      <c r="F27" s="7">
        <f t="shared" si="0"/>
        <v>0</v>
      </c>
      <c r="G27" s="7"/>
      <c r="H27" s="7"/>
      <c r="I27" s="7"/>
      <c r="J27" s="7">
        <f t="shared" si="1"/>
        <v>0</v>
      </c>
      <c r="K27" s="7"/>
      <c r="L27" s="7"/>
      <c r="M27" s="7">
        <f t="shared" si="2"/>
        <v>0</v>
      </c>
    </row>
    <row r="28" spans="3:13" x14ac:dyDescent="0.3">
      <c r="C28" s="7" t="s">
        <v>85</v>
      </c>
      <c r="D28" s="7"/>
      <c r="E28" s="7"/>
      <c r="F28" s="7">
        <f t="shared" si="0"/>
        <v>0</v>
      </c>
      <c r="G28" s="7"/>
      <c r="H28" s="7"/>
      <c r="I28" s="7"/>
      <c r="J28" s="7">
        <f t="shared" si="1"/>
        <v>0</v>
      </c>
      <c r="K28" s="7"/>
      <c r="L28" s="7"/>
      <c r="M28" s="7">
        <f t="shared" si="2"/>
        <v>0</v>
      </c>
    </row>
    <row r="29" spans="3:13" x14ac:dyDescent="0.3">
      <c r="C29" s="7" t="s">
        <v>86</v>
      </c>
      <c r="D29" s="7"/>
      <c r="E29" s="7"/>
      <c r="F29" s="7">
        <f t="shared" si="0"/>
        <v>0</v>
      </c>
      <c r="G29" s="7"/>
      <c r="H29" s="7"/>
      <c r="I29" s="7"/>
      <c r="J29" s="7">
        <f t="shared" si="1"/>
        <v>0</v>
      </c>
      <c r="K29" s="7"/>
      <c r="L29" s="7"/>
      <c r="M29" s="7">
        <f t="shared" si="2"/>
        <v>0</v>
      </c>
    </row>
    <row r="30" spans="3:13" x14ac:dyDescent="0.3">
      <c r="C30" s="7" t="s">
        <v>87</v>
      </c>
      <c r="D30" s="7"/>
      <c r="E30" s="7"/>
      <c r="F30" s="7">
        <f t="shared" si="0"/>
        <v>0</v>
      </c>
      <c r="G30" s="7"/>
      <c r="H30" s="7"/>
      <c r="I30" s="7"/>
      <c r="J30" s="7">
        <f>H30*I30</f>
        <v>0</v>
      </c>
      <c r="K30" s="7"/>
      <c r="L30" s="7"/>
      <c r="M30" s="7">
        <f>K30*L30</f>
        <v>0</v>
      </c>
    </row>
    <row r="31" spans="3:13" x14ac:dyDescent="0.3">
      <c r="C31" s="7"/>
      <c r="D31" s="7"/>
      <c r="E31" s="7"/>
      <c r="F31" s="7">
        <f t="shared" si="0"/>
        <v>0</v>
      </c>
      <c r="G31" s="7"/>
      <c r="H31" s="7"/>
      <c r="I31" s="7"/>
      <c r="J31" s="7">
        <f>H31*I31</f>
        <v>0</v>
      </c>
      <c r="K31" s="7"/>
      <c r="L31" s="7"/>
      <c r="M31" s="7">
        <f>K31*L31</f>
        <v>0</v>
      </c>
    </row>
    <row r="32" spans="3:13" x14ac:dyDescent="0.3">
      <c r="C32" s="7"/>
      <c r="D32" s="7"/>
      <c r="E32" s="7"/>
      <c r="F32" s="7">
        <f t="shared" si="0"/>
        <v>0</v>
      </c>
      <c r="G32" s="7"/>
      <c r="H32" s="7"/>
      <c r="I32" s="7"/>
      <c r="J32" s="7">
        <f>H32*I32</f>
        <v>0</v>
      </c>
      <c r="K32" s="7"/>
      <c r="L32" s="7"/>
      <c r="M32" s="7">
        <f>K32*L32</f>
        <v>0</v>
      </c>
    </row>
    <row r="33" spans="3:13" x14ac:dyDescent="0.3">
      <c r="C33" s="7"/>
      <c r="D33" s="7"/>
      <c r="E33" s="7"/>
      <c r="F33" s="7">
        <f t="shared" si="0"/>
        <v>0</v>
      </c>
      <c r="G33" s="7"/>
      <c r="H33" s="7"/>
      <c r="I33" s="7"/>
      <c r="J33" s="7">
        <f>H33*I33</f>
        <v>0</v>
      </c>
      <c r="K33" s="7"/>
      <c r="L33" s="7"/>
      <c r="M33" s="7">
        <f>K33*L33</f>
        <v>0</v>
      </c>
    </row>
    <row r="34" spans="3:13" x14ac:dyDescent="0.3">
      <c r="C34" s="7" t="s">
        <v>91</v>
      </c>
      <c r="D34" s="7"/>
      <c r="E34" s="7">
        <f>F34*10.764</f>
        <v>0</v>
      </c>
      <c r="F34" s="7">
        <f>SUM(F6:F33)</f>
        <v>0</v>
      </c>
      <c r="G34" s="7"/>
      <c r="H34" s="7"/>
      <c r="I34" s="7">
        <f>J34*10.764</f>
        <v>0</v>
      </c>
      <c r="J34" s="7">
        <f>SUM(J6:J33)</f>
        <v>0</v>
      </c>
      <c r="K34" s="7"/>
      <c r="L34" s="7">
        <f>M34*10.764</f>
        <v>0</v>
      </c>
      <c r="M34" s="7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C10" sqref="C10"/>
    </sheetView>
  </sheetViews>
  <sheetFormatPr defaultColWidth="8.77734375" defaultRowHeight="14.4" x14ac:dyDescent="0.3"/>
  <cols>
    <col min="1" max="1" width="8.77734375" style="23"/>
    <col min="2" max="2" width="22.21875" style="23" customWidth="1"/>
    <col min="3" max="3" width="37" style="23" customWidth="1"/>
    <col min="4" max="5" width="11.44140625" style="23" customWidth="1"/>
    <col min="6" max="6" width="14" style="23" customWidth="1"/>
    <col min="7" max="7" width="20" style="23" customWidth="1"/>
    <col min="8" max="8" width="16.44140625" style="23" customWidth="1"/>
    <col min="9" max="16384" width="8.77734375" style="23"/>
  </cols>
  <sheetData>
    <row r="1" spans="1:9" ht="15" customHeight="1" x14ac:dyDescent="0.3"/>
    <row r="2" spans="1:9" ht="15" customHeight="1" x14ac:dyDescent="0.3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">
      <c r="A3" s="24"/>
      <c r="B3" s="188" t="s">
        <v>172</v>
      </c>
      <c r="C3" s="188"/>
      <c r="D3" s="188"/>
      <c r="E3" s="188"/>
      <c r="F3" s="188"/>
      <c r="G3" s="188"/>
      <c r="H3" s="188"/>
    </row>
    <row r="4" spans="1:9" x14ac:dyDescent="0.3">
      <c r="A4" s="24"/>
      <c r="B4" s="25" t="s">
        <v>173</v>
      </c>
      <c r="C4" s="25" t="s">
        <v>174</v>
      </c>
      <c r="D4" s="25" t="s">
        <v>93</v>
      </c>
      <c r="E4" s="25" t="s">
        <v>175</v>
      </c>
      <c r="F4" s="25" t="s">
        <v>176</v>
      </c>
      <c r="G4" s="25" t="s">
        <v>177</v>
      </c>
      <c r="H4" s="25" t="s">
        <v>178</v>
      </c>
    </row>
    <row r="5" spans="1:9" ht="15" customHeight="1" x14ac:dyDescent="0.3">
      <c r="A5" s="24"/>
      <c r="B5" s="26" t="s">
        <v>179</v>
      </c>
      <c r="C5" s="27" t="s">
        <v>184</v>
      </c>
      <c r="D5" s="26" t="s">
        <v>180</v>
      </c>
      <c r="E5" s="26">
        <v>1106</v>
      </c>
      <c r="F5" s="28">
        <f>E5*1.6</f>
        <v>1769.6000000000001</v>
      </c>
      <c r="G5" s="28">
        <f>H5/F5</f>
        <v>31532.549728752259</v>
      </c>
      <c r="H5" s="29">
        <v>55800000</v>
      </c>
    </row>
    <row r="6" spans="1:9" x14ac:dyDescent="0.3">
      <c r="A6" s="24"/>
      <c r="B6" s="26" t="s">
        <v>179</v>
      </c>
      <c r="C6" s="30"/>
      <c r="D6" s="26"/>
      <c r="E6" s="26"/>
      <c r="F6" s="28">
        <f t="shared" ref="F6:F11" si="0">E6*1.6</f>
        <v>0</v>
      </c>
      <c r="G6" s="28" t="e">
        <f t="shared" ref="G6:G11" si="1">H6/F6</f>
        <v>#DIV/0!</v>
      </c>
      <c r="H6" s="29"/>
    </row>
    <row r="7" spans="1:9" ht="15" customHeight="1" x14ac:dyDescent="0.3">
      <c r="A7" s="24"/>
      <c r="B7" s="26" t="s">
        <v>179</v>
      </c>
      <c r="C7" s="27"/>
      <c r="D7" s="26"/>
      <c r="E7" s="26"/>
      <c r="F7" s="28">
        <f t="shared" si="0"/>
        <v>0</v>
      </c>
      <c r="G7" s="28" t="e">
        <f t="shared" si="1"/>
        <v>#DIV/0!</v>
      </c>
      <c r="H7" s="29"/>
    </row>
    <row r="8" spans="1:9" x14ac:dyDescent="0.3">
      <c r="A8" s="24"/>
      <c r="B8" s="26" t="s">
        <v>179</v>
      </c>
      <c r="C8" s="30"/>
      <c r="D8" s="26"/>
      <c r="E8" s="26"/>
      <c r="F8" s="28">
        <f t="shared" si="0"/>
        <v>0</v>
      </c>
      <c r="G8" s="28" t="e">
        <f t="shared" si="1"/>
        <v>#DIV/0!</v>
      </c>
      <c r="H8" s="29"/>
    </row>
    <row r="9" spans="1:9" ht="15" customHeight="1" x14ac:dyDescent="0.3">
      <c r="A9" s="24"/>
      <c r="B9" s="26" t="s">
        <v>179</v>
      </c>
      <c r="C9" s="30"/>
      <c r="D9" s="26"/>
      <c r="E9" s="26"/>
      <c r="F9" s="28">
        <f t="shared" si="0"/>
        <v>0</v>
      </c>
      <c r="G9" s="28" t="e">
        <f t="shared" si="1"/>
        <v>#DIV/0!</v>
      </c>
      <c r="H9" s="29"/>
    </row>
    <row r="10" spans="1:9" ht="15" customHeight="1" x14ac:dyDescent="0.3">
      <c r="A10" s="24"/>
      <c r="B10" s="26" t="s">
        <v>181</v>
      </c>
      <c r="C10" s="27"/>
      <c r="D10" s="26"/>
      <c r="E10" s="26"/>
      <c r="F10" s="28">
        <f t="shared" si="0"/>
        <v>0</v>
      </c>
      <c r="G10" s="28" t="e">
        <f t="shared" si="1"/>
        <v>#DIV/0!</v>
      </c>
      <c r="H10" s="29"/>
    </row>
    <row r="11" spans="1:9" ht="15" customHeight="1" x14ac:dyDescent="0.3">
      <c r="A11" s="24"/>
      <c r="B11" s="26" t="s">
        <v>181</v>
      </c>
      <c r="C11" s="27"/>
      <c r="D11" s="26"/>
      <c r="E11" s="26"/>
      <c r="F11" s="28">
        <f t="shared" si="0"/>
        <v>0</v>
      </c>
      <c r="G11" s="28" t="e">
        <f t="shared" si="1"/>
        <v>#DIV/0!</v>
      </c>
      <c r="H11" s="29"/>
    </row>
    <row r="12" spans="1:9" ht="15" customHeight="1" x14ac:dyDescent="0.3">
      <c r="A12" s="24"/>
      <c r="B12" s="31" t="s">
        <v>182</v>
      </c>
      <c r="C12" s="26"/>
      <c r="D12" s="26"/>
      <c r="E12" s="26"/>
      <c r="F12" s="26"/>
      <c r="G12" s="32" t="e">
        <f>AVERAGE(G5:G11)</f>
        <v>#DIV/0!</v>
      </c>
      <c r="H12" s="26"/>
    </row>
    <row r="13" spans="1:9" ht="15" customHeight="1" x14ac:dyDescent="0.3">
      <c r="B13" s="31" t="s">
        <v>183</v>
      </c>
      <c r="C13" s="26"/>
      <c r="D13" s="26"/>
      <c r="E13" s="26"/>
      <c r="F13" s="33"/>
      <c r="G13" s="31"/>
      <c r="H13" s="31"/>
      <c r="I13" s="3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>
      <selection activeCell="A8" sqref="A8:B8"/>
    </sheetView>
  </sheetViews>
  <sheetFormatPr defaultRowHeight="14.4" x14ac:dyDescent="0.3"/>
  <cols>
    <col min="1" max="1" width="11.21875" bestFit="1" customWidth="1"/>
  </cols>
  <sheetData>
    <row r="1" spans="1:3" x14ac:dyDescent="0.3">
      <c r="A1" t="s">
        <v>152</v>
      </c>
      <c r="B1" t="s">
        <v>153</v>
      </c>
      <c r="C1" t="s">
        <v>154</v>
      </c>
    </row>
    <row r="2" spans="1:3" x14ac:dyDescent="0.3">
      <c r="C2" t="s">
        <v>155</v>
      </c>
    </row>
    <row r="4" spans="1:3" x14ac:dyDescent="0.3">
      <c r="A4" t="s">
        <v>156</v>
      </c>
      <c r="B4" t="s">
        <v>157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20"/>
  <sheetViews>
    <sheetView workbookViewId="0">
      <selection activeCell="C9" sqref="C9"/>
    </sheetView>
  </sheetViews>
  <sheetFormatPr defaultRowHeight="14.4" x14ac:dyDescent="0.3"/>
  <cols>
    <col min="1" max="1" width="11.21875" customWidth="1"/>
    <col min="2" max="2" width="12" customWidth="1"/>
    <col min="3" max="3" width="14.5546875" customWidth="1"/>
    <col min="4" max="4" width="4" customWidth="1"/>
    <col min="5" max="5" width="15.21875" customWidth="1"/>
    <col min="6" max="7" width="9.21875" customWidth="1"/>
    <col min="9" max="9" width="12.77734375" customWidth="1"/>
    <col min="10" max="10" width="15.21875" customWidth="1"/>
    <col min="13" max="13" width="16.5546875" customWidth="1"/>
  </cols>
  <sheetData>
    <row r="2" spans="1:15" x14ac:dyDescent="0.3">
      <c r="A2" t="s">
        <v>127</v>
      </c>
      <c r="B2" s="13" t="s">
        <v>128</v>
      </c>
      <c r="C2" s="13">
        <v>3</v>
      </c>
    </row>
    <row r="3" spans="1:15" x14ac:dyDescent="0.3">
      <c r="B3" t="s">
        <v>129</v>
      </c>
      <c r="C3" t="s">
        <v>130</v>
      </c>
    </row>
    <row r="4" spans="1:15" x14ac:dyDescent="0.3">
      <c r="A4" t="s">
        <v>131</v>
      </c>
      <c r="B4" s="7">
        <v>10</v>
      </c>
      <c r="C4" s="7">
        <v>10</v>
      </c>
      <c r="E4">
        <f>(100/B4)*C4</f>
        <v>100</v>
      </c>
    </row>
    <row r="5" spans="1:15" x14ac:dyDescent="0.3">
      <c r="A5" t="s">
        <v>132</v>
      </c>
      <c r="B5" t="s">
        <v>133</v>
      </c>
      <c r="C5" t="s">
        <v>134</v>
      </c>
      <c r="E5">
        <f>(100/B6)*C6</f>
        <v>25</v>
      </c>
      <c r="I5" s="7" t="s">
        <v>135</v>
      </c>
      <c r="J5" s="7" t="s">
        <v>136</v>
      </c>
      <c r="K5" s="7" t="s">
        <v>137</v>
      </c>
      <c r="L5" s="7" t="s">
        <v>31</v>
      </c>
      <c r="M5" s="7" t="s">
        <v>34</v>
      </c>
      <c r="N5" s="7" t="s">
        <v>138</v>
      </c>
      <c r="O5" s="7" t="s">
        <v>35</v>
      </c>
    </row>
    <row r="6" spans="1:15" x14ac:dyDescent="0.3">
      <c r="B6" s="7">
        <f>C2+1</f>
        <v>4</v>
      </c>
      <c r="C6" s="7">
        <v>1</v>
      </c>
      <c r="E6">
        <f>(100/B8)*C8</f>
        <v>0</v>
      </c>
      <c r="F6" s="14" t="s">
        <v>139</v>
      </c>
      <c r="I6" s="14">
        <f>C4</f>
        <v>10</v>
      </c>
      <c r="J6" s="14">
        <f>40/B6*C6</f>
        <v>10</v>
      </c>
      <c r="K6" s="14">
        <f>15/B8*C8</f>
        <v>0</v>
      </c>
      <c r="L6" s="14">
        <f>10/B10*C10</f>
        <v>0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x14ac:dyDescent="0.3">
      <c r="A7" t="s">
        <v>140</v>
      </c>
      <c r="B7" t="s">
        <v>141</v>
      </c>
      <c r="C7" t="s">
        <v>142</v>
      </c>
      <c r="E7">
        <f>(100/B10)*C10</f>
        <v>0</v>
      </c>
      <c r="F7" s="7" t="s">
        <v>143</v>
      </c>
      <c r="G7" s="7"/>
      <c r="H7" s="7"/>
      <c r="I7" s="7">
        <f>I6+20</f>
        <v>30</v>
      </c>
      <c r="J7" s="7">
        <f>30/B6*C6</f>
        <v>7.5</v>
      </c>
      <c r="K7" s="7">
        <f>15/B8*C8</f>
        <v>0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x14ac:dyDescent="0.3">
      <c r="B8" s="7">
        <f>C2</f>
        <v>3</v>
      </c>
      <c r="C8" s="7">
        <v>0</v>
      </c>
      <c r="E8">
        <f>(100/B12)*C12</f>
        <v>0</v>
      </c>
    </row>
    <row r="9" spans="1:15" x14ac:dyDescent="0.3">
      <c r="A9" t="s">
        <v>144</v>
      </c>
      <c r="B9" t="s">
        <v>141</v>
      </c>
      <c r="C9" t="s">
        <v>142</v>
      </c>
      <c r="E9">
        <f>(100/B14)*C14</f>
        <v>0</v>
      </c>
    </row>
    <row r="10" spans="1:15" x14ac:dyDescent="0.3">
      <c r="B10" s="7">
        <f>C2</f>
        <v>3</v>
      </c>
      <c r="C10" s="7">
        <v>0</v>
      </c>
      <c r="E10">
        <f>(100/B16)*C16</f>
        <v>0</v>
      </c>
    </row>
    <row r="11" spans="1:15" x14ac:dyDescent="0.3">
      <c r="A11" t="s">
        <v>34</v>
      </c>
      <c r="B11" t="s">
        <v>141</v>
      </c>
      <c r="C11" t="s">
        <v>142</v>
      </c>
    </row>
    <row r="12" spans="1:15" x14ac:dyDescent="0.3">
      <c r="B12" s="7">
        <f>C2</f>
        <v>3</v>
      </c>
      <c r="C12" s="7">
        <v>0</v>
      </c>
      <c r="F12" s="7"/>
      <c r="G12" s="7" t="s">
        <v>139</v>
      </c>
      <c r="H12" s="7" t="s">
        <v>145</v>
      </c>
      <c r="L12" t="s">
        <v>146</v>
      </c>
    </row>
    <row r="13" spans="1:15" ht="31.5" customHeight="1" x14ac:dyDescent="0.3">
      <c r="A13" s="15" t="s">
        <v>138</v>
      </c>
      <c r="B13" t="s">
        <v>141</v>
      </c>
      <c r="C13" t="s">
        <v>142</v>
      </c>
      <c r="F13" s="7" t="s">
        <v>29</v>
      </c>
      <c r="G13" s="7">
        <f>I6</f>
        <v>10</v>
      </c>
      <c r="H13" s="7">
        <f>I7</f>
        <v>30</v>
      </c>
      <c r="L13" t="s">
        <v>146</v>
      </c>
    </row>
    <row r="14" spans="1:15" x14ac:dyDescent="0.3">
      <c r="B14" s="7">
        <f>C2</f>
        <v>3</v>
      </c>
      <c r="C14" s="7">
        <v>0</v>
      </c>
      <c r="F14" s="7" t="s">
        <v>30</v>
      </c>
      <c r="G14" s="7">
        <f>J6</f>
        <v>10</v>
      </c>
      <c r="H14" s="7">
        <f>J7</f>
        <v>7.5</v>
      </c>
    </row>
    <row r="15" spans="1:15" x14ac:dyDescent="0.3">
      <c r="A15" t="s">
        <v>35</v>
      </c>
      <c r="B15" t="s">
        <v>141</v>
      </c>
      <c r="C15" t="s">
        <v>142</v>
      </c>
      <c r="F15" s="7" t="s">
        <v>137</v>
      </c>
      <c r="G15" s="7">
        <f>K6</f>
        <v>0</v>
      </c>
      <c r="H15" s="7">
        <f>K7</f>
        <v>0</v>
      </c>
    </row>
    <row r="16" spans="1:15" x14ac:dyDescent="0.3">
      <c r="B16" s="7">
        <f>C2</f>
        <v>3</v>
      </c>
      <c r="C16" s="7">
        <v>0</v>
      </c>
      <c r="F16" s="7" t="s">
        <v>31</v>
      </c>
      <c r="G16" s="7">
        <f>L6</f>
        <v>0</v>
      </c>
      <c r="H16" s="7">
        <f>L7</f>
        <v>0</v>
      </c>
    </row>
    <row r="17" spans="6:8" x14ac:dyDescent="0.3">
      <c r="F17" s="7" t="s">
        <v>34</v>
      </c>
      <c r="G17" s="7">
        <f>M6</f>
        <v>0</v>
      </c>
      <c r="H17" s="7">
        <f>M7</f>
        <v>0</v>
      </c>
    </row>
    <row r="18" spans="6:8" ht="29.25" customHeight="1" x14ac:dyDescent="0.3">
      <c r="F18" s="16" t="s">
        <v>138</v>
      </c>
      <c r="G18" s="7">
        <f>N6</f>
        <v>0</v>
      </c>
      <c r="H18" s="7">
        <f>N7</f>
        <v>0</v>
      </c>
    </row>
    <row r="19" spans="6:8" x14ac:dyDescent="0.3">
      <c r="F19" s="7" t="s">
        <v>35</v>
      </c>
      <c r="G19" s="7">
        <f>O6</f>
        <v>0</v>
      </c>
      <c r="H19" s="7">
        <f>O7</f>
        <v>0</v>
      </c>
    </row>
    <row r="20" spans="6:8" x14ac:dyDescent="0.3">
      <c r="F20" s="7" t="s">
        <v>147</v>
      </c>
      <c r="G20" s="7">
        <f>G13+G14+G15+G16+G17+G18+G19</f>
        <v>20</v>
      </c>
      <c r="H20" s="7">
        <f>H13+H14+H15+H16+H17+H18+H19</f>
        <v>37.5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20"/>
  <sheetViews>
    <sheetView topLeftCell="A10" workbookViewId="0">
      <selection activeCell="C5" sqref="C5"/>
    </sheetView>
  </sheetViews>
  <sheetFormatPr defaultRowHeight="14.4" x14ac:dyDescent="0.3"/>
  <cols>
    <col min="1" max="1" width="11.21875" customWidth="1"/>
    <col min="2" max="2" width="12" customWidth="1"/>
    <col min="3" max="3" width="14.5546875" customWidth="1"/>
    <col min="4" max="4" width="4" customWidth="1"/>
    <col min="5" max="5" width="15.21875" customWidth="1"/>
    <col min="6" max="7" width="9.21875" customWidth="1"/>
    <col min="9" max="9" width="12.77734375" customWidth="1"/>
    <col min="10" max="10" width="15.21875" customWidth="1"/>
    <col min="13" max="13" width="16.5546875" customWidth="1"/>
  </cols>
  <sheetData>
    <row r="2" spans="1:15" x14ac:dyDescent="0.3">
      <c r="A2" t="s">
        <v>127</v>
      </c>
      <c r="B2" s="13" t="s">
        <v>128</v>
      </c>
      <c r="C2" s="13">
        <v>3</v>
      </c>
    </row>
    <row r="3" spans="1:15" x14ac:dyDescent="0.3">
      <c r="B3" t="s">
        <v>129</v>
      </c>
      <c r="C3" t="s">
        <v>130</v>
      </c>
    </row>
    <row r="4" spans="1:15" x14ac:dyDescent="0.3">
      <c r="A4" t="s">
        <v>131</v>
      </c>
      <c r="B4" s="7">
        <v>10</v>
      </c>
      <c r="C4" s="7">
        <v>10</v>
      </c>
      <c r="E4">
        <f>(100/B4)*C4</f>
        <v>100</v>
      </c>
    </row>
    <row r="5" spans="1:15" x14ac:dyDescent="0.3">
      <c r="A5" t="s">
        <v>132</v>
      </c>
      <c r="B5" t="s">
        <v>133</v>
      </c>
      <c r="C5" t="s">
        <v>134</v>
      </c>
      <c r="E5">
        <f>(100/B6)*C6</f>
        <v>0</v>
      </c>
      <c r="I5" s="7" t="s">
        <v>135</v>
      </c>
      <c r="J5" s="7" t="s">
        <v>136</v>
      </c>
      <c r="K5" s="7" t="s">
        <v>137</v>
      </c>
      <c r="L5" s="7" t="s">
        <v>31</v>
      </c>
      <c r="M5" s="7" t="s">
        <v>34</v>
      </c>
      <c r="N5" s="7" t="s">
        <v>138</v>
      </c>
      <c r="O5" s="7" t="s">
        <v>35</v>
      </c>
    </row>
    <row r="6" spans="1:15" x14ac:dyDescent="0.3">
      <c r="B6" s="7">
        <f>C2+1</f>
        <v>4</v>
      </c>
      <c r="C6" s="7">
        <v>0</v>
      </c>
      <c r="E6">
        <f>(100/B8)*C8</f>
        <v>0</v>
      </c>
      <c r="F6" s="14" t="s">
        <v>139</v>
      </c>
      <c r="I6" s="14">
        <f>C4</f>
        <v>10</v>
      </c>
      <c r="J6" s="14">
        <f>40/B6*C6</f>
        <v>0</v>
      </c>
      <c r="K6" s="14">
        <f>15/B8*C8</f>
        <v>0</v>
      </c>
      <c r="L6" s="14">
        <f>10/B10*C10</f>
        <v>0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x14ac:dyDescent="0.3">
      <c r="A7" t="s">
        <v>140</v>
      </c>
      <c r="B7" t="s">
        <v>141</v>
      </c>
      <c r="C7" t="s">
        <v>142</v>
      </c>
      <c r="E7">
        <f>(100/B10)*C10</f>
        <v>0</v>
      </c>
      <c r="F7" s="7" t="s">
        <v>143</v>
      </c>
      <c r="G7" s="7"/>
      <c r="H7" s="7"/>
      <c r="I7" s="7">
        <f>I6+20</f>
        <v>30</v>
      </c>
      <c r="J7" s="7">
        <f>30/B6*C6</f>
        <v>0</v>
      </c>
      <c r="K7" s="7">
        <f>15/B8*C8</f>
        <v>0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x14ac:dyDescent="0.3">
      <c r="B8" s="7">
        <f>C2</f>
        <v>3</v>
      </c>
      <c r="C8" s="7">
        <v>0</v>
      </c>
      <c r="E8">
        <f>(100/B12)*C12</f>
        <v>0</v>
      </c>
    </row>
    <row r="9" spans="1:15" x14ac:dyDescent="0.3">
      <c r="A9" t="s">
        <v>144</v>
      </c>
      <c r="B9" t="s">
        <v>141</v>
      </c>
      <c r="C9" t="s">
        <v>142</v>
      </c>
      <c r="E9">
        <f>(100/B14)*C14</f>
        <v>0</v>
      </c>
    </row>
    <row r="10" spans="1:15" x14ac:dyDescent="0.3">
      <c r="B10" s="7">
        <f>C2</f>
        <v>3</v>
      </c>
      <c r="C10" s="7">
        <v>0</v>
      </c>
      <c r="E10">
        <f>(100/B16)*C16</f>
        <v>0</v>
      </c>
    </row>
    <row r="11" spans="1:15" x14ac:dyDescent="0.3">
      <c r="A11" t="s">
        <v>34</v>
      </c>
      <c r="B11" t="s">
        <v>141</v>
      </c>
      <c r="C11" t="s">
        <v>142</v>
      </c>
    </row>
    <row r="12" spans="1:15" x14ac:dyDescent="0.3">
      <c r="B12" s="7">
        <f>C2</f>
        <v>3</v>
      </c>
      <c r="C12" s="7">
        <v>0</v>
      </c>
      <c r="F12" s="7"/>
      <c r="G12" s="7" t="s">
        <v>139</v>
      </c>
      <c r="H12" s="7" t="s">
        <v>145</v>
      </c>
      <c r="L12" t="s">
        <v>146</v>
      </c>
    </row>
    <row r="13" spans="1:15" ht="31.5" customHeight="1" x14ac:dyDescent="0.3">
      <c r="A13" s="15" t="s">
        <v>138</v>
      </c>
      <c r="B13" t="s">
        <v>141</v>
      </c>
      <c r="C13" t="s">
        <v>142</v>
      </c>
      <c r="F13" s="7" t="s">
        <v>29</v>
      </c>
      <c r="G13" s="7">
        <f>I6</f>
        <v>10</v>
      </c>
      <c r="H13" s="7">
        <f>I7</f>
        <v>30</v>
      </c>
      <c r="L13" t="s">
        <v>146</v>
      </c>
    </row>
    <row r="14" spans="1:15" x14ac:dyDescent="0.3">
      <c r="B14" s="7">
        <f>C2</f>
        <v>3</v>
      </c>
      <c r="C14" s="7">
        <v>0</v>
      </c>
      <c r="F14" s="7" t="s">
        <v>30</v>
      </c>
      <c r="G14" s="7">
        <f>J6</f>
        <v>0</v>
      </c>
      <c r="H14" s="7">
        <f>J7</f>
        <v>0</v>
      </c>
    </row>
    <row r="15" spans="1:15" x14ac:dyDescent="0.3">
      <c r="A15" t="s">
        <v>35</v>
      </c>
      <c r="B15" t="s">
        <v>141</v>
      </c>
      <c r="C15" t="s">
        <v>142</v>
      </c>
      <c r="F15" s="7" t="s">
        <v>137</v>
      </c>
      <c r="G15" s="7">
        <f>K6</f>
        <v>0</v>
      </c>
      <c r="H15" s="7">
        <f>K7</f>
        <v>0</v>
      </c>
    </row>
    <row r="16" spans="1:15" x14ac:dyDescent="0.3">
      <c r="B16" s="7">
        <f>C2</f>
        <v>3</v>
      </c>
      <c r="C16" s="7">
        <v>0</v>
      </c>
      <c r="F16" s="7" t="s">
        <v>31</v>
      </c>
      <c r="G16" s="7">
        <f>L6</f>
        <v>0</v>
      </c>
      <c r="H16" s="7">
        <f>L7</f>
        <v>0</v>
      </c>
    </row>
    <row r="17" spans="6:8" x14ac:dyDescent="0.3">
      <c r="F17" s="7" t="s">
        <v>34</v>
      </c>
      <c r="G17" s="7">
        <f>M6</f>
        <v>0</v>
      </c>
      <c r="H17" s="7">
        <f>M7</f>
        <v>0</v>
      </c>
    </row>
    <row r="18" spans="6:8" ht="29.25" customHeight="1" x14ac:dyDescent="0.3">
      <c r="F18" s="16" t="s">
        <v>138</v>
      </c>
      <c r="G18" s="7">
        <f>N6</f>
        <v>0</v>
      </c>
      <c r="H18" s="7">
        <f>N7</f>
        <v>0</v>
      </c>
    </row>
    <row r="19" spans="6:8" x14ac:dyDescent="0.3">
      <c r="F19" s="7" t="s">
        <v>35</v>
      </c>
      <c r="G19" s="7">
        <f>O6</f>
        <v>0</v>
      </c>
      <c r="H19" s="7">
        <f>O7</f>
        <v>0</v>
      </c>
    </row>
    <row r="20" spans="6:8" x14ac:dyDescent="0.3">
      <c r="F20" s="7" t="s">
        <v>147</v>
      </c>
      <c r="G20" s="7">
        <f>G13+G14+G15+G16+G17+G18+G19</f>
        <v>10</v>
      </c>
      <c r="H20" s="7">
        <f>H13+H14+H15+H16+H17+H18+H19</f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20"/>
  <sheetViews>
    <sheetView workbookViewId="0">
      <selection activeCell="C3" sqref="C3"/>
    </sheetView>
  </sheetViews>
  <sheetFormatPr defaultRowHeight="14.4" x14ac:dyDescent="0.3"/>
  <cols>
    <col min="1" max="1" width="11.21875" customWidth="1"/>
    <col min="2" max="2" width="12" customWidth="1"/>
    <col min="3" max="3" width="14.5546875" customWidth="1"/>
    <col min="4" max="4" width="4" customWidth="1"/>
    <col min="5" max="5" width="15.21875" customWidth="1"/>
    <col min="6" max="7" width="9.21875" customWidth="1"/>
    <col min="9" max="9" width="12.77734375" customWidth="1"/>
    <col min="10" max="10" width="15.21875" customWidth="1"/>
    <col min="13" max="13" width="16.5546875" customWidth="1"/>
  </cols>
  <sheetData>
    <row r="2" spans="1:15" x14ac:dyDescent="0.3">
      <c r="A2" t="s">
        <v>127</v>
      </c>
      <c r="B2" s="13" t="s">
        <v>128</v>
      </c>
      <c r="C2" s="13">
        <v>4</v>
      </c>
    </row>
    <row r="3" spans="1:15" x14ac:dyDescent="0.3">
      <c r="B3" t="s">
        <v>129</v>
      </c>
      <c r="C3" t="s">
        <v>130</v>
      </c>
    </row>
    <row r="4" spans="1:15" x14ac:dyDescent="0.3">
      <c r="A4" t="s">
        <v>131</v>
      </c>
      <c r="B4" s="7">
        <v>10</v>
      </c>
      <c r="C4" s="7">
        <v>10</v>
      </c>
      <c r="E4">
        <f>(100/B4)*C4</f>
        <v>100</v>
      </c>
    </row>
    <row r="5" spans="1:15" x14ac:dyDescent="0.3">
      <c r="A5" t="s">
        <v>132</v>
      </c>
      <c r="B5" t="s">
        <v>133</v>
      </c>
      <c r="C5" t="s">
        <v>134</v>
      </c>
      <c r="E5">
        <f>(100/B6)*C6</f>
        <v>0</v>
      </c>
      <c r="I5" s="7" t="s">
        <v>135</v>
      </c>
      <c r="J5" s="7" t="s">
        <v>136</v>
      </c>
      <c r="K5" s="7" t="s">
        <v>137</v>
      </c>
      <c r="L5" s="7" t="s">
        <v>31</v>
      </c>
      <c r="M5" s="7" t="s">
        <v>34</v>
      </c>
      <c r="N5" s="7" t="s">
        <v>138</v>
      </c>
      <c r="O5" s="7" t="s">
        <v>35</v>
      </c>
    </row>
    <row r="6" spans="1:15" x14ac:dyDescent="0.3">
      <c r="B6" s="7">
        <f>C2+1</f>
        <v>5</v>
      </c>
      <c r="C6" s="7">
        <v>0</v>
      </c>
      <c r="E6">
        <f>(100/B8)*C8</f>
        <v>0</v>
      </c>
      <c r="F6" s="14" t="s">
        <v>139</v>
      </c>
      <c r="I6" s="14">
        <f>C4</f>
        <v>10</v>
      </c>
      <c r="J6" s="14">
        <f>40/B6*C6</f>
        <v>0</v>
      </c>
      <c r="K6" s="14">
        <f>15/B8*C8</f>
        <v>0</v>
      </c>
      <c r="L6" s="14">
        <f>10/B10*C10</f>
        <v>0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x14ac:dyDescent="0.3">
      <c r="A7" t="s">
        <v>140</v>
      </c>
      <c r="B7" t="s">
        <v>141</v>
      </c>
      <c r="C7" t="s">
        <v>142</v>
      </c>
      <c r="E7">
        <f>(100/B10)*C10</f>
        <v>0</v>
      </c>
      <c r="F7" s="7" t="s">
        <v>143</v>
      </c>
      <c r="G7" s="7"/>
      <c r="H7" s="7"/>
      <c r="I7" s="7">
        <f>I6+20</f>
        <v>30</v>
      </c>
      <c r="J7" s="7">
        <f>30/B6*C6</f>
        <v>0</v>
      </c>
      <c r="K7" s="7">
        <f>15/B8*C8</f>
        <v>0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x14ac:dyDescent="0.3">
      <c r="B8" s="7">
        <f>C2</f>
        <v>4</v>
      </c>
      <c r="C8" s="7">
        <v>0</v>
      </c>
      <c r="E8">
        <f>(100/B12)*C12</f>
        <v>0</v>
      </c>
    </row>
    <row r="9" spans="1:15" x14ac:dyDescent="0.3">
      <c r="A9" t="s">
        <v>144</v>
      </c>
      <c r="B9" t="s">
        <v>141</v>
      </c>
      <c r="C9" t="s">
        <v>142</v>
      </c>
      <c r="E9">
        <f>(100/B14)*C14</f>
        <v>0</v>
      </c>
    </row>
    <row r="10" spans="1:15" x14ac:dyDescent="0.3">
      <c r="B10" s="7">
        <f>C2</f>
        <v>4</v>
      </c>
      <c r="C10" s="7">
        <v>0</v>
      </c>
      <c r="E10">
        <f>(100/B16)*C16</f>
        <v>0</v>
      </c>
    </row>
    <row r="11" spans="1:15" x14ac:dyDescent="0.3">
      <c r="A11" t="s">
        <v>34</v>
      </c>
      <c r="B11" t="s">
        <v>141</v>
      </c>
      <c r="C11" t="s">
        <v>142</v>
      </c>
    </row>
    <row r="12" spans="1:15" x14ac:dyDescent="0.3">
      <c r="B12" s="7">
        <f>C2</f>
        <v>4</v>
      </c>
      <c r="C12" s="7">
        <v>0</v>
      </c>
      <c r="F12" s="7"/>
      <c r="G12" s="7" t="s">
        <v>139</v>
      </c>
      <c r="H12" s="7" t="s">
        <v>145</v>
      </c>
      <c r="L12" t="s">
        <v>146</v>
      </c>
    </row>
    <row r="13" spans="1:15" ht="31.5" customHeight="1" x14ac:dyDescent="0.3">
      <c r="A13" s="15" t="s">
        <v>138</v>
      </c>
      <c r="B13" t="s">
        <v>141</v>
      </c>
      <c r="C13" t="s">
        <v>142</v>
      </c>
      <c r="F13" s="7" t="s">
        <v>29</v>
      </c>
      <c r="G13" s="7">
        <f>I6</f>
        <v>10</v>
      </c>
      <c r="H13" s="7">
        <f>I7</f>
        <v>30</v>
      </c>
      <c r="L13" t="s">
        <v>146</v>
      </c>
    </row>
    <row r="14" spans="1:15" x14ac:dyDescent="0.3">
      <c r="B14" s="7">
        <f>C2</f>
        <v>4</v>
      </c>
      <c r="C14" s="7">
        <v>0</v>
      </c>
      <c r="F14" s="7" t="s">
        <v>30</v>
      </c>
      <c r="G14" s="7">
        <f>J6</f>
        <v>0</v>
      </c>
      <c r="H14" s="7">
        <f>J7</f>
        <v>0</v>
      </c>
    </row>
    <row r="15" spans="1:15" x14ac:dyDescent="0.3">
      <c r="A15" t="s">
        <v>35</v>
      </c>
      <c r="B15" t="s">
        <v>141</v>
      </c>
      <c r="C15" t="s">
        <v>142</v>
      </c>
      <c r="F15" s="7" t="s">
        <v>137</v>
      </c>
      <c r="G15" s="7">
        <f>K6</f>
        <v>0</v>
      </c>
      <c r="H15" s="7">
        <f>K7</f>
        <v>0</v>
      </c>
    </row>
    <row r="16" spans="1:15" x14ac:dyDescent="0.3">
      <c r="B16" s="7">
        <f>C2</f>
        <v>4</v>
      </c>
      <c r="C16" s="7">
        <v>0</v>
      </c>
      <c r="F16" s="7" t="s">
        <v>31</v>
      </c>
      <c r="G16" s="7">
        <f>L6</f>
        <v>0</v>
      </c>
      <c r="H16" s="7">
        <f>L7</f>
        <v>0</v>
      </c>
    </row>
    <row r="17" spans="6:8" x14ac:dyDescent="0.3">
      <c r="F17" s="7" t="s">
        <v>34</v>
      </c>
      <c r="G17" s="7">
        <f>M6</f>
        <v>0</v>
      </c>
      <c r="H17" s="7">
        <f>M7</f>
        <v>0</v>
      </c>
    </row>
    <row r="18" spans="6:8" ht="29.25" customHeight="1" x14ac:dyDescent="0.3">
      <c r="F18" s="16" t="s">
        <v>138</v>
      </c>
      <c r="G18" s="7">
        <f>N6</f>
        <v>0</v>
      </c>
      <c r="H18" s="7">
        <f>N7</f>
        <v>0</v>
      </c>
    </row>
    <row r="19" spans="6:8" x14ac:dyDescent="0.3">
      <c r="F19" s="7" t="s">
        <v>35</v>
      </c>
      <c r="G19" s="7">
        <f>O6</f>
        <v>0</v>
      </c>
      <c r="H19" s="7">
        <f>O7</f>
        <v>0</v>
      </c>
    </row>
    <row r="20" spans="6:8" x14ac:dyDescent="0.3">
      <c r="F20" s="7" t="s">
        <v>147</v>
      </c>
      <c r="G20" s="7">
        <f>G13+G14+G15+G16+G17+G18+G19</f>
        <v>10</v>
      </c>
      <c r="H20" s="7">
        <f>H13+H14+H15+H16+H17+H18+H19</f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0"/>
  <sheetViews>
    <sheetView workbookViewId="0">
      <selection activeCell="C3" sqref="C3"/>
    </sheetView>
  </sheetViews>
  <sheetFormatPr defaultRowHeight="14.4" x14ac:dyDescent="0.3"/>
  <cols>
    <col min="1" max="1" width="11.21875" customWidth="1"/>
    <col min="2" max="2" width="12" customWidth="1"/>
    <col min="3" max="3" width="14.5546875" customWidth="1"/>
    <col min="4" max="4" width="4" customWidth="1"/>
    <col min="5" max="5" width="15.21875" customWidth="1"/>
    <col min="6" max="7" width="9.21875" customWidth="1"/>
    <col min="9" max="9" width="12.77734375" customWidth="1"/>
    <col min="10" max="10" width="15.21875" customWidth="1"/>
    <col min="13" max="13" width="16.5546875" customWidth="1"/>
  </cols>
  <sheetData>
    <row r="2" spans="1:15" x14ac:dyDescent="0.3">
      <c r="A2" t="s">
        <v>127</v>
      </c>
      <c r="B2" s="13" t="s">
        <v>128</v>
      </c>
      <c r="C2" s="13">
        <v>4</v>
      </c>
    </row>
    <row r="3" spans="1:15" x14ac:dyDescent="0.3">
      <c r="B3" t="s">
        <v>129</v>
      </c>
      <c r="C3" t="s">
        <v>130</v>
      </c>
    </row>
    <row r="4" spans="1:15" x14ac:dyDescent="0.3">
      <c r="A4" t="s">
        <v>131</v>
      </c>
      <c r="B4" s="7">
        <v>10</v>
      </c>
      <c r="C4" s="7">
        <v>4</v>
      </c>
      <c r="E4">
        <f>(100/B4)*C4</f>
        <v>40</v>
      </c>
    </row>
    <row r="5" spans="1:15" x14ac:dyDescent="0.3">
      <c r="A5" t="s">
        <v>132</v>
      </c>
      <c r="B5" t="s">
        <v>133</v>
      </c>
      <c r="C5" t="s">
        <v>134</v>
      </c>
      <c r="E5">
        <f>(100/B6)*C6</f>
        <v>0</v>
      </c>
      <c r="I5" s="7" t="s">
        <v>135</v>
      </c>
      <c r="J5" s="7" t="s">
        <v>136</v>
      </c>
      <c r="K5" s="7" t="s">
        <v>137</v>
      </c>
      <c r="L5" s="7" t="s">
        <v>31</v>
      </c>
      <c r="M5" s="7" t="s">
        <v>34</v>
      </c>
      <c r="N5" s="7" t="s">
        <v>138</v>
      </c>
      <c r="O5" s="7" t="s">
        <v>35</v>
      </c>
    </row>
    <row r="6" spans="1:15" x14ac:dyDescent="0.3">
      <c r="B6" s="7">
        <f>C2+1</f>
        <v>5</v>
      </c>
      <c r="C6" s="7">
        <v>0</v>
      </c>
      <c r="E6">
        <f>(100/B8)*C8</f>
        <v>0</v>
      </c>
      <c r="F6" s="14" t="s">
        <v>139</v>
      </c>
      <c r="I6" s="14">
        <f>C4</f>
        <v>4</v>
      </c>
      <c r="J6" s="14">
        <f>40/B6*C6</f>
        <v>0</v>
      </c>
      <c r="K6" s="14">
        <f>15/B8*C8</f>
        <v>0</v>
      </c>
      <c r="L6" s="14">
        <f>10/B10*C10</f>
        <v>0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x14ac:dyDescent="0.3">
      <c r="A7" t="s">
        <v>140</v>
      </c>
      <c r="B7" t="s">
        <v>141</v>
      </c>
      <c r="C7" t="s">
        <v>142</v>
      </c>
      <c r="E7">
        <f>(100/B10)*C10</f>
        <v>0</v>
      </c>
      <c r="F7" s="7" t="s">
        <v>143</v>
      </c>
      <c r="G7" s="7"/>
      <c r="H7" s="7"/>
      <c r="I7" s="7">
        <f>I6+20</f>
        <v>24</v>
      </c>
      <c r="J7" s="7">
        <f>30/B6*C6</f>
        <v>0</v>
      </c>
      <c r="K7" s="7">
        <f>15/B8*C8</f>
        <v>0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x14ac:dyDescent="0.3">
      <c r="B8" s="7">
        <f>C2</f>
        <v>4</v>
      </c>
      <c r="C8" s="7">
        <v>0</v>
      </c>
      <c r="E8">
        <f>(100/B12)*C12</f>
        <v>0</v>
      </c>
    </row>
    <row r="9" spans="1:15" x14ac:dyDescent="0.3">
      <c r="A9" t="s">
        <v>144</v>
      </c>
      <c r="B9" t="s">
        <v>141</v>
      </c>
      <c r="C9" t="s">
        <v>142</v>
      </c>
      <c r="E9">
        <f>(100/B14)*C14</f>
        <v>0</v>
      </c>
    </row>
    <row r="10" spans="1:15" x14ac:dyDescent="0.3">
      <c r="B10" s="7">
        <f>C2</f>
        <v>4</v>
      </c>
      <c r="C10" s="7">
        <v>0</v>
      </c>
      <c r="E10">
        <f>(100/B16)*C16</f>
        <v>0</v>
      </c>
    </row>
    <row r="11" spans="1:15" x14ac:dyDescent="0.3">
      <c r="A11" t="s">
        <v>34</v>
      </c>
      <c r="B11" t="s">
        <v>141</v>
      </c>
      <c r="C11" t="s">
        <v>142</v>
      </c>
    </row>
    <row r="12" spans="1:15" x14ac:dyDescent="0.3">
      <c r="B12" s="7">
        <f>C2</f>
        <v>4</v>
      </c>
      <c r="C12" s="7">
        <v>0</v>
      </c>
      <c r="F12" s="7"/>
      <c r="G12" s="7" t="s">
        <v>139</v>
      </c>
      <c r="H12" s="7" t="s">
        <v>145</v>
      </c>
      <c r="L12" t="s">
        <v>146</v>
      </c>
    </row>
    <row r="13" spans="1:15" ht="31.5" customHeight="1" x14ac:dyDescent="0.3">
      <c r="A13" s="15" t="s">
        <v>138</v>
      </c>
      <c r="B13" t="s">
        <v>141</v>
      </c>
      <c r="C13" t="s">
        <v>142</v>
      </c>
      <c r="F13" s="7" t="s">
        <v>29</v>
      </c>
      <c r="G13" s="7">
        <f>I6</f>
        <v>4</v>
      </c>
      <c r="H13" s="7">
        <f>I7</f>
        <v>24</v>
      </c>
      <c r="L13" t="s">
        <v>146</v>
      </c>
    </row>
    <row r="14" spans="1:15" x14ac:dyDescent="0.3">
      <c r="B14" s="7">
        <f>C2</f>
        <v>4</v>
      </c>
      <c r="C14" s="7">
        <v>0</v>
      </c>
      <c r="F14" s="7" t="s">
        <v>30</v>
      </c>
      <c r="G14" s="7">
        <f>J6</f>
        <v>0</v>
      </c>
      <c r="H14" s="7">
        <f>J7</f>
        <v>0</v>
      </c>
    </row>
    <row r="15" spans="1:15" x14ac:dyDescent="0.3">
      <c r="A15" t="s">
        <v>35</v>
      </c>
      <c r="B15" t="s">
        <v>141</v>
      </c>
      <c r="C15" t="s">
        <v>142</v>
      </c>
      <c r="F15" s="7" t="s">
        <v>137</v>
      </c>
      <c r="G15" s="7">
        <f>K6</f>
        <v>0</v>
      </c>
      <c r="H15" s="7">
        <f>K7</f>
        <v>0</v>
      </c>
    </row>
    <row r="16" spans="1:15" x14ac:dyDescent="0.3">
      <c r="B16" s="7">
        <f>C2</f>
        <v>4</v>
      </c>
      <c r="C16" s="7">
        <v>0</v>
      </c>
      <c r="F16" s="7" t="s">
        <v>31</v>
      </c>
      <c r="G16" s="7">
        <f>L6</f>
        <v>0</v>
      </c>
      <c r="H16" s="7">
        <f>L7</f>
        <v>0</v>
      </c>
    </row>
    <row r="17" spans="6:8" x14ac:dyDescent="0.3">
      <c r="F17" s="7" t="s">
        <v>34</v>
      </c>
      <c r="G17" s="7">
        <f>M6</f>
        <v>0</v>
      </c>
      <c r="H17" s="7">
        <f>M7</f>
        <v>0</v>
      </c>
    </row>
    <row r="18" spans="6:8" ht="29.25" customHeight="1" x14ac:dyDescent="0.3">
      <c r="F18" s="16" t="s">
        <v>138</v>
      </c>
      <c r="G18" s="7">
        <f>N6</f>
        <v>0</v>
      </c>
      <c r="H18" s="7">
        <f>N7</f>
        <v>0</v>
      </c>
    </row>
    <row r="19" spans="6:8" x14ac:dyDescent="0.3">
      <c r="F19" s="7" t="s">
        <v>35</v>
      </c>
      <c r="G19" s="7">
        <f>O6</f>
        <v>0</v>
      </c>
      <c r="H19" s="7">
        <f>O7</f>
        <v>0</v>
      </c>
    </row>
    <row r="20" spans="6:8" x14ac:dyDescent="0.3">
      <c r="F20" s="7" t="s">
        <v>147</v>
      </c>
      <c r="G20" s="7">
        <f>G13+G14+G15+G16+G17+G18+G19</f>
        <v>4</v>
      </c>
      <c r="H20" s="7">
        <f>H13+H14+H15+H16+H17+H18+H19</f>
        <v>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20"/>
  <sheetViews>
    <sheetView workbookViewId="0">
      <selection activeCell="C5" sqref="C5"/>
    </sheetView>
  </sheetViews>
  <sheetFormatPr defaultRowHeight="14.4" x14ac:dyDescent="0.3"/>
  <cols>
    <col min="1" max="1" width="11.21875" customWidth="1"/>
    <col min="2" max="2" width="12" customWidth="1"/>
    <col min="3" max="3" width="14.5546875" customWidth="1"/>
    <col min="4" max="4" width="4" customWidth="1"/>
    <col min="5" max="5" width="15.21875" customWidth="1"/>
    <col min="6" max="7" width="9.21875" customWidth="1"/>
    <col min="9" max="9" width="12.77734375" customWidth="1"/>
    <col min="10" max="10" width="15.21875" customWidth="1"/>
    <col min="13" max="13" width="16.5546875" customWidth="1"/>
  </cols>
  <sheetData>
    <row r="2" spans="1:15" x14ac:dyDescent="0.3">
      <c r="A2" t="s">
        <v>127</v>
      </c>
      <c r="B2" s="13" t="s">
        <v>128</v>
      </c>
      <c r="C2" s="13">
        <v>4</v>
      </c>
    </row>
    <row r="3" spans="1:15" x14ac:dyDescent="0.3">
      <c r="B3" t="s">
        <v>129</v>
      </c>
      <c r="C3" t="s">
        <v>130</v>
      </c>
    </row>
    <row r="4" spans="1:15" x14ac:dyDescent="0.3">
      <c r="A4" t="s">
        <v>131</v>
      </c>
      <c r="B4" s="7">
        <v>10</v>
      </c>
      <c r="C4" s="7">
        <v>10</v>
      </c>
      <c r="E4">
        <f>(100/B4)*C4</f>
        <v>100</v>
      </c>
    </row>
    <row r="5" spans="1:15" x14ac:dyDescent="0.3">
      <c r="A5" t="s">
        <v>132</v>
      </c>
      <c r="B5" t="s">
        <v>133</v>
      </c>
      <c r="C5" t="s">
        <v>134</v>
      </c>
      <c r="E5">
        <f>(100/B6)*C6</f>
        <v>0</v>
      </c>
      <c r="I5" s="7" t="s">
        <v>135</v>
      </c>
      <c r="J5" s="7" t="s">
        <v>136</v>
      </c>
      <c r="K5" s="7" t="s">
        <v>137</v>
      </c>
      <c r="L5" s="7" t="s">
        <v>31</v>
      </c>
      <c r="M5" s="7" t="s">
        <v>34</v>
      </c>
      <c r="N5" s="7" t="s">
        <v>138</v>
      </c>
      <c r="O5" s="7" t="s">
        <v>35</v>
      </c>
    </row>
    <row r="6" spans="1:15" x14ac:dyDescent="0.3">
      <c r="B6" s="7">
        <f>C2+1</f>
        <v>5</v>
      </c>
      <c r="C6" s="7">
        <v>0</v>
      </c>
      <c r="E6">
        <f>(100/B8)*C8</f>
        <v>0</v>
      </c>
      <c r="F6" s="14" t="s">
        <v>139</v>
      </c>
      <c r="I6" s="14">
        <f>C4</f>
        <v>10</v>
      </c>
      <c r="J6" s="14">
        <f>40/B6*C6</f>
        <v>0</v>
      </c>
      <c r="K6" s="14">
        <f>15/B8*C8</f>
        <v>0</v>
      </c>
      <c r="L6" s="14">
        <f>10/B10*C10</f>
        <v>0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x14ac:dyDescent="0.3">
      <c r="A7" t="s">
        <v>140</v>
      </c>
      <c r="B7" t="s">
        <v>141</v>
      </c>
      <c r="C7" t="s">
        <v>142</v>
      </c>
      <c r="E7">
        <f>(100/B10)*C10</f>
        <v>0</v>
      </c>
      <c r="F7" s="7" t="s">
        <v>143</v>
      </c>
      <c r="G7" s="7"/>
      <c r="H7" s="7"/>
      <c r="I7" s="7">
        <f>I6+20</f>
        <v>30</v>
      </c>
      <c r="J7" s="7">
        <f>30/B6*C6</f>
        <v>0</v>
      </c>
      <c r="K7" s="7">
        <f>15/B8*C8</f>
        <v>0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x14ac:dyDescent="0.3">
      <c r="B8" s="7">
        <f>C2</f>
        <v>4</v>
      </c>
      <c r="C8" s="7">
        <v>0</v>
      </c>
      <c r="E8">
        <f>(100/B12)*C12</f>
        <v>0</v>
      </c>
    </row>
    <row r="9" spans="1:15" x14ac:dyDescent="0.3">
      <c r="A9" t="s">
        <v>144</v>
      </c>
      <c r="B9" t="s">
        <v>141</v>
      </c>
      <c r="C9" t="s">
        <v>142</v>
      </c>
      <c r="E9">
        <f>(100/B14)*C14</f>
        <v>0</v>
      </c>
    </row>
    <row r="10" spans="1:15" x14ac:dyDescent="0.3">
      <c r="B10" s="7">
        <f>C2</f>
        <v>4</v>
      </c>
      <c r="C10" s="7">
        <v>0</v>
      </c>
      <c r="E10">
        <f>(100/B16)*C16</f>
        <v>0</v>
      </c>
    </row>
    <row r="11" spans="1:15" x14ac:dyDescent="0.3">
      <c r="A11" t="s">
        <v>34</v>
      </c>
      <c r="B11" t="s">
        <v>141</v>
      </c>
      <c r="C11" t="s">
        <v>142</v>
      </c>
    </row>
    <row r="12" spans="1:15" x14ac:dyDescent="0.3">
      <c r="B12" s="7">
        <f>C2</f>
        <v>4</v>
      </c>
      <c r="C12" s="7">
        <v>0</v>
      </c>
      <c r="F12" s="7"/>
      <c r="G12" s="7" t="s">
        <v>139</v>
      </c>
      <c r="H12" s="7" t="s">
        <v>145</v>
      </c>
      <c r="L12" t="s">
        <v>146</v>
      </c>
    </row>
    <row r="13" spans="1:15" ht="31.5" customHeight="1" x14ac:dyDescent="0.3">
      <c r="A13" s="15" t="s">
        <v>138</v>
      </c>
      <c r="B13" t="s">
        <v>141</v>
      </c>
      <c r="C13" t="s">
        <v>142</v>
      </c>
      <c r="F13" s="7" t="s">
        <v>29</v>
      </c>
      <c r="G13" s="7">
        <f>I6</f>
        <v>10</v>
      </c>
      <c r="H13" s="7">
        <f>I7</f>
        <v>30</v>
      </c>
      <c r="L13" t="s">
        <v>146</v>
      </c>
    </row>
    <row r="14" spans="1:15" x14ac:dyDescent="0.3">
      <c r="B14" s="7">
        <f>C2</f>
        <v>4</v>
      </c>
      <c r="C14" s="7">
        <v>0</v>
      </c>
      <c r="F14" s="7" t="s">
        <v>30</v>
      </c>
      <c r="G14" s="7">
        <f>J6</f>
        <v>0</v>
      </c>
      <c r="H14" s="7">
        <f>J7</f>
        <v>0</v>
      </c>
    </row>
    <row r="15" spans="1:15" x14ac:dyDescent="0.3">
      <c r="A15" t="s">
        <v>35</v>
      </c>
      <c r="B15" t="s">
        <v>141</v>
      </c>
      <c r="C15" t="s">
        <v>142</v>
      </c>
      <c r="F15" s="7" t="s">
        <v>137</v>
      </c>
      <c r="G15" s="7">
        <f>K6</f>
        <v>0</v>
      </c>
      <c r="H15" s="7">
        <f>K7</f>
        <v>0</v>
      </c>
    </row>
    <row r="16" spans="1:15" x14ac:dyDescent="0.3">
      <c r="B16" s="7">
        <f>C2</f>
        <v>4</v>
      </c>
      <c r="C16" s="7">
        <v>0</v>
      </c>
      <c r="F16" s="7" t="s">
        <v>31</v>
      </c>
      <c r="G16" s="7">
        <f>L6</f>
        <v>0</v>
      </c>
      <c r="H16" s="7">
        <f>L7</f>
        <v>0</v>
      </c>
    </row>
    <row r="17" spans="6:8" x14ac:dyDescent="0.3">
      <c r="F17" s="7" t="s">
        <v>34</v>
      </c>
      <c r="G17" s="7">
        <f>M6</f>
        <v>0</v>
      </c>
      <c r="H17" s="7">
        <f>M7</f>
        <v>0</v>
      </c>
    </row>
    <row r="18" spans="6:8" ht="29.25" customHeight="1" x14ac:dyDescent="0.3">
      <c r="F18" s="16" t="s">
        <v>138</v>
      </c>
      <c r="G18" s="7">
        <f>N6</f>
        <v>0</v>
      </c>
      <c r="H18" s="7">
        <f>N7</f>
        <v>0</v>
      </c>
    </row>
    <row r="19" spans="6:8" x14ac:dyDescent="0.3">
      <c r="F19" s="7" t="s">
        <v>35</v>
      </c>
      <c r="G19" s="7">
        <f>O6</f>
        <v>0</v>
      </c>
      <c r="H19" s="7">
        <f>O7</f>
        <v>0</v>
      </c>
    </row>
    <row r="20" spans="6:8" x14ac:dyDescent="0.3">
      <c r="F20" s="7" t="s">
        <v>147</v>
      </c>
      <c r="G20" s="7">
        <f>G13+G14+G15+G16+G17+G18+G19</f>
        <v>10</v>
      </c>
      <c r="H20" s="7">
        <f>H13+H14+H15+H16+H17+H18+H19</f>
        <v>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20"/>
  <sheetViews>
    <sheetView workbookViewId="0">
      <selection activeCell="C16" sqref="C16"/>
    </sheetView>
  </sheetViews>
  <sheetFormatPr defaultRowHeight="14.4" x14ac:dyDescent="0.3"/>
  <cols>
    <col min="1" max="1" width="11.21875" customWidth="1"/>
    <col min="2" max="2" width="12" customWidth="1"/>
    <col min="3" max="3" width="14.5546875" customWidth="1"/>
    <col min="4" max="4" width="4" customWidth="1"/>
    <col min="5" max="5" width="15.21875" customWidth="1"/>
    <col min="6" max="7" width="9.21875" customWidth="1"/>
    <col min="9" max="9" width="12.77734375" customWidth="1"/>
    <col min="10" max="10" width="15.21875" customWidth="1"/>
    <col min="13" max="13" width="16.5546875" customWidth="1"/>
  </cols>
  <sheetData>
    <row r="2" spans="1:15" x14ac:dyDescent="0.3">
      <c r="A2" t="s">
        <v>127</v>
      </c>
      <c r="B2" s="13" t="s">
        <v>128</v>
      </c>
      <c r="C2" s="13">
        <v>4</v>
      </c>
    </row>
    <row r="3" spans="1:15" x14ac:dyDescent="0.3">
      <c r="B3" t="s">
        <v>129</v>
      </c>
      <c r="C3" t="s">
        <v>130</v>
      </c>
    </row>
    <row r="4" spans="1:15" x14ac:dyDescent="0.3">
      <c r="A4" t="s">
        <v>131</v>
      </c>
      <c r="B4" s="7">
        <v>10</v>
      </c>
      <c r="C4" s="7">
        <v>10</v>
      </c>
      <c r="E4">
        <f>(100/B4)*C4</f>
        <v>100</v>
      </c>
    </row>
    <row r="5" spans="1:15" x14ac:dyDescent="0.3">
      <c r="A5" t="s">
        <v>132</v>
      </c>
      <c r="B5" t="s">
        <v>133</v>
      </c>
      <c r="C5" t="s">
        <v>134</v>
      </c>
      <c r="E5">
        <f>(100/B6)*C6</f>
        <v>100</v>
      </c>
      <c r="I5" s="7" t="s">
        <v>135</v>
      </c>
      <c r="J5" s="7" t="s">
        <v>136</v>
      </c>
      <c r="K5" s="7" t="s">
        <v>137</v>
      </c>
      <c r="L5" s="7" t="s">
        <v>31</v>
      </c>
      <c r="M5" s="7" t="s">
        <v>34</v>
      </c>
      <c r="N5" s="7" t="s">
        <v>138</v>
      </c>
      <c r="O5" s="7" t="s">
        <v>35</v>
      </c>
    </row>
    <row r="6" spans="1:15" x14ac:dyDescent="0.3">
      <c r="B6" s="7">
        <f>C2+1</f>
        <v>5</v>
      </c>
      <c r="C6" s="7">
        <v>5</v>
      </c>
      <c r="E6">
        <f>(100/B8)*C8</f>
        <v>100</v>
      </c>
      <c r="F6" s="14" t="s">
        <v>139</v>
      </c>
      <c r="I6" s="14">
        <f>C4</f>
        <v>10</v>
      </c>
      <c r="J6" s="14">
        <f>40/B6*C6</f>
        <v>40</v>
      </c>
      <c r="K6" s="14">
        <f>15/B8*C8</f>
        <v>15</v>
      </c>
      <c r="L6" s="14">
        <f>10/B10*C10</f>
        <v>10</v>
      </c>
      <c r="M6" s="14">
        <f>10/B12*C12</f>
        <v>10</v>
      </c>
      <c r="N6" s="14">
        <f>5/B14*C14</f>
        <v>5</v>
      </c>
      <c r="O6" s="14">
        <f>5/B16*C16</f>
        <v>5</v>
      </c>
    </row>
    <row r="7" spans="1:15" x14ac:dyDescent="0.3">
      <c r="A7" t="s">
        <v>140</v>
      </c>
      <c r="B7" t="s">
        <v>141</v>
      </c>
      <c r="C7" t="s">
        <v>142</v>
      </c>
      <c r="E7">
        <f>(100/B10)*C10</f>
        <v>100</v>
      </c>
      <c r="F7" s="7" t="s">
        <v>143</v>
      </c>
      <c r="G7" s="7"/>
      <c r="H7" s="7"/>
      <c r="I7" s="7">
        <f>I6+20</f>
        <v>30</v>
      </c>
      <c r="J7" s="7">
        <f>30/B6*C6</f>
        <v>30</v>
      </c>
      <c r="K7" s="7">
        <f>15/B8*C8</f>
        <v>15</v>
      </c>
      <c r="L7" s="7">
        <f>10/B10*C10</f>
        <v>10</v>
      </c>
      <c r="M7" s="7">
        <f>5/B12*C12</f>
        <v>5</v>
      </c>
      <c r="N7" s="7">
        <f>5/B14*C14</f>
        <v>5</v>
      </c>
      <c r="O7" s="7">
        <f>5/B16*C16</f>
        <v>5</v>
      </c>
    </row>
    <row r="8" spans="1:15" x14ac:dyDescent="0.3">
      <c r="B8" s="7">
        <f>C2</f>
        <v>4</v>
      </c>
      <c r="C8" s="7">
        <v>4</v>
      </c>
      <c r="E8">
        <f>(100/B12)*C12</f>
        <v>100</v>
      </c>
    </row>
    <row r="9" spans="1:15" x14ac:dyDescent="0.3">
      <c r="A9" t="s">
        <v>144</v>
      </c>
      <c r="B9" t="s">
        <v>141</v>
      </c>
      <c r="C9" t="s">
        <v>142</v>
      </c>
      <c r="E9">
        <f>(100/B14)*C14</f>
        <v>100</v>
      </c>
    </row>
    <row r="10" spans="1:15" x14ac:dyDescent="0.3">
      <c r="B10" s="7">
        <f>C2</f>
        <v>4</v>
      </c>
      <c r="C10" s="7">
        <v>4</v>
      </c>
      <c r="E10">
        <f>(100/B16)*C16</f>
        <v>100</v>
      </c>
    </row>
    <row r="11" spans="1:15" x14ac:dyDescent="0.3">
      <c r="A11" t="s">
        <v>34</v>
      </c>
      <c r="B11" t="s">
        <v>141</v>
      </c>
      <c r="C11" t="s">
        <v>142</v>
      </c>
    </row>
    <row r="12" spans="1:15" x14ac:dyDescent="0.3">
      <c r="B12" s="7">
        <f>C2</f>
        <v>4</v>
      </c>
      <c r="C12" s="7">
        <v>4</v>
      </c>
      <c r="F12" s="7"/>
      <c r="G12" s="7" t="s">
        <v>139</v>
      </c>
      <c r="H12" s="7" t="s">
        <v>145</v>
      </c>
      <c r="L12" t="s">
        <v>146</v>
      </c>
    </row>
    <row r="13" spans="1:15" ht="31.5" customHeight="1" x14ac:dyDescent="0.3">
      <c r="A13" s="15" t="s">
        <v>138</v>
      </c>
      <c r="B13" t="s">
        <v>141</v>
      </c>
      <c r="C13" t="s">
        <v>142</v>
      </c>
      <c r="F13" s="7" t="s">
        <v>29</v>
      </c>
      <c r="G13" s="7">
        <f>I6</f>
        <v>10</v>
      </c>
      <c r="H13" s="7">
        <f>I7</f>
        <v>30</v>
      </c>
      <c r="L13" t="s">
        <v>146</v>
      </c>
    </row>
    <row r="14" spans="1:15" x14ac:dyDescent="0.3">
      <c r="B14" s="7">
        <f>C2</f>
        <v>4</v>
      </c>
      <c r="C14" s="7">
        <v>4</v>
      </c>
      <c r="F14" s="7" t="s">
        <v>30</v>
      </c>
      <c r="G14" s="7">
        <f>J6</f>
        <v>40</v>
      </c>
      <c r="H14" s="7">
        <f>J7</f>
        <v>30</v>
      </c>
    </row>
    <row r="15" spans="1:15" x14ac:dyDescent="0.3">
      <c r="A15" t="s">
        <v>35</v>
      </c>
      <c r="B15" t="s">
        <v>141</v>
      </c>
      <c r="C15" t="s">
        <v>142</v>
      </c>
      <c r="F15" s="7" t="s">
        <v>137</v>
      </c>
      <c r="G15" s="7">
        <f>K6</f>
        <v>15</v>
      </c>
      <c r="H15" s="7">
        <f>K7</f>
        <v>15</v>
      </c>
    </row>
    <row r="16" spans="1:15" x14ac:dyDescent="0.3">
      <c r="B16" s="7">
        <f>C2</f>
        <v>4</v>
      </c>
      <c r="C16" s="7">
        <v>4</v>
      </c>
      <c r="F16" s="7" t="s">
        <v>31</v>
      </c>
      <c r="G16" s="7">
        <f>L6</f>
        <v>10</v>
      </c>
      <c r="H16" s="7">
        <f>L7</f>
        <v>10</v>
      </c>
    </row>
    <row r="17" spans="6:8" x14ac:dyDescent="0.3">
      <c r="F17" s="7" t="s">
        <v>34</v>
      </c>
      <c r="G17" s="7">
        <f>M6</f>
        <v>10</v>
      </c>
      <c r="H17" s="7">
        <f>M7</f>
        <v>5</v>
      </c>
    </row>
    <row r="18" spans="6:8" ht="29.25" customHeight="1" x14ac:dyDescent="0.3">
      <c r="F18" s="16" t="s">
        <v>138</v>
      </c>
      <c r="G18" s="7">
        <f>N6</f>
        <v>5</v>
      </c>
      <c r="H18" s="7">
        <f>N7</f>
        <v>5</v>
      </c>
    </row>
    <row r="19" spans="6:8" x14ac:dyDescent="0.3">
      <c r="F19" s="7" t="s">
        <v>35</v>
      </c>
      <c r="G19" s="7">
        <f>O6</f>
        <v>5</v>
      </c>
      <c r="H19" s="7">
        <f>O7</f>
        <v>5</v>
      </c>
    </row>
    <row r="20" spans="6:8" x14ac:dyDescent="0.3">
      <c r="F20" s="7" t="s">
        <v>147</v>
      </c>
      <c r="G20" s="7">
        <f>G13+G14+G15+G16+G17+G18+G19</f>
        <v>95</v>
      </c>
      <c r="H20" s="7">
        <f>H13+H14+H15+H16+H17+H18+H19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Sheet1</vt:lpstr>
      <vt:lpstr>VALUAION</vt:lpstr>
      <vt:lpstr>Note</vt:lpstr>
      <vt:lpstr>1-C</vt:lpstr>
      <vt:lpstr>1-D</vt:lpstr>
      <vt:lpstr>1-E</vt:lpstr>
      <vt:lpstr>1-F</vt:lpstr>
      <vt:lpstr>3-G1 &amp; H1</vt:lpstr>
      <vt:lpstr>3-I1</vt:lpstr>
      <vt:lpstr>3-J1 &amp; K1</vt:lpstr>
      <vt:lpstr>Wing 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2025-09-17T07:30:25Z</cp:lastPrinted>
  <dcterms:created xsi:type="dcterms:W3CDTF">2013-11-23T05:32:33Z</dcterms:created>
  <dcterms:modified xsi:type="dcterms:W3CDTF">2025-09-17T07:34:31Z</dcterms:modified>
</cp:coreProperties>
</file>