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Kunal\Sept 25\Axis\Dump\"/>
    </mc:Choice>
  </mc:AlternateContent>
  <xr:revisionPtr revIDLastSave="0" documentId="13_ncr:1_{FDF3687E-9E8A-4C35-9AA9-22F2AF907B54}"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 name="Sheet4" sheetId="4" r:id="rId4"/>
    <sheet name="Sheet5" sheetId="5" r:id="rId5"/>
  </sheets>
  <definedNames>
    <definedName name="_xlnm.Print_Area" localSheetId="0">Sheet1!$A$1:$J$237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 r="D66" i="1" l="1"/>
  <c r="M65" i="1"/>
  <c r="C58" i="1" s="1"/>
  <c r="D58" i="1" s="1"/>
  <c r="D65" i="1"/>
  <c r="M64" i="1"/>
  <c r="D64" i="1"/>
  <c r="M63" i="1"/>
  <c r="D63" i="1"/>
  <c r="M62" i="1"/>
  <c r="D62" i="1"/>
  <c r="D61" i="1"/>
  <c r="M60" i="1"/>
  <c r="C57" i="1" s="1"/>
  <c r="D57" i="1" s="1"/>
  <c r="D60" i="1"/>
  <c r="M59" i="1"/>
  <c r="C59" i="1"/>
  <c r="D59" i="1" s="1"/>
  <c r="E5" i="2"/>
  <c r="F5" i="2"/>
  <c r="H5" i="2"/>
  <c r="E6" i="2"/>
  <c r="H6" i="2"/>
  <c r="E7" i="2"/>
  <c r="G7" i="2" s="1"/>
  <c r="I7" i="2" s="1"/>
  <c r="H7" i="2"/>
  <c r="E8" i="2"/>
  <c r="H8" i="2"/>
  <c r="E9" i="2"/>
  <c r="H9" i="2"/>
  <c r="E10" i="2"/>
  <c r="H10" i="2"/>
  <c r="E11" i="2"/>
  <c r="F11" i="2"/>
  <c r="H11" i="2"/>
  <c r="E12" i="2"/>
  <c r="H12" i="2"/>
  <c r="E13" i="2"/>
  <c r="H13" i="2"/>
  <c r="E14" i="2"/>
  <c r="F14" i="2"/>
  <c r="H14" i="2"/>
  <c r="E15" i="2"/>
  <c r="H15" i="2"/>
  <c r="E16" i="2"/>
  <c r="H16" i="2"/>
  <c r="E17" i="2"/>
  <c r="F17" i="2"/>
  <c r="H17" i="2"/>
  <c r="E18" i="2"/>
  <c r="G18" i="2"/>
  <c r="I18" i="2" s="1"/>
  <c r="H18" i="2"/>
  <c r="E19" i="2"/>
  <c r="G19" i="2" s="1"/>
  <c r="H19" i="2"/>
  <c r="E20" i="2"/>
  <c r="F20" i="2"/>
  <c r="H20" i="2"/>
  <c r="E21" i="2"/>
  <c r="G21" i="2"/>
  <c r="I21" i="2" s="1"/>
  <c r="H21" i="2"/>
  <c r="E22" i="2"/>
  <c r="G22" i="2" s="1"/>
  <c r="H22" i="2"/>
  <c r="E23" i="2"/>
  <c r="F23" i="2"/>
  <c r="H23" i="2"/>
  <c r="E24" i="2"/>
  <c r="H24" i="2"/>
  <c r="E25" i="2"/>
  <c r="H25" i="2"/>
  <c r="E26" i="2"/>
  <c r="F26" i="2"/>
  <c r="H26" i="2"/>
  <c r="E27" i="2"/>
  <c r="H27" i="2"/>
  <c r="E28" i="2"/>
  <c r="H28" i="2"/>
  <c r="E29" i="2"/>
  <c r="F29" i="2"/>
  <c r="H29" i="2"/>
  <c r="E30" i="2"/>
  <c r="F30" i="2"/>
  <c r="H30" i="2"/>
  <c r="D30" i="2"/>
  <c r="D29" i="2"/>
  <c r="D28" i="2"/>
  <c r="G28" i="2" s="1"/>
  <c r="I28" i="2" s="1"/>
  <c r="D27" i="2"/>
  <c r="D26" i="2"/>
  <c r="G26" i="2" s="1"/>
  <c r="I26" i="2" s="1"/>
  <c r="D25" i="2"/>
  <c r="D24" i="2"/>
  <c r="G24" i="2" s="1"/>
  <c r="I24" i="2" s="1"/>
  <c r="D23" i="2"/>
  <c r="G23" i="2" s="1"/>
  <c r="D16" i="2"/>
  <c r="D15" i="2"/>
  <c r="D14" i="2"/>
  <c r="G14" i="2" s="1"/>
  <c r="I14" i="2" s="1"/>
  <c r="D13" i="2"/>
  <c r="G13" i="2" s="1"/>
  <c r="I13" i="2" s="1"/>
  <c r="D12" i="2"/>
  <c r="G12" i="2" s="1"/>
  <c r="D11" i="2"/>
  <c r="D10" i="2"/>
  <c r="G10" i="2" s="1"/>
  <c r="D9" i="2"/>
  <c r="D8" i="2"/>
  <c r="G8" i="2"/>
  <c r="I8" i="2" s="1"/>
  <c r="D7" i="2"/>
  <c r="D6" i="2"/>
  <c r="G6" i="2" s="1"/>
  <c r="I6" i="2" s="1"/>
  <c r="D5" i="2"/>
  <c r="D4" i="2"/>
  <c r="G4" i="2" s="1"/>
  <c r="I4" i="2" s="1"/>
  <c r="D3" i="2"/>
  <c r="G3" i="2"/>
  <c r="I3" i="2" s="1"/>
  <c r="H129" i="1"/>
  <c r="F129" i="1"/>
  <c r="E129" i="1"/>
  <c r="D129" i="1"/>
  <c r="H136" i="1"/>
  <c r="E136" i="1"/>
  <c r="D136" i="1"/>
  <c r="H135" i="1"/>
  <c r="E135" i="1"/>
  <c r="D135" i="1"/>
  <c r="H134" i="1"/>
  <c r="F134" i="1"/>
  <c r="E134" i="1"/>
  <c r="D134" i="1"/>
  <c r="H131" i="1"/>
  <c r="E131" i="1"/>
  <c r="D131" i="1"/>
  <c r="H130" i="1"/>
  <c r="E130" i="1"/>
  <c r="D130" i="1"/>
  <c r="G130" i="1" s="1"/>
  <c r="I130" i="1" s="1"/>
  <c r="H125" i="1"/>
  <c r="E125" i="1"/>
  <c r="G125" i="1" s="1"/>
  <c r="H124" i="1"/>
  <c r="E124" i="1"/>
  <c r="G124" i="1" s="1"/>
  <c r="H123" i="1"/>
  <c r="F123" i="1"/>
  <c r="E123" i="1"/>
  <c r="H119" i="1"/>
  <c r="E119" i="1"/>
  <c r="G119" i="1" s="1"/>
  <c r="H118" i="1"/>
  <c r="E118" i="1"/>
  <c r="G118" i="1"/>
  <c r="I118" i="1" s="1"/>
  <c r="H117" i="1"/>
  <c r="F117" i="1"/>
  <c r="E117" i="1"/>
  <c r="H113" i="1"/>
  <c r="E113" i="1"/>
  <c r="D113" i="1"/>
  <c r="H112" i="1"/>
  <c r="E112" i="1"/>
  <c r="D112" i="1"/>
  <c r="H111" i="1"/>
  <c r="F111" i="1"/>
  <c r="E111" i="1"/>
  <c r="D111" i="1"/>
  <c r="H108" i="1"/>
  <c r="E108" i="1"/>
  <c r="D108" i="1"/>
  <c r="G108" i="1" s="1"/>
  <c r="I108" i="1" s="1"/>
  <c r="H107" i="1"/>
  <c r="E107" i="1"/>
  <c r="D107" i="1"/>
  <c r="H106" i="1"/>
  <c r="F106" i="1"/>
  <c r="E106" i="1"/>
  <c r="D106" i="1"/>
  <c r="H102" i="1"/>
  <c r="E102" i="1"/>
  <c r="D102" i="1"/>
  <c r="H101" i="1"/>
  <c r="E101" i="1"/>
  <c r="D101" i="1"/>
  <c r="H100" i="1"/>
  <c r="E100" i="1"/>
  <c r="D100" i="1"/>
  <c r="G100" i="1" s="1"/>
  <c r="I100" i="1" s="1"/>
  <c r="H97" i="1"/>
  <c r="E97" i="1"/>
  <c r="D97" i="1"/>
  <c r="H96" i="1"/>
  <c r="E96" i="1"/>
  <c r="D96" i="1"/>
  <c r="H95" i="1"/>
  <c r="F95" i="1"/>
  <c r="E95" i="1"/>
  <c r="D95" i="1"/>
  <c r="H140" i="1"/>
  <c r="F140" i="1"/>
  <c r="E140" i="1"/>
  <c r="D140" i="1"/>
  <c r="H143" i="1"/>
  <c r="F143" i="1"/>
  <c r="E143" i="1"/>
  <c r="D143" i="1"/>
  <c r="D91" i="1"/>
  <c r="G91" i="1"/>
  <c r="I91" i="1" s="1"/>
  <c r="D88" i="1"/>
  <c r="G88" i="1" s="1"/>
  <c r="I88" i="1" s="1"/>
  <c r="F31" i="2" l="1"/>
  <c r="G97" i="1"/>
  <c r="G29" i="2"/>
  <c r="I29" i="2" s="1"/>
  <c r="G11" i="2"/>
  <c r="I11" i="2" s="1"/>
  <c r="G16" i="2"/>
  <c r="G30" i="2"/>
  <c r="I30" i="2" s="1"/>
  <c r="I119" i="1"/>
  <c r="G131" i="1"/>
  <c r="I131" i="1" s="1"/>
  <c r="I12" i="2"/>
  <c r="I23" i="2"/>
  <c r="H31" i="2"/>
  <c r="G107" i="1"/>
  <c r="I107" i="1" s="1"/>
  <c r="D31" i="2"/>
  <c r="G9" i="2"/>
  <c r="I9" i="2" s="1"/>
  <c r="G27" i="2"/>
  <c r="I27" i="2" s="1"/>
  <c r="I22" i="2"/>
  <c r="I19" i="2"/>
  <c r="I16" i="2"/>
  <c r="G15" i="2"/>
  <c r="I15" i="2" s="1"/>
  <c r="G17" i="2"/>
  <c r="I17" i="2" s="1"/>
  <c r="G5" i="2"/>
  <c r="I5" i="2" s="1"/>
  <c r="I10" i="2"/>
  <c r="G25" i="2"/>
  <c r="I25" i="2" s="1"/>
  <c r="G20" i="2"/>
  <c r="I20" i="2" s="1"/>
  <c r="E31" i="2"/>
  <c r="I124" i="1"/>
  <c r="G95" i="1"/>
  <c r="I95" i="1" s="1"/>
  <c r="G101" i="1"/>
  <c r="I101" i="1" s="1"/>
  <c r="I97" i="1"/>
  <c r="G102" i="1"/>
  <c r="I102" i="1" s="1"/>
  <c r="G113" i="1"/>
  <c r="I113" i="1" s="1"/>
  <c r="I125" i="1"/>
  <c r="G134" i="1"/>
  <c r="I134" i="1" s="1"/>
  <c r="G135" i="1"/>
  <c r="I135" i="1" s="1"/>
  <c r="G111" i="1"/>
  <c r="I111" i="1" s="1"/>
  <c r="G106" i="1"/>
  <c r="I106" i="1" s="1"/>
  <c r="G117" i="1"/>
  <c r="I117" i="1" s="1"/>
  <c r="G140" i="1"/>
  <c r="I140" i="1" s="1"/>
  <c r="G123" i="1"/>
  <c r="I123" i="1" s="1"/>
  <c r="G143" i="1"/>
  <c r="I143" i="1" s="1"/>
  <c r="G96" i="1"/>
  <c r="I96" i="1" s="1"/>
  <c r="G112" i="1"/>
  <c r="I112" i="1" s="1"/>
  <c r="G136" i="1"/>
  <c r="I136" i="1" s="1"/>
  <c r="G129" i="1"/>
  <c r="I129" i="1" s="1"/>
  <c r="H57" i="1"/>
  <c r="K53" i="1"/>
  <c r="G31" i="2" l="1"/>
  <c r="I31" i="2"/>
  <c r="J31" i="2" s="1"/>
  <c r="C55" i="1"/>
  <c r="F57" i="1" s="1"/>
</calcChain>
</file>

<file path=xl/sharedStrings.xml><?xml version="1.0" encoding="utf-8"?>
<sst xmlns="http://schemas.openxmlformats.org/spreadsheetml/2006/main" count="320" uniqueCount="166">
  <si>
    <t>Date:</t>
  </si>
  <si>
    <t>CPC Name:</t>
  </si>
  <si>
    <t>Date Of Property Visit</t>
  </si>
  <si>
    <t>Name of the builder group</t>
  </si>
  <si>
    <t>Name of the builder company</t>
  </si>
  <si>
    <t>Name of the Project</t>
  </si>
  <si>
    <t>Docouments Provided</t>
  </si>
  <si>
    <t>Accessibility of the project from the city:(Proximities to civic amenities like school, hospital &amp; market, etc.)</t>
  </si>
  <si>
    <t>Does the property have electricity/water/Drainage Connection</t>
  </si>
  <si>
    <t>Class of locality</t>
  </si>
  <si>
    <t>Boundaries</t>
  </si>
  <si>
    <t>East</t>
  </si>
  <si>
    <t>West</t>
  </si>
  <si>
    <t>South</t>
  </si>
  <si>
    <t>North</t>
  </si>
  <si>
    <t>As per deed</t>
  </si>
  <si>
    <t>At site</t>
  </si>
  <si>
    <t>Total land area of the project</t>
  </si>
  <si>
    <t>Permissible FSI</t>
  </si>
  <si>
    <t>Permissible TDR/Paid FSI</t>
  </si>
  <si>
    <t>Total FSI availaible for the project</t>
  </si>
  <si>
    <t>Total Approved Builtup area of the project</t>
  </si>
  <si>
    <t>Total number of Buildings</t>
  </si>
  <si>
    <t>Approval Detail :</t>
  </si>
  <si>
    <t>Building wise Construction details</t>
  </si>
  <si>
    <t>Recommended Rates of the Property :</t>
  </si>
  <si>
    <t>Recommended rate of the flat</t>
  </si>
  <si>
    <t>Floor rise rate</t>
  </si>
  <si>
    <t>PLC charges</t>
  </si>
  <si>
    <t>Recommended rate of Parking</t>
  </si>
  <si>
    <t>Any other Amenities</t>
  </si>
  <si>
    <t>Valuation as per Government reckoners rates</t>
  </si>
  <si>
    <t>Distress valuation of the property</t>
  </si>
  <si>
    <t>Building details floor wise</t>
  </si>
  <si>
    <t>Flat No.</t>
  </si>
  <si>
    <t>Type</t>
  </si>
  <si>
    <t>Terrace</t>
  </si>
  <si>
    <t>Undertaking :</t>
  </si>
  <si>
    <t>Authorized Signatory
                                                                                                                                                                                                                                                                                     Name &amp; Seal of the agency</t>
  </si>
  <si>
    <t>2) I/We have no direct or Indirect Interest in the property being valued</t>
  </si>
  <si>
    <t>3) The information furnished above is true and correct to my/our knowledge</t>
  </si>
  <si>
    <t>Gross Carpet</t>
  </si>
  <si>
    <t>Saleable</t>
  </si>
  <si>
    <t>District : Raigad</t>
  </si>
  <si>
    <t>Yes, all the mentioned amenities are within the radius of 2 to 2.5 KM</t>
  </si>
  <si>
    <t>Yes</t>
  </si>
  <si>
    <t>Middle Class</t>
  </si>
  <si>
    <t>Nature of land with topographical condtion : Plane</t>
  </si>
  <si>
    <t>Nature of the locality                                : Speedy Development is occuring in ulwe village</t>
  </si>
  <si>
    <t>Quality of infrastructure in vicinity             : Good</t>
  </si>
  <si>
    <t>Type of Structure : RCC Framed Structure</t>
  </si>
  <si>
    <t>Approval details    : The Project is approved as per the details given below</t>
  </si>
  <si>
    <t>Approved usage of the Property                                   : Residential + Commercial                                                                                                                                           (Restrictive convenants in regards to land use , if any)    : No</t>
  </si>
  <si>
    <t>Date of approval : Awaiting</t>
  </si>
  <si>
    <t>Expiry date : NA</t>
  </si>
  <si>
    <t>Material laying at Site : None</t>
  </si>
  <si>
    <t>Type of Work</t>
  </si>
  <si>
    <t>Plinth</t>
  </si>
  <si>
    <t>RCC</t>
  </si>
  <si>
    <t>Violations Observed if any                                                : No</t>
  </si>
  <si>
    <t>1st floor</t>
  </si>
  <si>
    <t>2 BHK</t>
  </si>
  <si>
    <t>1 BHK</t>
  </si>
  <si>
    <t>Open Plot</t>
  </si>
  <si>
    <t>Not Provided</t>
  </si>
  <si>
    <t>Does the boundaries at site match, as mentioned in the Docoumentation : Details not provided</t>
  </si>
  <si>
    <t>Nil</t>
  </si>
  <si>
    <t>Development Charges</t>
  </si>
  <si>
    <t>NA</t>
  </si>
  <si>
    <t>Not Available</t>
  </si>
  <si>
    <t>Ground Floor</t>
  </si>
  <si>
    <t>F.B., E.B.</t>
  </si>
  <si>
    <t>Carpet Area</t>
  </si>
  <si>
    <t xml:space="preserve">Carpet Area </t>
  </si>
  <si>
    <t>C.B.,KP</t>
  </si>
  <si>
    <t>Approved Layout Plan : KMC/PWD/BP/560/1342                                                     Date: 27/07/2012.</t>
  </si>
  <si>
    <t>Plot no. 5</t>
  </si>
  <si>
    <t>Project location details : Plot No.5, Survey No. 62+61+60+10+7, Hissa No. 5A to 2 to, Chinchvali, Khopoli, Tal.Khalapur, Dist.: Raigad.</t>
  </si>
  <si>
    <t>Locality: Chinchavali, Khalapur, Raigad</t>
  </si>
  <si>
    <t>City : Khalapur</t>
  </si>
  <si>
    <t>Pin Code : 410203</t>
  </si>
  <si>
    <t>Nearby Landmark : Near Lowjee Railway station</t>
  </si>
  <si>
    <t>Distance from city centre : 50 KM</t>
  </si>
  <si>
    <t>Building</t>
  </si>
  <si>
    <t>896.40 Sq.Mtr.</t>
  </si>
  <si>
    <t>Layout Approval No :  KMC/PWD/BP/560/1342</t>
  </si>
  <si>
    <t>Date of approval : 27/07/2012</t>
  </si>
  <si>
    <t>Approved area of the building : 1252.81 Sq.Mtr.</t>
  </si>
  <si>
    <t>Approved no of units : 28 Residential &amp; 4 Commercial</t>
  </si>
  <si>
    <t>Road : Mumbai Pune Highway NH4</t>
  </si>
  <si>
    <t xml:space="preserve">Proposed Amenities                                                                                                                                                                                                                                   1. Vitrified tiles flooring                                                                                                                                                             2. Garanite marble Kitchen platform                                                                                                                              3. Power coated sliding windows with tinted glass                                                                                                                               4. Power back up Elevetors, commom Area &amp; Water Pumps.                                                                                                                                  5. Concealed copper wiring                                                                                                                                                                                                                                                                                                         </t>
  </si>
  <si>
    <t>Sit out Each Flat</t>
  </si>
  <si>
    <t>F.B.</t>
  </si>
  <si>
    <t>2nd  floor</t>
  </si>
  <si>
    <t xml:space="preserve"> 3rd floor</t>
  </si>
  <si>
    <t xml:space="preserve">4th Floor </t>
  </si>
  <si>
    <t xml:space="preserve">5th floor </t>
  </si>
  <si>
    <t>C.B.</t>
  </si>
  <si>
    <t>3,000/- Per Sq.Ft. On Saleable</t>
  </si>
  <si>
    <t>Nil.</t>
  </si>
  <si>
    <t>2,400/- Sq.Ft. on Saleable</t>
  </si>
  <si>
    <t>Occupancy Certificate No: Under Construction</t>
  </si>
  <si>
    <t>Valuation Report For Laxmi Tower</t>
  </si>
  <si>
    <t>Laxmi Constructions &amp; SRB Association</t>
  </si>
  <si>
    <t>M/s. Laxmi Constructions &amp; SRB Association</t>
  </si>
  <si>
    <t>Expiry date : 26/07/2013.</t>
  </si>
  <si>
    <t>Date of Commencement of Construction : 27/07/2012.</t>
  </si>
  <si>
    <t>Laxmi Tower</t>
  </si>
  <si>
    <t>1 (as per details furnished by builder)</t>
  </si>
  <si>
    <t>0.4 (as per details furnished by builder)</t>
  </si>
  <si>
    <t>1253 Sq.Mtr. (as per details furnished by builder)</t>
  </si>
  <si>
    <t>Commencement Certificate: KNP/BV/BP/560/1342                                                   Date: 27/07/2012.</t>
  </si>
  <si>
    <t>Grampanchayat Road</t>
  </si>
  <si>
    <t>4) Legal title of the property is not verified by us</t>
  </si>
  <si>
    <t>No of floors at site : Described in stage of construction</t>
  </si>
  <si>
    <t>1) We have personally visited the property &amp; identified the same based on the documents provided</t>
  </si>
  <si>
    <t>Photographs of property:      Laxmi Tower</t>
  </si>
  <si>
    <t>Google Map:</t>
  </si>
  <si>
    <t>Quality of construction : Under Construction</t>
  </si>
  <si>
    <t>Ground</t>
  </si>
  <si>
    <t>Podium</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</si>
  <si>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</si>
  <si>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</si>
  <si>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</si>
  <si>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</si>
  <si>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</si>
  <si>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</si>
  <si>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</si>
  <si>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</si>
  <si>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</si>
  <si>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</si>
  <si>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Excavation in process</t>
  </si>
  <si>
    <t>Brickwork</t>
  </si>
  <si>
    <t>Brickwork &amp; Internal Plaster</t>
  </si>
  <si>
    <t>Excavation Completed</t>
  </si>
  <si>
    <t>Internal Plaster</t>
  </si>
  <si>
    <t>Ext. Plaster &amp; Plumbing</t>
  </si>
  <si>
    <t>External Plaster &amp; Plumbing</t>
  </si>
  <si>
    <t>Footing in Process</t>
  </si>
  <si>
    <t>Flooring &amp; Fitting</t>
  </si>
  <si>
    <t>Footing Completed</t>
  </si>
  <si>
    <t>Painting &amp; Wooden</t>
  </si>
  <si>
    <t>Plinth in process</t>
  </si>
  <si>
    <t>Building Common Amenities</t>
  </si>
  <si>
    <t>Plinth completed</t>
  </si>
  <si>
    <t>Possession</t>
  </si>
  <si>
    <t>Approved no of Floors : G + 1st to 5th Floor</t>
  </si>
  <si>
    <t>Expected Completion : Dec 2021.</t>
  </si>
  <si>
    <t xml:space="preserve">Date : 27/07/2012   </t>
  </si>
  <si>
    <t xml:space="preserve">Building plan approval No: KMC/PWD/BP/560/1342                                              
Plan aaproval up to : G+5                         </t>
  </si>
  <si>
    <t>Commencement Certificate No: KNP/BV/BP/560/1342                                                                                                              C.C. Granted up to : As per Approved plan.</t>
  </si>
  <si>
    <t xml:space="preserve">Date : 27/07/2012.       </t>
  </si>
  <si>
    <t>Construction details: A &amp; B Wing  = G + 1st to 5th Floor</t>
  </si>
  <si>
    <t>Wheather the construction is as per approved Building plan : Under Construction</t>
  </si>
  <si>
    <t>Projected life  : 60 Years After Completion</t>
  </si>
  <si>
    <t>Axis Sanpada</t>
  </si>
  <si>
    <t>Copy of Approved plan, Copy of CC</t>
  </si>
  <si>
    <t>Survey no.62+61+60+10+7+                                         
Hiss No: 5A to 2 to</t>
  </si>
  <si>
    <t xml:space="preserve">Latitude &amp; Longitude </t>
  </si>
  <si>
    <t>Location Link</t>
  </si>
  <si>
    <t>https://goo.gl/maps/sVi6fgXusq87hef18?coh=178572&amp;entry=tt</t>
  </si>
  <si>
    <t>Office No. 1031, Wing J, Akshar Business Park, Plot No. 03 Sector 25, Near APMC Market,
Vashi, Navi Mumbai, Maharashtra 400703 TEL: 022-46090378/79/80                                                                                                                                E mail : vsjcapf@gmail.com. Web site : www.vsjadon.com</t>
  </si>
  <si>
    <t>18.803689,73.328619</t>
  </si>
  <si>
    <t>B Wing</t>
  </si>
  <si>
    <t>A Wing</t>
  </si>
  <si>
    <r>
      <t xml:space="preserve">Remarks : 
</t>
    </r>
    <r>
      <rPr>
        <b/>
        <sz val="11"/>
        <color indexed="8"/>
        <rFont val="Times New Roman"/>
        <family val="1"/>
      </rPr>
      <t>1. External painting work is Done. But work was stopped &amp; Internal work is same as last visit (23/05/2023) . 
External painting work is increase as last visit (11/09/2024). 
Some flats are occupied by tenants but still finishing &amp; Lift work is pending.
2. Flat no. Are not mention in the Plan, taken from the copy of boucher furnished to us. 
3. We have considered rate by verifying it from market inquire.
4. On site we meet with Mr. Puram Tamdbkar (8956939091).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</si>
</sst>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sz val="12"/>
      <name val="Times New Roman"/>
      <family val="1"/>
    </font>
    <font>
      <b/>
      <sz val="12"/>
      <name val="Times New Roman"/>
      <family val="1"/>
    </font>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sz val="11"/>
      <color rgb="FF000000"/>
      <name val="Times New Roman"/>
      <family val="1"/>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0" fontId="1" fillId="0" borderId="0"/>
    <xf numFmtId="0" fontId="7" fillId="0" borderId="0"/>
    <xf numFmtId="0" fontId="13" fillId="0" borderId="0" applyNumberFormat="0" applyFill="0" applyBorder="0" applyAlignment="0" applyProtection="0"/>
  </cellStyleXfs>
  <cellXfs count="107">
    <xf numFmtId="0" fontId="0" fillId="0" borderId="0" xfId="0"/>
    <xf numFmtId="0" fontId="1" fillId="0" borderId="0" xfId="1"/>
    <xf numFmtId="0" fontId="9" fillId="0" borderId="1" xfId="0" applyFont="1" applyBorder="1" applyAlignment="1">
      <alignment horizontal="left" vertical="top"/>
    </xf>
    <xf numFmtId="0" fontId="9" fillId="0" borderId="2" xfId="0" applyFont="1" applyBorder="1" applyAlignment="1">
      <alignment vertical="top"/>
    </xf>
    <xf numFmtId="0" fontId="0" fillId="0" borderId="3" xfId="0" applyBorder="1"/>
    <xf numFmtId="0" fontId="9" fillId="0" borderId="3" xfId="0" applyFont="1" applyBorder="1" applyAlignment="1">
      <alignment horizontal="left" vertical="top"/>
    </xf>
    <xf numFmtId="0" fontId="9" fillId="0" borderId="3" xfId="0" applyFont="1" applyBorder="1" applyAlignment="1">
      <alignment vertical="top"/>
    </xf>
    <xf numFmtId="0" fontId="9" fillId="0" borderId="4" xfId="0" applyFont="1" applyBorder="1" applyAlignment="1">
      <alignment horizontal="left" vertical="top"/>
    </xf>
    <xf numFmtId="1" fontId="9" fillId="0" borderId="4" xfId="0" applyNumberFormat="1" applyFont="1" applyBorder="1" applyAlignment="1">
      <alignment horizontal="left" vertical="top" wrapText="1"/>
    </xf>
    <xf numFmtId="1" fontId="9" fillId="0" borderId="1" xfId="0" applyNumberFormat="1" applyFont="1" applyBorder="1" applyAlignment="1">
      <alignment horizontal="left" vertical="top" wrapText="1"/>
    </xf>
    <xf numFmtId="0" fontId="8" fillId="0" borderId="3"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wrapText="1"/>
    </xf>
    <xf numFmtId="0" fontId="8" fillId="0" borderId="2" xfId="0" applyFont="1" applyBorder="1" applyAlignment="1">
      <alignment horizontal="center" wrapText="1"/>
    </xf>
    <xf numFmtId="0" fontId="9" fillId="0" borderId="5" xfId="0" applyFont="1" applyBorder="1" applyAlignment="1">
      <alignment vertical="top"/>
    </xf>
    <xf numFmtId="0" fontId="9" fillId="0" borderId="6" xfId="0" applyFont="1" applyBorder="1" applyAlignment="1">
      <alignment vertical="top"/>
    </xf>
    <xf numFmtId="1" fontId="0" fillId="0" borderId="0" xfId="0" applyNumberFormat="1"/>
    <xf numFmtId="0" fontId="9" fillId="0" borderId="7" xfId="0" applyFont="1" applyBorder="1" applyAlignment="1">
      <alignment horizontal="left" vertical="top"/>
    </xf>
    <xf numFmtId="0" fontId="9" fillId="0" borderId="4" xfId="0" applyFont="1" applyBorder="1" applyAlignment="1">
      <alignment horizontal="left" vertical="top" wrapText="1"/>
    </xf>
    <xf numFmtId="0" fontId="9" fillId="0" borderId="4" xfId="0" applyFont="1" applyBorder="1" applyAlignment="1">
      <alignment vertical="top"/>
    </xf>
    <xf numFmtId="0" fontId="9" fillId="0" borderId="8" xfId="0" applyFont="1" applyBorder="1" applyAlignment="1">
      <alignment horizontal="left" vertical="top"/>
    </xf>
    <xf numFmtId="0" fontId="9" fillId="0" borderId="8" xfId="0" applyFont="1" applyBorder="1" applyAlignment="1">
      <alignment horizontal="left" vertical="top" wrapText="1"/>
    </xf>
    <xf numFmtId="0" fontId="9" fillId="0" borderId="8" xfId="0" applyFont="1" applyBorder="1" applyAlignment="1">
      <alignment vertical="top"/>
    </xf>
    <xf numFmtId="1" fontId="9" fillId="0" borderId="7" xfId="0" applyNumberFormat="1" applyFont="1" applyBorder="1" applyAlignment="1">
      <alignment horizontal="left" vertical="top" wrapText="1"/>
    </xf>
    <xf numFmtId="1" fontId="9" fillId="0" borderId="8" xfId="0" applyNumberFormat="1" applyFont="1" applyBorder="1" applyAlignment="1">
      <alignment horizontal="left" vertical="top" wrapText="1"/>
    </xf>
    <xf numFmtId="0" fontId="10" fillId="0" borderId="3" xfId="0" applyFont="1" applyBorder="1" applyAlignment="1">
      <alignment horizontal="center"/>
    </xf>
    <xf numFmtId="0" fontId="10" fillId="0" borderId="2" xfId="0" applyFont="1" applyBorder="1" applyAlignment="1">
      <alignment horizontal="center"/>
    </xf>
    <xf numFmtId="0" fontId="10" fillId="0" borderId="2" xfId="0" applyFont="1" applyBorder="1" applyAlignment="1">
      <alignment horizontal="center" wrapText="1"/>
    </xf>
    <xf numFmtId="0" fontId="10" fillId="0" borderId="3" xfId="0" applyFont="1" applyBorder="1" applyAlignment="1">
      <alignment horizontal="center" wrapText="1"/>
    </xf>
    <xf numFmtId="0" fontId="8" fillId="0" borderId="0" xfId="0" applyFont="1"/>
    <xf numFmtId="0" fontId="11" fillId="0" borderId="9" xfId="2" applyFont="1" applyBorder="1" applyProtection="1">
      <protection hidden="1"/>
    </xf>
    <xf numFmtId="0" fontId="11" fillId="0" borderId="10" xfId="2" applyFont="1" applyBorder="1" applyProtection="1">
      <protection hidden="1"/>
    </xf>
    <xf numFmtId="0" fontId="5" fillId="0" borderId="1" xfId="2" applyFont="1" applyBorder="1" applyAlignment="1" applyProtection="1">
      <alignment horizontal="center" vertical="top"/>
      <protection locked="0"/>
    </xf>
    <xf numFmtId="0" fontId="11" fillId="0" borderId="0" xfId="2" applyFont="1" applyProtection="1">
      <protection hidden="1"/>
    </xf>
    <xf numFmtId="0" fontId="11" fillId="0" borderId="11" xfId="2" applyFont="1" applyBorder="1" applyProtection="1">
      <protection hidden="1"/>
    </xf>
    <xf numFmtId="0" fontId="11" fillId="0" borderId="0" xfId="2" applyFont="1"/>
    <xf numFmtId="0" fontId="11" fillId="0" borderId="11" xfId="2" applyFont="1" applyBorder="1"/>
    <xf numFmtId="0" fontId="12" fillId="0" borderId="0" xfId="0" applyFont="1" applyProtection="1">
      <protection hidden="1"/>
    </xf>
    <xf numFmtId="9" fontId="12" fillId="0" borderId="0" xfId="0" applyNumberFormat="1" applyFont="1" applyProtection="1">
      <protection hidden="1"/>
    </xf>
    <xf numFmtId="0" fontId="12" fillId="0" borderId="11" xfId="0" applyFont="1" applyBorder="1" applyProtection="1">
      <protection hidden="1"/>
    </xf>
    <xf numFmtId="0" fontId="0" fillId="0" borderId="12" xfId="0" applyBorder="1"/>
    <xf numFmtId="0" fontId="0" fillId="0" borderId="13" xfId="0" applyBorder="1"/>
    <xf numFmtId="0" fontId="5" fillId="0" borderId="1" xfId="2" applyFont="1" applyBorder="1" applyAlignment="1" applyProtection="1">
      <alignment horizontal="center" vertical="top" wrapText="1"/>
      <protection locked="0"/>
    </xf>
    <xf numFmtId="0" fontId="5" fillId="0" borderId="1" xfId="2" applyFont="1" applyBorder="1" applyAlignment="1" applyProtection="1">
      <alignment horizontal="center" wrapText="1"/>
      <protection locked="0"/>
    </xf>
    <xf numFmtId="1" fontId="5" fillId="0" borderId="1" xfId="2" applyNumberFormat="1" applyFont="1" applyBorder="1" applyAlignment="1" applyProtection="1">
      <alignment horizontal="center" wrapText="1"/>
      <protection locked="0"/>
    </xf>
    <xf numFmtId="0" fontId="5" fillId="0" borderId="14" xfId="2" applyFont="1" applyBorder="1" applyAlignment="1" applyProtection="1">
      <alignment horizontal="center" wrapText="1"/>
      <protection locked="0"/>
    </xf>
    <xf numFmtId="0" fontId="10" fillId="0" borderId="1" xfId="0" applyFont="1" applyBorder="1" applyAlignment="1">
      <alignment horizontal="center" vertical="top" wrapText="1"/>
    </xf>
    <xf numFmtId="0" fontId="9" fillId="0" borderId="1" xfId="0" applyFont="1" applyBorder="1" applyAlignment="1">
      <alignment horizontal="left" vertical="top"/>
    </xf>
    <xf numFmtId="0" fontId="6" fillId="0" borderId="22" xfId="2" applyFont="1" applyBorder="1" applyAlignment="1" applyProtection="1">
      <alignment horizontal="left" vertical="top" wrapText="1"/>
      <protection locked="0"/>
    </xf>
    <xf numFmtId="0" fontId="6" fillId="0" borderId="23" xfId="2" applyFont="1" applyBorder="1" applyAlignment="1" applyProtection="1">
      <alignment horizontal="left" vertical="top" wrapText="1"/>
      <protection locked="0"/>
    </xf>
    <xf numFmtId="0" fontId="6" fillId="0" borderId="24" xfId="2" applyFont="1" applyBorder="1" applyAlignment="1" applyProtection="1">
      <alignment horizontal="left" vertical="top" wrapText="1"/>
      <protection locked="0"/>
    </xf>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9" fontId="5" fillId="2" borderId="1" xfId="2" applyNumberFormat="1" applyFont="1" applyFill="1" applyBorder="1" applyAlignment="1" applyProtection="1">
      <alignment horizontal="center" vertical="center" wrapText="1"/>
      <protection hidden="1"/>
    </xf>
    <xf numFmtId="0" fontId="10" fillId="0" borderId="1" xfId="0" applyFont="1" applyBorder="1" applyAlignment="1">
      <alignment horizontal="left" vertical="top"/>
    </xf>
    <xf numFmtId="0" fontId="9" fillId="0" borderId="1" xfId="0" applyFont="1" applyBorder="1" applyAlignment="1">
      <alignment horizontal="center" vertical="top"/>
    </xf>
    <xf numFmtId="0" fontId="10" fillId="0" borderId="1" xfId="0" applyFont="1" applyBorder="1" applyAlignment="1">
      <alignment horizontal="center" vertical="top"/>
    </xf>
    <xf numFmtId="0" fontId="9" fillId="0" borderId="7" xfId="0" applyFont="1" applyBorder="1" applyAlignment="1">
      <alignment horizontal="left" vertical="top"/>
    </xf>
    <xf numFmtId="0" fontId="9" fillId="0" borderId="19" xfId="0" applyFont="1" applyBorder="1" applyAlignment="1">
      <alignment horizontal="left" vertical="top"/>
    </xf>
    <xf numFmtId="0" fontId="9" fillId="0" borderId="20" xfId="0" applyFont="1" applyBorder="1" applyAlignment="1">
      <alignment horizontal="left" vertical="top"/>
    </xf>
    <xf numFmtId="0" fontId="9" fillId="0" borderId="25" xfId="0" applyFont="1" applyBorder="1" applyAlignment="1">
      <alignment horizontal="left" vertical="top"/>
    </xf>
    <xf numFmtId="0" fontId="10" fillId="0" borderId="1" xfId="0" applyFont="1" applyBorder="1" applyAlignment="1">
      <alignment horizontal="center"/>
    </xf>
    <xf numFmtId="0" fontId="10" fillId="0" borderId="1" xfId="0" applyFont="1" applyBorder="1" applyAlignment="1">
      <alignment horizontal="center" wrapText="1"/>
    </xf>
    <xf numFmtId="0" fontId="9" fillId="0" borderId="1" xfId="0" applyFont="1" applyBorder="1" applyAlignment="1">
      <alignment vertical="top"/>
    </xf>
    <xf numFmtId="0" fontId="8" fillId="0" borderId="1" xfId="0" applyFont="1" applyBorder="1" applyAlignment="1">
      <alignment horizontal="center"/>
    </xf>
    <xf numFmtId="0" fontId="9" fillId="0" borderId="19" xfId="0" applyFont="1" applyBorder="1" applyAlignment="1">
      <alignment horizontal="left" vertical="top" wrapText="1"/>
    </xf>
    <xf numFmtId="0" fontId="9" fillId="0" borderId="20"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center" vertical="top" wrapText="1"/>
    </xf>
    <xf numFmtId="0" fontId="9" fillId="0" borderId="27" xfId="0" applyFont="1" applyBorder="1" applyAlignment="1">
      <alignment horizontal="center" vertical="top" wrapText="1"/>
    </xf>
    <xf numFmtId="0" fontId="9" fillId="0" borderId="28" xfId="0" applyFont="1" applyBorder="1" applyAlignment="1">
      <alignment horizontal="center" vertical="top" wrapText="1"/>
    </xf>
    <xf numFmtId="0" fontId="9" fillId="0" borderId="5" xfId="0" applyFont="1" applyBorder="1" applyAlignment="1">
      <alignment horizontal="center" vertical="top" wrapText="1"/>
    </xf>
    <xf numFmtId="0" fontId="9" fillId="0" borderId="29" xfId="0" applyFont="1" applyBorder="1" applyAlignment="1">
      <alignment horizontal="center" vertical="top" wrapText="1"/>
    </xf>
    <xf numFmtId="0" fontId="9" fillId="0" borderId="6" xfId="0" applyFont="1" applyBorder="1" applyAlignment="1">
      <alignment horizontal="center" vertical="top" wrapText="1"/>
    </xf>
    <xf numFmtId="0" fontId="9" fillId="0" borderId="19" xfId="0" applyFont="1" applyBorder="1" applyAlignment="1">
      <alignment horizontal="center" vertical="top"/>
    </xf>
    <xf numFmtId="0" fontId="9" fillId="0" borderId="20" xfId="0" applyFont="1" applyBorder="1" applyAlignment="1">
      <alignment horizontal="center" vertical="top"/>
    </xf>
    <xf numFmtId="0" fontId="9" fillId="0" borderId="25" xfId="0" applyFont="1" applyBorder="1" applyAlignment="1">
      <alignment horizontal="center" vertical="top"/>
    </xf>
    <xf numFmtId="0" fontId="3" fillId="0" borderId="4" xfId="1" applyFont="1" applyBorder="1" applyAlignment="1">
      <alignment horizontal="left" vertical="top" wrapText="1"/>
    </xf>
    <xf numFmtId="0" fontId="4" fillId="0" borderId="4" xfId="1" applyFont="1" applyBorder="1" applyAlignment="1">
      <alignment horizontal="left" vertical="top" wrapText="1"/>
    </xf>
    <xf numFmtId="14" fontId="9" fillId="0" borderId="1" xfId="0" applyNumberFormat="1" applyFont="1" applyBorder="1" applyAlignment="1">
      <alignment horizontal="left" vertical="top"/>
    </xf>
    <xf numFmtId="0" fontId="10" fillId="0" borderId="1" xfId="0" applyFont="1" applyBorder="1" applyAlignment="1">
      <alignment horizontal="left" vertical="center"/>
    </xf>
    <xf numFmtId="0" fontId="9" fillId="0" borderId="1" xfId="0" applyFont="1" applyBorder="1" applyAlignment="1">
      <alignment horizontal="left" vertical="center"/>
    </xf>
    <xf numFmtId="0" fontId="10" fillId="0" borderId="1" xfId="0" applyFont="1" applyBorder="1" applyAlignment="1">
      <alignment horizontal="center" vertical="center"/>
    </xf>
    <xf numFmtId="0" fontId="9" fillId="0" borderId="26" xfId="0" applyFont="1" applyBorder="1" applyAlignment="1">
      <alignment horizontal="left" vertical="top" wrapText="1"/>
    </xf>
    <xf numFmtId="0" fontId="9" fillId="0" borderId="27" xfId="0" applyFont="1" applyBorder="1" applyAlignment="1">
      <alignment horizontal="left" vertical="top"/>
    </xf>
    <xf numFmtId="0" fontId="9" fillId="0" borderId="28" xfId="0" applyFont="1" applyBorder="1" applyAlignment="1">
      <alignment horizontal="left" vertical="top"/>
    </xf>
    <xf numFmtId="0" fontId="9" fillId="0" borderId="26" xfId="0" applyFont="1" applyBorder="1" applyAlignment="1">
      <alignment horizontal="left" vertical="top"/>
    </xf>
    <xf numFmtId="0" fontId="9" fillId="0" borderId="5" xfId="0" applyFont="1" applyBorder="1" applyAlignment="1">
      <alignment horizontal="left" vertical="top"/>
    </xf>
    <xf numFmtId="0" fontId="9" fillId="0" borderId="29" xfId="0" applyFont="1" applyBorder="1" applyAlignment="1">
      <alignment horizontal="left" vertical="top"/>
    </xf>
    <xf numFmtId="0" fontId="9" fillId="0" borderId="6" xfId="0" applyFont="1" applyBorder="1" applyAlignment="1">
      <alignment horizontal="left" vertical="top"/>
    </xf>
    <xf numFmtId="0" fontId="5" fillId="0" borderId="15" xfId="2" applyFont="1" applyBorder="1" applyAlignment="1" applyProtection="1">
      <alignment horizontal="center" vertical="top" wrapText="1"/>
      <protection locked="0"/>
    </xf>
    <xf numFmtId="0" fontId="5" fillId="0" borderId="1" xfId="2" applyFont="1" applyBorder="1" applyAlignment="1" applyProtection="1">
      <alignment horizontal="center" vertical="top" wrapText="1"/>
      <protection locked="0"/>
    </xf>
    <xf numFmtId="0" fontId="5" fillId="0" borderId="1" xfId="2" applyFont="1" applyBorder="1" applyAlignment="1" applyProtection="1">
      <alignment horizontal="center" vertical="top"/>
      <protection locked="0"/>
    </xf>
    <xf numFmtId="0" fontId="5" fillId="0" borderId="17" xfId="2" applyFont="1" applyBorder="1" applyAlignment="1" applyProtection="1">
      <alignment horizontal="center" vertical="top"/>
      <protection locked="0"/>
    </xf>
    <xf numFmtId="0" fontId="6" fillId="0" borderId="15" xfId="2" applyFont="1" applyBorder="1" applyAlignment="1" applyProtection="1">
      <alignment horizontal="left" vertical="top"/>
      <protection locked="0"/>
    </xf>
    <xf numFmtId="0" fontId="6" fillId="0" borderId="1" xfId="2" applyFont="1" applyBorder="1" applyAlignment="1" applyProtection="1">
      <alignment horizontal="left" vertical="top"/>
      <protection locked="0"/>
    </xf>
    <xf numFmtId="0" fontId="6" fillId="0" borderId="19" xfId="2" applyFont="1" applyBorder="1" applyAlignment="1" applyProtection="1">
      <alignment horizontal="left" vertical="top" wrapText="1"/>
      <protection locked="0"/>
    </xf>
    <xf numFmtId="0" fontId="6" fillId="0" borderId="20" xfId="2" applyFont="1" applyBorder="1" applyAlignment="1" applyProtection="1">
      <alignment horizontal="left" vertical="top" wrapText="1"/>
      <protection locked="0"/>
    </xf>
    <xf numFmtId="0" fontId="6" fillId="0" borderId="21" xfId="2" applyFont="1" applyBorder="1" applyAlignment="1" applyProtection="1">
      <alignment horizontal="left" vertical="top" wrapText="1"/>
      <protection locked="0"/>
    </xf>
    <xf numFmtId="0" fontId="5" fillId="0" borderId="17" xfId="2" applyFont="1" applyBorder="1" applyAlignment="1" applyProtection="1">
      <alignment horizontal="center" vertical="top" wrapText="1"/>
      <protection locked="0"/>
    </xf>
    <xf numFmtId="9" fontId="5" fillId="2" borderId="14" xfId="2" applyNumberFormat="1" applyFont="1" applyFill="1" applyBorder="1" applyAlignment="1" applyProtection="1">
      <alignment horizontal="center" vertical="center" wrapText="1"/>
      <protection hidden="1"/>
    </xf>
    <xf numFmtId="9" fontId="5" fillId="2" borderId="17" xfId="2" applyNumberFormat="1" applyFont="1" applyFill="1" applyBorder="1" applyAlignment="1" applyProtection="1">
      <alignment horizontal="center" vertical="center" wrapText="1"/>
      <protection hidden="1"/>
    </xf>
    <xf numFmtId="9" fontId="5" fillId="2" borderId="18" xfId="2" applyNumberFormat="1" applyFont="1" applyFill="1" applyBorder="1" applyAlignment="1" applyProtection="1">
      <alignment horizontal="center" vertical="center" wrapText="1"/>
      <protection hidden="1"/>
    </xf>
    <xf numFmtId="0" fontId="13" fillId="0" borderId="19" xfId="3" applyBorder="1" applyAlignment="1">
      <alignment horizontal="left" vertical="top"/>
    </xf>
    <xf numFmtId="0" fontId="5" fillId="0" borderId="15" xfId="2" applyFont="1" applyBorder="1" applyAlignment="1" applyProtection="1">
      <alignment horizontal="center" vertical="top"/>
      <protection locked="0"/>
    </xf>
    <xf numFmtId="0" fontId="5" fillId="0" borderId="16" xfId="2" applyFont="1" applyBorder="1" applyAlignment="1" applyProtection="1">
      <alignment horizontal="center" vertical="top" wrapText="1"/>
      <protection locked="0"/>
    </xf>
    <xf numFmtId="0" fontId="5" fillId="0" borderId="14" xfId="2" applyFont="1" applyBorder="1" applyAlignment="1" applyProtection="1">
      <alignment horizontal="center" vertical="top" wrapText="1"/>
      <protection locked="0"/>
    </xf>
  </cellXfs>
  <cellStyles count="4">
    <cellStyle name="Excel Built-in Normal" xfId="1" xr:uid="{00000000-0005-0000-0000-000000000000}"/>
    <cellStyle name="Hyperlink" xfId="3" builtinId="8"/>
    <cellStyle name="Normal" xfId="0" builtinId="0"/>
    <cellStyle name="Normal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g"/><Relationship Id="rId3" Type="http://schemas.openxmlformats.org/officeDocument/2006/relationships/image" Target="../media/image3.jpeg"/><Relationship Id="rId21" Type="http://schemas.openxmlformats.org/officeDocument/2006/relationships/image" Target="../media/image21.jp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g"/><Relationship Id="rId2" Type="http://schemas.openxmlformats.org/officeDocument/2006/relationships/image" Target="../media/image2.jpeg"/><Relationship Id="rId16" Type="http://schemas.openxmlformats.org/officeDocument/2006/relationships/image" Target="../media/image16.jp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g"/><Relationship Id="rId23" Type="http://schemas.openxmlformats.org/officeDocument/2006/relationships/image" Target="../media/image23.jp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 Id="rId22" Type="http://schemas.openxmlformats.org/officeDocument/2006/relationships/image" Target="../media/image22.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1</xdr:col>
      <xdr:colOff>874972</xdr:colOff>
      <xdr:row>203</xdr:row>
      <xdr:rowOff>17860</xdr:rowOff>
    </xdr:from>
    <xdr:to>
      <xdr:col>8</xdr:col>
      <xdr:colOff>328132</xdr:colOff>
      <xdr:row>218</xdr:row>
      <xdr:rowOff>40360</xdr:rowOff>
    </xdr:to>
    <xdr:pic>
      <xdr:nvPicPr>
        <xdr:cNvPr id="1194" name="Picture 5">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532197" y="41403985"/>
          <a:ext cx="4263285" cy="28800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6516</xdr:colOff>
      <xdr:row>219</xdr:row>
      <xdr:rowOff>24023</xdr:rowOff>
    </xdr:from>
    <xdr:to>
      <xdr:col>8</xdr:col>
      <xdr:colOff>334145</xdr:colOff>
      <xdr:row>234</xdr:row>
      <xdr:rowOff>46523</xdr:rowOff>
    </xdr:to>
    <xdr:pic>
      <xdr:nvPicPr>
        <xdr:cNvPr id="1195" name="Picture 6">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549566" y="44458148"/>
          <a:ext cx="4251929" cy="28800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422910</xdr:colOff>
      <xdr:row>153</xdr:row>
      <xdr:rowOff>85725</xdr:rowOff>
    </xdr:from>
    <xdr:to>
      <xdr:col>22</xdr:col>
      <xdr:colOff>275776</xdr:colOff>
      <xdr:row>190</xdr:row>
      <xdr:rowOff>77250</xdr:rowOff>
    </xdr:to>
    <xdr:grpSp>
      <xdr:nvGrpSpPr>
        <xdr:cNvPr id="54" name="Group 53">
          <a:extLst>
            <a:ext uri="{FF2B5EF4-FFF2-40B4-BE49-F238E27FC236}">
              <a16:creationId xmlns:a16="http://schemas.microsoft.com/office/drawing/2014/main" id="{5AD4AFC9-5C8B-4851-9BFE-7B06B9C0F4DB}"/>
            </a:ext>
          </a:extLst>
        </xdr:cNvPr>
        <xdr:cNvGrpSpPr/>
      </xdr:nvGrpSpPr>
      <xdr:grpSpPr>
        <a:xfrm>
          <a:off x="8111490" y="31289625"/>
          <a:ext cx="6558466" cy="6575205"/>
          <a:chOff x="184057" y="389866"/>
          <a:chExt cx="6489886" cy="6840000"/>
        </a:xfrm>
      </xdr:grpSpPr>
      <xdr:grpSp>
        <xdr:nvGrpSpPr>
          <xdr:cNvPr id="55" name="Group 54">
            <a:extLst>
              <a:ext uri="{FF2B5EF4-FFF2-40B4-BE49-F238E27FC236}">
                <a16:creationId xmlns:a16="http://schemas.microsoft.com/office/drawing/2014/main" id="{1A144EB0-ADB2-492F-9268-619C70C20995}"/>
              </a:ext>
            </a:extLst>
          </xdr:cNvPr>
          <xdr:cNvGrpSpPr/>
        </xdr:nvGrpSpPr>
        <xdr:grpSpPr>
          <a:xfrm>
            <a:off x="184057" y="389866"/>
            <a:ext cx="6489886" cy="6840000"/>
            <a:chOff x="184057" y="389866"/>
            <a:chExt cx="6489886" cy="6840000"/>
          </a:xfrm>
        </xdr:grpSpPr>
        <xdr:pic>
          <xdr:nvPicPr>
            <xdr:cNvPr id="64" name="Picture 63">
              <a:extLst>
                <a:ext uri="{FF2B5EF4-FFF2-40B4-BE49-F238E27FC236}">
                  <a16:creationId xmlns:a16="http://schemas.microsoft.com/office/drawing/2014/main" id="{8CEDC7CE-F3ED-462F-9995-8F138AF8F378}"/>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84057" y="389866"/>
              <a:ext cx="2022188" cy="2700000"/>
            </a:xfrm>
            <a:prstGeom prst="rect">
              <a:avLst/>
            </a:prstGeom>
            <a:ln>
              <a:solidFill>
                <a:schemeClr val="tx1"/>
              </a:solidFill>
            </a:ln>
          </xdr:spPr>
        </xdr:pic>
        <xdr:pic>
          <xdr:nvPicPr>
            <xdr:cNvPr id="65" name="Picture 64">
              <a:extLst>
                <a:ext uri="{FF2B5EF4-FFF2-40B4-BE49-F238E27FC236}">
                  <a16:creationId xmlns:a16="http://schemas.microsoft.com/office/drawing/2014/main" id="{D4EBC778-C73B-4738-AA43-9448054241EE}"/>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417906" y="389866"/>
              <a:ext cx="2022188" cy="2700000"/>
            </a:xfrm>
            <a:prstGeom prst="rect">
              <a:avLst/>
            </a:prstGeom>
            <a:ln>
              <a:solidFill>
                <a:schemeClr val="tx1"/>
              </a:solidFill>
            </a:ln>
          </xdr:spPr>
        </xdr:pic>
        <xdr:pic>
          <xdr:nvPicPr>
            <xdr:cNvPr id="66" name="Picture 65">
              <a:extLst>
                <a:ext uri="{FF2B5EF4-FFF2-40B4-BE49-F238E27FC236}">
                  <a16:creationId xmlns:a16="http://schemas.microsoft.com/office/drawing/2014/main" id="{E58F719B-1FBC-49EC-8917-3729795C5EE7}"/>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4651755" y="389866"/>
              <a:ext cx="2022188" cy="2700000"/>
            </a:xfrm>
            <a:prstGeom prst="rect">
              <a:avLst/>
            </a:prstGeom>
            <a:ln>
              <a:solidFill>
                <a:schemeClr val="tx1"/>
              </a:solidFill>
            </a:ln>
          </xdr:spPr>
        </xdr:pic>
        <xdr:pic>
          <xdr:nvPicPr>
            <xdr:cNvPr id="67" name="Picture 66">
              <a:extLst>
                <a:ext uri="{FF2B5EF4-FFF2-40B4-BE49-F238E27FC236}">
                  <a16:creationId xmlns:a16="http://schemas.microsoft.com/office/drawing/2014/main" id="{8E5ED614-9160-43C2-B763-112093F68D22}"/>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834311" y="3269866"/>
              <a:ext cx="1482938" cy="1980000"/>
            </a:xfrm>
            <a:prstGeom prst="rect">
              <a:avLst/>
            </a:prstGeom>
            <a:ln>
              <a:solidFill>
                <a:schemeClr val="tx1"/>
              </a:solidFill>
            </a:ln>
          </xdr:spPr>
        </xdr:pic>
        <xdr:pic>
          <xdr:nvPicPr>
            <xdr:cNvPr id="68" name="Picture 67">
              <a:extLst>
                <a:ext uri="{FF2B5EF4-FFF2-40B4-BE49-F238E27FC236}">
                  <a16:creationId xmlns:a16="http://schemas.microsoft.com/office/drawing/2014/main" id="{E7E33028-D87C-4F31-B3D5-0FE917ACC5C4}"/>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84057" y="3269866"/>
              <a:ext cx="1482938" cy="1980000"/>
            </a:xfrm>
            <a:prstGeom prst="rect">
              <a:avLst/>
            </a:prstGeom>
            <a:ln>
              <a:solidFill>
                <a:schemeClr val="tx1"/>
              </a:solidFill>
            </a:ln>
          </xdr:spPr>
        </xdr:pic>
        <xdr:pic>
          <xdr:nvPicPr>
            <xdr:cNvPr id="69" name="Picture 68">
              <a:extLst>
                <a:ext uri="{FF2B5EF4-FFF2-40B4-BE49-F238E27FC236}">
                  <a16:creationId xmlns:a16="http://schemas.microsoft.com/office/drawing/2014/main" id="{5BE8947F-5BA4-40D9-A1F6-4C5F54012DB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474210" y="3269866"/>
              <a:ext cx="1482938" cy="1980000"/>
            </a:xfrm>
            <a:prstGeom prst="rect">
              <a:avLst/>
            </a:prstGeom>
            <a:ln>
              <a:solidFill>
                <a:schemeClr val="tx1"/>
              </a:solidFill>
            </a:ln>
          </xdr:spPr>
        </xdr:pic>
        <xdr:pic>
          <xdr:nvPicPr>
            <xdr:cNvPr id="70" name="Picture 69">
              <a:extLst>
                <a:ext uri="{FF2B5EF4-FFF2-40B4-BE49-F238E27FC236}">
                  <a16:creationId xmlns:a16="http://schemas.microsoft.com/office/drawing/2014/main" id="{2D2A13B4-9DFA-465A-AA42-05B988EBC7F9}"/>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5114109" y="3269866"/>
              <a:ext cx="1482938" cy="1980000"/>
            </a:xfrm>
            <a:prstGeom prst="rect">
              <a:avLst/>
            </a:prstGeom>
            <a:ln>
              <a:solidFill>
                <a:schemeClr val="tx1"/>
              </a:solidFill>
            </a:ln>
          </xdr:spPr>
        </xdr:pic>
        <xdr:pic>
          <xdr:nvPicPr>
            <xdr:cNvPr id="71" name="Picture 70">
              <a:extLst>
                <a:ext uri="{FF2B5EF4-FFF2-40B4-BE49-F238E27FC236}">
                  <a16:creationId xmlns:a16="http://schemas.microsoft.com/office/drawing/2014/main" id="{6FE77184-68AD-4AE5-AAC5-50D4558C2757}"/>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981829" y="5429866"/>
              <a:ext cx="1348125" cy="1800000"/>
            </a:xfrm>
            <a:prstGeom prst="rect">
              <a:avLst/>
            </a:prstGeom>
            <a:ln>
              <a:solidFill>
                <a:schemeClr val="tx1"/>
              </a:solidFill>
            </a:ln>
          </xdr:spPr>
        </xdr:pic>
        <xdr:pic>
          <xdr:nvPicPr>
            <xdr:cNvPr id="72" name="Picture 71">
              <a:extLst>
                <a:ext uri="{FF2B5EF4-FFF2-40B4-BE49-F238E27FC236}">
                  <a16:creationId xmlns:a16="http://schemas.microsoft.com/office/drawing/2014/main" id="{0469B64D-4AC2-44C6-839F-3C48DFCAECA6}"/>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22043" y="5429866"/>
              <a:ext cx="1348125" cy="1800000"/>
            </a:xfrm>
            <a:prstGeom prst="rect">
              <a:avLst/>
            </a:prstGeom>
            <a:ln>
              <a:solidFill>
                <a:schemeClr val="tx1"/>
              </a:solidFill>
            </a:ln>
          </xdr:spPr>
        </xdr:pic>
        <xdr:pic>
          <xdr:nvPicPr>
            <xdr:cNvPr id="73" name="Picture 72">
              <a:extLst>
                <a:ext uri="{FF2B5EF4-FFF2-40B4-BE49-F238E27FC236}">
                  <a16:creationId xmlns:a16="http://schemas.microsoft.com/office/drawing/2014/main" id="{D35F412A-DB89-4371-AAB3-7CAEA379D052}"/>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505758" y="5429866"/>
              <a:ext cx="1348125" cy="1800000"/>
            </a:xfrm>
            <a:prstGeom prst="rect">
              <a:avLst/>
            </a:prstGeom>
            <a:ln>
              <a:solidFill>
                <a:schemeClr val="tx1"/>
              </a:solidFill>
            </a:ln>
          </xdr:spPr>
        </xdr:pic>
        <xdr:pic>
          <xdr:nvPicPr>
            <xdr:cNvPr id="74" name="Picture 73">
              <a:extLst>
                <a:ext uri="{FF2B5EF4-FFF2-40B4-BE49-F238E27FC236}">
                  <a16:creationId xmlns:a16="http://schemas.microsoft.com/office/drawing/2014/main" id="{9FF3E534-C7AE-4864-AA9C-F88DA8A4494E}"/>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5029687" y="5429866"/>
              <a:ext cx="1348125" cy="1800000"/>
            </a:xfrm>
            <a:prstGeom prst="rect">
              <a:avLst/>
            </a:prstGeom>
            <a:ln>
              <a:solidFill>
                <a:schemeClr val="tx1"/>
              </a:solidFill>
            </a:ln>
          </xdr:spPr>
        </xdr:pic>
      </xdr:grpSp>
      <xdr:sp macro="" textlink="">
        <xdr:nvSpPr>
          <xdr:cNvPr id="56" name="TextBox 126">
            <a:extLst>
              <a:ext uri="{FF2B5EF4-FFF2-40B4-BE49-F238E27FC236}">
                <a16:creationId xmlns:a16="http://schemas.microsoft.com/office/drawing/2014/main" id="{2A6DE179-B29B-4FC3-AF66-7621FCFE39BD}"/>
              </a:ext>
            </a:extLst>
          </xdr:cNvPr>
          <xdr:cNvSpPr txBox="1"/>
        </xdr:nvSpPr>
        <xdr:spPr>
          <a:xfrm>
            <a:off x="3474393" y="389866"/>
            <a:ext cx="370614"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A</a:t>
            </a:r>
            <a:endParaRPr lang="en-IN" sz="2400" b="1">
              <a:solidFill>
                <a:srgbClr val="FF0000"/>
              </a:solidFill>
            </a:endParaRPr>
          </a:p>
        </xdr:txBody>
      </xdr:sp>
      <xdr:sp macro="" textlink="">
        <xdr:nvSpPr>
          <xdr:cNvPr id="57" name="TextBox 127">
            <a:extLst>
              <a:ext uri="{FF2B5EF4-FFF2-40B4-BE49-F238E27FC236}">
                <a16:creationId xmlns:a16="http://schemas.microsoft.com/office/drawing/2014/main" id="{146EE0B8-69C5-484A-82D6-BEF0173609BA}"/>
              </a:ext>
            </a:extLst>
          </xdr:cNvPr>
          <xdr:cNvSpPr txBox="1"/>
        </xdr:nvSpPr>
        <xdr:spPr>
          <a:xfrm>
            <a:off x="449507" y="3269866"/>
            <a:ext cx="370614"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A</a:t>
            </a:r>
            <a:endParaRPr lang="en-IN" sz="2400" b="1">
              <a:solidFill>
                <a:srgbClr val="FF0000"/>
              </a:solidFill>
            </a:endParaRPr>
          </a:p>
        </xdr:txBody>
      </xdr:sp>
      <xdr:sp macro="" textlink="">
        <xdr:nvSpPr>
          <xdr:cNvPr id="58" name="TextBox 128">
            <a:extLst>
              <a:ext uri="{FF2B5EF4-FFF2-40B4-BE49-F238E27FC236}">
                <a16:creationId xmlns:a16="http://schemas.microsoft.com/office/drawing/2014/main" id="{4B8ABC3B-64EA-4172-A918-DA3C0C2EF611}"/>
              </a:ext>
            </a:extLst>
          </xdr:cNvPr>
          <xdr:cNvSpPr txBox="1"/>
        </xdr:nvSpPr>
        <xdr:spPr>
          <a:xfrm>
            <a:off x="3994513" y="3269865"/>
            <a:ext cx="370614"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A</a:t>
            </a:r>
            <a:endParaRPr lang="en-IN" sz="2400" b="1">
              <a:solidFill>
                <a:srgbClr val="FF0000"/>
              </a:solidFill>
            </a:endParaRPr>
          </a:p>
        </xdr:txBody>
      </xdr:sp>
      <xdr:sp macro="" textlink="">
        <xdr:nvSpPr>
          <xdr:cNvPr id="59" name="TextBox 129">
            <a:extLst>
              <a:ext uri="{FF2B5EF4-FFF2-40B4-BE49-F238E27FC236}">
                <a16:creationId xmlns:a16="http://schemas.microsoft.com/office/drawing/2014/main" id="{2C3360C5-1E7F-498E-BE9D-7187EA18242D}"/>
              </a:ext>
            </a:extLst>
          </xdr:cNvPr>
          <xdr:cNvSpPr txBox="1"/>
        </xdr:nvSpPr>
        <xdr:spPr>
          <a:xfrm>
            <a:off x="5114109" y="389866"/>
            <a:ext cx="35779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B</a:t>
            </a:r>
            <a:endParaRPr lang="en-IN" sz="2400" b="1">
              <a:solidFill>
                <a:srgbClr val="FF0000"/>
              </a:solidFill>
            </a:endParaRPr>
          </a:p>
        </xdr:txBody>
      </xdr:sp>
      <xdr:sp macro="" textlink="">
        <xdr:nvSpPr>
          <xdr:cNvPr id="60" name="TextBox 130">
            <a:extLst>
              <a:ext uri="{FF2B5EF4-FFF2-40B4-BE49-F238E27FC236}">
                <a16:creationId xmlns:a16="http://schemas.microsoft.com/office/drawing/2014/main" id="{54EB79B1-1432-471C-AD92-1BD5C94D5388}"/>
              </a:ext>
            </a:extLst>
          </xdr:cNvPr>
          <xdr:cNvSpPr txBox="1"/>
        </xdr:nvSpPr>
        <xdr:spPr>
          <a:xfrm>
            <a:off x="2359690" y="3288507"/>
            <a:ext cx="35779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B</a:t>
            </a:r>
            <a:endParaRPr lang="en-IN" sz="2400" b="1">
              <a:solidFill>
                <a:srgbClr val="FF0000"/>
              </a:solidFill>
            </a:endParaRPr>
          </a:p>
        </xdr:txBody>
      </xdr:sp>
      <xdr:sp macro="" textlink="">
        <xdr:nvSpPr>
          <xdr:cNvPr id="61" name="TextBox 131">
            <a:extLst>
              <a:ext uri="{FF2B5EF4-FFF2-40B4-BE49-F238E27FC236}">
                <a16:creationId xmlns:a16="http://schemas.microsoft.com/office/drawing/2014/main" id="{BFD4C1BF-13BC-4A44-B33A-77C865E8C003}"/>
              </a:ext>
            </a:extLst>
          </xdr:cNvPr>
          <xdr:cNvSpPr txBox="1"/>
        </xdr:nvSpPr>
        <xdr:spPr>
          <a:xfrm>
            <a:off x="5756076" y="3289220"/>
            <a:ext cx="35779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B</a:t>
            </a:r>
            <a:endParaRPr lang="en-IN" sz="2400" b="1">
              <a:solidFill>
                <a:srgbClr val="FF0000"/>
              </a:solidFill>
            </a:endParaRPr>
          </a:p>
        </xdr:txBody>
      </xdr:sp>
      <xdr:sp macro="" textlink="">
        <xdr:nvSpPr>
          <xdr:cNvPr id="62" name="TextBox 132">
            <a:extLst>
              <a:ext uri="{FF2B5EF4-FFF2-40B4-BE49-F238E27FC236}">
                <a16:creationId xmlns:a16="http://schemas.microsoft.com/office/drawing/2014/main" id="{89F972B2-A80B-4D4E-9485-632F551A73DF}"/>
              </a:ext>
            </a:extLst>
          </xdr:cNvPr>
          <xdr:cNvSpPr txBox="1"/>
        </xdr:nvSpPr>
        <xdr:spPr>
          <a:xfrm>
            <a:off x="2359690" y="5538047"/>
            <a:ext cx="357790"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B</a:t>
            </a:r>
            <a:endParaRPr lang="en-IN" sz="2400" b="1">
              <a:solidFill>
                <a:srgbClr val="FF0000"/>
              </a:solidFill>
            </a:endParaRPr>
          </a:p>
        </xdr:txBody>
      </xdr:sp>
      <xdr:sp macro="" textlink="">
        <xdr:nvSpPr>
          <xdr:cNvPr id="63" name="TextBox 133">
            <a:extLst>
              <a:ext uri="{FF2B5EF4-FFF2-40B4-BE49-F238E27FC236}">
                <a16:creationId xmlns:a16="http://schemas.microsoft.com/office/drawing/2014/main" id="{1368B859-0F43-44EA-AA19-A633BD01A37C}"/>
              </a:ext>
            </a:extLst>
          </xdr:cNvPr>
          <xdr:cNvSpPr txBox="1"/>
        </xdr:nvSpPr>
        <xdr:spPr>
          <a:xfrm>
            <a:off x="1153322" y="5565662"/>
            <a:ext cx="370614"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A</a:t>
            </a:r>
            <a:endParaRPr lang="en-IN" sz="2400" b="1">
              <a:solidFill>
                <a:srgbClr val="FF0000"/>
              </a:solidFill>
            </a:endParaRPr>
          </a:p>
        </xdr:txBody>
      </xdr:sp>
    </xdr:grpSp>
    <xdr:clientData/>
  </xdr:twoCellAnchor>
  <xdr:twoCellAnchor>
    <xdr:from>
      <xdr:col>0</xdr:col>
      <xdr:colOff>114300</xdr:colOff>
      <xdr:row>157</xdr:row>
      <xdr:rowOff>22860</xdr:rowOff>
    </xdr:from>
    <xdr:to>
      <xdr:col>9</xdr:col>
      <xdr:colOff>1263035</xdr:colOff>
      <xdr:row>195</xdr:row>
      <xdr:rowOff>60278</xdr:rowOff>
    </xdr:to>
    <xdr:grpSp>
      <xdr:nvGrpSpPr>
        <xdr:cNvPr id="5" name="Group 4">
          <a:extLst>
            <a:ext uri="{FF2B5EF4-FFF2-40B4-BE49-F238E27FC236}">
              <a16:creationId xmlns:a16="http://schemas.microsoft.com/office/drawing/2014/main" id="{E007D2C6-E914-9247-2117-3A0689D5DCFC}"/>
            </a:ext>
          </a:extLst>
        </xdr:cNvPr>
        <xdr:cNvGrpSpPr/>
      </xdr:nvGrpSpPr>
      <xdr:grpSpPr>
        <a:xfrm>
          <a:off x="114300" y="31775400"/>
          <a:ext cx="6818015" cy="6986858"/>
          <a:chOff x="78795" y="111264"/>
          <a:chExt cx="6818015" cy="6986858"/>
        </a:xfrm>
      </xdr:grpSpPr>
      <xdr:grpSp>
        <xdr:nvGrpSpPr>
          <xdr:cNvPr id="6" name="Group 5">
            <a:extLst>
              <a:ext uri="{FF2B5EF4-FFF2-40B4-BE49-F238E27FC236}">
                <a16:creationId xmlns:a16="http://schemas.microsoft.com/office/drawing/2014/main" id="{54CBA701-5AE7-7FC1-25E5-5B461C9EA752}"/>
              </a:ext>
            </a:extLst>
          </xdr:cNvPr>
          <xdr:cNvGrpSpPr/>
        </xdr:nvGrpSpPr>
        <xdr:grpSpPr>
          <a:xfrm>
            <a:off x="816928" y="5298122"/>
            <a:ext cx="5341748" cy="1800000"/>
            <a:chOff x="-554587" y="5154032"/>
            <a:chExt cx="5341748" cy="1800000"/>
          </a:xfrm>
        </xdr:grpSpPr>
        <xdr:pic>
          <xdr:nvPicPr>
            <xdr:cNvPr id="17" name="Picture 16">
              <a:extLst>
                <a:ext uri="{FF2B5EF4-FFF2-40B4-BE49-F238E27FC236}">
                  <a16:creationId xmlns:a16="http://schemas.microsoft.com/office/drawing/2014/main" id="{FBAC4AE3-0D76-5A45-5387-7448ECA6B0C8}"/>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3439036" y="5154032"/>
              <a:ext cx="1348125" cy="1800000"/>
            </a:xfrm>
            <a:prstGeom prst="rect">
              <a:avLst/>
            </a:prstGeom>
            <a:ln>
              <a:solidFill>
                <a:schemeClr val="tx1"/>
              </a:solidFill>
            </a:ln>
          </xdr:spPr>
        </xdr:pic>
        <xdr:pic>
          <xdr:nvPicPr>
            <xdr:cNvPr id="19" name="Picture 18">
              <a:extLst>
                <a:ext uri="{FF2B5EF4-FFF2-40B4-BE49-F238E27FC236}">
                  <a16:creationId xmlns:a16="http://schemas.microsoft.com/office/drawing/2014/main" id="{8468D431-D602-62A2-A160-5E252BD9C22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tretch>
              <a:fillRect/>
            </a:stretch>
          </xdr:blipFill>
          <xdr:spPr>
            <a:xfrm>
              <a:off x="-554587" y="5154032"/>
              <a:ext cx="2396666" cy="1800000"/>
            </a:xfrm>
            <a:prstGeom prst="rect">
              <a:avLst/>
            </a:prstGeom>
            <a:ln>
              <a:solidFill>
                <a:schemeClr val="tx1"/>
              </a:solidFill>
            </a:ln>
          </xdr:spPr>
        </xdr:pic>
        <xdr:pic>
          <xdr:nvPicPr>
            <xdr:cNvPr id="20" name="Picture 19">
              <a:extLst>
                <a:ext uri="{FF2B5EF4-FFF2-40B4-BE49-F238E27FC236}">
                  <a16:creationId xmlns:a16="http://schemas.microsoft.com/office/drawing/2014/main" id="{100B543D-11B7-BE45-9806-887E75848F60}"/>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1966495" y="5154032"/>
              <a:ext cx="1348125" cy="1800000"/>
            </a:xfrm>
            <a:prstGeom prst="rect">
              <a:avLst/>
            </a:prstGeom>
            <a:ln>
              <a:solidFill>
                <a:schemeClr val="tx1"/>
              </a:solidFill>
            </a:ln>
          </xdr:spPr>
        </xdr:pic>
      </xdr:grpSp>
      <xdr:grpSp>
        <xdr:nvGrpSpPr>
          <xdr:cNvPr id="7" name="Group 6">
            <a:extLst>
              <a:ext uri="{FF2B5EF4-FFF2-40B4-BE49-F238E27FC236}">
                <a16:creationId xmlns:a16="http://schemas.microsoft.com/office/drawing/2014/main" id="{BED6976E-70DB-912D-D5FC-DE7F0087BFFE}"/>
              </a:ext>
            </a:extLst>
          </xdr:cNvPr>
          <xdr:cNvGrpSpPr/>
        </xdr:nvGrpSpPr>
        <xdr:grpSpPr>
          <a:xfrm>
            <a:off x="329431" y="111264"/>
            <a:ext cx="6316742" cy="2700000"/>
            <a:chOff x="270629" y="111264"/>
            <a:chExt cx="6316742" cy="2700000"/>
          </a:xfrm>
        </xdr:grpSpPr>
        <xdr:pic>
          <xdr:nvPicPr>
            <xdr:cNvPr id="13" name="Picture 12">
              <a:extLst>
                <a:ext uri="{FF2B5EF4-FFF2-40B4-BE49-F238E27FC236}">
                  <a16:creationId xmlns:a16="http://schemas.microsoft.com/office/drawing/2014/main" id="{0BB15E60-68F1-F56D-6270-DF021F7F2468}"/>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4565183" y="111264"/>
              <a:ext cx="2022188" cy="2700000"/>
            </a:xfrm>
            <a:prstGeom prst="rect">
              <a:avLst/>
            </a:prstGeom>
            <a:ln>
              <a:solidFill>
                <a:schemeClr val="tx1"/>
              </a:solidFill>
            </a:ln>
          </xdr:spPr>
        </xdr:pic>
        <xdr:pic>
          <xdr:nvPicPr>
            <xdr:cNvPr id="14" name="Picture 13">
              <a:extLst>
                <a:ext uri="{FF2B5EF4-FFF2-40B4-BE49-F238E27FC236}">
                  <a16:creationId xmlns:a16="http://schemas.microsoft.com/office/drawing/2014/main" id="{4C4CF5D3-8EBC-EBCD-E7FD-582030512FAA}"/>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270629" y="111264"/>
              <a:ext cx="2022188" cy="2700000"/>
            </a:xfrm>
            <a:prstGeom prst="rect">
              <a:avLst/>
            </a:prstGeom>
            <a:ln>
              <a:solidFill>
                <a:schemeClr val="tx1"/>
              </a:solidFill>
            </a:ln>
          </xdr:spPr>
        </xdr:pic>
        <xdr:pic>
          <xdr:nvPicPr>
            <xdr:cNvPr id="15" name="Picture 14">
              <a:extLst>
                <a:ext uri="{FF2B5EF4-FFF2-40B4-BE49-F238E27FC236}">
                  <a16:creationId xmlns:a16="http://schemas.microsoft.com/office/drawing/2014/main" id="{6620C951-B012-FB5C-D9E9-38EAB2C884DB}"/>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2417906" y="111264"/>
              <a:ext cx="2022188" cy="2700000"/>
            </a:xfrm>
            <a:prstGeom prst="rect">
              <a:avLst/>
            </a:prstGeom>
            <a:ln>
              <a:solidFill>
                <a:schemeClr val="tx1"/>
              </a:solidFill>
            </a:ln>
          </xdr:spPr>
        </xdr:pic>
      </xdr:grpSp>
      <xdr:grpSp>
        <xdr:nvGrpSpPr>
          <xdr:cNvPr id="8" name="Group 7">
            <a:extLst>
              <a:ext uri="{FF2B5EF4-FFF2-40B4-BE49-F238E27FC236}">
                <a16:creationId xmlns:a16="http://schemas.microsoft.com/office/drawing/2014/main" id="{22484ABC-C2EE-523D-F9A2-A971AD1E949D}"/>
              </a:ext>
            </a:extLst>
          </xdr:cNvPr>
          <xdr:cNvGrpSpPr/>
        </xdr:nvGrpSpPr>
        <xdr:grpSpPr>
          <a:xfrm>
            <a:off x="78795" y="2974693"/>
            <a:ext cx="6818015" cy="2160000"/>
            <a:chOff x="224329" y="2812648"/>
            <a:chExt cx="6818015" cy="2160000"/>
          </a:xfrm>
        </xdr:grpSpPr>
        <xdr:pic>
          <xdr:nvPicPr>
            <xdr:cNvPr id="9" name="Picture 8">
              <a:extLst>
                <a:ext uri="{FF2B5EF4-FFF2-40B4-BE49-F238E27FC236}">
                  <a16:creationId xmlns:a16="http://schemas.microsoft.com/office/drawing/2014/main" id="{BF28272D-5F98-D424-56BD-0A4AA64743DA}"/>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3691173" y="2812648"/>
              <a:ext cx="1617750" cy="2160000"/>
            </a:xfrm>
            <a:prstGeom prst="rect">
              <a:avLst/>
            </a:prstGeom>
            <a:ln>
              <a:solidFill>
                <a:schemeClr val="tx1"/>
              </a:solidFill>
            </a:ln>
          </xdr:spPr>
        </xdr:pic>
        <xdr:pic>
          <xdr:nvPicPr>
            <xdr:cNvPr id="10" name="Picture 9">
              <a:extLst>
                <a:ext uri="{FF2B5EF4-FFF2-40B4-BE49-F238E27FC236}">
                  <a16:creationId xmlns:a16="http://schemas.microsoft.com/office/drawing/2014/main" id="{F729F2C1-069B-F284-E2D3-6361955CE297}"/>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1957751" y="2812648"/>
              <a:ext cx="1617750" cy="2160000"/>
            </a:xfrm>
            <a:prstGeom prst="rect">
              <a:avLst/>
            </a:prstGeom>
            <a:ln>
              <a:solidFill>
                <a:schemeClr val="tx1"/>
              </a:solidFill>
            </a:ln>
          </xdr:spPr>
        </xdr:pic>
        <xdr:pic>
          <xdr:nvPicPr>
            <xdr:cNvPr id="11" name="Picture 10">
              <a:extLst>
                <a:ext uri="{FF2B5EF4-FFF2-40B4-BE49-F238E27FC236}">
                  <a16:creationId xmlns:a16="http://schemas.microsoft.com/office/drawing/2014/main" id="{47AA2F52-CD29-966E-72BA-0B67878893A6}"/>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a:ext>
              </a:extLst>
            </a:blip>
            <a:stretch>
              <a:fillRect/>
            </a:stretch>
          </xdr:blipFill>
          <xdr:spPr>
            <a:xfrm>
              <a:off x="5424594" y="2812648"/>
              <a:ext cx="1617750" cy="2160000"/>
            </a:xfrm>
            <a:prstGeom prst="rect">
              <a:avLst/>
            </a:prstGeom>
            <a:ln>
              <a:solidFill>
                <a:schemeClr val="tx1"/>
              </a:solidFill>
            </a:ln>
          </xdr:spPr>
        </xdr:pic>
        <xdr:pic>
          <xdr:nvPicPr>
            <xdr:cNvPr id="12" name="Picture 11">
              <a:extLst>
                <a:ext uri="{FF2B5EF4-FFF2-40B4-BE49-F238E27FC236}">
                  <a16:creationId xmlns:a16="http://schemas.microsoft.com/office/drawing/2014/main" id="{68F61AAC-1892-B622-D38B-F6CAAED809EC}"/>
                </a:ext>
              </a:extLst>
            </xdr:cNvPr>
            <xdr:cNvPicPr>
              <a:picLocks noChangeAspect="1"/>
            </xdr:cNvPicPr>
          </xdr:nvPicPr>
          <xdr:blipFill>
            <a:blip xmlns:r="http://schemas.openxmlformats.org/officeDocument/2006/relationships" r:embed="rId23" cstate="hqprint">
              <a:extLst>
                <a:ext uri="{28A0092B-C50C-407E-A947-70E740481C1C}">
                  <a14:useLocalDpi xmlns:a14="http://schemas.microsoft.com/office/drawing/2010/main"/>
                </a:ext>
              </a:extLst>
            </a:blip>
            <a:stretch>
              <a:fillRect/>
            </a:stretch>
          </xdr:blipFill>
          <xdr:spPr>
            <a:xfrm>
              <a:off x="224329" y="2812648"/>
              <a:ext cx="1617750" cy="2160000"/>
            </a:xfrm>
            <a:prstGeom prst="rect">
              <a:avLst/>
            </a:prstGeom>
            <a:ln>
              <a:solidFill>
                <a:schemeClr val="tx1"/>
              </a:solidFill>
            </a:ln>
          </xdr:spPr>
        </xdr:pic>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sVi6fgXusq87hef18?coh=178572&amp;entry=tt"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03"/>
  <sheetViews>
    <sheetView tabSelected="1" view="pageBreakPreview" zoomScaleNormal="100" zoomScaleSheetLayoutView="100" zoomScalePageLayoutView="85" workbookViewId="0">
      <selection activeCell="N11" sqref="N11"/>
    </sheetView>
  </sheetViews>
  <sheetFormatPr defaultRowHeight="14.4" x14ac:dyDescent="0.3"/>
  <cols>
    <col min="2" max="2" width="12.44140625" customWidth="1"/>
    <col min="4" max="4" width="9.5546875" bestFit="1" customWidth="1"/>
    <col min="8" max="8" width="8.5546875" customWidth="1"/>
    <col min="9" max="9" width="7.6640625" customWidth="1"/>
    <col min="10" max="10" width="20.5546875" customWidth="1"/>
  </cols>
  <sheetData>
    <row r="1" spans="1:10" ht="49.5" customHeight="1" x14ac:dyDescent="0.3">
      <c r="A1" s="46" t="s">
        <v>161</v>
      </c>
      <c r="B1" s="46"/>
      <c r="C1" s="46"/>
      <c r="D1" s="46"/>
      <c r="E1" s="46"/>
      <c r="F1" s="46"/>
      <c r="G1" s="46"/>
      <c r="H1" s="46"/>
      <c r="I1" s="46"/>
      <c r="J1" s="46"/>
    </row>
    <row r="2" spans="1:10" x14ac:dyDescent="0.3">
      <c r="A2" s="56" t="s">
        <v>102</v>
      </c>
      <c r="B2" s="56"/>
      <c r="C2" s="56"/>
      <c r="D2" s="56"/>
      <c r="E2" s="56"/>
      <c r="F2" s="56"/>
      <c r="G2" s="56"/>
      <c r="H2" s="56"/>
      <c r="I2" s="56"/>
      <c r="J2" s="56"/>
    </row>
    <row r="3" spans="1:10" x14ac:dyDescent="0.3">
      <c r="A3" s="47" t="s">
        <v>0</v>
      </c>
      <c r="B3" s="47"/>
      <c r="C3" s="47"/>
      <c r="D3" s="47"/>
      <c r="E3" s="47"/>
      <c r="F3" s="79" t="str">
        <f ca="1">TEXT(TODAY(),"DD/MM/YYYY")</f>
        <v>09/09/2025</v>
      </c>
      <c r="G3" s="47"/>
      <c r="H3" s="47"/>
      <c r="I3" s="47"/>
      <c r="J3" s="47"/>
    </row>
    <row r="4" spans="1:10" x14ac:dyDescent="0.3">
      <c r="A4" s="47" t="s">
        <v>1</v>
      </c>
      <c r="B4" s="47"/>
      <c r="C4" s="47"/>
      <c r="D4" s="47"/>
      <c r="E4" s="47"/>
      <c r="F4" s="47" t="s">
        <v>155</v>
      </c>
      <c r="G4" s="47"/>
      <c r="H4" s="47"/>
      <c r="I4" s="47"/>
      <c r="J4" s="47"/>
    </row>
    <row r="5" spans="1:10" x14ac:dyDescent="0.3">
      <c r="A5" s="58" t="s">
        <v>2</v>
      </c>
      <c r="B5" s="59"/>
      <c r="C5" s="59"/>
      <c r="D5" s="59"/>
      <c r="E5" s="60"/>
      <c r="F5" s="79">
        <v>45908</v>
      </c>
      <c r="G5" s="47"/>
      <c r="H5" s="47"/>
      <c r="I5" s="47"/>
      <c r="J5" s="47"/>
    </row>
    <row r="6" spans="1:10" x14ac:dyDescent="0.3">
      <c r="A6" s="47" t="s">
        <v>3</v>
      </c>
      <c r="B6" s="47"/>
      <c r="C6" s="47"/>
      <c r="D6" s="47"/>
      <c r="E6" s="47"/>
      <c r="F6" s="47" t="s">
        <v>103</v>
      </c>
      <c r="G6" s="47"/>
      <c r="H6" s="47"/>
      <c r="I6" s="47"/>
      <c r="J6" s="47"/>
    </row>
    <row r="7" spans="1:10" x14ac:dyDescent="0.3">
      <c r="A7" s="47" t="s">
        <v>4</v>
      </c>
      <c r="B7" s="47"/>
      <c r="C7" s="47"/>
      <c r="D7" s="47"/>
      <c r="E7" s="47"/>
      <c r="F7" s="47" t="s">
        <v>104</v>
      </c>
      <c r="G7" s="47"/>
      <c r="H7" s="47"/>
      <c r="I7" s="47"/>
      <c r="J7" s="47"/>
    </row>
    <row r="8" spans="1:10" x14ac:dyDescent="0.3">
      <c r="A8" s="47" t="s">
        <v>5</v>
      </c>
      <c r="B8" s="47"/>
      <c r="C8" s="47"/>
      <c r="D8" s="47"/>
      <c r="E8" s="47"/>
      <c r="F8" s="80" t="s">
        <v>107</v>
      </c>
      <c r="G8" s="81"/>
      <c r="H8" s="81"/>
      <c r="I8" s="81"/>
      <c r="J8" s="81"/>
    </row>
    <row r="9" spans="1:10" x14ac:dyDescent="0.3">
      <c r="A9" s="47" t="s">
        <v>6</v>
      </c>
      <c r="B9" s="47"/>
      <c r="C9" s="47"/>
      <c r="D9" s="47"/>
      <c r="E9" s="47"/>
      <c r="F9" s="47" t="s">
        <v>156</v>
      </c>
      <c r="G9" s="47"/>
      <c r="H9" s="47"/>
      <c r="I9" s="47"/>
      <c r="J9" s="47"/>
    </row>
    <row r="10" spans="1:10" x14ac:dyDescent="0.3">
      <c r="A10" s="47" t="s">
        <v>75</v>
      </c>
      <c r="B10" s="47"/>
      <c r="C10" s="47"/>
      <c r="D10" s="47"/>
      <c r="E10" s="47"/>
      <c r="F10" s="47"/>
      <c r="G10" s="47"/>
      <c r="H10" s="47"/>
      <c r="I10" s="47"/>
      <c r="J10" s="47"/>
    </row>
    <row r="11" spans="1:10" x14ac:dyDescent="0.3">
      <c r="A11" s="47" t="s">
        <v>111</v>
      </c>
      <c r="B11" s="47"/>
      <c r="C11" s="47"/>
      <c r="D11" s="47"/>
      <c r="E11" s="47"/>
      <c r="F11" s="47"/>
      <c r="G11" s="47"/>
      <c r="H11" s="47"/>
      <c r="I11" s="47"/>
      <c r="J11" s="47"/>
    </row>
    <row r="12" spans="1:10" ht="33.75" customHeight="1" x14ac:dyDescent="0.3">
      <c r="A12" s="65" t="s">
        <v>77</v>
      </c>
      <c r="B12" s="66"/>
      <c r="C12" s="66"/>
      <c r="D12" s="66"/>
      <c r="E12" s="66"/>
      <c r="F12" s="66"/>
      <c r="G12" s="66"/>
      <c r="H12" s="66"/>
      <c r="I12" s="66"/>
      <c r="J12" s="67"/>
    </row>
    <row r="13" spans="1:10" ht="33" customHeight="1" x14ac:dyDescent="0.3">
      <c r="A13" s="65" t="s">
        <v>157</v>
      </c>
      <c r="B13" s="66"/>
      <c r="C13" s="66"/>
      <c r="D13" s="66"/>
      <c r="E13" s="67"/>
      <c r="F13" s="47" t="s">
        <v>76</v>
      </c>
      <c r="G13" s="47"/>
      <c r="H13" s="47"/>
      <c r="I13" s="65" t="s">
        <v>78</v>
      </c>
      <c r="J13" s="67"/>
    </row>
    <row r="14" spans="1:10" x14ac:dyDescent="0.3">
      <c r="A14" s="47" t="s">
        <v>89</v>
      </c>
      <c r="B14" s="47"/>
      <c r="C14" s="47"/>
      <c r="D14" s="47"/>
      <c r="E14" s="47"/>
      <c r="F14" s="47" t="s">
        <v>43</v>
      </c>
      <c r="G14" s="47"/>
      <c r="H14" s="47"/>
      <c r="I14" s="47"/>
      <c r="J14" s="47"/>
    </row>
    <row r="15" spans="1:10" x14ac:dyDescent="0.3">
      <c r="A15" s="47" t="s">
        <v>79</v>
      </c>
      <c r="B15" s="47"/>
      <c r="C15" s="47"/>
      <c r="D15" s="47"/>
      <c r="E15" s="47"/>
      <c r="F15" s="47" t="s">
        <v>80</v>
      </c>
      <c r="G15" s="47"/>
      <c r="H15" s="47"/>
      <c r="I15" s="47"/>
      <c r="J15" s="47"/>
    </row>
    <row r="16" spans="1:10" ht="37.5" customHeight="1" x14ac:dyDescent="0.3">
      <c r="A16" s="65" t="s">
        <v>81</v>
      </c>
      <c r="B16" s="66"/>
      <c r="C16" s="66"/>
      <c r="D16" s="66"/>
      <c r="E16" s="67"/>
      <c r="F16" s="47" t="s">
        <v>82</v>
      </c>
      <c r="G16" s="47"/>
      <c r="H16" s="47"/>
      <c r="I16" s="47"/>
      <c r="J16" s="47"/>
    </row>
    <row r="17" spans="1:10" x14ac:dyDescent="0.3">
      <c r="A17" s="52" t="s">
        <v>7</v>
      </c>
      <c r="B17" s="52"/>
      <c r="C17" s="52"/>
      <c r="D17" s="52"/>
      <c r="E17" s="52"/>
      <c r="F17" s="68" t="s">
        <v>44</v>
      </c>
      <c r="G17" s="69"/>
      <c r="H17" s="69"/>
      <c r="I17" s="69"/>
      <c r="J17" s="70"/>
    </row>
    <row r="18" spans="1:10" x14ac:dyDescent="0.3">
      <c r="A18" s="52"/>
      <c r="B18" s="52"/>
      <c r="C18" s="52"/>
      <c r="D18" s="52"/>
      <c r="E18" s="52"/>
      <c r="F18" s="71"/>
      <c r="G18" s="72"/>
      <c r="H18" s="72"/>
      <c r="I18" s="72"/>
      <c r="J18" s="73"/>
    </row>
    <row r="19" spans="1:10" x14ac:dyDescent="0.3">
      <c r="A19" s="52" t="s">
        <v>8</v>
      </c>
      <c r="B19" s="52"/>
      <c r="C19" s="52"/>
      <c r="D19" s="52"/>
      <c r="E19" s="52"/>
      <c r="F19" s="68" t="s">
        <v>45</v>
      </c>
      <c r="G19" s="69"/>
      <c r="H19" s="69"/>
      <c r="I19" s="69"/>
      <c r="J19" s="70"/>
    </row>
    <row r="20" spans="1:10" x14ac:dyDescent="0.3">
      <c r="A20" s="52"/>
      <c r="B20" s="52"/>
      <c r="C20" s="52"/>
      <c r="D20" s="52"/>
      <c r="E20" s="52"/>
      <c r="F20" s="71"/>
      <c r="G20" s="72"/>
      <c r="H20" s="72"/>
      <c r="I20" s="72"/>
      <c r="J20" s="73"/>
    </row>
    <row r="21" spans="1:10" x14ac:dyDescent="0.3">
      <c r="A21" s="47" t="s">
        <v>9</v>
      </c>
      <c r="B21" s="47"/>
      <c r="C21" s="47"/>
      <c r="D21" s="47"/>
      <c r="E21" s="47"/>
      <c r="F21" s="47" t="s">
        <v>46</v>
      </c>
      <c r="G21" s="47"/>
      <c r="H21" s="47"/>
      <c r="I21" s="47"/>
      <c r="J21" s="47"/>
    </row>
    <row r="22" spans="1:10" x14ac:dyDescent="0.3">
      <c r="A22" s="47" t="s">
        <v>47</v>
      </c>
      <c r="B22" s="47"/>
      <c r="C22" s="47"/>
      <c r="D22" s="47"/>
      <c r="E22" s="47"/>
      <c r="F22" s="47"/>
      <c r="G22" s="47"/>
      <c r="H22" s="47"/>
      <c r="I22" s="47"/>
      <c r="J22" s="47"/>
    </row>
    <row r="23" spans="1:10" x14ac:dyDescent="0.3">
      <c r="A23" s="47" t="s">
        <v>48</v>
      </c>
      <c r="B23" s="47"/>
      <c r="C23" s="47"/>
      <c r="D23" s="47"/>
      <c r="E23" s="47"/>
      <c r="F23" s="47"/>
      <c r="G23" s="47"/>
      <c r="H23" s="47"/>
      <c r="I23" s="47"/>
      <c r="J23" s="47"/>
    </row>
    <row r="24" spans="1:10" x14ac:dyDescent="0.3">
      <c r="A24" s="47" t="s">
        <v>49</v>
      </c>
      <c r="B24" s="47"/>
      <c r="C24" s="47"/>
      <c r="D24" s="47"/>
      <c r="E24" s="47"/>
      <c r="F24" s="47"/>
      <c r="G24" s="47"/>
      <c r="H24" s="47"/>
      <c r="I24" s="47"/>
      <c r="J24" s="47"/>
    </row>
    <row r="25" spans="1:10" x14ac:dyDescent="0.3">
      <c r="A25" s="55" t="s">
        <v>10</v>
      </c>
      <c r="B25" s="55"/>
      <c r="C25" s="55" t="s">
        <v>11</v>
      </c>
      <c r="D25" s="55"/>
      <c r="E25" s="55" t="s">
        <v>12</v>
      </c>
      <c r="F25" s="55"/>
      <c r="G25" s="55" t="s">
        <v>13</v>
      </c>
      <c r="H25" s="55"/>
      <c r="I25" s="55" t="s">
        <v>14</v>
      </c>
      <c r="J25" s="55"/>
    </row>
    <row r="26" spans="1:10" x14ac:dyDescent="0.3">
      <c r="A26" s="55" t="s">
        <v>15</v>
      </c>
      <c r="B26" s="55"/>
      <c r="C26" s="74" t="s">
        <v>64</v>
      </c>
      <c r="D26" s="75"/>
      <c r="E26" s="75"/>
      <c r="F26" s="75"/>
      <c r="G26" s="75"/>
      <c r="H26" s="75"/>
      <c r="I26" s="75"/>
      <c r="J26" s="76"/>
    </row>
    <row r="27" spans="1:10" x14ac:dyDescent="0.3">
      <c r="A27" s="55" t="s">
        <v>16</v>
      </c>
      <c r="B27" s="55"/>
      <c r="C27" s="55" t="s">
        <v>83</v>
      </c>
      <c r="D27" s="55"/>
      <c r="E27" s="55" t="s">
        <v>63</v>
      </c>
      <c r="F27" s="55"/>
      <c r="G27" s="55" t="s">
        <v>112</v>
      </c>
      <c r="H27" s="55"/>
      <c r="I27" s="55" t="s">
        <v>63</v>
      </c>
      <c r="J27" s="55"/>
    </row>
    <row r="28" spans="1:10" x14ac:dyDescent="0.3">
      <c r="A28" s="54" t="s">
        <v>65</v>
      </c>
      <c r="B28" s="54"/>
      <c r="C28" s="54"/>
      <c r="D28" s="54"/>
      <c r="E28" s="54"/>
      <c r="F28" s="54"/>
      <c r="G28" s="54"/>
      <c r="H28" s="54"/>
      <c r="I28" s="54"/>
      <c r="J28" s="54"/>
    </row>
    <row r="29" spans="1:10" x14ac:dyDescent="0.3">
      <c r="A29" s="47" t="s">
        <v>50</v>
      </c>
      <c r="B29" s="47"/>
      <c r="C29" s="47"/>
      <c r="D29" s="47"/>
      <c r="E29" s="47"/>
      <c r="F29" s="47"/>
      <c r="G29" s="47"/>
      <c r="H29" s="47"/>
      <c r="I29" s="47"/>
      <c r="J29" s="47"/>
    </row>
    <row r="30" spans="1:10" x14ac:dyDescent="0.3">
      <c r="A30" s="55" t="s">
        <v>158</v>
      </c>
      <c r="B30" s="55"/>
      <c r="C30" s="58" t="s">
        <v>162</v>
      </c>
      <c r="D30" s="59"/>
      <c r="E30" s="59"/>
      <c r="F30" s="59"/>
      <c r="G30" s="59"/>
      <c r="H30" s="59"/>
      <c r="I30" s="59"/>
      <c r="J30" s="60"/>
    </row>
    <row r="31" spans="1:10" x14ac:dyDescent="0.3">
      <c r="A31" s="55" t="s">
        <v>159</v>
      </c>
      <c r="B31" s="55"/>
      <c r="C31" s="103" t="s">
        <v>160</v>
      </c>
      <c r="D31" s="59"/>
      <c r="E31" s="59"/>
      <c r="F31" s="59"/>
      <c r="G31" s="59"/>
      <c r="H31" s="59"/>
      <c r="I31" s="59"/>
      <c r="J31" s="60"/>
    </row>
    <row r="32" spans="1:10" x14ac:dyDescent="0.3">
      <c r="A32" s="47" t="s">
        <v>51</v>
      </c>
      <c r="B32" s="47"/>
      <c r="C32" s="47"/>
      <c r="D32" s="47"/>
      <c r="E32" s="47"/>
      <c r="F32" s="47"/>
      <c r="G32" s="47"/>
      <c r="H32" s="47"/>
      <c r="I32" s="47"/>
      <c r="J32" s="47"/>
    </row>
    <row r="33" spans="1:10" x14ac:dyDescent="0.3">
      <c r="A33" s="52" t="s">
        <v>52</v>
      </c>
      <c r="B33" s="52"/>
      <c r="C33" s="52"/>
      <c r="D33" s="52"/>
      <c r="E33" s="52"/>
      <c r="F33" s="52"/>
      <c r="G33" s="52"/>
      <c r="H33" s="52"/>
      <c r="I33" s="52"/>
      <c r="J33" s="52"/>
    </row>
    <row r="34" spans="1:10" x14ac:dyDescent="0.3">
      <c r="A34" s="52"/>
      <c r="B34" s="52"/>
      <c r="C34" s="52"/>
      <c r="D34" s="52"/>
      <c r="E34" s="52"/>
      <c r="F34" s="52"/>
      <c r="G34" s="52"/>
      <c r="H34" s="52"/>
      <c r="I34" s="52"/>
      <c r="J34" s="52"/>
    </row>
    <row r="35" spans="1:10" x14ac:dyDescent="0.3">
      <c r="A35" s="47" t="s">
        <v>17</v>
      </c>
      <c r="B35" s="47"/>
      <c r="C35" s="47"/>
      <c r="D35" s="47"/>
      <c r="E35" s="47"/>
      <c r="F35" s="47" t="s">
        <v>84</v>
      </c>
      <c r="G35" s="47"/>
      <c r="H35" s="47"/>
      <c r="I35" s="47"/>
      <c r="J35" s="47"/>
    </row>
    <row r="36" spans="1:10" x14ac:dyDescent="0.3">
      <c r="A36" s="47" t="s">
        <v>18</v>
      </c>
      <c r="B36" s="47"/>
      <c r="C36" s="47"/>
      <c r="D36" s="47"/>
      <c r="E36" s="47"/>
      <c r="F36" s="47" t="s">
        <v>108</v>
      </c>
      <c r="G36" s="47"/>
      <c r="H36" s="47"/>
      <c r="I36" s="47"/>
      <c r="J36" s="47"/>
    </row>
    <row r="37" spans="1:10" x14ac:dyDescent="0.3">
      <c r="A37" s="47" t="s">
        <v>19</v>
      </c>
      <c r="B37" s="47"/>
      <c r="C37" s="47"/>
      <c r="D37" s="47"/>
      <c r="E37" s="47"/>
      <c r="F37" s="47" t="s">
        <v>109</v>
      </c>
      <c r="G37" s="47"/>
      <c r="H37" s="47"/>
      <c r="I37" s="47"/>
      <c r="J37" s="47"/>
    </row>
    <row r="38" spans="1:10" x14ac:dyDescent="0.3">
      <c r="A38" s="47" t="s">
        <v>20</v>
      </c>
      <c r="B38" s="47"/>
      <c r="C38" s="47"/>
      <c r="D38" s="47"/>
      <c r="E38" s="47"/>
      <c r="F38" s="47">
        <v>1.4</v>
      </c>
      <c r="G38" s="47"/>
      <c r="H38" s="47"/>
      <c r="I38" s="47"/>
      <c r="J38" s="47"/>
    </row>
    <row r="39" spans="1:10" x14ac:dyDescent="0.3">
      <c r="A39" s="47" t="s">
        <v>21</v>
      </c>
      <c r="B39" s="47"/>
      <c r="C39" s="47"/>
      <c r="D39" s="47"/>
      <c r="E39" s="47"/>
      <c r="F39" s="47" t="s">
        <v>110</v>
      </c>
      <c r="G39" s="47"/>
      <c r="H39" s="47"/>
      <c r="I39" s="47"/>
      <c r="J39" s="47"/>
    </row>
    <row r="40" spans="1:10" x14ac:dyDescent="0.3">
      <c r="A40" s="47" t="s">
        <v>22</v>
      </c>
      <c r="B40" s="47"/>
      <c r="C40" s="47"/>
      <c r="D40" s="47"/>
      <c r="E40" s="47"/>
      <c r="F40" s="47">
        <v>1</v>
      </c>
      <c r="G40" s="47"/>
      <c r="H40" s="47"/>
      <c r="I40" s="47"/>
      <c r="J40" s="47"/>
    </row>
    <row r="41" spans="1:10" x14ac:dyDescent="0.3">
      <c r="A41" s="47" t="s">
        <v>23</v>
      </c>
      <c r="B41" s="47"/>
      <c r="C41" s="47"/>
      <c r="D41" s="47"/>
      <c r="E41" s="47"/>
      <c r="F41" s="47"/>
      <c r="G41" s="47"/>
      <c r="H41" s="47"/>
      <c r="I41" s="47"/>
      <c r="J41" s="47"/>
    </row>
    <row r="42" spans="1:10" x14ac:dyDescent="0.3">
      <c r="A42" s="47" t="s">
        <v>85</v>
      </c>
      <c r="B42" s="47"/>
      <c r="C42" s="47"/>
      <c r="D42" s="47"/>
      <c r="E42" s="47"/>
      <c r="F42" s="58" t="s">
        <v>86</v>
      </c>
      <c r="G42" s="59"/>
      <c r="H42" s="59"/>
      <c r="I42" s="59"/>
      <c r="J42" s="60"/>
    </row>
    <row r="43" spans="1:10" ht="30.75" customHeight="1" x14ac:dyDescent="0.3">
      <c r="A43" s="83" t="s">
        <v>149</v>
      </c>
      <c r="B43" s="84"/>
      <c r="C43" s="84"/>
      <c r="D43" s="84"/>
      <c r="E43" s="85"/>
      <c r="F43" s="86" t="s">
        <v>148</v>
      </c>
      <c r="G43" s="84"/>
      <c r="H43" s="84"/>
      <c r="I43" s="84"/>
      <c r="J43" s="85"/>
    </row>
    <row r="44" spans="1:10" ht="15" customHeight="1" x14ac:dyDescent="0.3">
      <c r="A44" s="83" t="s">
        <v>150</v>
      </c>
      <c r="B44" s="84"/>
      <c r="C44" s="84"/>
      <c r="D44" s="84"/>
      <c r="E44" s="85"/>
      <c r="F44" s="86" t="s">
        <v>151</v>
      </c>
      <c r="G44" s="84"/>
      <c r="H44" s="84"/>
      <c r="I44" s="84" t="s">
        <v>105</v>
      </c>
      <c r="J44" s="85"/>
    </row>
    <row r="45" spans="1:10" ht="15.75" customHeight="1" x14ac:dyDescent="0.3">
      <c r="A45" s="87"/>
      <c r="B45" s="88"/>
      <c r="C45" s="88"/>
      <c r="D45" s="88"/>
      <c r="E45" s="89"/>
      <c r="F45" s="87"/>
      <c r="G45" s="88"/>
      <c r="H45" s="88"/>
      <c r="I45" s="88"/>
      <c r="J45" s="89"/>
    </row>
    <row r="46" spans="1:10" x14ac:dyDescent="0.3">
      <c r="A46" s="47" t="s">
        <v>101</v>
      </c>
      <c r="B46" s="47"/>
      <c r="C46" s="47"/>
      <c r="D46" s="47"/>
      <c r="E46" s="47"/>
      <c r="F46" s="47" t="s">
        <v>53</v>
      </c>
      <c r="G46" s="47"/>
      <c r="H46" s="47"/>
      <c r="I46" s="47" t="s">
        <v>54</v>
      </c>
      <c r="J46" s="47"/>
    </row>
    <row r="47" spans="1:10" x14ac:dyDescent="0.3">
      <c r="A47" s="47" t="s">
        <v>106</v>
      </c>
      <c r="B47" s="47"/>
      <c r="C47" s="47"/>
      <c r="D47" s="47"/>
      <c r="E47" s="47"/>
      <c r="F47" s="47" t="s">
        <v>147</v>
      </c>
      <c r="G47" s="47"/>
      <c r="H47" s="47"/>
      <c r="I47" s="47"/>
      <c r="J47" s="47"/>
    </row>
    <row r="48" spans="1:10" x14ac:dyDescent="0.3">
      <c r="A48" s="63" t="s">
        <v>24</v>
      </c>
      <c r="B48" s="63"/>
      <c r="C48" s="63"/>
      <c r="D48" s="63"/>
      <c r="E48" s="63"/>
      <c r="F48" s="63"/>
      <c r="G48" s="63"/>
      <c r="H48" s="63"/>
      <c r="I48" s="63"/>
      <c r="J48" s="63"/>
    </row>
    <row r="49" spans="1:13" x14ac:dyDescent="0.3">
      <c r="A49" s="47" t="s">
        <v>87</v>
      </c>
      <c r="B49" s="47"/>
      <c r="C49" s="47"/>
      <c r="D49" s="47"/>
      <c r="E49" s="47"/>
      <c r="F49" s="47" t="s">
        <v>88</v>
      </c>
      <c r="G49" s="47"/>
      <c r="H49" s="47"/>
      <c r="I49" s="47"/>
      <c r="J49" s="47"/>
    </row>
    <row r="50" spans="1:13" x14ac:dyDescent="0.3">
      <c r="A50" s="47" t="s">
        <v>146</v>
      </c>
      <c r="B50" s="47"/>
      <c r="C50" s="47"/>
      <c r="D50" s="47"/>
      <c r="E50" s="47"/>
      <c r="F50" s="47" t="s">
        <v>114</v>
      </c>
      <c r="G50" s="47"/>
      <c r="H50" s="47"/>
      <c r="I50" s="47"/>
      <c r="J50" s="47"/>
    </row>
    <row r="51" spans="1:13" x14ac:dyDescent="0.3">
      <c r="A51" s="47" t="s">
        <v>118</v>
      </c>
      <c r="B51" s="47"/>
      <c r="C51" s="47"/>
      <c r="D51" s="47"/>
      <c r="E51" s="47"/>
      <c r="F51" s="52" t="s">
        <v>154</v>
      </c>
      <c r="G51" s="47"/>
      <c r="H51" s="47"/>
      <c r="I51" s="47"/>
      <c r="J51" s="47"/>
    </row>
    <row r="52" spans="1:13" ht="15" customHeight="1" thickBot="1" x14ac:dyDescent="0.35">
      <c r="A52" s="47" t="s">
        <v>55</v>
      </c>
      <c r="B52" s="47"/>
      <c r="C52" s="47"/>
      <c r="D52" s="47"/>
      <c r="E52" s="47"/>
      <c r="F52" s="47"/>
      <c r="G52" s="47"/>
      <c r="H52" s="47"/>
      <c r="I52" s="47"/>
      <c r="J52" s="47"/>
    </row>
    <row r="53" spans="1:13" ht="15" customHeight="1" x14ac:dyDescent="0.3">
      <c r="A53" s="48" t="s">
        <v>152</v>
      </c>
      <c r="B53" s="49"/>
      <c r="C53" s="49"/>
      <c r="D53" s="49"/>
      <c r="E53" s="49"/>
      <c r="F53" s="49"/>
      <c r="G53" s="49"/>
      <c r="H53" s="49"/>
      <c r="I53" s="49"/>
      <c r="J53" s="50"/>
      <c r="K53" s="30" t="str">
        <f>(IF(C57=0,"Work not yet Started.",IF(D57=50%,"Excavation work in process",IF(D57=100%,"Excavation work completed, ","0")))&amp;(IF(C58=0%,"",IF(D58=25%,"Footing work is process",IF(D58=50%,"Footing work Completed",IF(D58=75%,"Plinth work is process",IF(D58=100%,"Plinth work completed","0"))))))&amp;(IF(C59&gt;0,", RCC upto "&amp;C59&amp;" Slab completed",""))&amp;(IF(C60&gt;0,", Brickwork upto "&amp;C60&amp;" Floor completed"," "))&amp;(IF(C61&gt;0,", Internal Plaster upto "&amp;C61&amp;" Floor completed"," "))&amp;(IF(C62&gt;0,", External Plaster upto "&amp;C62&amp;" Floor completed"," "))&amp;(IF(C63&gt;0,", Flooring upto "&amp;C63&amp;" Floor completed"," "))&amp;(IF(C64&gt;0,", Painting upto "&amp;C64&amp;" Floor completed"," "))&amp;(IF(C65&gt;0,", Finishing upto "&amp;C65&amp;" Floor completed"," ")))</f>
        <v>Excavation work completed, Plinth work completed, RCC upto 6 Slab completed, Brickwork upto 5 Floor completed, Internal Plaster upto 5 Floor completed, External Plaster upto 5 Floor completed, Flooring upto 5 Floor completed, Painting upto 4 Floor completed, Finishing upto 1 Floor completed</v>
      </c>
      <c r="L53" s="30"/>
      <c r="M53" s="31"/>
    </row>
    <row r="54" spans="1:13" ht="15.6" x14ac:dyDescent="0.3">
      <c r="A54" s="104" t="s">
        <v>119</v>
      </c>
      <c r="B54" s="92"/>
      <c r="C54" s="32">
        <v>1</v>
      </c>
      <c r="D54" s="92" t="s">
        <v>120</v>
      </c>
      <c r="E54" s="92"/>
      <c r="F54" s="92">
        <v>0</v>
      </c>
      <c r="G54" s="92"/>
      <c r="H54" s="32" t="s">
        <v>121</v>
      </c>
      <c r="I54" s="92">
        <v>5</v>
      </c>
      <c r="J54" s="93"/>
      <c r="K54" s="33" t="s">
        <v>122</v>
      </c>
      <c r="L54" s="33"/>
      <c r="M54" s="34"/>
    </row>
    <row r="55" spans="1:13" ht="63.75" customHeight="1" x14ac:dyDescent="0.3">
      <c r="A55" s="94" t="s">
        <v>123</v>
      </c>
      <c r="B55" s="95"/>
      <c r="C55" s="96" t="str">
        <f>K53</f>
        <v>Excavation work completed, Plinth work completed, RCC upto 6 Slab completed, Brickwork upto 5 Floor completed, Internal Plaster upto 5 Floor completed, External Plaster upto 5 Floor completed, Flooring upto 5 Floor completed, Painting upto 4 Floor completed, Finishing upto 1 Floor completed</v>
      </c>
      <c r="D55" s="97"/>
      <c r="E55" s="97"/>
      <c r="F55" s="97"/>
      <c r="G55" s="97"/>
      <c r="H55" s="97"/>
      <c r="I55" s="97"/>
      <c r="J55" s="98"/>
      <c r="K55" s="33" t="s">
        <v>124</v>
      </c>
      <c r="L55" s="33"/>
      <c r="M55" s="34"/>
    </row>
    <row r="56" spans="1:13" ht="31.2" x14ac:dyDescent="0.3">
      <c r="A56" s="90" t="s">
        <v>56</v>
      </c>
      <c r="B56" s="91"/>
      <c r="C56" s="42" t="s">
        <v>125</v>
      </c>
      <c r="D56" s="91" t="s">
        <v>126</v>
      </c>
      <c r="E56" s="91"/>
      <c r="F56" s="91" t="s">
        <v>127</v>
      </c>
      <c r="G56" s="91"/>
      <c r="H56" s="91" t="s">
        <v>128</v>
      </c>
      <c r="I56" s="91"/>
      <c r="J56" s="99"/>
      <c r="K56" s="33" t="s">
        <v>129</v>
      </c>
      <c r="L56" s="35"/>
      <c r="M56" s="36"/>
    </row>
    <row r="57" spans="1:13" ht="15.6" x14ac:dyDescent="0.3">
      <c r="A57" s="90" t="s">
        <v>130</v>
      </c>
      <c r="B57" s="91"/>
      <c r="C57" s="43">
        <f>M60</f>
        <v>5</v>
      </c>
      <c r="D57" s="53">
        <f>((100/I54)*C57)/100</f>
        <v>1</v>
      </c>
      <c r="E57" s="53"/>
      <c r="F57" s="53">
        <f>(IF(C55=K55,"100%",IF(C55=K56,"100%",(((C58/I54*10)+(40/(C54+F54+I54)*C59)+(7.5/(I54)*C60)+(7.5/(I54)*C61)+(10/I54*C62)+(10/I54*C63)+(5/I54*C64)+(5/I54*C65)+(5/I54*C66))/100))))</f>
        <v>0.9</v>
      </c>
      <c r="G57" s="53"/>
      <c r="H57" s="53">
        <f>((((C57/I54)*20)+((C58/I54)*25)+(30/(I54+F54+C54)*C59)+(5/I54*C60)+(5/I54*C61)+(5/I54*C62)+(5/I54*C63)+(0/I54*C64)+(0/I54*C65)+(5/I54*C66))/100)</f>
        <v>0.95</v>
      </c>
      <c r="I57" s="53"/>
      <c r="J57" s="101"/>
      <c r="K57" s="33"/>
      <c r="L57" s="35"/>
      <c r="M57" s="36"/>
    </row>
    <row r="58" spans="1:13" ht="15.6" x14ac:dyDescent="0.3">
      <c r="A58" s="90" t="s">
        <v>57</v>
      </c>
      <c r="B58" s="91"/>
      <c r="C58" s="43">
        <f>M65</f>
        <v>5</v>
      </c>
      <c r="D58" s="53">
        <f>((100/I54)*C58)/100</f>
        <v>1</v>
      </c>
      <c r="E58" s="53"/>
      <c r="F58" s="53"/>
      <c r="G58" s="53"/>
      <c r="H58" s="53"/>
      <c r="I58" s="53"/>
      <c r="J58" s="101"/>
      <c r="K58" s="35"/>
      <c r="L58" s="35"/>
      <c r="M58" s="36"/>
    </row>
    <row r="59" spans="1:13" ht="15.6" x14ac:dyDescent="0.3">
      <c r="A59" s="90" t="s">
        <v>58</v>
      </c>
      <c r="B59" s="91"/>
      <c r="C59" s="44">
        <f>C54+F54+I54</f>
        <v>6</v>
      </c>
      <c r="D59" s="53">
        <f>((100/(C54+F54+I54))*C59)/100</f>
        <v>1</v>
      </c>
      <c r="E59" s="53"/>
      <c r="F59" s="53"/>
      <c r="G59" s="53"/>
      <c r="H59" s="53"/>
      <c r="I59" s="53"/>
      <c r="J59" s="101"/>
      <c r="K59" s="37" t="s">
        <v>131</v>
      </c>
      <c r="L59" s="38"/>
      <c r="M59" s="39">
        <f>I54*50%</f>
        <v>2.5</v>
      </c>
    </row>
    <row r="60" spans="1:13" ht="15.6" x14ac:dyDescent="0.3">
      <c r="A60" s="90" t="s">
        <v>132</v>
      </c>
      <c r="B60" s="91" t="s">
        <v>133</v>
      </c>
      <c r="C60" s="43">
        <v>5</v>
      </c>
      <c r="D60" s="53">
        <f>((100/I54)*C60)/100</f>
        <v>1</v>
      </c>
      <c r="E60" s="53"/>
      <c r="F60" s="53"/>
      <c r="G60" s="53"/>
      <c r="H60" s="53"/>
      <c r="I60" s="53"/>
      <c r="J60" s="101"/>
      <c r="K60" s="37" t="s">
        <v>134</v>
      </c>
      <c r="L60" s="38"/>
      <c r="M60" s="39">
        <f>I54</f>
        <v>5</v>
      </c>
    </row>
    <row r="61" spans="1:13" ht="15" customHeight="1" x14ac:dyDescent="0.3">
      <c r="A61" s="90" t="s">
        <v>135</v>
      </c>
      <c r="B61" s="91" t="s">
        <v>133</v>
      </c>
      <c r="C61" s="43">
        <v>5</v>
      </c>
      <c r="D61" s="53">
        <f>((100/I54)*C61)/100</f>
        <v>1</v>
      </c>
      <c r="E61" s="53"/>
      <c r="F61" s="53"/>
      <c r="G61" s="53"/>
      <c r="H61" s="53"/>
      <c r="I61" s="53"/>
      <c r="J61" s="101"/>
      <c r="K61" s="37"/>
      <c r="L61" s="38"/>
      <c r="M61" s="39"/>
    </row>
    <row r="62" spans="1:13" ht="15.6" x14ac:dyDescent="0.3">
      <c r="A62" s="104" t="s">
        <v>136</v>
      </c>
      <c r="B62" s="92" t="s">
        <v>137</v>
      </c>
      <c r="C62" s="43">
        <v>5</v>
      </c>
      <c r="D62" s="53">
        <f>((100/(I54))*C62)/100</f>
        <v>1</v>
      </c>
      <c r="E62" s="53"/>
      <c r="F62" s="53"/>
      <c r="G62" s="53"/>
      <c r="H62" s="53"/>
      <c r="I62" s="53"/>
      <c r="J62" s="101"/>
      <c r="K62" s="37" t="s">
        <v>138</v>
      </c>
      <c r="L62" s="38"/>
      <c r="M62" s="39">
        <f>I54*25%</f>
        <v>1.25</v>
      </c>
    </row>
    <row r="63" spans="1:13" ht="15.6" x14ac:dyDescent="0.3">
      <c r="A63" s="90" t="s">
        <v>139</v>
      </c>
      <c r="B63" s="91" t="s">
        <v>139</v>
      </c>
      <c r="C63" s="43">
        <v>5</v>
      </c>
      <c r="D63" s="53">
        <f>((100/I54)*C63)/100</f>
        <v>1</v>
      </c>
      <c r="E63" s="53"/>
      <c r="F63" s="53"/>
      <c r="G63" s="53"/>
      <c r="H63" s="53"/>
      <c r="I63" s="53"/>
      <c r="J63" s="101"/>
      <c r="K63" s="37" t="s">
        <v>140</v>
      </c>
      <c r="L63" s="38"/>
      <c r="M63" s="39">
        <f>I54*50%</f>
        <v>2.5</v>
      </c>
    </row>
    <row r="64" spans="1:13" ht="15" customHeight="1" x14ac:dyDescent="0.3">
      <c r="A64" s="90" t="s">
        <v>141</v>
      </c>
      <c r="B64" s="91"/>
      <c r="C64" s="43">
        <v>4</v>
      </c>
      <c r="D64" s="53">
        <f>((100/I54)*C64)/100</f>
        <v>0.8</v>
      </c>
      <c r="E64" s="53"/>
      <c r="F64" s="53"/>
      <c r="G64" s="53"/>
      <c r="H64" s="53"/>
      <c r="I64" s="53"/>
      <c r="J64" s="101"/>
      <c r="K64" s="37" t="s">
        <v>142</v>
      </c>
      <c r="L64" s="38"/>
      <c r="M64" s="39">
        <f>I54*75%</f>
        <v>3.75</v>
      </c>
    </row>
    <row r="65" spans="1:13" ht="15.6" x14ac:dyDescent="0.3">
      <c r="A65" s="90" t="s">
        <v>143</v>
      </c>
      <c r="B65" s="91" t="s">
        <v>143</v>
      </c>
      <c r="C65" s="43">
        <v>1</v>
      </c>
      <c r="D65" s="53">
        <f>((100/(I54))*C65)/100</f>
        <v>0.2</v>
      </c>
      <c r="E65" s="53"/>
      <c r="F65" s="53"/>
      <c r="G65" s="53"/>
      <c r="H65" s="53"/>
      <c r="I65" s="53"/>
      <c r="J65" s="101"/>
      <c r="K65" s="37" t="s">
        <v>144</v>
      </c>
      <c r="L65" s="38"/>
      <c r="M65" s="39">
        <f>I54</f>
        <v>5</v>
      </c>
    </row>
    <row r="66" spans="1:13" ht="16.2" thickBot="1" x14ac:dyDescent="0.35">
      <c r="A66" s="105" t="s">
        <v>145</v>
      </c>
      <c r="B66" s="106"/>
      <c r="C66" s="45">
        <v>0</v>
      </c>
      <c r="D66" s="100">
        <f>((100/(I54))*C66)/100</f>
        <v>0</v>
      </c>
      <c r="E66" s="100"/>
      <c r="F66" s="100"/>
      <c r="G66" s="100"/>
      <c r="H66" s="100"/>
      <c r="I66" s="100"/>
      <c r="J66" s="102"/>
      <c r="K66" s="40"/>
      <c r="L66" s="40"/>
      <c r="M66" s="41"/>
    </row>
    <row r="67" spans="1:13" x14ac:dyDescent="0.3">
      <c r="A67" s="47" t="s">
        <v>153</v>
      </c>
      <c r="B67" s="47"/>
      <c r="C67" s="47"/>
      <c r="D67" s="47"/>
      <c r="E67" s="47"/>
      <c r="F67" s="47"/>
      <c r="G67" s="47"/>
      <c r="H67" s="47"/>
      <c r="I67" s="47"/>
      <c r="J67" s="47"/>
    </row>
    <row r="68" spans="1:13" x14ac:dyDescent="0.3">
      <c r="A68" s="47" t="s">
        <v>59</v>
      </c>
      <c r="B68" s="47"/>
      <c r="C68" s="47"/>
      <c r="D68" s="47"/>
      <c r="E68" s="47"/>
      <c r="F68" s="47"/>
      <c r="G68" s="47"/>
      <c r="H68" s="47"/>
      <c r="I68" s="47"/>
      <c r="J68" s="47"/>
    </row>
    <row r="69" spans="1:13" hidden="1" x14ac:dyDescent="0.3">
      <c r="A69" s="51" t="s">
        <v>90</v>
      </c>
      <c r="B69" s="51"/>
      <c r="C69" s="51"/>
      <c r="D69" s="51"/>
      <c r="E69" s="51"/>
      <c r="F69" s="51"/>
      <c r="G69" s="51"/>
      <c r="H69" s="51"/>
      <c r="I69" s="51"/>
      <c r="J69" s="51"/>
    </row>
    <row r="70" spans="1:13" hidden="1" x14ac:dyDescent="0.3">
      <c r="A70" s="51"/>
      <c r="B70" s="51"/>
      <c r="C70" s="51"/>
      <c r="D70" s="51"/>
      <c r="E70" s="51"/>
      <c r="F70" s="51"/>
      <c r="G70" s="51"/>
      <c r="H70" s="51"/>
      <c r="I70" s="51"/>
      <c r="J70" s="51"/>
    </row>
    <row r="71" spans="1:13" ht="14.25" hidden="1" customHeight="1" x14ac:dyDescent="0.3">
      <c r="A71" s="51"/>
      <c r="B71" s="51"/>
      <c r="C71" s="51"/>
      <c r="D71" s="51"/>
      <c r="E71" s="51"/>
      <c r="F71" s="51"/>
      <c r="G71" s="51"/>
      <c r="H71" s="51"/>
      <c r="I71" s="51"/>
      <c r="J71" s="51"/>
    </row>
    <row r="72" spans="1:13" ht="15" hidden="1" customHeight="1" x14ac:dyDescent="0.3">
      <c r="A72" s="51"/>
      <c r="B72" s="51"/>
      <c r="C72" s="51"/>
      <c r="D72" s="51"/>
      <c r="E72" s="51"/>
      <c r="F72" s="51"/>
      <c r="G72" s="51"/>
      <c r="H72" s="51"/>
      <c r="I72" s="51"/>
      <c r="J72" s="51"/>
    </row>
    <row r="73" spans="1:13" ht="15" hidden="1" customHeight="1" x14ac:dyDescent="0.3">
      <c r="A73" s="51"/>
      <c r="B73" s="51"/>
      <c r="C73" s="51"/>
      <c r="D73" s="51"/>
      <c r="E73" s="51"/>
      <c r="F73" s="51"/>
      <c r="G73" s="51"/>
      <c r="H73" s="51"/>
      <c r="I73" s="51"/>
      <c r="J73" s="51"/>
    </row>
    <row r="74" spans="1:13" ht="15" hidden="1" customHeight="1" x14ac:dyDescent="0.3">
      <c r="A74" s="51"/>
      <c r="B74" s="51"/>
      <c r="C74" s="51"/>
      <c r="D74" s="51"/>
      <c r="E74" s="51"/>
      <c r="F74" s="51"/>
      <c r="G74" s="51"/>
      <c r="H74" s="51"/>
      <c r="I74" s="51"/>
      <c r="J74" s="51"/>
    </row>
    <row r="75" spans="1:13" x14ac:dyDescent="0.3">
      <c r="A75" s="54" t="s">
        <v>25</v>
      </c>
      <c r="B75" s="54"/>
      <c r="C75" s="54"/>
      <c r="D75" s="54"/>
      <c r="E75" s="54"/>
      <c r="F75" s="54"/>
      <c r="G75" s="54"/>
      <c r="H75" s="54"/>
      <c r="I75" s="54"/>
      <c r="J75" s="54"/>
    </row>
    <row r="76" spans="1:13" x14ac:dyDescent="0.3">
      <c r="A76" s="47" t="s">
        <v>26</v>
      </c>
      <c r="B76" s="47"/>
      <c r="C76" s="47"/>
      <c r="D76" s="47"/>
      <c r="E76" s="47"/>
      <c r="F76" s="47"/>
      <c r="G76" s="54" t="s">
        <v>98</v>
      </c>
      <c r="H76" s="54"/>
      <c r="I76" s="54"/>
      <c r="J76" s="54"/>
    </row>
    <row r="77" spans="1:13" hidden="1" x14ac:dyDescent="0.3">
      <c r="A77" s="47" t="s">
        <v>27</v>
      </c>
      <c r="B77" s="47"/>
      <c r="C77" s="47"/>
      <c r="D77" s="47"/>
      <c r="E77" s="47"/>
      <c r="F77" s="47"/>
      <c r="G77" s="47" t="s">
        <v>66</v>
      </c>
      <c r="H77" s="47"/>
      <c r="I77" s="47"/>
      <c r="J77" s="47"/>
    </row>
    <row r="78" spans="1:13" hidden="1" x14ac:dyDescent="0.3">
      <c r="A78" s="47" t="s">
        <v>28</v>
      </c>
      <c r="B78" s="47"/>
      <c r="C78" s="47"/>
      <c r="D78" s="47"/>
      <c r="E78" s="47"/>
      <c r="F78" s="47"/>
      <c r="G78" s="47" t="s">
        <v>66</v>
      </c>
      <c r="H78" s="47"/>
      <c r="I78" s="47"/>
      <c r="J78" s="47"/>
    </row>
    <row r="79" spans="1:13" hidden="1" x14ac:dyDescent="0.3">
      <c r="A79" s="47" t="s">
        <v>29</v>
      </c>
      <c r="B79" s="47"/>
      <c r="C79" s="47"/>
      <c r="D79" s="47"/>
      <c r="E79" s="47"/>
      <c r="F79" s="47"/>
      <c r="G79" s="58" t="s">
        <v>66</v>
      </c>
      <c r="H79" s="59"/>
      <c r="I79" s="59"/>
      <c r="J79" s="60"/>
    </row>
    <row r="80" spans="1:13" hidden="1" x14ac:dyDescent="0.3">
      <c r="A80" s="47" t="s">
        <v>67</v>
      </c>
      <c r="B80" s="47"/>
      <c r="C80" s="47"/>
      <c r="D80" s="47"/>
      <c r="E80" s="47"/>
      <c r="F80" s="47"/>
      <c r="G80" s="47" t="s">
        <v>99</v>
      </c>
      <c r="H80" s="47"/>
      <c r="I80" s="47"/>
      <c r="J80" s="47"/>
    </row>
    <row r="81" spans="1:10" hidden="1" x14ac:dyDescent="0.3">
      <c r="A81" s="47" t="s">
        <v>30</v>
      </c>
      <c r="B81" s="47"/>
      <c r="C81" s="47"/>
      <c r="D81" s="47"/>
      <c r="E81" s="47"/>
      <c r="F81" s="47"/>
      <c r="G81" s="47" t="s">
        <v>68</v>
      </c>
      <c r="H81" s="47"/>
      <c r="I81" s="47"/>
      <c r="J81" s="47"/>
    </row>
    <row r="82" spans="1:10" hidden="1" x14ac:dyDescent="0.3">
      <c r="A82" s="54" t="s">
        <v>31</v>
      </c>
      <c r="B82" s="54"/>
      <c r="C82" s="54"/>
      <c r="D82" s="54"/>
      <c r="E82" s="54"/>
      <c r="F82" s="54"/>
      <c r="G82" s="47" t="s">
        <v>69</v>
      </c>
      <c r="H82" s="47"/>
      <c r="I82" s="47"/>
      <c r="J82" s="47"/>
    </row>
    <row r="83" spans="1:10" x14ac:dyDescent="0.3">
      <c r="A83" s="54" t="s">
        <v>32</v>
      </c>
      <c r="B83" s="54"/>
      <c r="C83" s="54"/>
      <c r="D83" s="54"/>
      <c r="E83" s="54"/>
      <c r="F83" s="54"/>
      <c r="G83" s="47" t="s">
        <v>100</v>
      </c>
      <c r="H83" s="47"/>
      <c r="I83" s="47"/>
      <c r="J83" s="47"/>
    </row>
    <row r="84" spans="1:10" x14ac:dyDescent="0.3">
      <c r="A84" s="57" t="s">
        <v>33</v>
      </c>
      <c r="B84" s="57"/>
      <c r="C84" s="57"/>
      <c r="D84" s="57"/>
      <c r="E84" s="57"/>
      <c r="F84" s="57"/>
      <c r="G84" s="57"/>
      <c r="H84" s="57"/>
      <c r="I84" s="57"/>
      <c r="J84" s="57"/>
    </row>
    <row r="85" spans="1:10" x14ac:dyDescent="0.3">
      <c r="A85" s="56" t="s">
        <v>70</v>
      </c>
      <c r="B85" s="56"/>
      <c r="C85" s="56"/>
      <c r="D85" s="56"/>
      <c r="E85" s="56"/>
      <c r="F85" s="56"/>
      <c r="G85" s="56"/>
      <c r="H85" s="56"/>
      <c r="I85" s="56"/>
      <c r="J85" s="56"/>
    </row>
    <row r="86" spans="1:10" x14ac:dyDescent="0.3">
      <c r="A86" s="56" t="s">
        <v>164</v>
      </c>
      <c r="B86" s="56"/>
      <c r="C86" s="56"/>
      <c r="D86" s="56"/>
      <c r="E86" s="56"/>
      <c r="F86" s="56"/>
      <c r="G86" s="56"/>
      <c r="H86" s="56"/>
      <c r="I86" s="56"/>
      <c r="J86" s="56"/>
    </row>
    <row r="87" spans="1:10" ht="27.6" x14ac:dyDescent="0.3">
      <c r="A87" s="4"/>
      <c r="B87" s="7" t="s">
        <v>34</v>
      </c>
      <c r="C87" s="7" t="s">
        <v>35</v>
      </c>
      <c r="D87" s="18" t="s">
        <v>72</v>
      </c>
      <c r="E87" s="7" t="s">
        <v>71</v>
      </c>
      <c r="F87" s="7" t="s">
        <v>74</v>
      </c>
      <c r="G87" s="18" t="s">
        <v>41</v>
      </c>
      <c r="H87" s="19" t="s">
        <v>36</v>
      </c>
      <c r="I87" s="19" t="s">
        <v>42</v>
      </c>
      <c r="J87" s="3"/>
    </row>
    <row r="88" spans="1:10" x14ac:dyDescent="0.3">
      <c r="A88" s="6"/>
      <c r="B88" s="2">
        <v>1</v>
      </c>
      <c r="C88" s="2" t="s">
        <v>61</v>
      </c>
      <c r="D88" s="8">
        <f>((2.9*2.4)+(2.9*3.2)+(2.9*2.55)+(1.2*1.8)+(1.55*1.8)+(2.9*3.05))*10.764</f>
        <v>402.8965199999999</v>
      </c>
      <c r="E88" s="8">
        <v>0</v>
      </c>
      <c r="F88" s="8">
        <v>0</v>
      </c>
      <c r="G88" s="8">
        <f>D88+E88+F88</f>
        <v>402.8965199999999</v>
      </c>
      <c r="H88" s="8">
        <v>0</v>
      </c>
      <c r="I88" s="8">
        <f>G88*1.45+H88</f>
        <v>584.19995399999982</v>
      </c>
      <c r="J88" s="3"/>
    </row>
    <row r="89" spans="1:10" x14ac:dyDescent="0.3">
      <c r="A89" s="56" t="s">
        <v>163</v>
      </c>
      <c r="B89" s="56"/>
      <c r="C89" s="56"/>
      <c r="D89" s="56"/>
      <c r="E89" s="56"/>
      <c r="F89" s="56"/>
      <c r="G89" s="56"/>
      <c r="H89" s="56"/>
      <c r="I89" s="56"/>
      <c r="J89" s="56"/>
    </row>
    <row r="90" spans="1:10" ht="27.6" x14ac:dyDescent="0.3">
      <c r="A90" s="4"/>
      <c r="B90" s="20" t="s">
        <v>34</v>
      </c>
      <c r="C90" s="20" t="s">
        <v>35</v>
      </c>
      <c r="D90" s="21" t="s">
        <v>72</v>
      </c>
      <c r="E90" s="20" t="s">
        <v>71</v>
      </c>
      <c r="F90" s="20" t="s">
        <v>74</v>
      </c>
      <c r="G90" s="21" t="s">
        <v>41</v>
      </c>
      <c r="H90" s="22" t="s">
        <v>36</v>
      </c>
      <c r="I90" s="22" t="s">
        <v>42</v>
      </c>
      <c r="J90" s="3"/>
    </row>
    <row r="91" spans="1:10" x14ac:dyDescent="0.3">
      <c r="A91" s="6"/>
      <c r="B91" s="17">
        <v>1</v>
      </c>
      <c r="C91" s="17" t="s">
        <v>61</v>
      </c>
      <c r="D91" s="23">
        <f>((2.9*2.4)+(2.9*3.2)+(2.9*2.55)+(1.2*1.8)+(1.55*1.8)+(2.9*3.05))*10.764</f>
        <v>402.8965199999999</v>
      </c>
      <c r="E91" s="23">
        <v>0</v>
      </c>
      <c r="F91" s="23">
        <v>0</v>
      </c>
      <c r="G91" s="23">
        <f>D91+E91+F91</f>
        <v>402.8965199999999</v>
      </c>
      <c r="H91" s="23">
        <v>0</v>
      </c>
      <c r="I91" s="23">
        <f>G91*1.45+H91</f>
        <v>584.19995399999982</v>
      </c>
      <c r="J91" s="3"/>
    </row>
    <row r="92" spans="1:10" x14ac:dyDescent="0.3">
      <c r="A92" s="56" t="s">
        <v>60</v>
      </c>
      <c r="B92" s="56"/>
      <c r="C92" s="56"/>
      <c r="D92" s="56"/>
      <c r="E92" s="56"/>
      <c r="F92" s="56"/>
      <c r="G92" s="56"/>
      <c r="H92" s="56"/>
      <c r="I92" s="56"/>
      <c r="J92" s="56"/>
    </row>
    <row r="93" spans="1:10" x14ac:dyDescent="0.3">
      <c r="A93" s="56" t="s">
        <v>164</v>
      </c>
      <c r="B93" s="56"/>
      <c r="C93" s="56"/>
      <c r="D93" s="56"/>
      <c r="E93" s="56"/>
      <c r="F93" s="56"/>
      <c r="G93" s="56"/>
      <c r="H93" s="56"/>
      <c r="I93" s="56"/>
      <c r="J93" s="56"/>
    </row>
    <row r="94" spans="1:10" ht="27.6" x14ac:dyDescent="0.3">
      <c r="A94" s="4"/>
      <c r="B94" s="7" t="s">
        <v>34</v>
      </c>
      <c r="C94" s="7" t="s">
        <v>35</v>
      </c>
      <c r="D94" s="18" t="s">
        <v>73</v>
      </c>
      <c r="E94" s="7" t="s">
        <v>92</v>
      </c>
      <c r="F94" s="18" t="s">
        <v>91</v>
      </c>
      <c r="G94" s="18" t="s">
        <v>41</v>
      </c>
      <c r="H94" s="19" t="s">
        <v>36</v>
      </c>
      <c r="I94" s="19" t="s">
        <v>42</v>
      </c>
      <c r="J94" s="3"/>
    </row>
    <row r="95" spans="1:10" x14ac:dyDescent="0.3">
      <c r="A95" s="4"/>
      <c r="B95" s="7">
        <v>1</v>
      </c>
      <c r="C95" s="7" t="s">
        <v>61</v>
      </c>
      <c r="D95" s="8">
        <f>((3.55*2.9)+(1.2*2.1)+(2.9*2.5)+(2.15*3.55)+(1.2*2.1)+(2.9*3.25))*10.764</f>
        <v>426.71186999999998</v>
      </c>
      <c r="E95" s="8">
        <f>(1.35+1.5)*1.5*10.764</f>
        <v>46.016100000000002</v>
      </c>
      <c r="F95" s="8">
        <f>(3.2+2.9)*1.5*10.764</f>
        <v>98.490599999999972</v>
      </c>
      <c r="G95" s="8">
        <f>D95+E95+F95</f>
        <v>571.21857</v>
      </c>
      <c r="H95" s="8">
        <f>1.6*5.2*10.764</f>
        <v>89.556479999999993</v>
      </c>
      <c r="I95" s="8">
        <f>G95*1.45+H95</f>
        <v>917.82340649999992</v>
      </c>
      <c r="J95" s="3"/>
    </row>
    <row r="96" spans="1:10" x14ac:dyDescent="0.3">
      <c r="A96" s="4"/>
      <c r="B96" s="7">
        <v>2</v>
      </c>
      <c r="C96" s="7" t="s">
        <v>62</v>
      </c>
      <c r="D96" s="8">
        <f>((3.05*2.9)+(1.2*1.8)+(1.55*1.8)+(2.9*2.55)+(2.9*3.2))*10.764</f>
        <v>327.97907999999995</v>
      </c>
      <c r="E96" s="8">
        <f>0.6*10.764*(3+2.8+2.8+1.5)</f>
        <v>65.229839999999996</v>
      </c>
      <c r="F96" s="8">
        <v>0</v>
      </c>
      <c r="G96" s="8">
        <f>D96+E96+F96</f>
        <v>393.20891999999992</v>
      </c>
      <c r="H96" s="8">
        <f>((2.4*3)+(1.4*3)+(2.8*2))*10.764</f>
        <v>182.988</v>
      </c>
      <c r="I96" s="8">
        <f>G96*1.45+H96</f>
        <v>753.14093399999979</v>
      </c>
      <c r="J96" s="3"/>
    </row>
    <row r="97" spans="1:10" x14ac:dyDescent="0.3">
      <c r="A97" s="4"/>
      <c r="B97" s="20">
        <v>3</v>
      </c>
      <c r="C97" s="20" t="s">
        <v>62</v>
      </c>
      <c r="D97" s="24">
        <f>((3.05*2.9)+(1.2*1.8)+(1.55*1.8)+(2.9*2.55)+(2.9*3.2)+(2.9*2.4))*10.764</f>
        <v>402.89651999999995</v>
      </c>
      <c r="E97" s="24">
        <f>((5*0.6)+(1.25))*10.764</f>
        <v>45.747</v>
      </c>
      <c r="F97" s="24">
        <v>0</v>
      </c>
      <c r="G97" s="24">
        <f>D97+E97+F97</f>
        <v>448.64351999999997</v>
      </c>
      <c r="H97" s="24">
        <f>((2*3)+(1.4*3)+(2.8*2.5))*10.764</f>
        <v>185.14079999999998</v>
      </c>
      <c r="I97" s="24">
        <f>G97*1.45+H97</f>
        <v>835.67390399999999</v>
      </c>
      <c r="J97" s="3"/>
    </row>
    <row r="98" spans="1:10" x14ac:dyDescent="0.3">
      <c r="A98" s="61" t="s">
        <v>163</v>
      </c>
      <c r="B98" s="61"/>
      <c r="C98" s="61"/>
      <c r="D98" s="61"/>
      <c r="E98" s="61"/>
      <c r="F98" s="61"/>
      <c r="G98" s="61"/>
      <c r="H98" s="61"/>
      <c r="I98" s="61"/>
      <c r="J98" s="61"/>
    </row>
    <row r="99" spans="1:10" ht="27.6" x14ac:dyDescent="0.3">
      <c r="A99" s="4"/>
      <c r="B99" s="7" t="s">
        <v>34</v>
      </c>
      <c r="C99" s="7" t="s">
        <v>35</v>
      </c>
      <c r="D99" s="18" t="s">
        <v>73</v>
      </c>
      <c r="E99" s="7" t="s">
        <v>92</v>
      </c>
      <c r="F99" s="18" t="s">
        <v>91</v>
      </c>
      <c r="G99" s="18" t="s">
        <v>41</v>
      </c>
      <c r="H99" s="19" t="s">
        <v>36</v>
      </c>
      <c r="I99" s="19" t="s">
        <v>42</v>
      </c>
      <c r="J99" s="3"/>
    </row>
    <row r="100" spans="1:10" x14ac:dyDescent="0.3">
      <c r="A100" s="4"/>
      <c r="B100" s="7">
        <v>1</v>
      </c>
      <c r="C100" s="7" t="s">
        <v>61</v>
      </c>
      <c r="D100" s="8">
        <f>((3.05*2.9)+(1.2*1.8)+(1.55*1.8)+(2.9*2.55)+(2.9*3.2))*10.764</f>
        <v>327.97907999999995</v>
      </c>
      <c r="E100" s="8">
        <f>0.6*10.764*(3+2.8+2.8+1.5)</f>
        <v>65.229839999999996</v>
      </c>
      <c r="F100" s="8">
        <v>0</v>
      </c>
      <c r="G100" s="8">
        <f>D100+E100+F100</f>
        <v>393.20891999999992</v>
      </c>
      <c r="H100" s="8">
        <f>((2.4*3)+(1.4*3)+(2.8*2))*10.764</f>
        <v>182.988</v>
      </c>
      <c r="I100" s="8">
        <f>G100*1.45+H100</f>
        <v>753.14093399999979</v>
      </c>
      <c r="J100" s="3"/>
    </row>
    <row r="101" spans="1:10" x14ac:dyDescent="0.3">
      <c r="A101" s="4"/>
      <c r="B101" s="7">
        <v>2</v>
      </c>
      <c r="C101" s="7" t="s">
        <v>62</v>
      </c>
      <c r="D101" s="8">
        <f>((3.05*2.9)+(1.2*1.8)+(1.55*1.8)+(2.9*2.55)+(2.9*3.2))*10.764</f>
        <v>327.97907999999995</v>
      </c>
      <c r="E101" s="8">
        <f>0.6*10.764*(3+2.8+2.8+1.5)</f>
        <v>65.229839999999996</v>
      </c>
      <c r="F101" s="8">
        <v>0</v>
      </c>
      <c r="G101" s="8">
        <f>D101+E101+F101</f>
        <v>393.20891999999992</v>
      </c>
      <c r="H101" s="8">
        <f>((2.4*3)+(1.4*3)+(2.8*2))*10.764</f>
        <v>182.988</v>
      </c>
      <c r="I101" s="8">
        <f>G101*1.45+H101</f>
        <v>753.14093399999979</v>
      </c>
      <c r="J101" s="3"/>
    </row>
    <row r="102" spans="1:10" x14ac:dyDescent="0.3">
      <c r="A102" s="4"/>
      <c r="B102" s="20">
        <v>3</v>
      </c>
      <c r="C102" s="20" t="s">
        <v>62</v>
      </c>
      <c r="D102" s="24">
        <f>((3.05*2.9)+(1.2*1.8)+(1.55*1.8)+(2.9*2.55)+(2.9*3.2)+(2.9*2.4))*10.764</f>
        <v>402.89651999999995</v>
      </c>
      <c r="E102" s="24">
        <f>((5*0.6)+(1.25))*10.764</f>
        <v>45.747</v>
      </c>
      <c r="F102" s="24">
        <v>0</v>
      </c>
      <c r="G102" s="24">
        <f>D102+E102+F102</f>
        <v>448.64351999999997</v>
      </c>
      <c r="H102" s="24">
        <f>((2*3)+(1.4*3)+(2.8*2.5))*10.764</f>
        <v>185.14079999999998</v>
      </c>
      <c r="I102" s="24">
        <f>G102*1.45+H102</f>
        <v>835.67390399999999</v>
      </c>
      <c r="J102" s="3"/>
    </row>
    <row r="103" spans="1:10" x14ac:dyDescent="0.3">
      <c r="A103" s="56" t="s">
        <v>93</v>
      </c>
      <c r="B103" s="56"/>
      <c r="C103" s="56"/>
      <c r="D103" s="56"/>
      <c r="E103" s="56"/>
      <c r="F103" s="56"/>
      <c r="G103" s="56"/>
      <c r="H103" s="56"/>
      <c r="I103" s="56"/>
      <c r="J103" s="56"/>
    </row>
    <row r="104" spans="1:10" x14ac:dyDescent="0.3">
      <c r="A104" s="56" t="s">
        <v>164</v>
      </c>
      <c r="B104" s="56"/>
      <c r="C104" s="56"/>
      <c r="D104" s="56"/>
      <c r="E104" s="56"/>
      <c r="F104" s="56"/>
      <c r="G104" s="56"/>
      <c r="H104" s="56"/>
      <c r="I104" s="56"/>
      <c r="J104" s="56"/>
    </row>
    <row r="105" spans="1:10" ht="27.6" x14ac:dyDescent="0.3">
      <c r="A105" s="4"/>
      <c r="B105" s="7" t="s">
        <v>34</v>
      </c>
      <c r="C105" s="7" t="s">
        <v>35</v>
      </c>
      <c r="D105" s="18" t="s">
        <v>73</v>
      </c>
      <c r="E105" s="7" t="s">
        <v>92</v>
      </c>
      <c r="F105" s="18" t="s">
        <v>91</v>
      </c>
      <c r="G105" s="18" t="s">
        <v>41</v>
      </c>
      <c r="H105" s="19" t="s">
        <v>36</v>
      </c>
      <c r="I105" s="19" t="s">
        <v>42</v>
      </c>
      <c r="J105" s="3"/>
    </row>
    <row r="106" spans="1:10" x14ac:dyDescent="0.3">
      <c r="A106" s="5"/>
      <c r="B106" s="2">
        <v>1</v>
      </c>
      <c r="C106" s="7" t="s">
        <v>61</v>
      </c>
      <c r="D106" s="8">
        <f>((3.55*2.9)+(1.2*2.1)+(2.9*2.5)+(2.15*3.55)+(1.2*2.1)+(2.9*3.25))*10.764</f>
        <v>426.71186999999998</v>
      </c>
      <c r="E106" s="8">
        <f>(1.35+1.5)*1.5*10.764</f>
        <v>46.016100000000002</v>
      </c>
      <c r="F106" s="8">
        <f>(3.2+2.9)*1.5*10.764</f>
        <v>98.490599999999972</v>
      </c>
      <c r="G106" s="8">
        <f>D106+E106+F106</f>
        <v>571.21857</v>
      </c>
      <c r="H106" s="8">
        <f>1.6*5.2*10.764</f>
        <v>89.556479999999993</v>
      </c>
      <c r="I106" s="8">
        <f>G106*1.45+H106</f>
        <v>917.82340649999992</v>
      </c>
      <c r="J106" s="3"/>
    </row>
    <row r="107" spans="1:10" x14ac:dyDescent="0.3">
      <c r="A107" s="5"/>
      <c r="B107" s="2">
        <v>2</v>
      </c>
      <c r="C107" s="7" t="s">
        <v>62</v>
      </c>
      <c r="D107" s="8">
        <f>((3.05*2.9)+(1.2*1.8)+(1.55*1.8)+(2.9*2.55)+(2.9*3.2)+(2.9*2.4))*10.764</f>
        <v>402.89651999999995</v>
      </c>
      <c r="E107" s="8">
        <f>((5*0.6)+(1.25))*10.764</f>
        <v>45.747</v>
      </c>
      <c r="F107" s="8">
        <v>0</v>
      </c>
      <c r="G107" s="8">
        <f>D107+E107+F107</f>
        <v>448.64351999999997</v>
      </c>
      <c r="H107" s="8">
        <f>5*1.4*10.764</f>
        <v>75.347999999999999</v>
      </c>
      <c r="I107" s="8">
        <f>G107*1.45+H107</f>
        <v>725.88110399999994</v>
      </c>
      <c r="J107" s="3"/>
    </row>
    <row r="108" spans="1:10" x14ac:dyDescent="0.3">
      <c r="A108" s="6"/>
      <c r="B108" s="17">
        <v>3</v>
      </c>
      <c r="C108" s="20" t="s">
        <v>62</v>
      </c>
      <c r="D108" s="24">
        <f>((3.05*2.9)+(1.2*1.8)+(1.55*1.8)+(2.9*2.55)+(2.9*3.2))*10.764</f>
        <v>327.97907999999995</v>
      </c>
      <c r="E108" s="24">
        <f>0.6*10.764*(3+2.8+2.8+1.5)</f>
        <v>65.229839999999996</v>
      </c>
      <c r="F108" s="24">
        <v>0</v>
      </c>
      <c r="G108" s="24">
        <f>D108+E108+F108</f>
        <v>393.20891999999992</v>
      </c>
      <c r="H108" s="24">
        <f>((1.4*2.6)+(2.8*2))*10.764</f>
        <v>99.459359999999975</v>
      </c>
      <c r="I108" s="24">
        <f>G108*1.45+H108</f>
        <v>669.61229399999979</v>
      </c>
      <c r="J108" s="3"/>
    </row>
    <row r="109" spans="1:10" x14ac:dyDescent="0.3">
      <c r="A109" s="56" t="s">
        <v>163</v>
      </c>
      <c r="B109" s="56"/>
      <c r="C109" s="56"/>
      <c r="D109" s="56"/>
      <c r="E109" s="56"/>
      <c r="F109" s="56"/>
      <c r="G109" s="56"/>
      <c r="H109" s="56"/>
      <c r="I109" s="56"/>
      <c r="J109" s="56"/>
    </row>
    <row r="110" spans="1:10" ht="27.6" x14ac:dyDescent="0.3">
      <c r="A110" s="6"/>
      <c r="B110" s="7" t="s">
        <v>34</v>
      </c>
      <c r="C110" s="7" t="s">
        <v>35</v>
      </c>
      <c r="D110" s="18" t="s">
        <v>73</v>
      </c>
      <c r="E110" s="7" t="s">
        <v>92</v>
      </c>
      <c r="F110" s="18" t="s">
        <v>91</v>
      </c>
      <c r="G110" s="18" t="s">
        <v>41</v>
      </c>
      <c r="H110" s="19" t="s">
        <v>36</v>
      </c>
      <c r="I110" s="19" t="s">
        <v>42</v>
      </c>
      <c r="J110" s="3"/>
    </row>
    <row r="111" spans="1:10" x14ac:dyDescent="0.3">
      <c r="A111" s="4"/>
      <c r="B111" s="7">
        <v>1</v>
      </c>
      <c r="C111" s="7" t="s">
        <v>61</v>
      </c>
      <c r="D111" s="8">
        <f>((3.55*2.9)+(1.2*2.1)+(2.9*2.5)+(2.15*3.55)+(1.2*2.1)+(2.9*3.25))*10.764</f>
        <v>426.71186999999998</v>
      </c>
      <c r="E111" s="8">
        <f>(1.35+1.5)*1.5*10.764</f>
        <v>46.016100000000002</v>
      </c>
      <c r="F111" s="8">
        <f>(3.2+2.9)*1.5*10.764</f>
        <v>98.490599999999972</v>
      </c>
      <c r="G111" s="8">
        <f>D111+E111+F111</f>
        <v>571.21857</v>
      </c>
      <c r="H111" s="8">
        <f>1.6*5.2*10.764</f>
        <v>89.556479999999993</v>
      </c>
      <c r="I111" s="8">
        <f>G111*1.45+H111</f>
        <v>917.82340649999992</v>
      </c>
      <c r="J111" s="3"/>
    </row>
    <row r="112" spans="1:10" x14ac:dyDescent="0.3">
      <c r="A112" s="4"/>
      <c r="B112" s="7">
        <v>2</v>
      </c>
      <c r="C112" s="7" t="s">
        <v>62</v>
      </c>
      <c r="D112" s="8">
        <f>((3.05*2.9)+(1.2*1.8)+(1.55*1.8)+(2.9*2.55)+(2.9*3.2))*10.764</f>
        <v>327.97907999999995</v>
      </c>
      <c r="E112" s="8">
        <f>0.6*10.764*(3+2.8+2.8+1.5)</f>
        <v>65.229839999999996</v>
      </c>
      <c r="F112" s="8">
        <v>0</v>
      </c>
      <c r="G112" s="8">
        <f>D112+E112+F112</f>
        <v>393.20891999999992</v>
      </c>
      <c r="H112" s="8">
        <f>((1.4*2.6)+(2.8*2))*10.764</f>
        <v>99.459359999999975</v>
      </c>
      <c r="I112" s="8">
        <f>G112*1.45+H112</f>
        <v>669.61229399999979</v>
      </c>
      <c r="J112" s="3"/>
    </row>
    <row r="113" spans="1:10" x14ac:dyDescent="0.3">
      <c r="A113" s="4"/>
      <c r="B113" s="20">
        <v>3</v>
      </c>
      <c r="C113" s="20" t="s">
        <v>62</v>
      </c>
      <c r="D113" s="24">
        <f>((3.05*2.9)+(1.2*1.8)+(1.55*1.8)+(2.9*2.55)+(2.9*3.2)+(2.9*2.4))*10.764</f>
        <v>402.89651999999995</v>
      </c>
      <c r="E113" s="24">
        <f>((5*0.6)+(1.25))*10.764</f>
        <v>45.747</v>
      </c>
      <c r="F113" s="24">
        <v>0</v>
      </c>
      <c r="G113" s="24">
        <f>D113+E113+F113</f>
        <v>448.64351999999997</v>
      </c>
      <c r="H113" s="24">
        <f>5*1.4*10.764</f>
        <v>75.347999999999999</v>
      </c>
      <c r="I113" s="24">
        <f>G113*1.45+H113</f>
        <v>725.88110399999994</v>
      </c>
      <c r="J113" s="3"/>
    </row>
    <row r="114" spans="1:10" x14ac:dyDescent="0.3">
      <c r="A114" s="56" t="s">
        <v>94</v>
      </c>
      <c r="B114" s="56"/>
      <c r="C114" s="56"/>
      <c r="D114" s="56"/>
      <c r="E114" s="56"/>
      <c r="F114" s="56"/>
      <c r="G114" s="56"/>
      <c r="H114" s="56"/>
      <c r="I114" s="56"/>
      <c r="J114" s="56"/>
    </row>
    <row r="115" spans="1:10" x14ac:dyDescent="0.3">
      <c r="A115" s="56" t="s">
        <v>164</v>
      </c>
      <c r="B115" s="56"/>
      <c r="C115" s="56"/>
      <c r="D115" s="56"/>
      <c r="E115" s="56"/>
      <c r="F115" s="56"/>
      <c r="G115" s="56"/>
      <c r="H115" s="56"/>
      <c r="I115" s="56"/>
      <c r="J115" s="56"/>
    </row>
    <row r="116" spans="1:10" ht="27.6" x14ac:dyDescent="0.3">
      <c r="A116" s="4"/>
      <c r="B116" s="7" t="s">
        <v>34</v>
      </c>
      <c r="C116" s="7" t="s">
        <v>35</v>
      </c>
      <c r="D116" s="18" t="s">
        <v>72</v>
      </c>
      <c r="E116" s="7" t="s">
        <v>92</v>
      </c>
      <c r="F116" s="7" t="s">
        <v>97</v>
      </c>
      <c r="G116" s="18" t="s">
        <v>41</v>
      </c>
      <c r="H116" s="19" t="s">
        <v>36</v>
      </c>
      <c r="I116" s="19" t="s">
        <v>42</v>
      </c>
      <c r="J116" s="3"/>
    </row>
    <row r="117" spans="1:10" x14ac:dyDescent="0.3">
      <c r="A117" s="5"/>
      <c r="B117" s="2">
        <v>1</v>
      </c>
      <c r="C117" s="7" t="s">
        <v>61</v>
      </c>
      <c r="D117" s="8">
        <v>427</v>
      </c>
      <c r="E117" s="8">
        <f>(1.35+1.5)*1.5*10.764</f>
        <v>46.016100000000002</v>
      </c>
      <c r="F117" s="8">
        <f>(3.2+2.9)*1.5*10.764</f>
        <v>98.490599999999972</v>
      </c>
      <c r="G117" s="8">
        <f>D117+E117+F117</f>
        <v>571.50669999999991</v>
      </c>
      <c r="H117" s="8">
        <f>1.6*5.2*10.764</f>
        <v>89.556479999999993</v>
      </c>
      <c r="I117" s="8">
        <f>G117*1.45+H117</f>
        <v>918.24119499999983</v>
      </c>
      <c r="J117" s="3"/>
    </row>
    <row r="118" spans="1:10" x14ac:dyDescent="0.3">
      <c r="A118" s="5"/>
      <c r="B118" s="2">
        <v>2</v>
      </c>
      <c r="C118" s="2" t="s">
        <v>62</v>
      </c>
      <c r="D118" s="9">
        <v>403</v>
      </c>
      <c r="E118" s="9">
        <f>5*10.764*0.6</f>
        <v>32.291999999999994</v>
      </c>
      <c r="F118" s="9">
        <v>0</v>
      </c>
      <c r="G118" s="9">
        <f>D118+E118+F118</f>
        <v>435.29199999999997</v>
      </c>
      <c r="H118" s="9">
        <f>((2*3)+(1.4*3)+(2.8*2.5))*10.764</f>
        <v>185.14079999999998</v>
      </c>
      <c r="I118" s="9">
        <f>G118*1.45+H118</f>
        <v>816.31419999999991</v>
      </c>
      <c r="J118" s="3"/>
    </row>
    <row r="119" spans="1:10" x14ac:dyDescent="0.3">
      <c r="A119" s="14"/>
      <c r="B119" s="2">
        <v>3</v>
      </c>
      <c r="C119" s="2" t="s">
        <v>62</v>
      </c>
      <c r="D119" s="8">
        <v>328</v>
      </c>
      <c r="E119" s="8">
        <f>0.6*10.764*(3+2.8+2.8+1.5)</f>
        <v>65.229839999999996</v>
      </c>
      <c r="F119" s="8">
        <v>0</v>
      </c>
      <c r="G119" s="8">
        <f>D119+E119+F119</f>
        <v>393.22983999999997</v>
      </c>
      <c r="H119" s="8">
        <f>((2.4*3)+(1.4*3)+(2.8*2))*10.764</f>
        <v>182.988</v>
      </c>
      <c r="I119" s="8">
        <f>G119*1.45+H119</f>
        <v>753.17126799999983</v>
      </c>
      <c r="J119" s="15"/>
    </row>
    <row r="120" spans="1:10" x14ac:dyDescent="0.3">
      <c r="A120" s="74"/>
      <c r="B120" s="75"/>
      <c r="C120" s="75"/>
      <c r="D120" s="75"/>
      <c r="E120" s="75"/>
      <c r="F120" s="75"/>
      <c r="G120" s="75"/>
      <c r="H120" s="75"/>
      <c r="I120" s="75"/>
      <c r="J120" s="76"/>
    </row>
    <row r="121" spans="1:10" x14ac:dyDescent="0.3">
      <c r="A121" s="56" t="s">
        <v>163</v>
      </c>
      <c r="B121" s="56"/>
      <c r="C121" s="56"/>
      <c r="D121" s="56"/>
      <c r="E121" s="56"/>
      <c r="F121" s="56"/>
      <c r="G121" s="56"/>
      <c r="H121" s="56"/>
      <c r="I121" s="56"/>
      <c r="J121" s="56"/>
    </row>
    <row r="122" spans="1:10" ht="27.6" x14ac:dyDescent="0.3">
      <c r="A122" s="6"/>
      <c r="B122" s="7" t="s">
        <v>34</v>
      </c>
      <c r="C122" s="7" t="s">
        <v>35</v>
      </c>
      <c r="D122" s="18" t="s">
        <v>72</v>
      </c>
      <c r="E122" s="7" t="s">
        <v>92</v>
      </c>
      <c r="F122" s="7" t="s">
        <v>97</v>
      </c>
      <c r="G122" s="18" t="s">
        <v>41</v>
      </c>
      <c r="H122" s="19" t="s">
        <v>36</v>
      </c>
      <c r="I122" s="19" t="s">
        <v>42</v>
      </c>
      <c r="J122" s="3"/>
    </row>
    <row r="123" spans="1:10" x14ac:dyDescent="0.3">
      <c r="A123" s="4"/>
      <c r="B123" s="7">
        <v>1</v>
      </c>
      <c r="C123" s="2" t="s">
        <v>61</v>
      </c>
      <c r="D123" s="8">
        <v>427</v>
      </c>
      <c r="E123" s="8">
        <f>(1.35+1.5)*1.5*10.764</f>
        <v>46.016100000000002</v>
      </c>
      <c r="F123" s="8">
        <f>(3.2+2.9)*1.5*10.764</f>
        <v>98.490599999999972</v>
      </c>
      <c r="G123" s="8">
        <f>D123+E123+F123</f>
        <v>571.50669999999991</v>
      </c>
      <c r="H123" s="8">
        <f>1.6*5.2*10.764</f>
        <v>89.556479999999993</v>
      </c>
      <c r="I123" s="8">
        <f>G123*1.45+H123</f>
        <v>918.24119499999983</v>
      </c>
      <c r="J123" s="3"/>
    </row>
    <row r="124" spans="1:10" x14ac:dyDescent="0.3">
      <c r="A124" s="4"/>
      <c r="B124" s="7">
        <v>2</v>
      </c>
      <c r="C124" s="7" t="s">
        <v>62</v>
      </c>
      <c r="D124" s="8">
        <v>328</v>
      </c>
      <c r="E124" s="8">
        <f>0.6*10.764*(3+2.8+2.8+1.5)</f>
        <v>65.229839999999996</v>
      </c>
      <c r="F124" s="8">
        <v>0</v>
      </c>
      <c r="G124" s="8">
        <f>D124+E124+F124</f>
        <v>393.22983999999997</v>
      </c>
      <c r="H124" s="8">
        <f>((2.4*3)+(1.4*3)+(2.8*2))*10.764</f>
        <v>182.988</v>
      </c>
      <c r="I124" s="8">
        <f>G124*1.45+H124</f>
        <v>753.17126799999983</v>
      </c>
      <c r="J124" s="3"/>
    </row>
    <row r="125" spans="1:10" x14ac:dyDescent="0.3">
      <c r="A125" s="4"/>
      <c r="B125" s="20">
        <v>3</v>
      </c>
      <c r="C125" s="20" t="s">
        <v>62</v>
      </c>
      <c r="D125" s="24">
        <v>403</v>
      </c>
      <c r="E125" s="24">
        <f>((5*0.6)+(1.25))*10.764</f>
        <v>45.747</v>
      </c>
      <c r="F125" s="24">
        <v>0</v>
      </c>
      <c r="G125" s="24">
        <f>D125+E125+F125</f>
        <v>448.74700000000001</v>
      </c>
      <c r="H125" s="24">
        <f>((2*3)+(1.4*3)+(2.8*2.5))*10.764</f>
        <v>185.14079999999998</v>
      </c>
      <c r="I125" s="24">
        <f>G125*1.45+H125</f>
        <v>835.82394999999997</v>
      </c>
      <c r="J125" s="3"/>
    </row>
    <row r="126" spans="1:10" x14ac:dyDescent="0.3">
      <c r="A126" s="61" t="s">
        <v>95</v>
      </c>
      <c r="B126" s="61"/>
      <c r="C126" s="61"/>
      <c r="D126" s="61"/>
      <c r="E126" s="61"/>
      <c r="F126" s="61"/>
      <c r="G126" s="61"/>
      <c r="H126" s="61"/>
      <c r="I126" s="61"/>
      <c r="J126" s="61"/>
    </row>
    <row r="127" spans="1:10" x14ac:dyDescent="0.3">
      <c r="A127" s="61" t="s">
        <v>164</v>
      </c>
      <c r="B127" s="61"/>
      <c r="C127" s="61"/>
      <c r="D127" s="61"/>
      <c r="E127" s="61"/>
      <c r="F127" s="61"/>
      <c r="G127" s="61"/>
      <c r="H127" s="61"/>
      <c r="I127" s="61"/>
      <c r="J127" s="61"/>
    </row>
    <row r="128" spans="1:10" ht="27.6" x14ac:dyDescent="0.3">
      <c r="A128" s="25"/>
      <c r="B128" s="7" t="s">
        <v>34</v>
      </c>
      <c r="C128" s="7" t="s">
        <v>35</v>
      </c>
      <c r="D128" s="18" t="s">
        <v>72</v>
      </c>
      <c r="E128" s="7" t="s">
        <v>92</v>
      </c>
      <c r="F128" s="7" t="s">
        <v>97</v>
      </c>
      <c r="G128" s="18" t="s">
        <v>41</v>
      </c>
      <c r="H128" s="19" t="s">
        <v>36</v>
      </c>
      <c r="I128" s="19" t="s">
        <v>42</v>
      </c>
      <c r="J128" s="26"/>
    </row>
    <row r="129" spans="1:11" x14ac:dyDescent="0.3">
      <c r="A129" s="25"/>
      <c r="B129" s="2">
        <v>1</v>
      </c>
      <c r="C129" s="7" t="s">
        <v>61</v>
      </c>
      <c r="D129" s="8">
        <f>((3.55*2.9)+(1.2*2.1)+(2.9*2.5)+(2.15*3.55)+(1.2*2.1)+(2.9*3.25))*10.764</f>
        <v>426.71186999999998</v>
      </c>
      <c r="E129" s="8">
        <f>(1.35+1.5)*1.5*10.764</f>
        <v>46.016100000000002</v>
      </c>
      <c r="F129" s="8">
        <f>(3.2+2.9)*1.5*10.764</f>
        <v>98.490599999999972</v>
      </c>
      <c r="G129" s="8">
        <f>D129+E129+F129</f>
        <v>571.21857</v>
      </c>
      <c r="H129" s="8">
        <f>1.6*5.2*10.764</f>
        <v>89.556479999999993</v>
      </c>
      <c r="I129" s="8">
        <f>G129*1.45+H129</f>
        <v>917.82340649999992</v>
      </c>
      <c r="J129" s="26"/>
    </row>
    <row r="130" spans="1:11" x14ac:dyDescent="0.3">
      <c r="A130" s="25"/>
      <c r="B130" s="2">
        <v>2</v>
      </c>
      <c r="C130" s="7" t="s">
        <v>62</v>
      </c>
      <c r="D130" s="8">
        <f>((3.05*2.9)+(1.2*1.8)+(1.55*1.8)+(2.9*2.55)+(2.9*3.2)+(2.9*2.4))*10.764</f>
        <v>402.89651999999995</v>
      </c>
      <c r="E130" s="8">
        <f>((5*0.6)+(1.25))*10.764</f>
        <v>45.747</v>
      </c>
      <c r="F130" s="8">
        <v>0</v>
      </c>
      <c r="G130" s="8">
        <f>D130+E130+F130</f>
        <v>448.64351999999997</v>
      </c>
      <c r="H130" s="8">
        <f>5*1.4*10.764</f>
        <v>75.347999999999999</v>
      </c>
      <c r="I130" s="8">
        <f>G130*1.45+H130</f>
        <v>725.88110399999994</v>
      </c>
      <c r="J130" s="26"/>
    </row>
    <row r="131" spans="1:11" x14ac:dyDescent="0.3">
      <c r="A131" s="25"/>
      <c r="B131" s="17">
        <v>3</v>
      </c>
      <c r="C131" s="20" t="s">
        <v>62</v>
      </c>
      <c r="D131" s="24">
        <f>((3.05*2.9)+(1.2*1.8)+(1.55*1.8)+(2.9*2.55)+(2.9*3.2))*10.764</f>
        <v>327.97907999999995</v>
      </c>
      <c r="E131" s="24">
        <f>0.6*10.764*(3+2.8+2.8+1.5)</f>
        <v>65.229839999999996</v>
      </c>
      <c r="F131" s="24">
        <v>0</v>
      </c>
      <c r="G131" s="24">
        <f>D131+E131+F131</f>
        <v>393.20891999999992</v>
      </c>
      <c r="H131" s="24">
        <f>((1.4*2.6)+(2.8*2))*10.764</f>
        <v>99.459359999999975</v>
      </c>
      <c r="I131" s="24">
        <f>G131*1.45+H131</f>
        <v>669.61229399999979</v>
      </c>
      <c r="J131" s="26"/>
    </row>
    <row r="132" spans="1:11" x14ac:dyDescent="0.3">
      <c r="A132" s="82" t="s">
        <v>163</v>
      </c>
      <c r="B132" s="82"/>
      <c r="C132" s="82"/>
      <c r="D132" s="82"/>
      <c r="E132" s="82"/>
      <c r="F132" s="82"/>
      <c r="G132" s="82"/>
      <c r="H132" s="82"/>
      <c r="I132" s="82"/>
      <c r="J132" s="26"/>
    </row>
    <row r="133" spans="1:11" ht="27.6" x14ac:dyDescent="0.3">
      <c r="A133" s="25"/>
      <c r="B133" s="7" t="s">
        <v>34</v>
      </c>
      <c r="C133" s="7" t="s">
        <v>35</v>
      </c>
      <c r="D133" s="18" t="s">
        <v>72</v>
      </c>
      <c r="E133" s="7" t="s">
        <v>92</v>
      </c>
      <c r="F133" s="7" t="s">
        <v>97</v>
      </c>
      <c r="G133" s="18" t="s">
        <v>41</v>
      </c>
      <c r="H133" s="19" t="s">
        <v>36</v>
      </c>
      <c r="I133" s="19" t="s">
        <v>42</v>
      </c>
      <c r="J133" s="26"/>
    </row>
    <row r="134" spans="1:11" x14ac:dyDescent="0.3">
      <c r="A134" s="25"/>
      <c r="B134" s="2">
        <v>1</v>
      </c>
      <c r="C134" s="7" t="s">
        <v>61</v>
      </c>
      <c r="D134" s="8">
        <f>((3.55*2.9)+(1.2*2.1)+(2.9*2.5)+(2.15*3.55)+(1.2*2.1)+(2.9*3.25))*10.764</f>
        <v>426.71186999999998</v>
      </c>
      <c r="E134" s="8">
        <f>(1.35+1.5)*1.5*10.764</f>
        <v>46.016100000000002</v>
      </c>
      <c r="F134" s="8">
        <f>(3.2+2.9)*1.5*10.764</f>
        <v>98.490599999999972</v>
      </c>
      <c r="G134" s="8">
        <f>D134+E134+F134</f>
        <v>571.21857</v>
      </c>
      <c r="H134" s="8">
        <f>1.6*5.2*10.764</f>
        <v>89.556479999999993</v>
      </c>
      <c r="I134" s="8">
        <f>G134*1.45+H134</f>
        <v>917.82340649999992</v>
      </c>
      <c r="J134" s="26"/>
    </row>
    <row r="135" spans="1:11" x14ac:dyDescent="0.3">
      <c r="A135" s="25"/>
      <c r="B135" s="7">
        <v>2</v>
      </c>
      <c r="C135" s="7" t="s">
        <v>62</v>
      </c>
      <c r="D135" s="8">
        <f>((3.05*2.9)+(1.2*1.8)+(1.55*1.8)+(2.9*2.55)+(2.9*3.2))*10.764</f>
        <v>327.97907999999995</v>
      </c>
      <c r="E135" s="8">
        <f>0.6*10.764*(3+2.8+2.8+1.5)</f>
        <v>65.229839999999996</v>
      </c>
      <c r="F135" s="8">
        <v>0</v>
      </c>
      <c r="G135" s="8">
        <f>D135+E135+F135</f>
        <v>393.20891999999992</v>
      </c>
      <c r="H135" s="8">
        <f>((1.4*2.6)+(2.8*2))*10.764</f>
        <v>99.459359999999975</v>
      </c>
      <c r="I135" s="8">
        <f>G135*1.45+H135</f>
        <v>669.61229399999979</v>
      </c>
      <c r="J135" s="26"/>
      <c r="K135" s="1"/>
    </row>
    <row r="136" spans="1:11" x14ac:dyDescent="0.3">
      <c r="A136" s="25"/>
      <c r="B136" s="20">
        <v>3</v>
      </c>
      <c r="C136" s="20" t="s">
        <v>62</v>
      </c>
      <c r="D136" s="24">
        <f>((3.05*2.9)+(1.2*1.8)+(1.55*1.8)+(2.9*2.55)+(2.9*3.2)+(2.9*2.4))*10.764</f>
        <v>402.89651999999995</v>
      </c>
      <c r="E136" s="24">
        <f>((5*0.6)+(1.25))*10.764</f>
        <v>45.747</v>
      </c>
      <c r="F136" s="24">
        <v>0</v>
      </c>
      <c r="G136" s="24">
        <f>D136+E136+F136</f>
        <v>448.64351999999997</v>
      </c>
      <c r="H136" s="24">
        <f>5*1.4*10.764</f>
        <v>75.347999999999999</v>
      </c>
      <c r="I136" s="24">
        <f>G136*1.45+H136</f>
        <v>725.88110399999994</v>
      </c>
      <c r="J136" s="26"/>
      <c r="K136" s="1"/>
    </row>
    <row r="137" spans="1:11" x14ac:dyDescent="0.3">
      <c r="A137" s="62" t="s">
        <v>96</v>
      </c>
      <c r="B137" s="62"/>
      <c r="C137" s="62"/>
      <c r="D137" s="62"/>
      <c r="E137" s="62"/>
      <c r="F137" s="62"/>
      <c r="G137" s="62"/>
      <c r="H137" s="62"/>
      <c r="I137" s="62"/>
      <c r="J137" s="62"/>
    </row>
    <row r="138" spans="1:11" x14ac:dyDescent="0.3">
      <c r="A138" s="62" t="s">
        <v>164</v>
      </c>
      <c r="B138" s="62"/>
      <c r="C138" s="62"/>
      <c r="D138" s="62"/>
      <c r="E138" s="62"/>
      <c r="F138" s="62"/>
      <c r="G138" s="62"/>
      <c r="H138" s="62"/>
      <c r="I138" s="62"/>
      <c r="J138" s="62"/>
    </row>
    <row r="139" spans="1:11" ht="27.6" x14ac:dyDescent="0.3">
      <c r="A139" s="28"/>
      <c r="B139" s="7" t="s">
        <v>34</v>
      </c>
      <c r="C139" s="7" t="s">
        <v>35</v>
      </c>
      <c r="D139" s="18" t="s">
        <v>72</v>
      </c>
      <c r="E139" s="7" t="s">
        <v>92</v>
      </c>
      <c r="F139" s="7" t="s">
        <v>97</v>
      </c>
      <c r="G139" s="18" t="s">
        <v>41</v>
      </c>
      <c r="H139" s="19" t="s">
        <v>36</v>
      </c>
      <c r="I139" s="19" t="s">
        <v>42</v>
      </c>
      <c r="J139" s="27"/>
    </row>
    <row r="140" spans="1:11" x14ac:dyDescent="0.3">
      <c r="A140" s="28"/>
      <c r="B140" s="17">
        <v>1</v>
      </c>
      <c r="C140" s="20" t="s">
        <v>61</v>
      </c>
      <c r="D140" s="24">
        <f>((3.55*2.9)+(1.2*2.1)+(2.9*2.5)+(2.15*3.55)+(1.2*2.1)+(2.9*3.25))*10.764</f>
        <v>426.71186999999998</v>
      </c>
      <c r="E140" s="24">
        <f>(1.35+1.5)*1.5*10.764</f>
        <v>46.016100000000002</v>
      </c>
      <c r="F140" s="24">
        <f>(3.2+2.9)*1.5*10.764</f>
        <v>98.490599999999972</v>
      </c>
      <c r="G140" s="24">
        <f>D140+E140+F140</f>
        <v>571.21857</v>
      </c>
      <c r="H140" s="24">
        <f>1.6*5.2*10.764</f>
        <v>89.556479999999993</v>
      </c>
      <c r="I140" s="24">
        <f>G140*1.45+H140</f>
        <v>917.82340649999992</v>
      </c>
      <c r="J140" s="27"/>
    </row>
    <row r="141" spans="1:11" x14ac:dyDescent="0.3">
      <c r="A141" s="62" t="s">
        <v>163</v>
      </c>
      <c r="B141" s="62"/>
      <c r="C141" s="62"/>
      <c r="D141" s="62"/>
      <c r="E141" s="62"/>
      <c r="F141" s="62"/>
      <c r="G141" s="62"/>
      <c r="H141" s="62"/>
      <c r="I141" s="62"/>
      <c r="J141" s="62"/>
    </row>
    <row r="142" spans="1:11" ht="27.6" x14ac:dyDescent="0.3">
      <c r="A142" s="28"/>
      <c r="B142" s="7" t="s">
        <v>34</v>
      </c>
      <c r="C142" s="7" t="s">
        <v>35</v>
      </c>
      <c r="D142" s="18" t="s">
        <v>72</v>
      </c>
      <c r="E142" s="7" t="s">
        <v>92</v>
      </c>
      <c r="F142" s="7" t="s">
        <v>97</v>
      </c>
      <c r="G142" s="18" t="s">
        <v>41</v>
      </c>
      <c r="H142" s="19" t="s">
        <v>36</v>
      </c>
      <c r="I142" s="19" t="s">
        <v>42</v>
      </c>
      <c r="J142" s="27"/>
    </row>
    <row r="143" spans="1:11" x14ac:dyDescent="0.3">
      <c r="A143" s="25"/>
      <c r="B143" s="17">
        <v>1</v>
      </c>
      <c r="C143" s="20" t="s">
        <v>61</v>
      </c>
      <c r="D143" s="24">
        <f>((3.55*2.9)+(1.2*2.1)+(2.9*2.5)+(2.15*3.55)+(1.2*2.1)+(2.9*3.25))*10.764</f>
        <v>426.71186999999998</v>
      </c>
      <c r="E143" s="24">
        <f>(1.35+1.5)*1.5*10.764</f>
        <v>46.016100000000002</v>
      </c>
      <c r="F143" s="24">
        <f>(3.2+2.9)*1.5*10.764</f>
        <v>98.490599999999972</v>
      </c>
      <c r="G143" s="24">
        <f>D143+E143+F143</f>
        <v>571.21857</v>
      </c>
      <c r="H143" s="24">
        <f>1.6*5.2*10.764</f>
        <v>89.556479999999993</v>
      </c>
      <c r="I143" s="24">
        <f>G143*1.45+H143</f>
        <v>917.82340649999992</v>
      </c>
      <c r="J143" s="26"/>
    </row>
    <row r="144" spans="1:11" x14ac:dyDescent="0.3">
      <c r="A144" s="64"/>
      <c r="B144" s="64"/>
      <c r="C144" s="64"/>
      <c r="D144" s="64"/>
      <c r="E144" s="64"/>
      <c r="F144" s="64"/>
      <c r="G144" s="64"/>
      <c r="H144" s="64"/>
      <c r="I144" s="64"/>
      <c r="J144" s="64"/>
    </row>
    <row r="145" spans="1:10" ht="89.4" customHeight="1" x14ac:dyDescent="0.3">
      <c r="A145" s="77" t="s">
        <v>165</v>
      </c>
      <c r="B145" s="78"/>
      <c r="C145" s="78"/>
      <c r="D145" s="78"/>
      <c r="E145" s="78"/>
      <c r="F145" s="78"/>
      <c r="G145" s="78"/>
      <c r="H145" s="78"/>
      <c r="I145" s="78"/>
      <c r="J145" s="78"/>
    </row>
    <row r="146" spans="1:10" x14ac:dyDescent="0.3">
      <c r="A146" s="63" t="s">
        <v>37</v>
      </c>
      <c r="B146" s="63"/>
      <c r="C146" s="63"/>
      <c r="D146" s="63"/>
      <c r="E146" s="63"/>
      <c r="F146" s="63"/>
      <c r="G146" s="63"/>
      <c r="H146" s="63"/>
      <c r="I146" s="63"/>
      <c r="J146" s="63"/>
    </row>
    <row r="147" spans="1:10" x14ac:dyDescent="0.3">
      <c r="A147" s="58" t="s">
        <v>115</v>
      </c>
      <c r="B147" s="59"/>
      <c r="C147" s="59"/>
      <c r="D147" s="59"/>
      <c r="E147" s="59"/>
      <c r="F147" s="59"/>
      <c r="G147" s="59"/>
      <c r="H147" s="59"/>
      <c r="I147" s="59"/>
      <c r="J147" s="60"/>
    </row>
    <row r="148" spans="1:10" x14ac:dyDescent="0.3">
      <c r="A148" s="63" t="s">
        <v>39</v>
      </c>
      <c r="B148" s="63"/>
      <c r="C148" s="63"/>
      <c r="D148" s="63"/>
      <c r="E148" s="63"/>
      <c r="F148" s="63"/>
      <c r="G148" s="63"/>
      <c r="H148" s="63"/>
      <c r="I148" s="63"/>
      <c r="J148" s="63"/>
    </row>
    <row r="149" spans="1:10" x14ac:dyDescent="0.3">
      <c r="A149" s="47" t="s">
        <v>40</v>
      </c>
      <c r="B149" s="47"/>
      <c r="C149" s="47"/>
      <c r="D149" s="47"/>
      <c r="E149" s="47"/>
      <c r="F149" s="47"/>
      <c r="G149" s="47"/>
      <c r="H149" s="47"/>
      <c r="I149" s="47"/>
      <c r="J149" s="47"/>
    </row>
    <row r="150" spans="1:10" x14ac:dyDescent="0.3">
      <c r="A150" s="58" t="s">
        <v>113</v>
      </c>
      <c r="B150" s="59"/>
      <c r="C150" s="59"/>
      <c r="D150" s="59"/>
      <c r="E150" s="59"/>
      <c r="F150" s="59"/>
      <c r="G150" s="59"/>
      <c r="H150" s="59"/>
      <c r="I150" s="59"/>
      <c r="J150" s="60"/>
    </row>
    <row r="151" spans="1:10" x14ac:dyDescent="0.3">
      <c r="A151" s="46" t="s">
        <v>38</v>
      </c>
      <c r="B151" s="56"/>
      <c r="C151" s="56"/>
      <c r="D151" s="56"/>
      <c r="E151" s="56"/>
      <c r="F151" s="56"/>
      <c r="G151" s="56"/>
      <c r="H151" s="56"/>
      <c r="I151" s="56"/>
      <c r="J151" s="56"/>
    </row>
    <row r="152" spans="1:10" x14ac:dyDescent="0.3">
      <c r="A152" s="56"/>
      <c r="B152" s="56"/>
      <c r="C152" s="56"/>
      <c r="D152" s="56"/>
      <c r="E152" s="56"/>
      <c r="F152" s="56"/>
      <c r="G152" s="56"/>
      <c r="H152" s="56"/>
      <c r="I152" s="56"/>
      <c r="J152" s="56"/>
    </row>
    <row r="153" spans="1:10" x14ac:dyDescent="0.3">
      <c r="A153" s="56"/>
      <c r="B153" s="56"/>
      <c r="C153" s="56"/>
      <c r="D153" s="56"/>
      <c r="E153" s="56"/>
      <c r="F153" s="56"/>
      <c r="G153" s="56"/>
      <c r="H153" s="56"/>
      <c r="I153" s="56"/>
      <c r="J153" s="56"/>
    </row>
    <row r="154" spans="1:10" x14ac:dyDescent="0.3">
      <c r="A154" s="56"/>
      <c r="B154" s="56"/>
      <c r="C154" s="56"/>
      <c r="D154" s="56"/>
      <c r="E154" s="56"/>
      <c r="F154" s="56"/>
      <c r="G154" s="56"/>
      <c r="H154" s="56"/>
      <c r="I154" s="56"/>
      <c r="J154" s="56"/>
    </row>
    <row r="155" spans="1:10" hidden="1" x14ac:dyDescent="0.3"/>
    <row r="156" spans="1:10" x14ac:dyDescent="0.3">
      <c r="A156" s="29" t="s">
        <v>116</v>
      </c>
    </row>
    <row r="185" spans="1:21" s="1" customFormat="1" ht="14.4" customHeight="1" x14ac:dyDescent="0.3">
      <c r="A185"/>
      <c r="B185"/>
      <c r="C185"/>
      <c r="D185"/>
      <c r="E185"/>
      <c r="F185"/>
      <c r="G185"/>
      <c r="H185"/>
      <c r="I185"/>
      <c r="J185"/>
      <c r="L185"/>
      <c r="M185"/>
      <c r="N185"/>
      <c r="O185"/>
      <c r="P185"/>
      <c r="Q185"/>
      <c r="R185"/>
      <c r="S185"/>
      <c r="T185"/>
      <c r="U185"/>
    </row>
    <row r="186" spans="1:21" s="1" customFormat="1" x14ac:dyDescent="0.3">
      <c r="A186"/>
      <c r="B186"/>
      <c r="C186"/>
      <c r="D186"/>
      <c r="E186"/>
      <c r="F186"/>
      <c r="G186"/>
      <c r="H186"/>
      <c r="I186"/>
      <c r="J186"/>
      <c r="L186"/>
      <c r="M186"/>
      <c r="N186"/>
      <c r="O186"/>
      <c r="P186"/>
      <c r="Q186"/>
      <c r="R186"/>
      <c r="S186"/>
      <c r="T186"/>
      <c r="U186"/>
    </row>
    <row r="203" spans="1:1" x14ac:dyDescent="0.3">
      <c r="A203" s="29" t="s">
        <v>117</v>
      </c>
    </row>
  </sheetData>
  <mergeCells count="170">
    <mergeCell ref="A31:B31"/>
    <mergeCell ref="C31:J31"/>
    <mergeCell ref="F54:G54"/>
    <mergeCell ref="A58:B58"/>
    <mergeCell ref="D66:E66"/>
    <mergeCell ref="A64:B64"/>
    <mergeCell ref="D64:E64"/>
    <mergeCell ref="A65:B65"/>
    <mergeCell ref="A54:B54"/>
    <mergeCell ref="D54:E54"/>
    <mergeCell ref="D58:E58"/>
    <mergeCell ref="A59:B59"/>
    <mergeCell ref="D59:E59"/>
    <mergeCell ref="A60:B60"/>
    <mergeCell ref="D65:E65"/>
    <mergeCell ref="A66:B66"/>
    <mergeCell ref="D60:E60"/>
    <mergeCell ref="A61:B61"/>
    <mergeCell ref="D61:E61"/>
    <mergeCell ref="A62:B62"/>
    <mergeCell ref="D62:E62"/>
    <mergeCell ref="A63:B63"/>
    <mergeCell ref="A132:I132"/>
    <mergeCell ref="A43:E43"/>
    <mergeCell ref="F43:J43"/>
    <mergeCell ref="A44:E45"/>
    <mergeCell ref="F44:J45"/>
    <mergeCell ref="A50:E50"/>
    <mergeCell ref="G81:J81"/>
    <mergeCell ref="A82:F82"/>
    <mergeCell ref="A56:B56"/>
    <mergeCell ref="D56:E56"/>
    <mergeCell ref="F56:G56"/>
    <mergeCell ref="A114:J114"/>
    <mergeCell ref="A79:F79"/>
    <mergeCell ref="G79:J79"/>
    <mergeCell ref="A68:J68"/>
    <mergeCell ref="A75:J75"/>
    <mergeCell ref="I54:J54"/>
    <mergeCell ref="A55:B55"/>
    <mergeCell ref="C55:J55"/>
    <mergeCell ref="H56:J56"/>
    <mergeCell ref="A57:B57"/>
    <mergeCell ref="D57:E57"/>
    <mergeCell ref="F57:G66"/>
    <mergeCell ref="H57:J66"/>
    <mergeCell ref="A145:J145"/>
    <mergeCell ref="A148:J148"/>
    <mergeCell ref="A147:J147"/>
    <mergeCell ref="A149:J149"/>
    <mergeCell ref="A2:J2"/>
    <mergeCell ref="A3:E3"/>
    <mergeCell ref="F3:J3"/>
    <mergeCell ref="A4:E4"/>
    <mergeCell ref="F4:J4"/>
    <mergeCell ref="A8:E8"/>
    <mergeCell ref="A9:E9"/>
    <mergeCell ref="A121:J121"/>
    <mergeCell ref="F8:J8"/>
    <mergeCell ref="F9:J9"/>
    <mergeCell ref="A10:J10"/>
    <mergeCell ref="A12:J12"/>
    <mergeCell ref="A5:E5"/>
    <mergeCell ref="F5:J5"/>
    <mergeCell ref="A6:E6"/>
    <mergeCell ref="F6:J6"/>
    <mergeCell ref="F42:J42"/>
    <mergeCell ref="A138:J138"/>
    <mergeCell ref="A120:J120"/>
    <mergeCell ref="A127:J127"/>
    <mergeCell ref="A7:E7"/>
    <mergeCell ref="F7:J7"/>
    <mergeCell ref="A11:J11"/>
    <mergeCell ref="A13:E13"/>
    <mergeCell ref="F13:H13"/>
    <mergeCell ref="I13:J13"/>
    <mergeCell ref="A14:E14"/>
    <mergeCell ref="F14:J14"/>
    <mergeCell ref="A15:E15"/>
    <mergeCell ref="F15:J15"/>
    <mergeCell ref="G25:H25"/>
    <mergeCell ref="I25:J25"/>
    <mergeCell ref="A16:E16"/>
    <mergeCell ref="F16:J16"/>
    <mergeCell ref="A17:E18"/>
    <mergeCell ref="F17:J18"/>
    <mergeCell ref="A19:E20"/>
    <mergeCell ref="F19:J20"/>
    <mergeCell ref="A26:B26"/>
    <mergeCell ref="A21:E21"/>
    <mergeCell ref="F21:J21"/>
    <mergeCell ref="A22:J22"/>
    <mergeCell ref="A23:J23"/>
    <mergeCell ref="A24:J24"/>
    <mergeCell ref="C26:J26"/>
    <mergeCell ref="A25:B25"/>
    <mergeCell ref="C25:D25"/>
    <mergeCell ref="E25:F25"/>
    <mergeCell ref="A30:B30"/>
    <mergeCell ref="C30:J30"/>
    <mergeCell ref="A48:J48"/>
    <mergeCell ref="A49:E49"/>
    <mergeCell ref="F49:J49"/>
    <mergeCell ref="A32:J32"/>
    <mergeCell ref="A33:J34"/>
    <mergeCell ref="A35:E35"/>
    <mergeCell ref="F35:J35"/>
    <mergeCell ref="A36:E36"/>
    <mergeCell ref="F36:J36"/>
    <mergeCell ref="I46:J46"/>
    <mergeCell ref="A41:J41"/>
    <mergeCell ref="A42:E42"/>
    <mergeCell ref="A37:E37"/>
    <mergeCell ref="A38:E38"/>
    <mergeCell ref="F37:J37"/>
    <mergeCell ref="F38:J38"/>
    <mergeCell ref="A39:E39"/>
    <mergeCell ref="F39:J39"/>
    <mergeCell ref="A40:E40"/>
    <mergeCell ref="F40:J40"/>
    <mergeCell ref="A47:E47"/>
    <mergeCell ref="F47:J47"/>
    <mergeCell ref="A151:J154"/>
    <mergeCell ref="A83:F83"/>
    <mergeCell ref="G83:J83"/>
    <mergeCell ref="A84:J84"/>
    <mergeCell ref="A80:F80"/>
    <mergeCell ref="A150:J150"/>
    <mergeCell ref="A104:J104"/>
    <mergeCell ref="A109:J109"/>
    <mergeCell ref="A115:J115"/>
    <mergeCell ref="A89:J89"/>
    <mergeCell ref="A93:J93"/>
    <mergeCell ref="A98:J98"/>
    <mergeCell ref="A126:J126"/>
    <mergeCell ref="A92:J92"/>
    <mergeCell ref="A103:J103"/>
    <mergeCell ref="A85:J85"/>
    <mergeCell ref="A86:J86"/>
    <mergeCell ref="G82:J82"/>
    <mergeCell ref="G80:J80"/>
    <mergeCell ref="A81:F81"/>
    <mergeCell ref="A141:J141"/>
    <mergeCell ref="A146:J146"/>
    <mergeCell ref="A144:J144"/>
    <mergeCell ref="A137:J137"/>
    <mergeCell ref="A1:J1"/>
    <mergeCell ref="A77:F77"/>
    <mergeCell ref="G77:J77"/>
    <mergeCell ref="A78:F78"/>
    <mergeCell ref="G78:J78"/>
    <mergeCell ref="A53:J53"/>
    <mergeCell ref="A51:E51"/>
    <mergeCell ref="A69:J74"/>
    <mergeCell ref="A67:J67"/>
    <mergeCell ref="A46:E46"/>
    <mergeCell ref="F51:J51"/>
    <mergeCell ref="A52:J52"/>
    <mergeCell ref="D63:E63"/>
    <mergeCell ref="A76:F76"/>
    <mergeCell ref="G76:J76"/>
    <mergeCell ref="A27:B27"/>
    <mergeCell ref="C27:D27"/>
    <mergeCell ref="E27:F27"/>
    <mergeCell ref="G27:H27"/>
    <mergeCell ref="I27:J27"/>
    <mergeCell ref="A28:J28"/>
    <mergeCell ref="A29:J29"/>
    <mergeCell ref="F46:H46"/>
    <mergeCell ref="F50:J50"/>
  </mergeCells>
  <hyperlinks>
    <hyperlink ref="C31" r:id="rId1" xr:uid="{00000000-0004-0000-0000-000000000000}"/>
  </hyperlinks>
  <pageMargins left="0.39370078740157483" right="0.59055118110236227" top="0.78740157480314965" bottom="0.78740157480314965" header="0.19685039370078741" footer="0.19685039370078741"/>
  <pageSetup scale="92" fitToHeight="0" orientation="portrait" r:id="rId2"/>
  <headerFooter>
    <oddHeader>&amp;C&amp;G</oddHeader>
    <oddFooter>&amp;L&amp;"Times New Roman,Bold"Ref : &amp;F&amp;C&amp;G&amp;R&amp;P</oddFooter>
  </headerFooter>
  <rowBreaks count="2" manualBreakCount="2">
    <brk id="155" max="16383" man="1"/>
    <brk id="20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K31"/>
  <sheetViews>
    <sheetView topLeftCell="A15" workbookViewId="0">
      <selection activeCell="J32" sqref="J32"/>
    </sheetView>
  </sheetViews>
  <sheetFormatPr defaultRowHeight="14.4" x14ac:dyDescent="0.3"/>
  <cols>
    <col min="10" max="10" width="9" bestFit="1" customWidth="1"/>
  </cols>
  <sheetData>
    <row r="3" spans="1:10" x14ac:dyDescent="0.3">
      <c r="A3" s="6"/>
      <c r="B3" s="2">
        <v>1</v>
      </c>
      <c r="C3" s="2" t="s">
        <v>61</v>
      </c>
      <c r="D3" s="8">
        <f>((2.9*2.4)+(2.9*3.2)+(2.9*2.55)+(1.2*1.8)+(1.55*1.8)+(2.9*3.05))*10.764</f>
        <v>402.8965199999999</v>
      </c>
      <c r="E3" s="8">
        <v>0</v>
      </c>
      <c r="F3" s="8">
        <v>0</v>
      </c>
      <c r="G3" s="8">
        <f t="shared" ref="G3:G30" si="0">D3+E3+F3</f>
        <v>402.8965199999999</v>
      </c>
      <c r="H3" s="8">
        <v>0</v>
      </c>
      <c r="I3" s="8">
        <f t="shared" ref="I3:I30" si="1">G3*1.45+H3</f>
        <v>584.19995399999982</v>
      </c>
      <c r="J3" s="3"/>
    </row>
    <row r="4" spans="1:10" x14ac:dyDescent="0.3">
      <c r="A4" s="6"/>
      <c r="B4" s="2">
        <v>1</v>
      </c>
      <c r="C4" s="2" t="s">
        <v>61</v>
      </c>
      <c r="D4" s="9">
        <f>((2.9*2.4)+(2.9*3.2)+(2.9*2.55)+(1.2*1.8)+(1.55*1.8)+(2.9*3.05))*10.764</f>
        <v>402.8965199999999</v>
      </c>
      <c r="E4" s="9">
        <v>0</v>
      </c>
      <c r="F4" s="9">
        <v>0</v>
      </c>
      <c r="G4" s="9">
        <f t="shared" si="0"/>
        <v>402.8965199999999</v>
      </c>
      <c r="H4" s="9">
        <v>0</v>
      </c>
      <c r="I4" s="9">
        <f t="shared" si="1"/>
        <v>584.19995399999982</v>
      </c>
      <c r="J4" s="3"/>
    </row>
    <row r="5" spans="1:10" x14ac:dyDescent="0.3">
      <c r="A5" s="4"/>
      <c r="B5" s="7">
        <v>1</v>
      </c>
      <c r="C5" s="7" t="s">
        <v>61</v>
      </c>
      <c r="D5" s="8">
        <f>((3.55*2.9)+(1.2*2.1)+(2.9*2.5)+(2.15*3.55)+(1.2*2.1)+(2.9*3.25))*10.764</f>
        <v>426.71186999999998</v>
      </c>
      <c r="E5" s="8">
        <f>(1.35+1.5)*1.5*10.764</f>
        <v>46.016100000000002</v>
      </c>
      <c r="F5" s="8">
        <f>(3.2+2.9)*1.5*10.764</f>
        <v>98.490599999999972</v>
      </c>
      <c r="G5" s="8">
        <f t="shared" si="0"/>
        <v>571.21857</v>
      </c>
      <c r="H5" s="8">
        <f>1.6*5.2*10.764</f>
        <v>89.556479999999993</v>
      </c>
      <c r="I5" s="8">
        <f t="shared" si="1"/>
        <v>917.82340649999992</v>
      </c>
      <c r="J5" s="3"/>
    </row>
    <row r="6" spans="1:10" x14ac:dyDescent="0.3">
      <c r="A6" s="4"/>
      <c r="B6" s="7">
        <v>2</v>
      </c>
      <c r="C6" s="7" t="s">
        <v>62</v>
      </c>
      <c r="D6" s="8">
        <f>((3.05*2.9)+(1.2*1.8)+(1.55*1.8)+(2.9*2.55)+(2.9*3.2))*10.764</f>
        <v>327.97907999999995</v>
      </c>
      <c r="E6" s="8">
        <f>0.6*10.764*(3+2.8+2.8+1.5)</f>
        <v>65.229839999999996</v>
      </c>
      <c r="F6" s="8">
        <v>0</v>
      </c>
      <c r="G6" s="8">
        <f t="shared" si="0"/>
        <v>393.20891999999992</v>
      </c>
      <c r="H6" s="8">
        <f>((2.4*3)+(1.4*3)+(2.8*2))*10.764</f>
        <v>182.988</v>
      </c>
      <c r="I6" s="8">
        <f t="shared" si="1"/>
        <v>753.14093399999979</v>
      </c>
      <c r="J6" s="3"/>
    </row>
    <row r="7" spans="1:10" x14ac:dyDescent="0.3">
      <c r="A7" s="4"/>
      <c r="B7" s="7">
        <v>3</v>
      </c>
      <c r="C7" s="7" t="s">
        <v>62</v>
      </c>
      <c r="D7" s="8">
        <f>((3.05*2.9)+(1.2*1.8)+(1.55*1.8)+(2.9*2.55)+(2.9*3.2)+(2.9*2.4))*10.764</f>
        <v>402.89651999999995</v>
      </c>
      <c r="E7" s="8">
        <f>((5*0.6)+(1.25))*10.764</f>
        <v>45.747</v>
      </c>
      <c r="F7" s="8">
        <v>0</v>
      </c>
      <c r="G7" s="8">
        <f t="shared" si="0"/>
        <v>448.64351999999997</v>
      </c>
      <c r="H7" s="8">
        <f>((2*3)+(1.4*3)+(2.8*2.5))*10.764</f>
        <v>185.14079999999998</v>
      </c>
      <c r="I7" s="8">
        <f t="shared" si="1"/>
        <v>835.67390399999999</v>
      </c>
      <c r="J7" s="3"/>
    </row>
    <row r="8" spans="1:10" x14ac:dyDescent="0.3">
      <c r="A8" s="4"/>
      <c r="B8" s="7">
        <v>1</v>
      </c>
      <c r="C8" s="7" t="s">
        <v>61</v>
      </c>
      <c r="D8" s="8">
        <f>((3.05*2.9)+(1.2*1.8)+(1.55*1.8)+(2.9*2.55)+(2.9*3.2))*10.764</f>
        <v>327.97907999999995</v>
      </c>
      <c r="E8" s="8">
        <f>0.6*10.764*(3+2.8+2.8+1.5)</f>
        <v>65.229839999999996</v>
      </c>
      <c r="F8" s="8">
        <v>0</v>
      </c>
      <c r="G8" s="8">
        <f t="shared" si="0"/>
        <v>393.20891999999992</v>
      </c>
      <c r="H8" s="8">
        <f>((2.4*3)+(1.4*3)+(2.8*2))*10.764</f>
        <v>182.988</v>
      </c>
      <c r="I8" s="8">
        <f t="shared" si="1"/>
        <v>753.14093399999979</v>
      </c>
      <c r="J8" s="3"/>
    </row>
    <row r="9" spans="1:10" x14ac:dyDescent="0.3">
      <c r="A9" s="4"/>
      <c r="B9" s="7">
        <v>2</v>
      </c>
      <c r="C9" s="7" t="s">
        <v>62</v>
      </c>
      <c r="D9" s="8">
        <f>((3.05*2.9)+(1.2*1.8)+(1.55*1.8)+(2.9*2.55)+(2.9*3.2))*10.764</f>
        <v>327.97907999999995</v>
      </c>
      <c r="E9" s="8">
        <f>0.6*10.764*(3+2.8+2.8+1.5)</f>
        <v>65.229839999999996</v>
      </c>
      <c r="F9" s="8">
        <v>0</v>
      </c>
      <c r="G9" s="8">
        <f t="shared" si="0"/>
        <v>393.20891999999992</v>
      </c>
      <c r="H9" s="8">
        <f>((2.4*3)+(1.4*3)+(2.8*2))*10.764</f>
        <v>182.988</v>
      </c>
      <c r="I9" s="8">
        <f t="shared" si="1"/>
        <v>753.14093399999979</v>
      </c>
      <c r="J9" s="3"/>
    </row>
    <row r="10" spans="1:10" x14ac:dyDescent="0.3">
      <c r="A10" s="4"/>
      <c r="B10" s="7">
        <v>3</v>
      </c>
      <c r="C10" s="7" t="s">
        <v>62</v>
      </c>
      <c r="D10" s="8">
        <f>((3.05*2.9)+(1.2*1.8)+(1.55*1.8)+(2.9*2.55)+(2.9*3.2)+(2.9*2.4))*10.764</f>
        <v>402.89651999999995</v>
      </c>
      <c r="E10" s="8">
        <f>((5*0.6)+(1.25))*10.764</f>
        <v>45.747</v>
      </c>
      <c r="F10" s="8">
        <v>0</v>
      </c>
      <c r="G10" s="8">
        <f t="shared" si="0"/>
        <v>448.64351999999997</v>
      </c>
      <c r="H10" s="8">
        <f>((2*3)+(1.4*3)+(2.8*2.5))*10.764</f>
        <v>185.14079999999998</v>
      </c>
      <c r="I10" s="8">
        <f t="shared" si="1"/>
        <v>835.67390399999999</v>
      </c>
      <c r="J10" s="3"/>
    </row>
    <row r="11" spans="1:10" x14ac:dyDescent="0.3">
      <c r="A11" s="5"/>
      <c r="B11" s="2">
        <v>1</v>
      </c>
      <c r="C11" s="7" t="s">
        <v>61</v>
      </c>
      <c r="D11" s="8">
        <f>((3.55*2.9)+(1.2*2.1)+(2.9*2.5)+(2.15*3.55)+(1.2*2.1)+(2.9*3.25))*10.764</f>
        <v>426.71186999999998</v>
      </c>
      <c r="E11" s="8">
        <f>(1.35+1.5)*1.5*10.764</f>
        <v>46.016100000000002</v>
      </c>
      <c r="F11" s="8">
        <f>(3.2+2.9)*1.5*10.764</f>
        <v>98.490599999999972</v>
      </c>
      <c r="G11" s="8">
        <f t="shared" si="0"/>
        <v>571.21857</v>
      </c>
      <c r="H11" s="8">
        <f>1.6*5.2*10.764</f>
        <v>89.556479999999993</v>
      </c>
      <c r="I11" s="8">
        <f t="shared" si="1"/>
        <v>917.82340649999992</v>
      </c>
      <c r="J11" s="3"/>
    </row>
    <row r="12" spans="1:10" x14ac:dyDescent="0.3">
      <c r="A12" s="5"/>
      <c r="B12" s="2">
        <v>2</v>
      </c>
      <c r="C12" s="7" t="s">
        <v>62</v>
      </c>
      <c r="D12" s="8">
        <f>((3.05*2.9)+(1.2*1.8)+(1.55*1.8)+(2.9*2.55)+(2.9*3.2)+(2.9*2.4))*10.764</f>
        <v>402.89651999999995</v>
      </c>
      <c r="E12" s="8">
        <f>((5*0.6)+(1.25))*10.764</f>
        <v>45.747</v>
      </c>
      <c r="F12" s="8">
        <v>0</v>
      </c>
      <c r="G12" s="8">
        <f t="shared" si="0"/>
        <v>448.64351999999997</v>
      </c>
      <c r="H12" s="8">
        <f>5*1.4*10.764</f>
        <v>75.347999999999999</v>
      </c>
      <c r="I12" s="8">
        <f t="shared" si="1"/>
        <v>725.88110399999994</v>
      </c>
      <c r="J12" s="3"/>
    </row>
    <row r="13" spans="1:10" x14ac:dyDescent="0.3">
      <c r="A13" s="6"/>
      <c r="B13" s="2">
        <v>3</v>
      </c>
      <c r="C13" s="7" t="s">
        <v>62</v>
      </c>
      <c r="D13" s="8">
        <f>((3.05*2.9)+(1.2*1.8)+(1.55*1.8)+(2.9*2.55)+(2.9*3.2))*10.764</f>
        <v>327.97907999999995</v>
      </c>
      <c r="E13" s="8">
        <f>0.6*10.764*(3+2.8+2.8+1.5)</f>
        <v>65.229839999999996</v>
      </c>
      <c r="F13" s="8">
        <v>0</v>
      </c>
      <c r="G13" s="8">
        <f t="shared" si="0"/>
        <v>393.20891999999992</v>
      </c>
      <c r="H13" s="8">
        <f>((1.4*2.6)+(2.8*2))*10.764</f>
        <v>99.459359999999975</v>
      </c>
      <c r="I13" s="8">
        <f t="shared" si="1"/>
        <v>669.61229399999979</v>
      </c>
      <c r="J13" s="3"/>
    </row>
    <row r="14" spans="1:10" x14ac:dyDescent="0.3">
      <c r="A14" s="4"/>
      <c r="B14" s="7">
        <v>1</v>
      </c>
      <c r="C14" s="7" t="s">
        <v>61</v>
      </c>
      <c r="D14" s="8">
        <f>((3.55*2.9)+(1.2*2.1)+(2.9*2.5)+(2.15*3.55)+(1.2*2.1)+(2.9*3.25))*10.764</f>
        <v>426.71186999999998</v>
      </c>
      <c r="E14" s="8">
        <f>(1.35+1.5)*1.5*10.764</f>
        <v>46.016100000000002</v>
      </c>
      <c r="F14" s="8">
        <f>(3.2+2.9)*1.5*10.764</f>
        <v>98.490599999999972</v>
      </c>
      <c r="G14" s="8">
        <f t="shared" si="0"/>
        <v>571.21857</v>
      </c>
      <c r="H14" s="8">
        <f>1.6*5.2*10.764</f>
        <v>89.556479999999993</v>
      </c>
      <c r="I14" s="8">
        <f t="shared" si="1"/>
        <v>917.82340649999992</v>
      </c>
      <c r="J14" s="3"/>
    </row>
    <row r="15" spans="1:10" x14ac:dyDescent="0.3">
      <c r="A15" s="4"/>
      <c r="B15" s="7">
        <v>2</v>
      </c>
      <c r="C15" s="7" t="s">
        <v>62</v>
      </c>
      <c r="D15" s="8">
        <f>((3.05*2.9)+(1.2*1.8)+(1.55*1.8)+(2.9*2.55)+(2.9*3.2))*10.764</f>
        <v>327.97907999999995</v>
      </c>
      <c r="E15" s="8">
        <f>0.6*10.764*(3+2.8+2.8+1.5)</f>
        <v>65.229839999999996</v>
      </c>
      <c r="F15" s="8">
        <v>0</v>
      </c>
      <c r="G15" s="8">
        <f t="shared" si="0"/>
        <v>393.20891999999992</v>
      </c>
      <c r="H15" s="8">
        <f>((1.4*2.6)+(2.8*2))*10.764</f>
        <v>99.459359999999975</v>
      </c>
      <c r="I15" s="8">
        <f t="shared" si="1"/>
        <v>669.61229399999979</v>
      </c>
      <c r="J15" s="3"/>
    </row>
    <row r="16" spans="1:10" x14ac:dyDescent="0.3">
      <c r="A16" s="4"/>
      <c r="B16" s="7">
        <v>3</v>
      </c>
      <c r="C16" s="7" t="s">
        <v>62</v>
      </c>
      <c r="D16" s="8">
        <f>((3.05*2.9)+(1.2*1.8)+(1.55*1.8)+(2.9*2.55)+(2.9*3.2)+(2.9*2.4))*10.764</f>
        <v>402.89651999999995</v>
      </c>
      <c r="E16" s="8">
        <f>((5*0.6)+(1.25))*10.764</f>
        <v>45.747</v>
      </c>
      <c r="F16" s="8">
        <v>0</v>
      </c>
      <c r="G16" s="8">
        <f t="shared" si="0"/>
        <v>448.64351999999997</v>
      </c>
      <c r="H16" s="8">
        <f>5*1.4*10.764</f>
        <v>75.347999999999999</v>
      </c>
      <c r="I16" s="8">
        <f t="shared" si="1"/>
        <v>725.88110399999994</v>
      </c>
      <c r="J16" s="3"/>
    </row>
    <row r="17" spans="1:11" x14ac:dyDescent="0.3">
      <c r="A17" s="5"/>
      <c r="B17" s="2">
        <v>1</v>
      </c>
      <c r="C17" s="7" t="s">
        <v>61</v>
      </c>
      <c r="D17" s="8">
        <v>427</v>
      </c>
      <c r="E17" s="8">
        <f>(1.35+1.5)*1.5*10.764</f>
        <v>46.016100000000002</v>
      </c>
      <c r="F17" s="8">
        <f>(3.2+2.9)*1.5*10.764</f>
        <v>98.490599999999972</v>
      </c>
      <c r="G17" s="8">
        <f t="shared" si="0"/>
        <v>571.50669999999991</v>
      </c>
      <c r="H17" s="8">
        <f>1.6*5.2*10.764</f>
        <v>89.556479999999993</v>
      </c>
      <c r="I17" s="8">
        <f t="shared" si="1"/>
        <v>918.24119499999983</v>
      </c>
      <c r="J17" s="3"/>
    </row>
    <row r="18" spans="1:11" x14ac:dyDescent="0.3">
      <c r="A18" s="5"/>
      <c r="B18" s="2">
        <v>2</v>
      </c>
      <c r="C18" s="2" t="s">
        <v>62</v>
      </c>
      <c r="D18" s="8">
        <v>403</v>
      </c>
      <c r="E18" s="8">
        <f>5*10.764*0.6</f>
        <v>32.291999999999994</v>
      </c>
      <c r="F18" s="8">
        <v>0</v>
      </c>
      <c r="G18" s="8">
        <f t="shared" si="0"/>
        <v>435.29199999999997</v>
      </c>
      <c r="H18" s="8">
        <f>((2*3)+(1.4*3)+(2.8*2.5))*10.764</f>
        <v>185.14079999999998</v>
      </c>
      <c r="I18" s="8">
        <f t="shared" si="1"/>
        <v>816.31419999999991</v>
      </c>
      <c r="J18" s="3"/>
    </row>
    <row r="19" spans="1:11" x14ac:dyDescent="0.3">
      <c r="A19" s="14"/>
      <c r="B19" s="2">
        <v>3</v>
      </c>
      <c r="C19" s="2" t="s">
        <v>62</v>
      </c>
      <c r="D19" s="8">
        <v>328</v>
      </c>
      <c r="E19" s="8">
        <f>0.6*10.764*(3+2.8+2.8+1.5)</f>
        <v>65.229839999999996</v>
      </c>
      <c r="F19" s="8">
        <v>0</v>
      </c>
      <c r="G19" s="8">
        <f t="shared" si="0"/>
        <v>393.22983999999997</v>
      </c>
      <c r="H19" s="8">
        <f>((2.4*3)+(1.4*3)+(2.8*2))*10.764</f>
        <v>182.988</v>
      </c>
      <c r="I19" s="8">
        <f t="shared" si="1"/>
        <v>753.17126799999983</v>
      </c>
      <c r="J19" s="15"/>
    </row>
    <row r="20" spans="1:11" x14ac:dyDescent="0.3">
      <c r="A20" s="4"/>
      <c r="B20" s="7">
        <v>1</v>
      </c>
      <c r="C20" s="2" t="s">
        <v>61</v>
      </c>
      <c r="D20" s="8">
        <v>427</v>
      </c>
      <c r="E20" s="8">
        <f>(1.35+1.5)*1.5*10.764</f>
        <v>46.016100000000002</v>
      </c>
      <c r="F20" s="8">
        <f>(3.2+2.9)*1.5*10.764</f>
        <v>98.490599999999972</v>
      </c>
      <c r="G20" s="8">
        <f t="shared" si="0"/>
        <v>571.50669999999991</v>
      </c>
      <c r="H20" s="8">
        <f>1.6*5.2*10.764</f>
        <v>89.556479999999993</v>
      </c>
      <c r="I20" s="8">
        <f t="shared" si="1"/>
        <v>918.24119499999983</v>
      </c>
      <c r="J20" s="3"/>
    </row>
    <row r="21" spans="1:11" x14ac:dyDescent="0.3">
      <c r="A21" s="4"/>
      <c r="B21" s="7">
        <v>2</v>
      </c>
      <c r="C21" s="7" t="s">
        <v>62</v>
      </c>
      <c r="D21" s="8">
        <v>328</v>
      </c>
      <c r="E21" s="8">
        <f>0.6*10.764*(3+2.8+2.8+1.5)</f>
        <v>65.229839999999996</v>
      </c>
      <c r="F21" s="8">
        <v>0</v>
      </c>
      <c r="G21" s="8">
        <f t="shared" si="0"/>
        <v>393.22983999999997</v>
      </c>
      <c r="H21" s="8">
        <f>((2.4*3)+(1.4*3)+(2.8*2))*10.764</f>
        <v>182.988</v>
      </c>
      <c r="I21" s="8">
        <f t="shared" si="1"/>
        <v>753.17126799999983</v>
      </c>
      <c r="J21" s="3"/>
    </row>
    <row r="22" spans="1:11" x14ac:dyDescent="0.3">
      <c r="A22" s="4"/>
      <c r="B22" s="7">
        <v>3</v>
      </c>
      <c r="C22" s="7" t="s">
        <v>62</v>
      </c>
      <c r="D22" s="8">
        <v>403</v>
      </c>
      <c r="E22" s="8">
        <f>((5*0.6)+(1.25))*10.764</f>
        <v>45.747</v>
      </c>
      <c r="F22" s="8">
        <v>0</v>
      </c>
      <c r="G22" s="8">
        <f t="shared" si="0"/>
        <v>448.74700000000001</v>
      </c>
      <c r="H22" s="8">
        <f>((2*3)+(1.4*3)+(2.8*2.5))*10.764</f>
        <v>185.14079999999998</v>
      </c>
      <c r="I22" s="8">
        <f t="shared" si="1"/>
        <v>835.82394999999997</v>
      </c>
      <c r="J22" s="3"/>
    </row>
    <row r="23" spans="1:11" x14ac:dyDescent="0.3">
      <c r="A23" s="10"/>
      <c r="B23" s="2">
        <v>1</v>
      </c>
      <c r="C23" s="7" t="s">
        <v>61</v>
      </c>
      <c r="D23" s="8">
        <f>((3.55*2.9)+(1.2*2.1)+(2.9*2.5)+(2.15*3.55)+(1.2*2.1)+(2.9*3.25))*10.764</f>
        <v>426.71186999999998</v>
      </c>
      <c r="E23" s="8">
        <f>(1.35+1.5)*1.5*10.764</f>
        <v>46.016100000000002</v>
      </c>
      <c r="F23" s="8">
        <f>(3.2+2.9)*1.5*10.764</f>
        <v>98.490599999999972</v>
      </c>
      <c r="G23" s="8">
        <f t="shared" si="0"/>
        <v>571.21857</v>
      </c>
      <c r="H23" s="8">
        <f>1.6*5.2*10.764</f>
        <v>89.556479999999993</v>
      </c>
      <c r="I23" s="8">
        <f t="shared" si="1"/>
        <v>917.82340649999992</v>
      </c>
      <c r="J23" s="11"/>
    </row>
    <row r="24" spans="1:11" x14ac:dyDescent="0.3">
      <c r="A24" s="10"/>
      <c r="B24" s="2">
        <v>2</v>
      </c>
      <c r="C24" s="7" t="s">
        <v>62</v>
      </c>
      <c r="D24" s="8">
        <f>((3.05*2.9)+(1.2*1.8)+(1.55*1.8)+(2.9*2.55)+(2.9*3.2)+(2.9*2.4))*10.764</f>
        <v>402.89651999999995</v>
      </c>
      <c r="E24" s="8">
        <f>((5*0.6)+(1.25))*10.764</f>
        <v>45.747</v>
      </c>
      <c r="F24" s="8">
        <v>0</v>
      </c>
      <c r="G24" s="8">
        <f t="shared" si="0"/>
        <v>448.64351999999997</v>
      </c>
      <c r="H24" s="8">
        <f>5*1.4*10.764</f>
        <v>75.347999999999999</v>
      </c>
      <c r="I24" s="8">
        <f t="shared" si="1"/>
        <v>725.88110399999994</v>
      </c>
      <c r="J24" s="11"/>
    </row>
    <row r="25" spans="1:11" x14ac:dyDescent="0.3">
      <c r="A25" s="10"/>
      <c r="B25" s="2">
        <v>3</v>
      </c>
      <c r="C25" s="7" t="s">
        <v>62</v>
      </c>
      <c r="D25" s="8">
        <f>((3.05*2.9)+(1.2*1.8)+(1.55*1.8)+(2.9*2.55)+(2.9*3.2))*10.764</f>
        <v>327.97907999999995</v>
      </c>
      <c r="E25" s="8">
        <f>0.6*10.764*(3+2.8+2.8+1.5)</f>
        <v>65.229839999999996</v>
      </c>
      <c r="F25" s="8">
        <v>0</v>
      </c>
      <c r="G25" s="8">
        <f t="shared" si="0"/>
        <v>393.20891999999992</v>
      </c>
      <c r="H25" s="8">
        <f>((1.4*2.6)+(2.8*2))*10.764</f>
        <v>99.459359999999975</v>
      </c>
      <c r="I25" s="8">
        <f t="shared" si="1"/>
        <v>669.61229399999979</v>
      </c>
      <c r="J25" s="11"/>
    </row>
    <row r="26" spans="1:11" x14ac:dyDescent="0.3">
      <c r="A26" s="10"/>
      <c r="B26" s="2">
        <v>1</v>
      </c>
      <c r="C26" s="7" t="s">
        <v>61</v>
      </c>
      <c r="D26" s="8">
        <f>((3.55*2.9)+(1.2*2.1)+(2.9*2.5)+(2.15*3.55)+(1.2*2.1)+(2.9*3.25))*10.764</f>
        <v>426.71186999999998</v>
      </c>
      <c r="E26" s="8">
        <f>(1.35+1.5)*1.5*10.764</f>
        <v>46.016100000000002</v>
      </c>
      <c r="F26" s="8">
        <f>(3.2+2.9)*1.5*10.764</f>
        <v>98.490599999999972</v>
      </c>
      <c r="G26" s="8">
        <f t="shared" si="0"/>
        <v>571.21857</v>
      </c>
      <c r="H26" s="8">
        <f>1.6*5.2*10.764</f>
        <v>89.556479999999993</v>
      </c>
      <c r="I26" s="8">
        <f t="shared" si="1"/>
        <v>917.82340649999992</v>
      </c>
      <c r="J26" s="11"/>
    </row>
    <row r="27" spans="1:11" x14ac:dyDescent="0.3">
      <c r="A27" s="10"/>
      <c r="B27" s="7">
        <v>2</v>
      </c>
      <c r="C27" s="7" t="s">
        <v>62</v>
      </c>
      <c r="D27" s="8">
        <f>((3.05*2.9)+(1.2*1.8)+(1.55*1.8)+(2.9*2.55)+(2.9*3.2))*10.764</f>
        <v>327.97907999999995</v>
      </c>
      <c r="E27" s="8">
        <f>0.6*10.764*(3+2.8+2.8+1.5)</f>
        <v>65.229839999999996</v>
      </c>
      <c r="F27" s="8">
        <v>0</v>
      </c>
      <c r="G27" s="8">
        <f t="shared" si="0"/>
        <v>393.20891999999992</v>
      </c>
      <c r="H27" s="8">
        <f>((1.4*2.6)+(2.8*2))*10.764</f>
        <v>99.459359999999975</v>
      </c>
      <c r="I27" s="8">
        <f t="shared" si="1"/>
        <v>669.61229399999979</v>
      </c>
      <c r="J27" s="11"/>
      <c r="K27" s="1"/>
    </row>
    <row r="28" spans="1:11" x14ac:dyDescent="0.3">
      <c r="A28" s="10"/>
      <c r="B28" s="7">
        <v>3</v>
      </c>
      <c r="C28" s="7" t="s">
        <v>62</v>
      </c>
      <c r="D28" s="8">
        <f>((3.05*2.9)+(1.2*1.8)+(1.55*1.8)+(2.9*2.55)+(2.9*3.2)+(2.9*2.4))*10.764</f>
        <v>402.89651999999995</v>
      </c>
      <c r="E28" s="8">
        <f>((5*0.6)+(1.25))*10.764</f>
        <v>45.747</v>
      </c>
      <c r="F28" s="8">
        <v>0</v>
      </c>
      <c r="G28" s="8">
        <f t="shared" si="0"/>
        <v>448.64351999999997</v>
      </c>
      <c r="H28" s="8">
        <f>5*1.4*10.764</f>
        <v>75.347999999999999</v>
      </c>
      <c r="I28" s="8">
        <f t="shared" si="1"/>
        <v>725.88110399999994</v>
      </c>
      <c r="J28" s="11"/>
      <c r="K28" s="1"/>
    </row>
    <row r="29" spans="1:11" x14ac:dyDescent="0.3">
      <c r="A29" s="12"/>
      <c r="B29" s="2">
        <v>1</v>
      </c>
      <c r="C29" s="7" t="s">
        <v>61</v>
      </c>
      <c r="D29" s="8">
        <f>((3.55*2.9)+(1.2*2.1)+(2.9*2.5)+(2.15*3.55)+(1.2*2.1)+(2.9*3.25))*10.764</f>
        <v>426.71186999999998</v>
      </c>
      <c r="E29" s="8">
        <f>(1.35+1.5)*1.5*10.764</f>
        <v>46.016100000000002</v>
      </c>
      <c r="F29" s="8">
        <f>(3.2+2.9)*1.5*10.764</f>
        <v>98.490599999999972</v>
      </c>
      <c r="G29" s="8">
        <f t="shared" si="0"/>
        <v>571.21857</v>
      </c>
      <c r="H29" s="8">
        <f>1.6*5.2*10.764</f>
        <v>89.556479999999993</v>
      </c>
      <c r="I29" s="8">
        <f t="shared" si="1"/>
        <v>917.82340649999992</v>
      </c>
      <c r="J29" s="13"/>
    </row>
    <row r="30" spans="1:11" x14ac:dyDescent="0.3">
      <c r="A30" s="10"/>
      <c r="B30" s="2">
        <v>1</v>
      </c>
      <c r="C30" s="7" t="s">
        <v>61</v>
      </c>
      <c r="D30" s="8">
        <f>((3.55*2.9)+(1.2*2.1)+(2.9*2.5)+(2.15*3.55)+(1.2*2.1)+(2.9*3.25))*10.764</f>
        <v>426.71186999999998</v>
      </c>
      <c r="E30" s="8">
        <f>(1.35+1.5)*1.5*10.764</f>
        <v>46.016100000000002</v>
      </c>
      <c r="F30" s="8">
        <f>(3.2+2.9)*1.5*10.764</f>
        <v>98.490599999999972</v>
      </c>
      <c r="G30" s="8">
        <f t="shared" si="0"/>
        <v>571.21857</v>
      </c>
      <c r="H30" s="8">
        <f>1.6*5.2*10.764</f>
        <v>89.556479999999993</v>
      </c>
      <c r="I30" s="8">
        <f t="shared" si="1"/>
        <v>917.82340649999992</v>
      </c>
      <c r="J30" s="11"/>
    </row>
    <row r="31" spans="1:11" x14ac:dyDescent="0.3">
      <c r="D31" s="16">
        <f t="shared" ref="D31:I31" si="2">SUM(D3:D30)</f>
        <v>10822.008809999996</v>
      </c>
      <c r="E31" s="16">
        <f t="shared" si="2"/>
        <v>1353.7344600000001</v>
      </c>
      <c r="F31" s="16">
        <f t="shared" si="2"/>
        <v>886.41539999999975</v>
      </c>
      <c r="G31" s="16">
        <f t="shared" si="2"/>
        <v>13062.158670000001</v>
      </c>
      <c r="H31" s="16">
        <f t="shared" si="2"/>
        <v>3160.7409600000005</v>
      </c>
      <c r="I31" s="16">
        <f t="shared" si="2"/>
        <v>22100.871031499999</v>
      </c>
      <c r="J31" s="16">
        <f>I31*3000</f>
        <v>66302613.094499998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D3" sqref="D3"/>
    </sheetView>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E2" sqref="E2"/>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Sheet2</vt:lpstr>
      <vt:lpstr>Sheet3</vt:lpstr>
      <vt:lpstr>Sheet4</vt:lpstr>
      <vt:lpstr>Sheet5</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2025-09-09T10:43:41Z</cp:lastPrinted>
  <dcterms:created xsi:type="dcterms:W3CDTF">2013-11-23T05:32:33Z</dcterms:created>
  <dcterms:modified xsi:type="dcterms:W3CDTF">2025-09-09T10:46:23Z</dcterms:modified>
</cp:coreProperties>
</file>