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Sept 25\Axis\Dump\"/>
    </mc:Choice>
  </mc:AlternateContent>
  <xr:revisionPtr revIDLastSave="0" documentId="13_ncr:1_{B14963B0-7D5C-4A70-B58D-CB6EF8F5BC48}" xr6:coauthVersionLast="47" xr6:coauthVersionMax="47" xr10:uidLastSave="{00000000-0000-0000-0000-000000000000}"/>
  <bookViews>
    <workbookView xWindow="-108" yWindow="-108" windowWidth="23256" windowHeight="12456" tabRatio="855" xr2:uid="{00000000-000D-0000-FFFF-FFFF00000000}"/>
  </bookViews>
  <sheets>
    <sheet name="Report" sheetId="16" r:id="rId1"/>
    <sheet name="VALUATION" sheetId="18" r:id="rId2"/>
    <sheet name="A" sheetId="17" r:id="rId3"/>
    <sheet name="B" sheetId="15" r:id="rId4"/>
    <sheet name="Wing B" sheetId="12" r:id="rId5"/>
    <sheet name="Wing C" sheetId="13" r:id="rId6"/>
  </sheets>
  <definedNames>
    <definedName name="_xlnm.Print_Area" localSheetId="0">Report!$A$1:$J$235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8" i="16" l="1"/>
  <c r="M77" i="16"/>
  <c r="M76" i="16"/>
  <c r="M75" i="16"/>
  <c r="I68" i="16"/>
  <c r="M72" i="16" l="1"/>
  <c r="C71" i="16" s="1"/>
  <c r="D71" i="16" s="1"/>
  <c r="M70" i="16"/>
  <c r="M71" i="16"/>
  <c r="D80" i="16"/>
  <c r="D78" i="16"/>
  <c r="D76" i="16"/>
  <c r="D74" i="16"/>
  <c r="M73" i="16"/>
  <c r="M74" i="16" s="1"/>
  <c r="M79" i="16" s="1"/>
  <c r="M80" i="16" s="1"/>
  <c r="C72" i="16" s="1"/>
  <c r="D72" i="16" s="1"/>
  <c r="D79" i="16"/>
  <c r="D77" i="16"/>
  <c r="D75" i="16"/>
  <c r="D73" i="16"/>
  <c r="F3" i="16"/>
  <c r="H71" i="16" l="1"/>
  <c r="K67" i="16"/>
  <c r="C69" i="16" s="1"/>
  <c r="F71" i="16" s="1"/>
  <c r="M64" i="16"/>
  <c r="M63" i="16"/>
  <c r="M62" i="16"/>
  <c r="M61" i="16"/>
  <c r="I54" i="16"/>
  <c r="D59" i="16" l="1"/>
  <c r="M57" i="16"/>
  <c r="D66" i="16"/>
  <c r="D64" i="16"/>
  <c r="D62" i="16"/>
  <c r="D60" i="16"/>
  <c r="M58" i="16"/>
  <c r="C57" i="16" s="1"/>
  <c r="M56" i="16"/>
  <c r="M59" i="16"/>
  <c r="M60" i="16" s="1"/>
  <c r="M65" i="16" s="1"/>
  <c r="M66" i="16" s="1"/>
  <c r="C58" i="16" s="1"/>
  <c r="D58" i="16" s="1"/>
  <c r="D65" i="16"/>
  <c r="D63" i="16"/>
  <c r="D61" i="16"/>
  <c r="L137" i="16"/>
  <c r="L132" i="16"/>
  <c r="F11" i="18"/>
  <c r="G11" i="18" s="1"/>
  <c r="F10" i="18"/>
  <c r="G10" i="18" s="1"/>
  <c r="F9" i="18"/>
  <c r="G9" i="18" s="1"/>
  <c r="F8" i="18"/>
  <c r="G8" i="18" s="1"/>
  <c r="F7" i="18"/>
  <c r="G7" i="18" s="1"/>
  <c r="F6" i="18"/>
  <c r="G6" i="18" s="1"/>
  <c r="F5" i="18"/>
  <c r="G5" i="18" s="1"/>
  <c r="G12" i="18" s="1"/>
  <c r="F7" i="16"/>
  <c r="B16" i="17"/>
  <c r="O7" i="17" s="1"/>
  <c r="H19" i="17" s="1"/>
  <c r="B14" i="17"/>
  <c r="E9" i="17" s="1"/>
  <c r="B12" i="17"/>
  <c r="E8" i="17" s="1"/>
  <c r="B10" i="17"/>
  <c r="E7" i="17" s="1"/>
  <c r="B8" i="17"/>
  <c r="E6" i="17" s="1"/>
  <c r="I6" i="17"/>
  <c r="G13" i="17" s="1"/>
  <c r="B6" i="17"/>
  <c r="J6" i="17" s="1"/>
  <c r="G14" i="17" s="1"/>
  <c r="E4" i="17"/>
  <c r="C100" i="16"/>
  <c r="C95" i="16"/>
  <c r="G94" i="16"/>
  <c r="G93" i="16"/>
  <c r="D140" i="16"/>
  <c r="D139" i="16"/>
  <c r="D138" i="16"/>
  <c r="D137" i="16"/>
  <c r="D136" i="16"/>
  <c r="I135" i="16"/>
  <c r="D135" i="16"/>
  <c r="D133" i="16"/>
  <c r="D132" i="16"/>
  <c r="I107" i="16"/>
  <c r="D131" i="16"/>
  <c r="G131" i="16" s="1"/>
  <c r="D130" i="16"/>
  <c r="G130" i="16" s="1"/>
  <c r="D129" i="16"/>
  <c r="G129" i="16" s="1"/>
  <c r="D128" i="16"/>
  <c r="G128" i="16" s="1"/>
  <c r="D127" i="16"/>
  <c r="G127" i="16" s="1"/>
  <c r="D126" i="16"/>
  <c r="G126" i="16" s="1"/>
  <c r="D125" i="16"/>
  <c r="G125" i="16" s="1"/>
  <c r="I125" i="16"/>
  <c r="I117" i="16"/>
  <c r="D122" i="16"/>
  <c r="D121" i="16"/>
  <c r="D120" i="16"/>
  <c r="D119" i="16"/>
  <c r="D118" i="16"/>
  <c r="D117" i="16"/>
  <c r="D115" i="16"/>
  <c r="D114" i="16"/>
  <c r="L114" i="16" s="1"/>
  <c r="D113" i="16"/>
  <c r="G113" i="16" s="1"/>
  <c r="D112" i="16"/>
  <c r="G112" i="16" s="1"/>
  <c r="D111" i="16"/>
  <c r="G111" i="16" s="1"/>
  <c r="D110" i="16"/>
  <c r="G110" i="16" s="1"/>
  <c r="D109" i="16"/>
  <c r="G109" i="16" s="1"/>
  <c r="D108" i="16"/>
  <c r="G108" i="16" s="1"/>
  <c r="D107" i="16"/>
  <c r="G107" i="16" s="1"/>
  <c r="C13" i="16"/>
  <c r="F39" i="16"/>
  <c r="F40" i="16" s="1"/>
  <c r="D49" i="16" s="1"/>
  <c r="D47" i="16"/>
  <c r="D153" i="16"/>
  <c r="G90" i="16"/>
  <c r="H44" i="16"/>
  <c r="C44" i="16"/>
  <c r="B16" i="15"/>
  <c r="O7" i="15" s="1"/>
  <c r="H19" i="15" s="1"/>
  <c r="E10" i="15"/>
  <c r="B14" i="15"/>
  <c r="E9" i="15" s="1"/>
  <c r="B12" i="15"/>
  <c r="E8" i="15" s="1"/>
  <c r="B10" i="15"/>
  <c r="L7" i="15" s="1"/>
  <c r="H16" i="15" s="1"/>
  <c r="B8" i="15"/>
  <c r="K6" i="15" s="1"/>
  <c r="G15" i="15" s="1"/>
  <c r="I6" i="15"/>
  <c r="G13" i="15" s="1"/>
  <c r="B6" i="15"/>
  <c r="J7" i="15" s="1"/>
  <c r="H14" i="15" s="1"/>
  <c r="E4" i="15"/>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E6" i="15"/>
  <c r="K7" i="17" l="1"/>
  <c r="H15" i="17" s="1"/>
  <c r="M6" i="15"/>
  <c r="G17" i="15" s="1"/>
  <c r="M6" i="17"/>
  <c r="G17" i="17" s="1"/>
  <c r="M7" i="17"/>
  <c r="H17" i="17" s="1"/>
  <c r="M7" i="15"/>
  <c r="H17" i="15" s="1"/>
  <c r="N6" i="17"/>
  <c r="G18" i="17" s="1"/>
  <c r="N7" i="17"/>
  <c r="H18" i="17" s="1"/>
  <c r="E5" i="17"/>
  <c r="L6" i="15"/>
  <c r="G16" i="15" s="1"/>
  <c r="E7" i="15"/>
  <c r="K7" i="15"/>
  <c r="H15" i="15" s="1"/>
  <c r="O6" i="17"/>
  <c r="G19" i="17" s="1"/>
  <c r="I7" i="15"/>
  <c r="H13" i="15" s="1"/>
  <c r="L7" i="17"/>
  <c r="H16" i="17" s="1"/>
  <c r="J35" i="12"/>
  <c r="I35" i="12" s="1"/>
  <c r="G35" i="13"/>
  <c r="F35" i="13" s="1"/>
  <c r="I7" i="17"/>
  <c r="H13" i="17" s="1"/>
  <c r="F35" i="12"/>
  <c r="E35" i="12" s="1"/>
  <c r="M35" i="12"/>
  <c r="L35" i="12" s="1"/>
  <c r="K35" i="13"/>
  <c r="J35" i="13" s="1"/>
  <c r="N35" i="13"/>
  <c r="M35" i="13" s="1"/>
  <c r="E10" i="17"/>
  <c r="K6" i="17"/>
  <c r="G15" i="17" s="1"/>
  <c r="D93" i="16"/>
  <c r="G95" i="16"/>
  <c r="H57" i="16"/>
  <c r="D57" i="16"/>
  <c r="K53" i="16" s="1"/>
  <c r="C55" i="16" s="1"/>
  <c r="F57" i="16" s="1"/>
  <c r="D99" i="16"/>
  <c r="D94" i="16"/>
  <c r="G98" i="16"/>
  <c r="G99" i="16"/>
  <c r="L6" i="17"/>
  <c r="G16" i="17" s="1"/>
  <c r="O6" i="15"/>
  <c r="G19" i="15" s="1"/>
  <c r="J7" i="17"/>
  <c r="H14" i="17" s="1"/>
  <c r="J6" i="15"/>
  <c r="G14" i="15" s="1"/>
  <c r="N6" i="15"/>
  <c r="G18" i="15" s="1"/>
  <c r="D98" i="16"/>
  <c r="N7" i="15"/>
  <c r="H18" i="15" s="1"/>
  <c r="E5" i="15"/>
  <c r="H20" i="17" l="1"/>
  <c r="H20" i="15"/>
  <c r="G20" i="17"/>
  <c r="D95" i="16"/>
  <c r="G20" i="15"/>
  <c r="G100" i="16"/>
  <c r="N94" i="16" s="1"/>
  <c r="D100" i="16"/>
  <c r="N95" i="16" l="1"/>
</calcChain>
</file>

<file path=xl/sharedStrings.xml><?xml version="1.0" encoding="utf-8"?>
<sst xmlns="http://schemas.openxmlformats.org/spreadsheetml/2006/main" count="497" uniqueCount="247">
  <si>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</si>
  <si>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</si>
  <si>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</si>
  <si>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</si>
  <si>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</si>
  <si>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</si>
  <si>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</si>
  <si>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</si>
  <si>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</si>
  <si>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</si>
  <si>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</si>
  <si>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</si>
  <si>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</si>
  <si>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</si>
  <si>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</si>
  <si>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</si>
  <si>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</si>
  <si>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</si>
  <si>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</si>
  <si>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</si>
  <si>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</si>
  <si>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</si>
  <si>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</si>
  <si>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</si>
  <si>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</si>
  <si>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</si>
  <si>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</si>
  <si>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</si>
  <si>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</si>
  <si>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</si>
  <si>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</si>
  <si>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</si>
  <si>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</si>
  <si>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</si>
  <si>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</si>
  <si>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</si>
  <si>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</si>
  <si>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</si>
  <si>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</si>
  <si>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</si>
  <si>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</si>
  <si>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</si>
  <si>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</si>
  <si>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</si>
  <si>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</si>
  <si>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</si>
  <si>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</si>
  <si>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</si>
  <si>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</si>
  <si>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Projected life of the structure: 60 Years After Completion</t>
  </si>
  <si>
    <t>Material laying at Site: :Bricks, Cement &amp; Steel etc.</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</si>
  <si>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</si>
  <si>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</si>
  <si>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</si>
  <si>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</si>
  <si>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</si>
  <si>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</si>
  <si>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</si>
  <si>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</si>
  <si>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</si>
  <si>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</si>
  <si>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</si>
  <si>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</si>
  <si>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</si>
  <si>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</si>
  <si>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</si>
  <si>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</si>
  <si>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</si>
  <si>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</si>
  <si>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</si>
  <si>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</si>
  <si>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</si>
  <si>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</si>
  <si>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</si>
  <si>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</si>
  <si>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</si>
  <si>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</si>
  <si>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</si>
  <si>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</si>
  <si>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</si>
  <si>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</si>
  <si>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</si>
  <si>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</si>
  <si>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</si>
  <si>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</si>
  <si>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</si>
  <si>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</si>
  <si>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</si>
  <si>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</si>
  <si>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</si>
  <si>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</si>
  <si>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</si>
  <si>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</si>
  <si>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</si>
  <si>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</si>
  <si>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</si>
  <si>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Contect Details ( Name &amp; Contect No.)</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</si>
  <si>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</si>
  <si>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</si>
  <si>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</si>
  <si>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</si>
  <si>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</si>
  <si>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</si>
  <si>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</si>
  <si>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</si>
  <si>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</si>
  <si>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</si>
  <si>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</si>
  <si>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</si>
  <si>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</si>
  <si>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</si>
  <si>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</si>
  <si>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</si>
  <si>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</si>
  <si>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</si>
  <si>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</si>
  <si>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</si>
  <si>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</si>
  <si>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</si>
  <si>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</si>
  <si>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</si>
  <si>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</si>
  <si>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</si>
  <si>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</si>
  <si>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</si>
  <si>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Approved Layout, Approved Building Plan, CC</t>
  </si>
  <si>
    <t>Middle Class</t>
  </si>
  <si>
    <t>Developing</t>
  </si>
  <si>
    <t>RERA No.</t>
  </si>
  <si>
    <t>Recommended rate of the flat Per Sq. Ft. ( on Saleable area)</t>
  </si>
  <si>
    <t>Gross Carpet area</t>
  </si>
  <si>
    <t>Commencement Certificate No.</t>
  </si>
  <si>
    <t xml:space="preserve">Approved Floor plan No.  </t>
  </si>
  <si>
    <t>Accessibility to the Project from the City:
(Proximity to civic amenities like school, hospital, market)</t>
  </si>
  <si>
    <t>Name / No of the Building</t>
  </si>
  <si>
    <t xml:space="preserve">PHOTOGRAPHS OF PROPERTY : 
</t>
  </si>
  <si>
    <t>Saleable area</t>
  </si>
  <si>
    <t xml:space="preserve">(Restrictive Covenants in regard to Land Use, if any)    </t>
  </si>
  <si>
    <t>No</t>
  </si>
  <si>
    <t>Area Statement Details :</t>
  </si>
  <si>
    <t>4) Legal title of the property is not verified by us.</t>
  </si>
  <si>
    <t>5) Gross carpet area =  Net Carpet area + Fungible area.</t>
  </si>
  <si>
    <t>6) Fungible Area= Enclosed Balcony + Flower Bed + Covered Balcony + Service Slab + Duct + Chajja + Wheather Shed area.</t>
  </si>
  <si>
    <t xml:space="preserve">Approved usage of the Property:                                                                                                                                             </t>
  </si>
  <si>
    <t>N</t>
  </si>
  <si>
    <t>1) We have personally visited the property &amp; identified the same based on the documents provided.</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</si>
  <si>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</si>
  <si>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</si>
  <si>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 of the Shop Per Sq. Ft. ( on Saleable area)</t>
  </si>
  <si>
    <t xml:space="preserve">P99000019761
</t>
  </si>
  <si>
    <t>Axis Goregaon</t>
  </si>
  <si>
    <t>M/s. Rajhans Homes</t>
  </si>
  <si>
    <t>Rajhans United Regency III</t>
  </si>
  <si>
    <t>Building No. 3 Type J = A &amp; B wing</t>
  </si>
  <si>
    <t>S No</t>
  </si>
  <si>
    <t>33/1, 33/2, 33/3, 33/4, 33/5, 33/6, 33/7, 33/8, 33/9, 33/10, 33/11, 33/12, 33/13, 33/14, 33/15, 33/16, 33/17, 33/18, 33/19, 75/2, 271APT, 27/1BPT, 27/1CPT, 27/1/1APT, 27/3, 27/5A, 27/5B, 27/6, 27/7, 32/34</t>
  </si>
  <si>
    <t>Pam Tembhi</t>
  </si>
  <si>
    <t>Palghar</t>
  </si>
  <si>
    <t>Residential + Commercial</t>
  </si>
  <si>
    <t>Navapur Road</t>
  </si>
  <si>
    <t>About 5.2 Km from Boisar  Railway Station</t>
  </si>
  <si>
    <t>Krishna Nagari</t>
  </si>
  <si>
    <t>Open</t>
  </si>
  <si>
    <t>Building</t>
  </si>
  <si>
    <t>Ground floor</t>
  </si>
  <si>
    <t>1 BHK</t>
  </si>
  <si>
    <t>1st to 4th floor</t>
  </si>
  <si>
    <t>Shop</t>
  </si>
  <si>
    <t>Type J(Wing A)</t>
  </si>
  <si>
    <t>Type J(Wing B)</t>
  </si>
  <si>
    <t>150000/-</t>
  </si>
  <si>
    <t>1 Building (2 Wings)</t>
  </si>
  <si>
    <t>10/02/2014.</t>
  </si>
  <si>
    <t>BS/RKN/PAMTEMBHI/PALGHAR/SN.27,32 &amp; 33/NR PALGHAR/906</t>
  </si>
  <si>
    <t>30/08/2012.</t>
  </si>
  <si>
    <t>Building No. - 3</t>
  </si>
  <si>
    <t>Unit No
As per approved plan</t>
  </si>
  <si>
    <t>Unit No
As per sale plan</t>
  </si>
  <si>
    <t>Residential Area Details :</t>
  </si>
  <si>
    <t>Building &amp; Wing</t>
  </si>
  <si>
    <t>No. of Flats</t>
  </si>
  <si>
    <t>Total Carpet Area</t>
  </si>
  <si>
    <t>Total Saleable Area</t>
  </si>
  <si>
    <t>Commercial Area Details :</t>
  </si>
  <si>
    <t>No. of Shops</t>
  </si>
  <si>
    <t>`</t>
  </si>
  <si>
    <t>Market Research Data</t>
  </si>
  <si>
    <t>Source</t>
  </si>
  <si>
    <t>Distance from proposed property</t>
  </si>
  <si>
    <t>Net Carpet</t>
  </si>
  <si>
    <t>Saleable Area</t>
  </si>
  <si>
    <t>Rate on Saleable</t>
  </si>
  <si>
    <t>Market Value</t>
  </si>
  <si>
    <t>99 Acres</t>
  </si>
  <si>
    <t>3BHK</t>
  </si>
  <si>
    <t>Magic Brick</t>
  </si>
  <si>
    <t>Average</t>
  </si>
  <si>
    <t xml:space="preserve">Valuation Adopted </t>
  </si>
  <si>
    <t>TJP/GP/PDKRN/128
Valid Up to: Building No. 3 - Type J = A &amp; B wing = G + 1st to 4th Floor</t>
  </si>
  <si>
    <t>Construction details:</t>
  </si>
  <si>
    <t>Basement</t>
  </si>
  <si>
    <t>Ground</t>
  </si>
  <si>
    <t>Podium</t>
  </si>
  <si>
    <t>Floors</t>
  </si>
  <si>
    <t>All work Completed. Provide OC.</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</si>
  <si>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</si>
  <si>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</si>
  <si>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</si>
  <si>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</si>
  <si>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</si>
  <si>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</si>
  <si>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</si>
  <si>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</si>
  <si>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</si>
  <si>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</si>
  <si>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</si>
  <si>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</si>
  <si>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</si>
  <si>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</si>
  <si>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</si>
  <si>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</si>
  <si>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</si>
  <si>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</si>
  <si>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</si>
  <si>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</si>
  <si>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</si>
  <si>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</si>
  <si>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</si>
  <si>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</si>
  <si>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</si>
  <si>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</si>
  <si>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</si>
  <si>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No. 3 - Type J (A &amp; B wing) = G + 1st to 4th Floor</t>
  </si>
  <si>
    <t>Flats = 52 Shops = 14</t>
  </si>
  <si>
    <t>Building No. 3 - Type J = B wing = G + 1st to 4th Floor</t>
  </si>
  <si>
    <t>Building No. 3 - Type J = A &amp; B wing = G + 1st to 4th Floor</t>
  </si>
  <si>
    <t>Development + Society formation charges</t>
  </si>
  <si>
    <t>Maintenance charges</t>
  </si>
  <si>
    <t>Other charges</t>
  </si>
  <si>
    <t>nikhil</t>
  </si>
  <si>
    <t>Cost sheet</t>
  </si>
  <si>
    <t>Location Link</t>
  </si>
  <si>
    <t>https://goo.gl/maps/HkrX8az5cWDjaN377</t>
  </si>
  <si>
    <t>Office No. 1031, Wing J, Akshar Business Park, Plot No. 03 Sector 25, Near APMC Market,
Vashi, Navi Mumbai, Maharashtra 400703 TEL: 022-46090378/79/80                                                                                                                                  E mail : vsjcapf@gmail.com. Web site : www.vsjadon.com</t>
  </si>
  <si>
    <t>19.7907291,72.7154278</t>
  </si>
  <si>
    <t>Construction work has stopped. Work was same as last visit dtd.03/11/2022.</t>
  </si>
  <si>
    <r>
      <t xml:space="preserve">Remarks:  
1. Construction work is the same as last visit dtd.03/11/2022.
2. We considered Saleable area for flats as per Builder area sheet &amp; for shops as per our calculations.
3. We considered Carpet area as per Approved Plan.
4. We have considered rate by verifying it from market inquire.
5. We have considered Other charges from cost sheet.
6. Car parking is subjected to authentic documentation.
7. We considered Flat numbering as per Brochure.
</t>
    </r>
    <r>
      <rPr>
        <b/>
        <sz val="11"/>
        <color rgb="FFFF0000"/>
        <rFont val="Times New Roman"/>
        <family val="1"/>
      </rPr>
      <t xml:space="preserve">8. The project received its revised CC on 10/02/2014., but construction work is not yet completed.
</t>
    </r>
    <r>
      <rPr>
        <b/>
        <sz val="11"/>
        <rFont val="Times New Roman"/>
        <family val="1"/>
      </rPr>
      <t xml:space="preserve">
8. On site, we meet Mr. Santosh Singh - 7875337923.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</si>
</sst>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7"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b/>
      <sz val="12"/>
      <color indexed="8"/>
      <name val="Times New Roman"/>
      <family val="1"/>
    </font>
    <font>
      <b/>
      <sz val="11"/>
      <name val="Times New Roman"/>
      <family val="1"/>
    </font>
    <font>
      <sz val="11"/>
      <name val="Times New Roman"/>
      <family val="1"/>
    </font>
    <font>
      <b/>
      <sz val="14"/>
      <color indexed="8"/>
      <name val="Times New Roman"/>
      <family val="1"/>
    </font>
    <font>
      <b/>
      <sz val="10"/>
      <color indexed="8"/>
      <name val="Times New Roman"/>
      <family val="1"/>
    </font>
    <font>
      <sz val="12"/>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FF0000"/>
      <name val="Times New Roman"/>
      <family val="1"/>
    </font>
    <font>
      <sz val="11"/>
      <color theme="1"/>
      <name val="Times New Roman"/>
      <family val="1"/>
    </font>
    <font>
      <sz val="12"/>
      <color theme="1"/>
      <name val="Times New Roman"/>
      <family val="1"/>
    </font>
    <font>
      <sz val="12"/>
      <color theme="1"/>
      <name val="Calibri"/>
      <family val="2"/>
      <scheme val="minor"/>
    </font>
    <font>
      <b/>
      <sz val="12"/>
      <color theme="1"/>
      <name val="Times New Roman"/>
      <family val="1"/>
    </font>
    <font>
      <sz val="11"/>
      <color rgb="FFFF0000"/>
      <name val="Calibri"/>
      <family val="2"/>
    </font>
    <font>
      <sz val="12"/>
      <name val="Times New Roman"/>
      <family val="1"/>
    </font>
    <font>
      <b/>
      <sz val="12"/>
      <name val="Times New Roman"/>
      <family val="1"/>
    </font>
    <font>
      <sz val="11"/>
      <color rgb="FF000000"/>
      <name val="Times New Roman"/>
      <family val="1"/>
    </font>
    <font>
      <u/>
      <sz val="11"/>
      <color theme="10"/>
      <name val="Calibri"/>
      <family val="2"/>
      <scheme val="minor"/>
    </font>
    <font>
      <sz val="11"/>
      <color rgb="FF272727"/>
      <name val="Arial"/>
      <family val="2"/>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1" fillId="0" borderId="0"/>
    <xf numFmtId="0" fontId="11" fillId="0" borderId="0"/>
    <xf numFmtId="0" fontId="24" fillId="0" borderId="0" applyNumberFormat="0" applyFill="0" applyBorder="0" applyAlignment="0" applyProtection="0"/>
  </cellStyleXfs>
  <cellXfs count="227">
    <xf numFmtId="0" fontId="0" fillId="0" borderId="0" xfId="0"/>
    <xf numFmtId="0" fontId="4" fillId="0" borderId="1" xfId="0" applyFont="1" applyBorder="1" applyAlignment="1">
      <alignment vertical="top"/>
    </xf>
    <xf numFmtId="0" fontId="4" fillId="0" borderId="1" xfId="0" applyFont="1" applyBorder="1" applyAlignment="1">
      <alignment vertical="top" wrapText="1"/>
    </xf>
    <xf numFmtId="0" fontId="4" fillId="2" borderId="1" xfId="0" applyFont="1" applyFill="1" applyBorder="1" applyAlignment="1">
      <alignment vertical="top"/>
    </xf>
    <xf numFmtId="1" fontId="5" fillId="0" borderId="1" xfId="0" applyNumberFormat="1" applyFont="1" applyBorder="1" applyAlignment="1">
      <alignment horizontal="center" vertical="top" wrapText="1"/>
    </xf>
    <xf numFmtId="0" fontId="0" fillId="0" borderId="1" xfId="0" applyBorder="1"/>
    <xf numFmtId="0" fontId="12" fillId="0" borderId="1" xfId="0" applyFont="1" applyBorder="1"/>
    <xf numFmtId="0" fontId="0" fillId="0" borderId="2" xfId="0" applyBorder="1"/>
    <xf numFmtId="0" fontId="0" fillId="3" borderId="1" xfId="0" applyFill="1" applyBorder="1"/>
    <xf numFmtId="0" fontId="12" fillId="0" borderId="1" xfId="0" applyFont="1" applyBorder="1" applyAlignment="1">
      <alignment horizontal="center"/>
    </xf>
    <xf numFmtId="1" fontId="9" fillId="0" borderId="1" xfId="0" applyNumberFormat="1" applyFont="1" applyBorder="1" applyAlignment="1">
      <alignment horizontal="center" vertical="top" wrapText="1"/>
    </xf>
    <xf numFmtId="0" fontId="12" fillId="3" borderId="1" xfId="0" applyFont="1" applyFill="1" applyBorder="1"/>
    <xf numFmtId="0" fontId="0" fillId="0" borderId="3" xfId="0" applyBorder="1"/>
    <xf numFmtId="0" fontId="0" fillId="0" borderId="0" xfId="0" applyAlignment="1">
      <alignment wrapText="1"/>
    </xf>
    <xf numFmtId="0" fontId="0" fillId="0" borderId="1" xfId="0" applyBorder="1" applyAlignment="1">
      <alignment wrapText="1"/>
    </xf>
    <xf numFmtId="0" fontId="3" fillId="0" borderId="0" xfId="0" applyFont="1" applyAlignment="1">
      <alignment vertical="top" wrapText="1"/>
    </xf>
    <xf numFmtId="0" fontId="9" fillId="0" borderId="0" xfId="0" applyFont="1" applyAlignment="1">
      <alignment vertical="top"/>
    </xf>
    <xf numFmtId="0" fontId="14" fillId="0" borderId="0" xfId="0" applyFont="1"/>
    <xf numFmtId="0" fontId="4" fillId="0" borderId="4" xfId="0" applyFont="1" applyBorder="1" applyAlignment="1">
      <alignment horizontal="left" vertical="top"/>
    </xf>
    <xf numFmtId="0" fontId="15" fillId="0" borderId="4" xfId="0" applyFont="1" applyBorder="1" applyAlignment="1">
      <alignment vertical="top" wrapText="1"/>
    </xf>
    <xf numFmtId="0" fontId="16" fillId="0" borderId="0" xfId="0" applyFont="1"/>
    <xf numFmtId="0" fontId="4" fillId="0" borderId="4" xfId="0" applyFont="1" applyBorder="1" applyAlignment="1">
      <alignment vertical="top" wrapText="1"/>
    </xf>
    <xf numFmtId="0" fontId="3" fillId="0" borderId="0" xfId="0" applyFont="1" applyAlignment="1">
      <alignment vertical="top"/>
    </xf>
    <xf numFmtId="0" fontId="4" fillId="0" borderId="5" xfId="0" applyFont="1" applyBorder="1" applyAlignment="1">
      <alignment vertical="top"/>
    </xf>
    <xf numFmtId="0" fontId="4" fillId="2" borderId="1" xfId="0" applyFont="1" applyFill="1" applyBorder="1" applyAlignment="1">
      <alignment horizontal="left" vertical="top"/>
    </xf>
    <xf numFmtId="1" fontId="10" fillId="0" borderId="1" xfId="0" applyNumberFormat="1" applyFont="1" applyBorder="1" applyAlignment="1">
      <alignment horizontal="center" vertical="center" wrapText="1"/>
    </xf>
    <xf numFmtId="0" fontId="4" fillId="0" borderId="0" xfId="2" applyFont="1"/>
    <xf numFmtId="0" fontId="17" fillId="0" borderId="0" xfId="0" applyFont="1" applyAlignment="1">
      <alignment horizontal="center" vertical="center"/>
    </xf>
    <xf numFmtId="0" fontId="7" fillId="0" borderId="0" xfId="0" applyFont="1"/>
    <xf numFmtId="0" fontId="18" fillId="0" borderId="1" xfId="0" applyFont="1" applyBorder="1" applyAlignment="1">
      <alignment horizontal="center"/>
    </xf>
    <xf numFmtId="0" fontId="19" fillId="0" borderId="1" xfId="0" applyFont="1" applyBorder="1" applyAlignment="1">
      <alignment horizontal="center" vertical="center"/>
    </xf>
    <xf numFmtId="0" fontId="17" fillId="0" borderId="1" xfId="0" applyFont="1" applyBorder="1" applyAlignment="1">
      <alignment horizontal="center" vertical="center"/>
    </xf>
    <xf numFmtId="0" fontId="1" fillId="0" borderId="0" xfId="3"/>
    <xf numFmtId="0" fontId="11" fillId="0" borderId="0" xfId="4"/>
    <xf numFmtId="0" fontId="12" fillId="0" borderId="1" xfId="4" applyFont="1" applyBorder="1" applyAlignment="1">
      <alignment horizontal="center" vertical="top" wrapText="1"/>
    </xf>
    <xf numFmtId="0" fontId="11" fillId="0" borderId="1" xfId="4" applyBorder="1" applyAlignment="1">
      <alignment horizontal="center" vertical="center"/>
    </xf>
    <xf numFmtId="0" fontId="11" fillId="0" borderId="1" xfId="4" applyBorder="1" applyAlignment="1">
      <alignment horizontal="left" vertical="center"/>
    </xf>
    <xf numFmtId="1" fontId="11" fillId="0" borderId="1" xfId="4" applyNumberFormat="1" applyBorder="1" applyAlignment="1">
      <alignment horizontal="center" vertical="center"/>
    </xf>
    <xf numFmtId="166" fontId="11" fillId="0" borderId="1" xfId="1" applyNumberFormat="1" applyFont="1" applyBorder="1" applyAlignment="1">
      <alignment horizontal="right" vertical="center"/>
    </xf>
    <xf numFmtId="0" fontId="11" fillId="0" borderId="1" xfId="4" applyBorder="1" applyAlignment="1">
      <alignment horizontal="left" vertical="center" wrapText="1"/>
    </xf>
    <xf numFmtId="0" fontId="12" fillId="0" borderId="1" xfId="4" applyFont="1" applyBorder="1" applyAlignment="1">
      <alignment horizontal="center" vertical="center"/>
    </xf>
    <xf numFmtId="1" fontId="13" fillId="0" borderId="1" xfId="4" applyNumberFormat="1" applyFont="1" applyBorder="1" applyAlignment="1">
      <alignment horizontal="center" vertical="center"/>
    </xf>
    <xf numFmtId="0" fontId="1" fillId="0" borderId="1" xfId="3" applyBorder="1" applyAlignment="1">
      <alignment horizontal="center" vertical="center"/>
    </xf>
    <xf numFmtId="0" fontId="20" fillId="0" borderId="0" xfId="3" applyFont="1"/>
    <xf numFmtId="0" fontId="17" fillId="0" borderId="17" xfId="5" applyFont="1" applyBorder="1" applyProtection="1">
      <protection hidden="1"/>
    </xf>
    <xf numFmtId="0" fontId="17" fillId="0" borderId="18" xfId="5" applyFont="1" applyBorder="1" applyProtection="1">
      <protection hidden="1"/>
    </xf>
    <xf numFmtId="0" fontId="17" fillId="0" borderId="0" xfId="5" applyFont="1" applyProtection="1">
      <protection hidden="1"/>
    </xf>
    <xf numFmtId="0" fontId="17" fillId="0" borderId="21" xfId="5" applyFont="1" applyBorder="1" applyProtection="1">
      <protection hidden="1"/>
    </xf>
    <xf numFmtId="0" fontId="23" fillId="0" borderId="0" xfId="0" applyFont="1" applyProtection="1">
      <protection hidden="1"/>
    </xf>
    <xf numFmtId="0" fontId="17" fillId="0" borderId="0" xfId="5" applyFont="1"/>
    <xf numFmtId="0" fontId="17" fillId="0" borderId="21" xfId="5" applyFont="1" applyBorder="1"/>
    <xf numFmtId="9" fontId="23" fillId="0" borderId="0" xfId="0" applyNumberFormat="1" applyFont="1" applyProtection="1">
      <protection hidden="1"/>
    </xf>
    <xf numFmtId="0" fontId="23" fillId="0" borderId="21" xfId="0" applyFont="1" applyBorder="1" applyProtection="1">
      <protection hidden="1"/>
    </xf>
    <xf numFmtId="1" fontId="0" fillId="0" borderId="21" xfId="0" applyNumberFormat="1" applyBorder="1"/>
    <xf numFmtId="1" fontId="0" fillId="0" borderId="0" xfId="0" applyNumberFormat="1"/>
    <xf numFmtId="165" fontId="0" fillId="0" borderId="0" xfId="0" applyNumberFormat="1"/>
    <xf numFmtId="1" fontId="0" fillId="0" borderId="21" xfId="0" applyNumberFormat="1" applyBorder="1" applyAlignment="1">
      <alignment horizontal="right"/>
    </xf>
    <xf numFmtId="0" fontId="0" fillId="0" borderId="21" xfId="0" applyBorder="1"/>
    <xf numFmtId="0" fontId="23" fillId="0" borderId="25" xfId="0" applyFont="1" applyBorder="1" applyProtection="1">
      <protection hidden="1"/>
    </xf>
    <xf numFmtId="9" fontId="23" fillId="0" borderId="25" xfId="0" applyNumberFormat="1" applyFont="1" applyBorder="1" applyProtection="1">
      <protection hidden="1"/>
    </xf>
    <xf numFmtId="1" fontId="0" fillId="0" borderId="26" xfId="0" applyNumberFormat="1" applyBorder="1"/>
    <xf numFmtId="0" fontId="21" fillId="0" borderId="1" xfId="5" applyFont="1" applyBorder="1" applyAlignment="1" applyProtection="1">
      <alignment horizontal="center" vertical="top" wrapText="1"/>
      <protection locked="0"/>
    </xf>
    <xf numFmtId="0" fontId="21" fillId="0" borderId="1" xfId="5" applyFont="1" applyBorder="1" applyAlignment="1" applyProtection="1">
      <alignment horizontal="center" wrapText="1"/>
      <protection locked="0"/>
    </xf>
    <xf numFmtId="1" fontId="21" fillId="0" borderId="1" xfId="5" applyNumberFormat="1" applyFont="1" applyBorder="1" applyAlignment="1" applyProtection="1">
      <alignment horizontal="center" wrapText="1"/>
      <protection locked="0"/>
    </xf>
    <xf numFmtId="0" fontId="21" fillId="0" borderId="23" xfId="5" applyFont="1" applyBorder="1" applyAlignment="1" applyProtection="1">
      <alignment horizontal="center" wrapText="1"/>
      <protection locked="0"/>
    </xf>
    <xf numFmtId="0" fontId="21" fillId="0" borderId="1" xfId="5" applyFont="1" applyBorder="1" applyAlignment="1" applyProtection="1">
      <alignment horizontal="center" vertical="top"/>
      <protection locked="0"/>
    </xf>
    <xf numFmtId="0" fontId="21" fillId="0" borderId="19" xfId="5" applyFont="1" applyBorder="1" applyAlignment="1" applyProtection="1">
      <alignment horizontal="center" vertical="top"/>
      <protection locked="0"/>
    </xf>
    <xf numFmtId="0" fontId="7" fillId="0" borderId="1" xfId="0" applyFont="1" applyBorder="1" applyAlignment="1">
      <alignment vertical="top"/>
    </xf>
    <xf numFmtId="0" fontId="16" fillId="3" borderId="0" xfId="0" applyFont="1" applyFill="1"/>
    <xf numFmtId="14" fontId="16" fillId="3" borderId="0" xfId="0" applyNumberFormat="1" applyFont="1" applyFill="1"/>
    <xf numFmtId="1" fontId="16" fillId="0" borderId="0" xfId="0" applyNumberFormat="1" applyFont="1"/>
    <xf numFmtId="165" fontId="17" fillId="0" borderId="0" xfId="0" applyNumberFormat="1" applyFont="1" applyAlignment="1">
      <alignment horizontal="center" vertical="center"/>
    </xf>
    <xf numFmtId="0" fontId="7" fillId="0" borderId="0" xfId="0" applyFont="1" applyAlignment="1">
      <alignment vertical="top"/>
    </xf>
    <xf numFmtId="0" fontId="25" fillId="0" borderId="0" xfId="0" applyFont="1"/>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4" xfId="0" applyFont="1" applyBorder="1" applyAlignment="1">
      <alignment horizontal="left" vertical="top"/>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9" fontId="21" fillId="2" borderId="1" xfId="5" applyNumberFormat="1" applyFont="1" applyFill="1" applyBorder="1" applyAlignment="1" applyProtection="1">
      <alignment horizontal="center" vertical="center" wrapText="1"/>
      <protection hidden="1"/>
    </xf>
    <xf numFmtId="9" fontId="21" fillId="2" borderId="23" xfId="5" applyNumberFormat="1" applyFont="1" applyFill="1" applyBorder="1" applyAlignment="1" applyProtection="1">
      <alignment horizontal="center" vertical="center" wrapText="1"/>
      <protection hidden="1"/>
    </xf>
    <xf numFmtId="9" fontId="21" fillId="2" borderId="20" xfId="5" applyNumberFormat="1" applyFont="1" applyFill="1" applyBorder="1" applyAlignment="1" applyProtection="1">
      <alignment horizontal="center" vertical="center" wrapText="1"/>
      <protection hidden="1"/>
    </xf>
    <xf numFmtId="9" fontId="21" fillId="2" borderId="24" xfId="5" applyNumberFormat="1" applyFont="1" applyFill="1" applyBorder="1" applyAlignment="1" applyProtection="1">
      <alignment horizontal="center" vertical="center" wrapText="1"/>
      <protection hidden="1"/>
    </xf>
    <xf numFmtId="0" fontId="21" fillId="0" borderId="19" xfId="5" applyFont="1" applyBorder="1" applyAlignment="1" applyProtection="1">
      <alignment horizontal="center" vertical="top" wrapText="1"/>
      <protection locked="0"/>
    </xf>
    <xf numFmtId="0" fontId="21" fillId="0" borderId="1" xfId="5" applyFont="1" applyBorder="1" applyAlignment="1" applyProtection="1">
      <alignment horizontal="center" vertical="top" wrapText="1"/>
      <protection locked="0"/>
    </xf>
    <xf numFmtId="0" fontId="21" fillId="0" borderId="19" xfId="5" applyFont="1" applyBorder="1" applyAlignment="1" applyProtection="1">
      <alignment horizontal="center" vertical="top"/>
      <protection locked="0"/>
    </xf>
    <xf numFmtId="0" fontId="21" fillId="0" borderId="1" xfId="5" applyFont="1" applyBorder="1" applyAlignment="1" applyProtection="1">
      <alignment horizontal="center" vertical="top"/>
      <protection locked="0"/>
    </xf>
    <xf numFmtId="0" fontId="21" fillId="0" borderId="22" xfId="5" applyFont="1" applyBorder="1" applyAlignment="1" applyProtection="1">
      <alignment horizontal="center" vertical="top" wrapText="1"/>
      <protection locked="0"/>
    </xf>
    <xf numFmtId="0" fontId="21" fillId="0" borderId="23" xfId="5" applyFont="1" applyBorder="1" applyAlignment="1" applyProtection="1">
      <alignment horizontal="center" vertical="top" wrapText="1"/>
      <protection locked="0"/>
    </xf>
    <xf numFmtId="0" fontId="22" fillId="0" borderId="1" xfId="5" applyFont="1" applyBorder="1" applyAlignment="1" applyProtection="1">
      <alignment horizontal="left" vertical="top" wrapText="1"/>
      <protection locked="0"/>
    </xf>
    <xf numFmtId="0" fontId="22" fillId="0" borderId="20" xfId="5" applyFont="1" applyBorder="1" applyAlignment="1" applyProtection="1">
      <alignment horizontal="left" vertical="top" wrapText="1"/>
      <protection locked="0"/>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4" xfId="0" applyFont="1" applyBorder="1" applyAlignment="1">
      <alignment horizontal="left" vertical="top"/>
    </xf>
    <xf numFmtId="1" fontId="10" fillId="0" borderId="5" xfId="0" applyNumberFormat="1" applyFont="1" applyBorder="1" applyAlignment="1">
      <alignment horizontal="center" vertical="center" wrapText="1"/>
    </xf>
    <xf numFmtId="1" fontId="10" fillId="0" borderId="4" xfId="0" applyNumberFormat="1" applyFont="1" applyBorder="1" applyAlignment="1">
      <alignment horizontal="center" vertical="center" wrapText="1"/>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4" fillId="2" borderId="4" xfId="0" applyFont="1" applyFill="1" applyBorder="1" applyAlignment="1">
      <alignment horizontal="left" vertical="top"/>
    </xf>
    <xf numFmtId="1" fontId="3" fillId="0" borderId="5"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1" fontId="3" fillId="0" borderId="4" xfId="0" applyNumberFormat="1" applyFont="1" applyBorder="1" applyAlignment="1">
      <alignment horizontal="center" vertical="top" wrapText="1"/>
    </xf>
    <xf numFmtId="1" fontId="4" fillId="0" borderId="5" xfId="0" applyNumberFormat="1" applyFont="1" applyBorder="1" applyAlignment="1">
      <alignment horizontal="center" vertical="top" wrapText="1"/>
    </xf>
    <xf numFmtId="1" fontId="4" fillId="0" borderId="4" xfId="0" applyNumberFormat="1" applyFont="1" applyBorder="1" applyAlignment="1">
      <alignment horizontal="center" vertical="top" wrapText="1"/>
    </xf>
    <xf numFmtId="1" fontId="16" fillId="0" borderId="5" xfId="0" applyNumberFormat="1" applyFont="1" applyBorder="1" applyAlignment="1">
      <alignment horizontal="center" vertical="top" wrapText="1"/>
    </xf>
    <xf numFmtId="1" fontId="16" fillId="0" borderId="6" xfId="0" applyNumberFormat="1" applyFont="1" applyBorder="1" applyAlignment="1">
      <alignment horizontal="center" vertical="top" wrapText="1"/>
    </xf>
    <xf numFmtId="1" fontId="16" fillId="0" borderId="4" xfId="0" applyNumberFormat="1" applyFont="1" applyBorder="1" applyAlignment="1">
      <alignment horizontal="center" vertical="top" wrapText="1"/>
    </xf>
    <xf numFmtId="1" fontId="4" fillId="0" borderId="6" xfId="0" applyNumberFormat="1" applyFont="1" applyBorder="1" applyAlignment="1">
      <alignment horizontal="center" vertical="top" wrapText="1"/>
    </xf>
    <xf numFmtId="0" fontId="16" fillId="0" borderId="6" xfId="0" applyFont="1" applyBorder="1" applyAlignment="1">
      <alignment horizontal="center" vertical="top" wrapText="1"/>
    </xf>
    <xf numFmtId="0" fontId="16" fillId="0" borderId="4" xfId="0" applyFont="1" applyBorder="1" applyAlignment="1">
      <alignment horizontal="center" vertical="top" wrapText="1"/>
    </xf>
    <xf numFmtId="1" fontId="5" fillId="0" borderId="5"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0" fontId="4" fillId="0" borderId="5" xfId="0" applyFont="1" applyBorder="1" applyAlignment="1">
      <alignment horizontal="center" vertical="top"/>
    </xf>
    <xf numFmtId="0" fontId="4" fillId="0" borderId="4" xfId="0" applyFont="1" applyBorder="1" applyAlignment="1">
      <alignment horizontal="center" vertical="top"/>
    </xf>
    <xf numFmtId="0" fontId="22" fillId="0" borderId="14" xfId="5" applyFont="1" applyBorder="1" applyAlignment="1" applyProtection="1">
      <alignment horizontal="center" vertical="top" wrapText="1"/>
      <protection locked="0"/>
    </xf>
    <xf numFmtId="0" fontId="22" fillId="0" borderId="15" xfId="5" applyFont="1" applyBorder="1" applyAlignment="1" applyProtection="1">
      <alignment horizontal="center" vertical="top" wrapText="1"/>
      <protection locked="0"/>
    </xf>
    <xf numFmtId="0" fontId="22" fillId="0" borderId="15" xfId="5" applyFont="1" applyBorder="1" applyAlignment="1" applyProtection="1">
      <alignment horizontal="left" vertical="top" wrapText="1"/>
      <protection locked="0"/>
    </xf>
    <xf numFmtId="0" fontId="22" fillId="0" borderId="16" xfId="5" applyFont="1" applyBorder="1" applyAlignment="1" applyProtection="1">
      <alignment horizontal="left" vertical="top" wrapText="1"/>
      <protection locked="0"/>
    </xf>
    <xf numFmtId="0" fontId="21" fillId="0" borderId="20" xfId="5" applyFont="1" applyBorder="1" applyAlignment="1" applyProtection="1">
      <alignment horizontal="center" vertical="top"/>
      <protection locked="0"/>
    </xf>
    <xf numFmtId="0" fontId="22" fillId="0" borderId="19" xfId="5" applyFont="1" applyBorder="1" applyAlignment="1" applyProtection="1">
      <alignment horizontal="left" vertical="top"/>
      <protection locked="0"/>
    </xf>
    <xf numFmtId="0" fontId="22" fillId="0" borderId="1" xfId="5" applyFont="1" applyBorder="1" applyAlignment="1" applyProtection="1">
      <alignment horizontal="left" vertical="top"/>
      <protection locked="0"/>
    </xf>
    <xf numFmtId="0" fontId="21" fillId="0" borderId="20" xfId="5" applyFont="1" applyBorder="1" applyAlignment="1" applyProtection="1">
      <alignment horizontal="center" vertical="top" wrapText="1"/>
      <protection locked="0"/>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14" fontId="4" fillId="0" borderId="4" xfId="0" applyNumberFormat="1"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4" xfId="0" applyFont="1" applyBorder="1" applyAlignment="1">
      <alignment horizontal="left" vertical="top"/>
    </xf>
    <xf numFmtId="0" fontId="4" fillId="0" borderId="1" xfId="0" applyFont="1" applyBorder="1" applyAlignment="1">
      <alignment horizontal="left" vertical="top"/>
    </xf>
    <xf numFmtId="0" fontId="4" fillId="0" borderId="7"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2" xfId="0" applyFont="1" applyBorder="1" applyAlignment="1">
      <alignment horizontal="left" vertical="top"/>
    </xf>
    <xf numFmtId="0" fontId="4" fillId="0" borderId="12" xfId="0" applyFont="1" applyBorder="1" applyAlignment="1">
      <alignment horizontal="left" vertical="top"/>
    </xf>
    <xf numFmtId="0" fontId="4" fillId="0" borderId="5"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vertical="top"/>
    </xf>
    <xf numFmtId="0" fontId="4" fillId="0" borderId="6" xfId="0" applyFont="1" applyBorder="1" applyAlignment="1">
      <alignment vertical="top"/>
    </xf>
    <xf numFmtId="0" fontId="4" fillId="0" borderId="4" xfId="0" applyFont="1" applyBorder="1" applyAlignment="1">
      <alignment vertical="top"/>
    </xf>
    <xf numFmtId="0" fontId="16" fillId="0" borderId="5" xfId="0" applyFont="1" applyBorder="1" applyAlignment="1">
      <alignment horizontal="center" vertical="top"/>
    </xf>
    <xf numFmtId="0" fontId="16" fillId="0" borderId="4" xfId="0" applyFont="1" applyBorder="1" applyAlignment="1">
      <alignment horizontal="center" vertical="top"/>
    </xf>
    <xf numFmtId="0" fontId="4" fillId="2" borderId="1" xfId="0" applyFont="1" applyFill="1" applyBorder="1" applyAlignment="1">
      <alignment horizontal="left" vertical="top"/>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2" fontId="4" fillId="0" borderId="5" xfId="0" applyNumberFormat="1" applyFont="1" applyBorder="1" applyAlignment="1">
      <alignment horizontal="left" vertical="top" wrapText="1"/>
    </xf>
    <xf numFmtId="2" fontId="4" fillId="0" borderId="6" xfId="0" applyNumberFormat="1" applyFont="1" applyBorder="1" applyAlignment="1">
      <alignment horizontal="left" vertical="top" wrapText="1"/>
    </xf>
    <xf numFmtId="2" fontId="4" fillId="0" borderId="4" xfId="0" applyNumberFormat="1" applyFont="1" applyBorder="1" applyAlignment="1">
      <alignment horizontal="left" vertical="top" wrapText="1"/>
    </xf>
    <xf numFmtId="2" fontId="4" fillId="0" borderId="5" xfId="0" applyNumberFormat="1" applyFont="1" applyBorder="1" applyAlignment="1">
      <alignment horizontal="left" vertical="top"/>
    </xf>
    <xf numFmtId="2" fontId="4" fillId="0" borderId="6" xfId="0" applyNumberFormat="1" applyFont="1" applyBorder="1" applyAlignment="1">
      <alignment horizontal="left" vertical="top"/>
    </xf>
    <xf numFmtId="2" fontId="4" fillId="0" borderId="4" xfId="0" applyNumberFormat="1" applyFont="1" applyBorder="1" applyAlignment="1">
      <alignment horizontal="left" vertical="top"/>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165" fontId="4" fillId="0" borderId="5" xfId="0" applyNumberFormat="1" applyFont="1" applyBorder="1" applyAlignment="1">
      <alignment horizontal="left" vertical="top"/>
    </xf>
    <xf numFmtId="165" fontId="4" fillId="0" borderId="6" xfId="0" applyNumberFormat="1" applyFont="1" applyBorder="1" applyAlignment="1">
      <alignment horizontal="left" vertical="top"/>
    </xf>
    <xf numFmtId="165" fontId="4" fillId="0" borderId="4" xfId="0" applyNumberFormat="1" applyFont="1" applyBorder="1" applyAlignment="1">
      <alignment horizontal="left" vertical="top"/>
    </xf>
    <xf numFmtId="1" fontId="4" fillId="0" borderId="5" xfId="0" applyNumberFormat="1" applyFont="1" applyBorder="1" applyAlignment="1">
      <alignment horizontal="left" vertical="top"/>
    </xf>
    <xf numFmtId="1" fontId="4" fillId="0" borderId="6" xfId="0" applyNumberFormat="1" applyFont="1" applyBorder="1" applyAlignment="1">
      <alignment horizontal="left" vertical="top"/>
    </xf>
    <xf numFmtId="1" fontId="4" fillId="0" borderId="4" xfId="0" applyNumberFormat="1" applyFont="1" applyBorder="1" applyAlignment="1">
      <alignment horizontal="left" vertical="top"/>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1" fontId="5" fillId="0" borderId="5" xfId="0" applyNumberFormat="1" applyFont="1" applyBorder="1" applyAlignment="1">
      <alignment horizontal="center" vertical="top" wrapText="1"/>
    </xf>
    <xf numFmtId="1" fontId="5" fillId="0" borderId="4" xfId="0" applyNumberFormat="1" applyFont="1" applyBorder="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4" xfId="0" applyFont="1" applyBorder="1" applyAlignment="1">
      <alignment horizontal="center" vertical="top" wrapText="1"/>
    </xf>
    <xf numFmtId="0" fontId="4" fillId="0" borderId="1" xfId="0" applyFont="1" applyBorder="1" applyAlignment="1">
      <alignment vertical="top"/>
    </xf>
    <xf numFmtId="1" fontId="10" fillId="0" borderId="7"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2" xfId="0" applyFont="1" applyBorder="1" applyAlignment="1">
      <alignment horizontal="center" vertical="top" wrapText="1"/>
    </xf>
    <xf numFmtId="0" fontId="3" fillId="0" borderId="12" xfId="0" applyFont="1" applyBorder="1" applyAlignment="1">
      <alignment horizontal="center" vertical="top" wrapText="1"/>
    </xf>
    <xf numFmtId="0" fontId="6" fillId="0" borderId="1" xfId="2" applyFont="1" applyBorder="1" applyAlignment="1">
      <alignment horizontal="left" vertical="top" wrapText="1"/>
    </xf>
    <xf numFmtId="0" fontId="8" fillId="0" borderId="5" xfId="0" applyFont="1" applyBorder="1" applyAlignment="1">
      <alignment horizontal="center" vertical="top"/>
    </xf>
    <xf numFmtId="0" fontId="8" fillId="0" borderId="6" xfId="0" applyFont="1" applyBorder="1" applyAlignment="1">
      <alignment horizontal="center" vertical="top"/>
    </xf>
    <xf numFmtId="0" fontId="8" fillId="0" borderId="4" xfId="0" applyFont="1" applyBorder="1" applyAlignment="1">
      <alignment horizontal="center"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4" xfId="0" applyFont="1" applyBorder="1" applyAlignment="1">
      <alignment horizontal="left" vertical="top"/>
    </xf>
    <xf numFmtId="0" fontId="7" fillId="2" borderId="5" xfId="0" applyFont="1" applyFill="1" applyBorder="1" applyAlignment="1">
      <alignment horizontal="left" vertical="top"/>
    </xf>
    <xf numFmtId="0" fontId="7" fillId="2" borderId="6" xfId="0" applyFont="1" applyFill="1" applyBorder="1" applyAlignment="1">
      <alignment horizontal="left" vertical="top"/>
    </xf>
    <xf numFmtId="0" fontId="7" fillId="2" borderId="4" xfId="0" applyFont="1" applyFill="1" applyBorder="1" applyAlignment="1">
      <alignment horizontal="lef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1" fontId="14" fillId="0" borderId="5" xfId="0" applyNumberFormat="1" applyFont="1" applyBorder="1" applyAlignment="1">
      <alignment horizontal="center" vertical="top" wrapText="1"/>
    </xf>
    <xf numFmtId="1" fontId="14" fillId="0" borderId="6" xfId="0" applyNumberFormat="1" applyFont="1" applyBorder="1" applyAlignment="1">
      <alignment horizontal="center" vertical="top" wrapText="1"/>
    </xf>
    <xf numFmtId="1" fontId="14" fillId="0" borderId="4" xfId="0" applyNumberFormat="1" applyFont="1" applyBorder="1" applyAlignment="1">
      <alignment horizontal="center" vertical="top" wrapText="1"/>
    </xf>
    <xf numFmtId="0" fontId="24" fillId="0" borderId="5" xfId="6" applyFill="1" applyBorder="1" applyAlignment="1">
      <alignment horizontal="left" vertical="top"/>
    </xf>
    <xf numFmtId="0" fontId="7" fillId="2" borderId="5" xfId="0" applyFont="1" applyFill="1" applyBorder="1" applyAlignment="1">
      <alignment horizontal="left" vertical="top" wrapText="1"/>
    </xf>
    <xf numFmtId="0" fontId="3" fillId="0" borderId="5" xfId="0" applyFont="1" applyBorder="1" applyAlignment="1">
      <alignment vertical="top"/>
    </xf>
    <xf numFmtId="0" fontId="3" fillId="0" borderId="6" xfId="0" applyFont="1" applyBorder="1" applyAlignment="1">
      <alignment vertical="top"/>
    </xf>
    <xf numFmtId="0" fontId="3" fillId="0" borderId="4" xfId="0" applyFont="1" applyBorder="1" applyAlignment="1">
      <alignment vertical="top"/>
    </xf>
    <xf numFmtId="0" fontId="4" fillId="0" borderId="1" xfId="0" applyFont="1" applyBorder="1" applyAlignment="1">
      <alignment horizontal="center" vertical="top"/>
    </xf>
    <xf numFmtId="0" fontId="16" fillId="0" borderId="4" xfId="0" applyFont="1" applyBorder="1" applyAlignment="1">
      <alignment horizontal="left"/>
    </xf>
    <xf numFmtId="0" fontId="12" fillId="0" borderId="1" xfId="4" applyFont="1" applyBorder="1" applyAlignment="1">
      <alignment horizontal="left"/>
    </xf>
    <xf numFmtId="0" fontId="0" fillId="3" borderId="1" xfId="0" applyFill="1" applyBorder="1" applyAlignment="1">
      <alignment horizontal="center" wrapText="1"/>
    </xf>
    <xf numFmtId="0" fontId="12" fillId="0" borderId="1" xfId="0" applyFont="1" applyBorder="1" applyAlignment="1">
      <alignment horizontal="center"/>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6" builtinId="8"/>
    <cellStyle name="Normal" xfId="0" builtinId="0"/>
    <cellStyle name="Normal 3" xfId="5" xr:uid="{00000000-0005-0000-0000-000005000000}"/>
    <cellStyle name="Normal 4"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546287</xdr:colOff>
      <xdr:row>217</xdr:row>
      <xdr:rowOff>44821</xdr:rowOff>
    </xdr:from>
    <xdr:to>
      <xdr:col>8</xdr:col>
      <xdr:colOff>245147</xdr:colOff>
      <xdr:row>232</xdr:row>
      <xdr:rowOff>67321</xdr:rowOff>
    </xdr:to>
    <xdr:pic>
      <xdr:nvPicPr>
        <xdr:cNvPr id="2747" name="Picture 1">
          <a:extLst>
            <a:ext uri="{FF2B5EF4-FFF2-40B4-BE49-F238E27FC236}">
              <a16:creationId xmlns:a16="http://schemas.microsoft.com/office/drawing/2014/main" id="{00000000-0008-0000-0000-0000BB0A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74937" y="43716946"/>
          <a:ext cx="4775685"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538443</xdr:colOff>
      <xdr:row>201</xdr:row>
      <xdr:rowOff>31937</xdr:rowOff>
    </xdr:from>
    <xdr:to>
      <xdr:col>8</xdr:col>
      <xdr:colOff>252541</xdr:colOff>
      <xdr:row>216</xdr:row>
      <xdr:rowOff>54437</xdr:rowOff>
    </xdr:to>
    <xdr:pic>
      <xdr:nvPicPr>
        <xdr:cNvPr id="2748" name="Picture 2">
          <a:extLst>
            <a:ext uri="{FF2B5EF4-FFF2-40B4-BE49-F238E27FC236}">
              <a16:creationId xmlns:a16="http://schemas.microsoft.com/office/drawing/2014/main" id="{00000000-0008-0000-0000-0000BC0A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167093" y="40656062"/>
          <a:ext cx="4790923"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152</xdr:row>
      <xdr:rowOff>0</xdr:rowOff>
    </xdr:from>
    <xdr:to>
      <xdr:col>12</xdr:col>
      <xdr:colOff>240801</xdr:colOff>
      <xdr:row>153</xdr:row>
      <xdr:rowOff>178832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6867525" y="31861125"/>
          <a:ext cx="85040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11</xdr:col>
      <xdr:colOff>0</xdr:colOff>
      <xdr:row>165</xdr:row>
      <xdr:rowOff>69186</xdr:rowOff>
    </xdr:from>
    <xdr:to>
      <xdr:col>12</xdr:col>
      <xdr:colOff>273955</xdr:colOff>
      <xdr:row>167</xdr:row>
      <xdr:rowOff>57518</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6867525" y="34406811"/>
          <a:ext cx="883555"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16</xdr:col>
      <xdr:colOff>536676</xdr:colOff>
      <xdr:row>164</xdr:row>
      <xdr:rowOff>177010</xdr:rowOff>
    </xdr:from>
    <xdr:to>
      <xdr:col>18</xdr:col>
      <xdr:colOff>195588</xdr:colOff>
      <xdr:row>166</xdr:row>
      <xdr:rowOff>165342</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10518876" y="34324135"/>
          <a:ext cx="87811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15</xdr:col>
      <xdr:colOff>563661</xdr:colOff>
      <xdr:row>152</xdr:row>
      <xdr:rowOff>0</xdr:rowOff>
    </xdr:from>
    <xdr:to>
      <xdr:col>17</xdr:col>
      <xdr:colOff>219852</xdr:colOff>
      <xdr:row>153</xdr:row>
      <xdr:rowOff>178832</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9936261" y="31861125"/>
          <a:ext cx="87539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11</xdr:col>
      <xdr:colOff>53340</xdr:colOff>
      <xdr:row>154</xdr:row>
      <xdr:rowOff>60960</xdr:rowOff>
    </xdr:from>
    <xdr:to>
      <xdr:col>20</xdr:col>
      <xdr:colOff>97248</xdr:colOff>
      <xdr:row>195</xdr:row>
      <xdr:rowOff>2042</xdr:rowOff>
    </xdr:to>
    <xdr:grpSp>
      <xdr:nvGrpSpPr>
        <xdr:cNvPr id="3" name="Group 2">
          <a:extLst>
            <a:ext uri="{FF2B5EF4-FFF2-40B4-BE49-F238E27FC236}">
              <a16:creationId xmlns:a16="http://schemas.microsoft.com/office/drawing/2014/main" id="{EC6804EA-ED13-5CBD-DBC9-AE3EF1AB0F8E}"/>
            </a:ext>
          </a:extLst>
        </xdr:cNvPr>
        <xdr:cNvGrpSpPr/>
      </xdr:nvGrpSpPr>
      <xdr:grpSpPr>
        <a:xfrm>
          <a:off x="7117080" y="31584900"/>
          <a:ext cx="5736048" cy="7126742"/>
          <a:chOff x="261254" y="284480"/>
          <a:chExt cx="5736048" cy="7126742"/>
        </a:xfrm>
      </xdr:grpSpPr>
      <xdr:pic>
        <xdr:nvPicPr>
          <xdr:cNvPr id="14" name="Picture 13">
            <a:extLst>
              <a:ext uri="{FF2B5EF4-FFF2-40B4-BE49-F238E27FC236}">
                <a16:creationId xmlns:a16="http://schemas.microsoft.com/office/drawing/2014/main" id="{6895F3C7-2C8E-A94B-F14F-FC273A7E4A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36649" y="2947851"/>
            <a:ext cx="1802675"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B660A0BD-3EF4-90F1-4BA7-2A15C04A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94626" y="2947851"/>
            <a:ext cx="1802675" cy="2520000"/>
          </a:xfrm>
          <a:prstGeom prst="rect">
            <a:avLst/>
          </a:prstGeom>
          <a:ln>
            <a:solidFill>
              <a:schemeClr val="tx1"/>
            </a:solidFill>
          </a:ln>
        </xdr:spPr>
      </xdr:pic>
      <xdr:grpSp>
        <xdr:nvGrpSpPr>
          <xdr:cNvPr id="25" name="Group 24">
            <a:extLst>
              <a:ext uri="{FF2B5EF4-FFF2-40B4-BE49-F238E27FC236}">
                <a16:creationId xmlns:a16="http://schemas.microsoft.com/office/drawing/2014/main" id="{4E742274-1FA0-6A83-8661-DD91FEAA19E8}"/>
              </a:ext>
            </a:extLst>
          </xdr:cNvPr>
          <xdr:cNvGrpSpPr/>
        </xdr:nvGrpSpPr>
        <xdr:grpSpPr>
          <a:xfrm>
            <a:off x="287378" y="5611222"/>
            <a:ext cx="5593359" cy="1800000"/>
            <a:chOff x="287378" y="5611222"/>
            <a:chExt cx="5593359" cy="1800000"/>
          </a:xfrm>
        </xdr:grpSpPr>
        <xdr:pic>
          <xdr:nvPicPr>
            <xdr:cNvPr id="36" name="Picture 35">
              <a:extLst>
                <a:ext uri="{FF2B5EF4-FFF2-40B4-BE49-F238E27FC236}">
                  <a16:creationId xmlns:a16="http://schemas.microsoft.com/office/drawing/2014/main" id="{78987674-EC94-2AC0-A39D-1C7CA66AE83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7378" y="5611222"/>
              <a:ext cx="2734044" cy="1800000"/>
            </a:xfrm>
            <a:prstGeom prst="rect">
              <a:avLst/>
            </a:prstGeom>
            <a:ln>
              <a:solidFill>
                <a:schemeClr val="tx1"/>
              </a:solidFill>
            </a:ln>
          </xdr:spPr>
        </xdr:pic>
        <xdr:pic>
          <xdr:nvPicPr>
            <xdr:cNvPr id="37" name="Picture 36">
              <a:extLst>
                <a:ext uri="{FF2B5EF4-FFF2-40B4-BE49-F238E27FC236}">
                  <a16:creationId xmlns:a16="http://schemas.microsoft.com/office/drawing/2014/main" id="{F7D359B0-9D4D-B7DC-D6E4-16A6AC86FA0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140508" y="5611222"/>
              <a:ext cx="2740229" cy="1800000"/>
            </a:xfrm>
            <a:prstGeom prst="rect">
              <a:avLst/>
            </a:prstGeom>
            <a:ln>
              <a:solidFill>
                <a:schemeClr val="tx1"/>
              </a:solidFill>
            </a:ln>
          </xdr:spPr>
        </xdr:pic>
      </xdr:grpSp>
      <xdr:pic>
        <xdr:nvPicPr>
          <xdr:cNvPr id="26" name="Picture 25">
            <a:extLst>
              <a:ext uri="{FF2B5EF4-FFF2-40B4-BE49-F238E27FC236}">
                <a16:creationId xmlns:a16="http://schemas.microsoft.com/office/drawing/2014/main" id="{DA816C65-B709-FA63-9C72-28B955662C5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1255" y="284480"/>
            <a:ext cx="1802675" cy="2520000"/>
          </a:xfrm>
          <a:prstGeom prst="rect">
            <a:avLst/>
          </a:prstGeom>
          <a:ln>
            <a:solidFill>
              <a:schemeClr val="tx1"/>
            </a:solidFill>
          </a:ln>
        </xdr:spPr>
      </xdr:pic>
      <xdr:pic>
        <xdr:nvPicPr>
          <xdr:cNvPr id="27" name="Picture 26">
            <a:extLst>
              <a:ext uri="{FF2B5EF4-FFF2-40B4-BE49-F238E27FC236}">
                <a16:creationId xmlns:a16="http://schemas.microsoft.com/office/drawing/2014/main" id="{DE50BB58-4861-45DA-BD04-9DE45A2F28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236649" y="284480"/>
            <a:ext cx="1802675" cy="2520000"/>
          </a:xfrm>
          <a:prstGeom prst="rect">
            <a:avLst/>
          </a:prstGeom>
          <a:ln>
            <a:solidFill>
              <a:schemeClr val="tx1"/>
            </a:solidFill>
          </a:ln>
        </xdr:spPr>
      </xdr:pic>
      <xdr:pic>
        <xdr:nvPicPr>
          <xdr:cNvPr id="28" name="Picture 27">
            <a:extLst>
              <a:ext uri="{FF2B5EF4-FFF2-40B4-BE49-F238E27FC236}">
                <a16:creationId xmlns:a16="http://schemas.microsoft.com/office/drawing/2014/main" id="{4D4BF3DE-2362-7F43-0FB0-6F4D857194A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194627" y="284480"/>
            <a:ext cx="1802675"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D304C85D-3758-A40F-5921-ADC206C45F0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1254" y="2947851"/>
            <a:ext cx="1802675" cy="2520000"/>
          </a:xfrm>
          <a:prstGeom prst="rect">
            <a:avLst/>
          </a:prstGeom>
          <a:ln>
            <a:solidFill>
              <a:schemeClr val="tx1"/>
            </a:solidFill>
          </a:ln>
        </xdr:spPr>
      </xdr:pic>
      <xdr:sp macro="" textlink="">
        <xdr:nvSpPr>
          <xdr:cNvPr id="30" name="TextBox 25">
            <a:extLst>
              <a:ext uri="{FF2B5EF4-FFF2-40B4-BE49-F238E27FC236}">
                <a16:creationId xmlns:a16="http://schemas.microsoft.com/office/drawing/2014/main" id="{080904E5-FDB6-95C7-6326-0A1C067D5BFC}"/>
              </a:ext>
            </a:extLst>
          </xdr:cNvPr>
          <xdr:cNvSpPr txBox="1"/>
        </xdr:nvSpPr>
        <xdr:spPr>
          <a:xfrm>
            <a:off x="3021422" y="2414500"/>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rgbClr val="FFFF00"/>
                </a:solidFill>
              </a:rPr>
              <a:t>Wing B</a:t>
            </a:r>
          </a:p>
        </xdr:txBody>
      </xdr:sp>
      <xdr:sp macro="" textlink="">
        <xdr:nvSpPr>
          <xdr:cNvPr id="35" name="TextBox 26">
            <a:extLst>
              <a:ext uri="{FF2B5EF4-FFF2-40B4-BE49-F238E27FC236}">
                <a16:creationId xmlns:a16="http://schemas.microsoft.com/office/drawing/2014/main" id="{25A6B931-6908-AB8A-260D-519387B0ED76}"/>
              </a:ext>
            </a:extLst>
          </xdr:cNvPr>
          <xdr:cNvSpPr txBox="1"/>
        </xdr:nvSpPr>
        <xdr:spPr>
          <a:xfrm>
            <a:off x="1225466" y="284480"/>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A</a:t>
            </a:r>
          </a:p>
        </xdr:txBody>
      </xdr:sp>
    </xdr:grpSp>
    <xdr:clientData/>
  </xdr:twoCellAnchor>
  <xdr:twoCellAnchor>
    <xdr:from>
      <xdr:col>0</xdr:col>
      <xdr:colOff>68581</xdr:colOff>
      <xdr:row>154</xdr:row>
      <xdr:rowOff>38100</xdr:rowOff>
    </xdr:from>
    <xdr:to>
      <xdr:col>9</xdr:col>
      <xdr:colOff>693420</xdr:colOff>
      <xdr:row>188</xdr:row>
      <xdr:rowOff>164880</xdr:rowOff>
    </xdr:to>
    <xdr:grpSp>
      <xdr:nvGrpSpPr>
        <xdr:cNvPr id="2" name="Group 1">
          <a:extLst>
            <a:ext uri="{FF2B5EF4-FFF2-40B4-BE49-F238E27FC236}">
              <a16:creationId xmlns:a16="http://schemas.microsoft.com/office/drawing/2014/main" id="{012E035E-15B2-8FB1-210F-1F0C3DB2A083}"/>
            </a:ext>
          </a:extLst>
        </xdr:cNvPr>
        <xdr:cNvGrpSpPr/>
      </xdr:nvGrpSpPr>
      <xdr:grpSpPr>
        <a:xfrm>
          <a:off x="68581" y="31562040"/>
          <a:ext cx="6697979" cy="6085620"/>
          <a:chOff x="-255017" y="224934"/>
          <a:chExt cx="8027501" cy="7266720"/>
        </a:xfrm>
      </xdr:grpSpPr>
      <xdr:grpSp>
        <xdr:nvGrpSpPr>
          <xdr:cNvPr id="16" name="Group 15">
            <a:extLst>
              <a:ext uri="{FF2B5EF4-FFF2-40B4-BE49-F238E27FC236}">
                <a16:creationId xmlns:a16="http://schemas.microsoft.com/office/drawing/2014/main" id="{CDD705A1-C5D2-E485-03B8-5BD281F2A511}"/>
              </a:ext>
            </a:extLst>
          </xdr:cNvPr>
          <xdr:cNvGrpSpPr/>
        </xdr:nvGrpSpPr>
        <xdr:grpSpPr>
          <a:xfrm>
            <a:off x="1806174" y="5691654"/>
            <a:ext cx="3905118" cy="1800000"/>
            <a:chOff x="-510034" y="5691654"/>
            <a:chExt cx="3905118" cy="1800000"/>
          </a:xfrm>
        </xdr:grpSpPr>
        <xdr:pic>
          <xdr:nvPicPr>
            <xdr:cNvPr id="39" name="Picture 38">
              <a:extLst>
                <a:ext uri="{FF2B5EF4-FFF2-40B4-BE49-F238E27FC236}">
                  <a16:creationId xmlns:a16="http://schemas.microsoft.com/office/drawing/2014/main" id="{2D6BB8E8-0609-963B-35A8-AA209F9981E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46490" y="5691654"/>
              <a:ext cx="1348594" cy="1800000"/>
            </a:xfrm>
            <a:prstGeom prst="rect">
              <a:avLst/>
            </a:prstGeom>
            <a:ln>
              <a:solidFill>
                <a:schemeClr val="tx1"/>
              </a:solidFill>
            </a:ln>
          </xdr:spPr>
        </xdr:pic>
        <xdr:pic>
          <xdr:nvPicPr>
            <xdr:cNvPr id="40" name="Picture 39">
              <a:extLst>
                <a:ext uri="{FF2B5EF4-FFF2-40B4-BE49-F238E27FC236}">
                  <a16:creationId xmlns:a16="http://schemas.microsoft.com/office/drawing/2014/main" id="{E7DF1AE9-C0D9-19A1-50CF-6B26D56D537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0034" y="5691654"/>
              <a:ext cx="2398065" cy="1800000"/>
            </a:xfrm>
            <a:prstGeom prst="rect">
              <a:avLst/>
            </a:prstGeom>
            <a:ln>
              <a:solidFill>
                <a:schemeClr val="tx1"/>
              </a:solidFill>
            </a:ln>
          </xdr:spPr>
        </xdr:pic>
      </xdr:grpSp>
      <xdr:grpSp>
        <xdr:nvGrpSpPr>
          <xdr:cNvPr id="20" name="Group 19">
            <a:extLst>
              <a:ext uri="{FF2B5EF4-FFF2-40B4-BE49-F238E27FC236}">
                <a16:creationId xmlns:a16="http://schemas.microsoft.com/office/drawing/2014/main" id="{CD74FDA1-40CB-090A-E117-78F8FA5AD238}"/>
              </a:ext>
            </a:extLst>
          </xdr:cNvPr>
          <xdr:cNvGrpSpPr/>
        </xdr:nvGrpSpPr>
        <xdr:grpSpPr>
          <a:xfrm>
            <a:off x="-255017" y="2968614"/>
            <a:ext cx="8027501" cy="2520000"/>
            <a:chOff x="0" y="2968614"/>
            <a:chExt cx="8027501" cy="2520000"/>
          </a:xfrm>
        </xdr:grpSpPr>
        <xdr:pic>
          <xdr:nvPicPr>
            <xdr:cNvPr id="32" name="Picture 31">
              <a:extLst>
                <a:ext uri="{FF2B5EF4-FFF2-40B4-BE49-F238E27FC236}">
                  <a16:creationId xmlns:a16="http://schemas.microsoft.com/office/drawing/2014/main" id="{5175F349-87AE-A1F5-EC8D-E46F27F451F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092980" y="2968614"/>
              <a:ext cx="1888031" cy="2520000"/>
            </a:xfrm>
            <a:prstGeom prst="rect">
              <a:avLst/>
            </a:prstGeom>
            <a:ln>
              <a:solidFill>
                <a:schemeClr val="tx1"/>
              </a:solidFill>
            </a:ln>
          </xdr:spPr>
        </xdr:pic>
        <xdr:pic>
          <xdr:nvPicPr>
            <xdr:cNvPr id="33" name="Picture 32">
              <a:extLst>
                <a:ext uri="{FF2B5EF4-FFF2-40B4-BE49-F238E27FC236}">
                  <a16:creationId xmlns:a16="http://schemas.microsoft.com/office/drawing/2014/main" id="{B5DED6DA-A65A-C3FA-D730-681E5627E75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2968614"/>
              <a:ext cx="1888031" cy="2520000"/>
            </a:xfrm>
            <a:prstGeom prst="rect">
              <a:avLst/>
            </a:prstGeom>
            <a:ln>
              <a:solidFill>
                <a:schemeClr val="tx1"/>
              </a:solidFill>
            </a:ln>
          </xdr:spPr>
        </xdr:pic>
        <xdr:pic>
          <xdr:nvPicPr>
            <xdr:cNvPr id="34" name="Picture 33">
              <a:extLst>
                <a:ext uri="{FF2B5EF4-FFF2-40B4-BE49-F238E27FC236}">
                  <a16:creationId xmlns:a16="http://schemas.microsoft.com/office/drawing/2014/main" id="{76D3F390-FCBA-0920-8B1D-059842C8FAC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046490" y="2968614"/>
              <a:ext cx="1888031" cy="2520000"/>
            </a:xfrm>
            <a:prstGeom prst="rect">
              <a:avLst/>
            </a:prstGeom>
            <a:ln>
              <a:solidFill>
                <a:schemeClr val="tx1"/>
              </a:solidFill>
            </a:ln>
          </xdr:spPr>
        </xdr:pic>
        <xdr:pic>
          <xdr:nvPicPr>
            <xdr:cNvPr id="38" name="Picture 37">
              <a:extLst>
                <a:ext uri="{FF2B5EF4-FFF2-40B4-BE49-F238E27FC236}">
                  <a16:creationId xmlns:a16="http://schemas.microsoft.com/office/drawing/2014/main" id="{46727768-E9FE-F9FE-DDF0-09B3622F84C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139470" y="2968614"/>
              <a:ext cx="1888031" cy="2520000"/>
            </a:xfrm>
            <a:prstGeom prst="rect">
              <a:avLst/>
            </a:prstGeom>
            <a:ln>
              <a:solidFill>
                <a:schemeClr val="tx1"/>
              </a:solidFill>
            </a:ln>
          </xdr:spPr>
        </xdr:pic>
      </xdr:grpSp>
      <xdr:grpSp>
        <xdr:nvGrpSpPr>
          <xdr:cNvPr id="22" name="Group 21">
            <a:extLst>
              <a:ext uri="{FF2B5EF4-FFF2-40B4-BE49-F238E27FC236}">
                <a16:creationId xmlns:a16="http://schemas.microsoft.com/office/drawing/2014/main" id="{3D7FCE2A-A971-28BE-A431-2676411BF24C}"/>
              </a:ext>
            </a:extLst>
          </xdr:cNvPr>
          <xdr:cNvGrpSpPr/>
        </xdr:nvGrpSpPr>
        <xdr:grpSpPr>
          <a:xfrm>
            <a:off x="67139" y="224934"/>
            <a:ext cx="7383189" cy="2540640"/>
            <a:chOff x="231253" y="224934"/>
            <a:chExt cx="7383189" cy="2540640"/>
          </a:xfrm>
        </xdr:grpSpPr>
        <xdr:pic>
          <xdr:nvPicPr>
            <xdr:cNvPr id="23" name="Picture 22">
              <a:extLst>
                <a:ext uri="{FF2B5EF4-FFF2-40B4-BE49-F238E27FC236}">
                  <a16:creationId xmlns:a16="http://schemas.microsoft.com/office/drawing/2014/main" id="{F6B51C84-24D7-C602-70F2-18F05119EAF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31253" y="245574"/>
              <a:ext cx="3357291" cy="2520000"/>
            </a:xfrm>
            <a:prstGeom prst="rect">
              <a:avLst/>
            </a:prstGeom>
            <a:ln>
              <a:solidFill>
                <a:schemeClr val="tx1"/>
              </a:solidFill>
            </a:ln>
          </xdr:spPr>
        </xdr:pic>
        <xdr:pic>
          <xdr:nvPicPr>
            <xdr:cNvPr id="24" name="Picture 23">
              <a:extLst>
                <a:ext uri="{FF2B5EF4-FFF2-40B4-BE49-F238E27FC236}">
                  <a16:creationId xmlns:a16="http://schemas.microsoft.com/office/drawing/2014/main" id="{B197FAE0-DB25-0B39-5ACC-09E66F05DBC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726411" y="224934"/>
              <a:ext cx="1888031" cy="2520000"/>
            </a:xfrm>
            <a:prstGeom prst="rect">
              <a:avLst/>
            </a:prstGeom>
            <a:ln>
              <a:solidFill>
                <a:schemeClr val="tx1"/>
              </a:solidFill>
            </a:ln>
          </xdr:spPr>
        </xdr:pic>
        <xdr:pic>
          <xdr:nvPicPr>
            <xdr:cNvPr id="31" name="Picture 30">
              <a:extLst>
                <a:ext uri="{FF2B5EF4-FFF2-40B4-BE49-F238E27FC236}">
                  <a16:creationId xmlns:a16="http://schemas.microsoft.com/office/drawing/2014/main" id="{059AC454-D626-9C73-BAD7-B3CD90B8ADA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713462" y="245574"/>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11</xdr:col>
      <xdr:colOff>0</xdr:colOff>
      <xdr:row>21</xdr:row>
      <xdr:rowOff>57150</xdr:rowOff>
    </xdr:to>
    <xdr:pic>
      <xdr:nvPicPr>
        <xdr:cNvPr id="4148" name="Picture 1">
          <a:extLst>
            <a:ext uri="{FF2B5EF4-FFF2-40B4-BE49-F238E27FC236}">
              <a16:creationId xmlns:a16="http://schemas.microsoft.com/office/drawing/2014/main" id="{00000000-0008-0000-0200-000034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0"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838200</xdr:colOff>
      <xdr:row>22</xdr:row>
      <xdr:rowOff>95250</xdr:rowOff>
    </xdr:from>
    <xdr:to>
      <xdr:col>10</xdr:col>
      <xdr:colOff>600075</xdr:colOff>
      <xdr:row>33</xdr:row>
      <xdr:rowOff>161925</xdr:rowOff>
    </xdr:to>
    <xdr:pic>
      <xdr:nvPicPr>
        <xdr:cNvPr id="4149" name="Picture 2">
          <a:extLst>
            <a:ext uri="{FF2B5EF4-FFF2-40B4-BE49-F238E27FC236}">
              <a16:creationId xmlns:a16="http://schemas.microsoft.com/office/drawing/2014/main" id="{00000000-0008-0000-0200-000035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7475" y="4676775"/>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HkrX8az5cWDjaN377"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9"/>
  <sheetViews>
    <sheetView tabSelected="1" view="pageBreakPreview" zoomScaleNormal="100" zoomScaleSheetLayoutView="100" workbookViewId="0">
      <selection activeCell="N8" sqref="N8"/>
    </sheetView>
  </sheetViews>
  <sheetFormatPr defaultColWidth="9.109375" defaultRowHeight="13.8" x14ac:dyDescent="0.25"/>
  <cols>
    <col min="1" max="1" width="8.6640625" style="20" customWidth="1"/>
    <col min="2" max="2" width="14.6640625" style="20" customWidth="1"/>
    <col min="3" max="3" width="14.44140625" style="20" customWidth="1"/>
    <col min="4" max="4" width="7.33203125" style="20" customWidth="1"/>
    <col min="5" max="5" width="5.5546875" style="20" customWidth="1"/>
    <col min="6" max="6" width="9" style="20" customWidth="1"/>
    <col min="7" max="8" width="9.88671875" style="20" customWidth="1"/>
    <col min="9" max="9" width="9.109375" style="20" customWidth="1"/>
    <col min="10" max="10" width="10.88671875" style="20" customWidth="1"/>
    <col min="11" max="11" width="3.5546875" style="20" customWidth="1"/>
    <col min="12" max="13" width="9.109375" style="20"/>
    <col min="14" max="14" width="10.109375" style="20" bestFit="1" customWidth="1"/>
    <col min="15" max="16384" width="9.109375" style="20"/>
  </cols>
  <sheetData>
    <row r="1" spans="1:10" ht="43.95" customHeight="1" x14ac:dyDescent="0.25">
      <c r="A1" s="130" t="s">
        <v>243</v>
      </c>
      <c r="B1" s="131"/>
      <c r="C1" s="131"/>
      <c r="D1" s="131"/>
      <c r="E1" s="131"/>
      <c r="F1" s="131"/>
      <c r="G1" s="131"/>
      <c r="H1" s="131"/>
      <c r="I1" s="131"/>
      <c r="J1" s="132"/>
    </row>
    <row r="2" spans="1:10" x14ac:dyDescent="0.25">
      <c r="A2" s="133" t="s">
        <v>40</v>
      </c>
      <c r="B2" s="134"/>
      <c r="C2" s="134"/>
      <c r="D2" s="134"/>
      <c r="E2" s="134"/>
      <c r="F2" s="134"/>
      <c r="G2" s="134"/>
      <c r="H2" s="134"/>
      <c r="I2" s="134"/>
      <c r="J2" s="135"/>
    </row>
    <row r="3" spans="1:10" x14ac:dyDescent="0.25">
      <c r="A3" s="74" t="s">
        <v>0</v>
      </c>
      <c r="B3" s="75"/>
      <c r="C3" s="75"/>
      <c r="D3" s="75"/>
      <c r="E3" s="76"/>
      <c r="F3" s="136" t="str">
        <f ca="1">TEXT(TODAY(),"DD/MM/YYYY")</f>
        <v>17/09/2025</v>
      </c>
      <c r="G3" s="137"/>
      <c r="H3" s="137"/>
      <c r="I3" s="137"/>
      <c r="J3" s="138"/>
    </row>
    <row r="4" spans="1:10" ht="15" customHeight="1" x14ac:dyDescent="0.25">
      <c r="A4" s="74" t="s">
        <v>1</v>
      </c>
      <c r="B4" s="75"/>
      <c r="C4" s="75"/>
      <c r="D4" s="75"/>
      <c r="E4" s="76"/>
      <c r="F4" s="178" t="s">
        <v>150</v>
      </c>
      <c r="G4" s="179"/>
      <c r="H4" s="179"/>
      <c r="I4" s="179"/>
      <c r="J4" s="18"/>
    </row>
    <row r="5" spans="1:10" x14ac:dyDescent="0.25">
      <c r="A5" s="74" t="s">
        <v>2</v>
      </c>
      <c r="B5" s="75"/>
      <c r="C5" s="75"/>
      <c r="D5" s="75"/>
      <c r="E5" s="76"/>
      <c r="F5" s="136">
        <v>45909</v>
      </c>
      <c r="G5" s="137"/>
      <c r="H5" s="137"/>
      <c r="I5" s="137"/>
      <c r="J5" s="138"/>
    </row>
    <row r="6" spans="1:10" ht="16.5" customHeight="1" x14ac:dyDescent="0.25">
      <c r="A6" s="74" t="s">
        <v>3</v>
      </c>
      <c r="B6" s="75"/>
      <c r="C6" s="75"/>
      <c r="D6" s="75"/>
      <c r="E6" s="76"/>
      <c r="F6" s="80" t="s">
        <v>151</v>
      </c>
      <c r="G6" s="81"/>
      <c r="H6" s="81"/>
      <c r="I6" s="81"/>
      <c r="J6" s="82"/>
    </row>
    <row r="7" spans="1:10" ht="15" customHeight="1" x14ac:dyDescent="0.25">
      <c r="A7" s="74" t="s">
        <v>4</v>
      </c>
      <c r="B7" s="75"/>
      <c r="C7" s="75"/>
      <c r="D7" s="75"/>
      <c r="E7" s="76"/>
      <c r="F7" s="80" t="str">
        <f>F6</f>
        <v>M/s. Rajhans Homes</v>
      </c>
      <c r="G7" s="81"/>
      <c r="H7" s="81"/>
      <c r="I7" s="81"/>
      <c r="J7" s="82"/>
    </row>
    <row r="8" spans="1:10" x14ac:dyDescent="0.25">
      <c r="A8" s="74" t="s">
        <v>5</v>
      </c>
      <c r="B8" s="75"/>
      <c r="C8" s="75"/>
      <c r="D8" s="75"/>
      <c r="E8" s="76"/>
      <c r="F8" s="139" t="s">
        <v>152</v>
      </c>
      <c r="G8" s="75"/>
      <c r="H8" s="75"/>
      <c r="I8" s="75"/>
      <c r="J8" s="76"/>
    </row>
    <row r="9" spans="1:10" x14ac:dyDescent="0.25">
      <c r="A9" s="74" t="s">
        <v>96</v>
      </c>
      <c r="B9" s="75"/>
      <c r="C9" s="75"/>
      <c r="D9" s="75"/>
      <c r="E9" s="76"/>
      <c r="F9" s="74">
        <v>7875337923</v>
      </c>
      <c r="G9" s="75"/>
      <c r="H9" s="75"/>
      <c r="I9" s="75"/>
      <c r="J9" s="76"/>
    </row>
    <row r="10" spans="1:10" ht="14.25" customHeight="1" x14ac:dyDescent="0.25">
      <c r="A10" s="74" t="s">
        <v>134</v>
      </c>
      <c r="B10" s="75"/>
      <c r="C10" s="75"/>
      <c r="D10" s="75"/>
      <c r="E10" s="76"/>
      <c r="F10" s="98" t="s">
        <v>153</v>
      </c>
      <c r="G10" s="99"/>
      <c r="H10" s="99"/>
      <c r="I10" s="99"/>
      <c r="J10" s="100"/>
    </row>
    <row r="11" spans="1:10" x14ac:dyDescent="0.25">
      <c r="A11" s="74" t="s">
        <v>6</v>
      </c>
      <c r="B11" s="75"/>
      <c r="C11" s="75"/>
      <c r="D11" s="75"/>
      <c r="E11" s="76"/>
      <c r="F11" s="83" t="s">
        <v>125</v>
      </c>
      <c r="G11" s="84"/>
      <c r="H11" s="84"/>
      <c r="I11" s="84"/>
      <c r="J11" s="85"/>
    </row>
    <row r="12" spans="1:10" x14ac:dyDescent="0.25">
      <c r="A12" s="74" t="s">
        <v>128</v>
      </c>
      <c r="B12" s="75"/>
      <c r="C12" s="75"/>
      <c r="D12" s="75"/>
      <c r="E12" s="76"/>
      <c r="F12" s="80" t="s">
        <v>149</v>
      </c>
      <c r="G12" s="75"/>
      <c r="H12" s="75"/>
      <c r="I12" s="75"/>
      <c r="J12" s="76"/>
    </row>
    <row r="13" spans="1:10" ht="61.5" customHeight="1" x14ac:dyDescent="0.25">
      <c r="A13" s="142" t="s">
        <v>55</v>
      </c>
      <c r="B13" s="142"/>
      <c r="C13" s="80" t="str">
        <f>CONCATENATE((IF(OR(F8="",F8="NA"),"",F8)),", ",(IF(OR(A14="",A14="NA"),"",A14)),".",(IF(OR(C14="",C14="NA"),"",C14)),", ",(IF(OR(F14="",F14="NA"),"",F14)),".",(IF(OR(G14="",G14="NA"),"",G14)),", ",(IF(OR(B15="",B15="NA"),"",B15)),", ",(IF(OR(I14="",I14="NA"),"",I14)),", ",(IF(OR(B16="",B16="NA"),"",B16)),", ",(IF(OR(G15="",G15="NA"),"",G15)),".")</f>
        <v>Rajhans United Regency III, S No.33/1, 33/2, 33/3, 33/4, 33/5, 33/6, 33/7, 33/8, 33/9, 33/10, 33/11, 33/12, 33/13, 33/14, 33/15, 33/16, 33/17, 33/18, 33/19, 75/2, 271APT, 27/1BPT, 27/1CPT, 27/1/1APT, 27/3, 27/5A, 27/5B, 27/6, 27/7, 32/34, ., Navapur Road, Pam Tembhi, Palghar, Palghar.</v>
      </c>
      <c r="D13" s="81"/>
      <c r="E13" s="81"/>
      <c r="F13" s="81"/>
      <c r="G13" s="81"/>
      <c r="H13" s="81"/>
      <c r="I13" s="81"/>
      <c r="J13" s="82"/>
    </row>
    <row r="14" spans="1:10" ht="62.25" customHeight="1" x14ac:dyDescent="0.25">
      <c r="A14" s="80" t="s">
        <v>154</v>
      </c>
      <c r="B14" s="82"/>
      <c r="C14" s="80" t="s">
        <v>155</v>
      </c>
      <c r="D14" s="81"/>
      <c r="E14" s="81"/>
      <c r="F14" s="81"/>
      <c r="G14" s="82"/>
      <c r="H14" s="2" t="s">
        <v>56</v>
      </c>
      <c r="I14" s="149" t="s">
        <v>156</v>
      </c>
      <c r="J14" s="150"/>
    </row>
    <row r="15" spans="1:10" x14ac:dyDescent="0.25">
      <c r="A15" s="23" t="s">
        <v>7</v>
      </c>
      <c r="B15" s="74" t="s">
        <v>159</v>
      </c>
      <c r="C15" s="75"/>
      <c r="D15" s="75"/>
      <c r="E15" s="76"/>
      <c r="F15" s="1" t="s">
        <v>57</v>
      </c>
      <c r="G15" s="74" t="s">
        <v>157</v>
      </c>
      <c r="H15" s="75"/>
      <c r="I15" s="75"/>
      <c r="J15" s="76"/>
    </row>
    <row r="16" spans="1:10" x14ac:dyDescent="0.25">
      <c r="A16" s="23" t="s">
        <v>8</v>
      </c>
      <c r="B16" s="74" t="s">
        <v>157</v>
      </c>
      <c r="C16" s="75"/>
      <c r="D16" s="75"/>
      <c r="E16" s="76"/>
      <c r="F16" s="1" t="s">
        <v>58</v>
      </c>
      <c r="G16" s="74">
        <v>401501</v>
      </c>
      <c r="H16" s="75"/>
      <c r="I16" s="75"/>
      <c r="J16" s="76"/>
    </row>
    <row r="17" spans="1:10" ht="32.25" customHeight="1" x14ac:dyDescent="0.25">
      <c r="A17" s="142" t="s">
        <v>59</v>
      </c>
      <c r="B17" s="142"/>
      <c r="C17" s="156" t="s">
        <v>161</v>
      </c>
      <c r="D17" s="156"/>
      <c r="E17" s="156"/>
      <c r="F17" s="157" t="s">
        <v>47</v>
      </c>
      <c r="G17" s="157"/>
      <c r="H17" s="84" t="s">
        <v>160</v>
      </c>
      <c r="I17" s="84"/>
      <c r="J17" s="85"/>
    </row>
    <row r="18" spans="1:10" ht="15" customHeight="1" x14ac:dyDescent="0.25">
      <c r="A18" s="158" t="s">
        <v>133</v>
      </c>
      <c r="B18" s="159"/>
      <c r="C18" s="159"/>
      <c r="D18" s="159"/>
      <c r="E18" s="160"/>
      <c r="F18" s="143" t="s">
        <v>53</v>
      </c>
      <c r="G18" s="144"/>
      <c r="H18" s="144"/>
      <c r="I18" s="144"/>
      <c r="J18" s="145"/>
    </row>
    <row r="19" spans="1:10" x14ac:dyDescent="0.25">
      <c r="A19" s="161"/>
      <c r="B19" s="162"/>
      <c r="C19" s="162"/>
      <c r="D19" s="162"/>
      <c r="E19" s="163"/>
      <c r="F19" s="146"/>
      <c r="G19" s="147"/>
      <c r="H19" s="147"/>
      <c r="I19" s="147"/>
      <c r="J19" s="148"/>
    </row>
    <row r="20" spans="1:10" ht="15" customHeight="1" x14ac:dyDescent="0.25">
      <c r="A20" s="158" t="s">
        <v>97</v>
      </c>
      <c r="B20" s="159"/>
      <c r="C20" s="159"/>
      <c r="D20" s="159"/>
      <c r="E20" s="160"/>
      <c r="F20" s="158" t="s">
        <v>42</v>
      </c>
      <c r="G20" s="159"/>
      <c r="H20" s="159"/>
      <c r="I20" s="159"/>
      <c r="J20" s="160"/>
    </row>
    <row r="21" spans="1:10" ht="15" customHeight="1" x14ac:dyDescent="0.25">
      <c r="A21" s="74" t="s">
        <v>9</v>
      </c>
      <c r="B21" s="75"/>
      <c r="C21" s="75"/>
      <c r="D21" s="75"/>
      <c r="E21" s="76"/>
      <c r="F21" s="178" t="s">
        <v>126</v>
      </c>
      <c r="G21" s="179"/>
      <c r="H21" s="179"/>
      <c r="I21" s="179"/>
      <c r="J21" s="19"/>
    </row>
    <row r="22" spans="1:10" x14ac:dyDescent="0.25">
      <c r="A22" s="74" t="s">
        <v>10</v>
      </c>
      <c r="B22" s="75"/>
      <c r="C22" s="75"/>
      <c r="D22" s="75"/>
      <c r="E22" s="76"/>
      <c r="F22" s="151" t="s">
        <v>48</v>
      </c>
      <c r="G22" s="152"/>
      <c r="H22" s="152"/>
      <c r="I22" s="152"/>
      <c r="J22" s="153"/>
    </row>
    <row r="23" spans="1:10" ht="15" customHeight="1" x14ac:dyDescent="0.25">
      <c r="A23" s="74" t="s">
        <v>11</v>
      </c>
      <c r="B23" s="75"/>
      <c r="C23" s="75"/>
      <c r="D23" s="75"/>
      <c r="E23" s="76"/>
      <c r="F23" s="178" t="s">
        <v>127</v>
      </c>
      <c r="G23" s="179"/>
      <c r="H23" s="179"/>
      <c r="I23" s="179"/>
      <c r="J23" s="19"/>
    </row>
    <row r="24" spans="1:10" x14ac:dyDescent="0.25">
      <c r="A24" s="74" t="s">
        <v>28</v>
      </c>
      <c r="B24" s="75"/>
      <c r="C24" s="75"/>
      <c r="D24" s="75"/>
      <c r="E24" s="76"/>
      <c r="F24" s="151" t="s">
        <v>60</v>
      </c>
      <c r="G24" s="152"/>
      <c r="H24" s="152"/>
      <c r="I24" s="152"/>
      <c r="J24" s="153"/>
    </row>
    <row r="25" spans="1:10" x14ac:dyDescent="0.25">
      <c r="A25" s="154" t="s">
        <v>12</v>
      </c>
      <c r="B25" s="155"/>
      <c r="C25" s="154" t="s">
        <v>13</v>
      </c>
      <c r="D25" s="155"/>
      <c r="E25" s="154" t="s">
        <v>14</v>
      </c>
      <c r="F25" s="155"/>
      <c r="G25" s="154" t="s">
        <v>46</v>
      </c>
      <c r="H25" s="155"/>
      <c r="I25" s="154" t="s">
        <v>15</v>
      </c>
      <c r="J25" s="155"/>
    </row>
    <row r="26" spans="1:10" x14ac:dyDescent="0.25">
      <c r="A26" s="120" t="s">
        <v>16</v>
      </c>
      <c r="B26" s="121"/>
      <c r="C26" s="120" t="s">
        <v>45</v>
      </c>
      <c r="D26" s="121"/>
      <c r="E26" s="120" t="s">
        <v>45</v>
      </c>
      <c r="F26" s="121"/>
      <c r="G26" s="120" t="s">
        <v>45</v>
      </c>
      <c r="H26" s="121"/>
      <c r="I26" s="120" t="s">
        <v>45</v>
      </c>
      <c r="J26" s="121"/>
    </row>
    <row r="27" spans="1:10" x14ac:dyDescent="0.25">
      <c r="A27" s="120" t="s">
        <v>17</v>
      </c>
      <c r="B27" s="121"/>
      <c r="C27" s="120" t="s">
        <v>162</v>
      </c>
      <c r="D27" s="121"/>
      <c r="E27" s="120" t="s">
        <v>163</v>
      </c>
      <c r="F27" s="121"/>
      <c r="G27" s="120" t="s">
        <v>163</v>
      </c>
      <c r="H27" s="121"/>
      <c r="I27" s="120" t="s">
        <v>162</v>
      </c>
      <c r="J27" s="121"/>
    </row>
    <row r="28" spans="1:10" x14ac:dyDescent="0.25">
      <c r="A28" s="74" t="s">
        <v>52</v>
      </c>
      <c r="B28" s="75"/>
      <c r="C28" s="75"/>
      <c r="D28" s="75"/>
      <c r="E28" s="75"/>
      <c r="F28" s="75"/>
      <c r="G28" s="75"/>
      <c r="H28" s="75"/>
      <c r="I28" s="75"/>
      <c r="J28" s="76"/>
    </row>
    <row r="29" spans="1:10" x14ac:dyDescent="0.25">
      <c r="A29" s="74" t="s">
        <v>122</v>
      </c>
      <c r="B29" s="75"/>
      <c r="C29" s="75"/>
      <c r="D29" s="75"/>
      <c r="E29" s="75"/>
      <c r="F29" s="75"/>
      <c r="G29" s="75"/>
      <c r="H29" s="75"/>
      <c r="I29" s="75"/>
      <c r="J29" s="76"/>
    </row>
    <row r="30" spans="1:10" x14ac:dyDescent="0.25">
      <c r="A30" s="74" t="s">
        <v>37</v>
      </c>
      <c r="B30" s="76"/>
      <c r="C30" s="74" t="s">
        <v>244</v>
      </c>
      <c r="D30" s="75"/>
      <c r="E30" s="75"/>
      <c r="F30" s="75"/>
      <c r="G30" s="75"/>
      <c r="H30" s="75"/>
      <c r="I30" s="75"/>
      <c r="J30" s="76"/>
    </row>
    <row r="31" spans="1:10" ht="14.4" x14ac:dyDescent="0.25">
      <c r="A31" s="74" t="s">
        <v>241</v>
      </c>
      <c r="B31" s="76"/>
      <c r="C31" s="217" t="s">
        <v>242</v>
      </c>
      <c r="D31" s="75"/>
      <c r="E31" s="75"/>
      <c r="F31" s="75"/>
      <c r="G31" s="75"/>
      <c r="H31" s="75"/>
      <c r="I31" s="75"/>
      <c r="J31" s="76"/>
    </row>
    <row r="32" spans="1:10" x14ac:dyDescent="0.25">
      <c r="A32" s="139" t="s">
        <v>18</v>
      </c>
      <c r="B32" s="140"/>
      <c r="C32" s="140"/>
      <c r="D32" s="140"/>
      <c r="E32" s="140"/>
      <c r="F32" s="140"/>
      <c r="G32" s="140"/>
      <c r="H32" s="140"/>
      <c r="I32" s="140"/>
      <c r="J32" s="141"/>
    </row>
    <row r="33" spans="1:10" ht="15" customHeight="1" x14ac:dyDescent="0.25">
      <c r="A33" s="80" t="s">
        <v>143</v>
      </c>
      <c r="B33" s="81"/>
      <c r="C33" s="81"/>
      <c r="D33" s="81"/>
      <c r="E33" s="82"/>
      <c r="F33" s="170" t="s">
        <v>158</v>
      </c>
      <c r="G33" s="171"/>
      <c r="H33" s="171"/>
      <c r="I33" s="171"/>
      <c r="J33" s="21"/>
    </row>
    <row r="34" spans="1:10" ht="15" customHeight="1" x14ac:dyDescent="0.25">
      <c r="A34" s="161" t="s">
        <v>137</v>
      </c>
      <c r="B34" s="162"/>
      <c r="C34" s="162"/>
      <c r="D34" s="162"/>
      <c r="E34" s="162"/>
      <c r="F34" s="80" t="s">
        <v>138</v>
      </c>
      <c r="G34" s="81"/>
      <c r="H34" s="81"/>
      <c r="I34" s="81"/>
      <c r="J34" s="82"/>
    </row>
    <row r="35" spans="1:10" x14ac:dyDescent="0.25">
      <c r="A35" s="139" t="s">
        <v>139</v>
      </c>
      <c r="B35" s="140"/>
      <c r="C35" s="140"/>
      <c r="D35" s="140"/>
      <c r="E35" s="140"/>
      <c r="F35" s="140"/>
      <c r="G35" s="140"/>
      <c r="H35" s="140"/>
      <c r="I35" s="140"/>
      <c r="J35" s="141"/>
    </row>
    <row r="36" spans="1:10" x14ac:dyDescent="0.25">
      <c r="A36" s="74" t="s">
        <v>61</v>
      </c>
      <c r="B36" s="75"/>
      <c r="C36" s="75"/>
      <c r="D36" s="75"/>
      <c r="E36" s="76"/>
      <c r="F36" s="164">
        <v>94215.49</v>
      </c>
      <c r="G36" s="165"/>
      <c r="H36" s="165"/>
      <c r="I36" s="165"/>
      <c r="J36" s="166"/>
    </row>
    <row r="37" spans="1:10" x14ac:dyDescent="0.25">
      <c r="A37" s="74" t="s">
        <v>19</v>
      </c>
      <c r="B37" s="75"/>
      <c r="C37" s="75"/>
      <c r="D37" s="75"/>
      <c r="E37" s="76"/>
      <c r="F37" s="167">
        <v>0.75</v>
      </c>
      <c r="G37" s="168"/>
      <c r="H37" s="168"/>
      <c r="I37" s="168"/>
      <c r="J37" s="169"/>
    </row>
    <row r="38" spans="1:10" x14ac:dyDescent="0.25">
      <c r="A38" s="74" t="s">
        <v>20</v>
      </c>
      <c r="B38" s="75"/>
      <c r="C38" s="75"/>
      <c r="D38" s="75"/>
      <c r="E38" s="76"/>
      <c r="F38" s="172">
        <v>0</v>
      </c>
      <c r="G38" s="173"/>
      <c r="H38" s="173"/>
      <c r="I38" s="173"/>
      <c r="J38" s="174"/>
    </row>
    <row r="39" spans="1:10" x14ac:dyDescent="0.25">
      <c r="A39" s="74" t="s">
        <v>21</v>
      </c>
      <c r="B39" s="75"/>
      <c r="C39" s="75"/>
      <c r="D39" s="75"/>
      <c r="E39" s="76"/>
      <c r="F39" s="167">
        <f>F37+F38</f>
        <v>0.75</v>
      </c>
      <c r="G39" s="168"/>
      <c r="H39" s="168"/>
      <c r="I39" s="168"/>
      <c r="J39" s="169"/>
    </row>
    <row r="40" spans="1:10" x14ac:dyDescent="0.25">
      <c r="A40" s="74" t="s">
        <v>62</v>
      </c>
      <c r="B40" s="75"/>
      <c r="C40" s="75"/>
      <c r="D40" s="75"/>
      <c r="E40" s="76"/>
      <c r="F40" s="175">
        <f>F36*F39</f>
        <v>70661.617500000008</v>
      </c>
      <c r="G40" s="176"/>
      <c r="H40" s="176"/>
      <c r="I40" s="176"/>
      <c r="J40" s="177"/>
    </row>
    <row r="41" spans="1:10" x14ac:dyDescent="0.25">
      <c r="A41" s="74" t="s">
        <v>22</v>
      </c>
      <c r="B41" s="75"/>
      <c r="C41" s="75"/>
      <c r="D41" s="75"/>
      <c r="E41" s="76"/>
      <c r="F41" s="98" t="s">
        <v>171</v>
      </c>
      <c r="G41" s="99"/>
      <c r="H41" s="99"/>
      <c r="I41" s="99"/>
      <c r="J41" s="100"/>
    </row>
    <row r="42" spans="1:10" x14ac:dyDescent="0.25">
      <c r="A42" s="139" t="s">
        <v>64</v>
      </c>
      <c r="B42" s="140"/>
      <c r="C42" s="140"/>
      <c r="D42" s="140"/>
      <c r="E42" s="140"/>
      <c r="F42" s="140"/>
      <c r="G42" s="140"/>
      <c r="H42" s="140"/>
      <c r="I42" s="140"/>
      <c r="J42" s="141"/>
    </row>
    <row r="43" spans="1:10" ht="30.75" customHeight="1" x14ac:dyDescent="0.25">
      <c r="A43" s="80" t="s">
        <v>63</v>
      </c>
      <c r="B43" s="82"/>
      <c r="C43" s="77" t="s">
        <v>173</v>
      </c>
      <c r="D43" s="78"/>
      <c r="E43" s="78"/>
      <c r="F43" s="79"/>
      <c r="G43" s="24" t="s">
        <v>54</v>
      </c>
      <c r="H43" s="80" t="s">
        <v>174</v>
      </c>
      <c r="I43" s="81"/>
      <c r="J43" s="82"/>
    </row>
    <row r="44" spans="1:10" ht="31.5" customHeight="1" x14ac:dyDescent="0.25">
      <c r="A44" s="80" t="s">
        <v>132</v>
      </c>
      <c r="B44" s="82"/>
      <c r="C44" s="77" t="str">
        <f>C43</f>
        <v>BS/RKN/PAMTEMBHI/PALGHAR/SN.27,32 &amp; 33/NR PALGHAR/906</v>
      </c>
      <c r="D44" s="78"/>
      <c r="E44" s="78"/>
      <c r="F44" s="79"/>
      <c r="G44" s="24" t="s">
        <v>54</v>
      </c>
      <c r="H44" s="80" t="str">
        <f>H43</f>
        <v>30/08/2012.</v>
      </c>
      <c r="I44" s="81"/>
      <c r="J44" s="82"/>
    </row>
    <row r="45" spans="1:10" ht="46.5" customHeight="1" x14ac:dyDescent="0.25">
      <c r="A45" s="80" t="s">
        <v>131</v>
      </c>
      <c r="B45" s="82"/>
      <c r="C45" s="218" t="s">
        <v>198</v>
      </c>
      <c r="D45" s="209"/>
      <c r="E45" s="209"/>
      <c r="F45" s="210"/>
      <c r="G45" s="3" t="s">
        <v>54</v>
      </c>
      <c r="H45" s="103" t="s">
        <v>172</v>
      </c>
      <c r="I45" s="104"/>
      <c r="J45" s="105"/>
    </row>
    <row r="46" spans="1:10" ht="15" customHeight="1" x14ac:dyDescent="0.25">
      <c r="A46" s="80" t="s">
        <v>94</v>
      </c>
      <c r="B46" s="82"/>
      <c r="C46" s="103" t="s">
        <v>45</v>
      </c>
      <c r="D46" s="104"/>
      <c r="E46" s="104"/>
      <c r="F46" s="105" t="s">
        <v>95</v>
      </c>
      <c r="G46" s="24" t="s">
        <v>54</v>
      </c>
      <c r="H46" s="80" t="s">
        <v>45</v>
      </c>
      <c r="I46" s="81" t="s">
        <v>45</v>
      </c>
      <c r="J46" s="82"/>
    </row>
    <row r="47" spans="1:10" x14ac:dyDescent="0.25">
      <c r="A47" s="142" t="s">
        <v>67</v>
      </c>
      <c r="B47" s="142"/>
      <c r="C47" s="142"/>
      <c r="D47" s="222" t="str">
        <f>H45</f>
        <v>10/02/2014.</v>
      </c>
      <c r="E47" s="222"/>
      <c r="F47" s="74" t="s">
        <v>65</v>
      </c>
      <c r="G47" s="223"/>
      <c r="H47" s="136">
        <v>46386</v>
      </c>
      <c r="I47" s="75"/>
      <c r="J47" s="76"/>
    </row>
    <row r="48" spans="1:10" x14ac:dyDescent="0.25">
      <c r="A48" s="219" t="s">
        <v>23</v>
      </c>
      <c r="B48" s="220"/>
      <c r="C48" s="220"/>
      <c r="D48" s="220"/>
      <c r="E48" s="220"/>
      <c r="F48" s="220"/>
      <c r="G48" s="220"/>
      <c r="H48" s="220"/>
      <c r="I48" s="220"/>
      <c r="J48" s="221"/>
    </row>
    <row r="49" spans="1:13" x14ac:dyDescent="0.25">
      <c r="A49" s="74" t="s">
        <v>93</v>
      </c>
      <c r="B49" s="75"/>
      <c r="C49" s="76"/>
      <c r="D49" s="120">
        <f>F40</f>
        <v>70661.617500000008</v>
      </c>
      <c r="E49" s="121"/>
      <c r="F49" s="67" t="s">
        <v>123</v>
      </c>
      <c r="G49" s="67"/>
      <c r="H49" s="83" t="s">
        <v>233</v>
      </c>
      <c r="I49" s="84"/>
      <c r="J49" s="85"/>
    </row>
    <row r="50" spans="1:13" x14ac:dyDescent="0.25">
      <c r="A50" s="98" t="s">
        <v>66</v>
      </c>
      <c r="B50" s="99"/>
      <c r="C50" s="80" t="s">
        <v>232</v>
      </c>
      <c r="D50" s="81"/>
      <c r="E50" s="81"/>
      <c r="F50" s="81"/>
      <c r="G50" s="81"/>
      <c r="H50" s="81"/>
      <c r="I50" s="81"/>
      <c r="J50" s="82"/>
    </row>
    <row r="51" spans="1:13" ht="15" customHeight="1" x14ac:dyDescent="0.25">
      <c r="A51" s="74" t="s">
        <v>43</v>
      </c>
      <c r="B51" s="75"/>
      <c r="C51" s="75"/>
      <c r="D51" s="80" t="s">
        <v>49</v>
      </c>
      <c r="E51" s="81"/>
      <c r="F51" s="81"/>
      <c r="G51" s="81"/>
      <c r="H51" s="81"/>
      <c r="I51" s="81"/>
      <c r="J51" s="82"/>
    </row>
    <row r="52" spans="1:13" ht="14.4" thickBot="1" x14ac:dyDescent="0.3">
      <c r="A52" s="74" t="s">
        <v>50</v>
      </c>
      <c r="B52" s="75"/>
      <c r="C52" s="75"/>
      <c r="D52" s="75"/>
      <c r="E52" s="75"/>
      <c r="F52" s="75"/>
      <c r="G52" s="75"/>
      <c r="H52" s="75"/>
      <c r="I52" s="75"/>
      <c r="J52" s="76"/>
    </row>
    <row r="53" spans="1:13" customFormat="1" ht="15.6" x14ac:dyDescent="0.3">
      <c r="A53" s="122" t="s">
        <v>199</v>
      </c>
      <c r="B53" s="123"/>
      <c r="C53" s="124" t="s">
        <v>235</v>
      </c>
      <c r="D53" s="124"/>
      <c r="E53" s="124"/>
      <c r="F53" s="124"/>
      <c r="G53" s="124"/>
      <c r="H53" s="124"/>
      <c r="I53" s="124"/>
      <c r="J53" s="125"/>
      <c r="K53" s="44" t="str">
        <f ca="1">(IF(C57=0,"Work not yet Started.",IF(D57=25%,"Piling work in process",IF(D57=50%,"Excavation work in process",IF(D57=100%,"Excavation work completed, ","0")))&amp;(IF(C58=0%,"",IF(C58=M59,"Footing work is process",IF(C58=M60,"Footing work Completed",IF(C58=M61,"1st Basement Completed",IF(C58=M62,"1st &amp; 2nd Basement Completed",IF(C58=M63,"1st to 3rd Basement Completed",IF(C58=M64,"1st to 4th Basement Completed",IF(C58=M65,"Plinth work is process",IF(C58=M66,"Plinth work completed","0")))))))))))&amp;(IF(C59&gt;0,", RCC upto "&amp;C59&amp;" Slab completed",""))&amp;(IF(C60&gt;0,", Brickwork upto "&amp;C60&amp;" Floor completed"," "))&amp;(IF(C61&gt;0,", Internal Plaster upto "&amp;C61&amp;" Floor completed"," "))&amp;(IF(C62&gt;0,", External Plaster upto "&amp;C62&amp;" Floor completed"," "))&amp;(IF(C63&gt;0,", Flooring upto "&amp;C63&amp;" Floor completed"," "))&amp;(IF(C64&gt;0,", Painting upto "&amp;C64&amp;" Floor completed"," "))&amp;(IF(C65&gt;0,", Finishing upto "&amp;C65&amp;" Floor completed"," ")))</f>
        <v xml:space="preserve">Excavation work completed, Plinth work completed, RCC upto 5 Slab completed, Brickwork upto 4 Floor completed, Internal Plaster upto 4 Floor completed, External Plaster upto 3 Floor completed   </v>
      </c>
      <c r="L53" s="44"/>
      <c r="M53" s="45"/>
    </row>
    <row r="54" spans="1:13" customFormat="1" ht="15.6" x14ac:dyDescent="0.3">
      <c r="A54" s="66" t="s">
        <v>200</v>
      </c>
      <c r="B54" s="65">
        <v>0</v>
      </c>
      <c r="C54" s="65" t="s">
        <v>201</v>
      </c>
      <c r="D54" s="65">
        <v>1</v>
      </c>
      <c r="E54" s="65" t="s">
        <v>202</v>
      </c>
      <c r="F54" s="93">
        <v>0</v>
      </c>
      <c r="G54" s="93"/>
      <c r="H54" s="65" t="s">
        <v>203</v>
      </c>
      <c r="I54" s="93">
        <f ca="1">--TRIM(RIGHT(SUBSTITUTE(LEFT(C53,_xlfn.AGGREGATE(16,6,FIND({0,1,2,3,4,5,6,7,8,9},C53,ROW(INDIRECT("1:"&amp;LEN(C53)))),1))," ",REPT(" ",LEN(C53))),LEN(C53)))</f>
        <v>4</v>
      </c>
      <c r="J54" s="126"/>
      <c r="K54" s="46" t="s">
        <v>204</v>
      </c>
      <c r="L54" s="46"/>
      <c r="M54" s="47"/>
    </row>
    <row r="55" spans="1:13" customFormat="1" ht="45.75" customHeight="1" x14ac:dyDescent="0.3">
      <c r="A55" s="127" t="s">
        <v>205</v>
      </c>
      <c r="B55" s="128"/>
      <c r="C55" s="96" t="str">
        <f ca="1">K53</f>
        <v xml:space="preserve">Excavation work completed, Plinth work completed, RCC upto 5 Slab completed, Brickwork upto 4 Floor completed, Internal Plaster upto 4 Floor completed, External Plaster upto 3 Floor completed   </v>
      </c>
      <c r="D55" s="96"/>
      <c r="E55" s="96"/>
      <c r="F55" s="96"/>
      <c r="G55" s="96"/>
      <c r="H55" s="96"/>
      <c r="I55" s="96"/>
      <c r="J55" s="97"/>
      <c r="K55" s="46" t="s">
        <v>206</v>
      </c>
      <c r="L55" s="46"/>
      <c r="M55" s="47"/>
    </row>
    <row r="56" spans="1:13" customFormat="1" ht="15.6" x14ac:dyDescent="0.3">
      <c r="A56" s="90" t="s">
        <v>32</v>
      </c>
      <c r="B56" s="91"/>
      <c r="C56" s="61" t="s">
        <v>207</v>
      </c>
      <c r="D56" s="91" t="s">
        <v>208</v>
      </c>
      <c r="E56" s="91"/>
      <c r="F56" s="91" t="s">
        <v>209</v>
      </c>
      <c r="G56" s="91"/>
      <c r="H56" s="91" t="s">
        <v>210</v>
      </c>
      <c r="I56" s="91"/>
      <c r="J56" s="129"/>
      <c r="K56" s="48" t="s">
        <v>211</v>
      </c>
      <c r="L56" s="49"/>
      <c r="M56" s="50">
        <f ca="1">I54*25%</f>
        <v>1</v>
      </c>
    </row>
    <row r="57" spans="1:13" customFormat="1" ht="15.6" x14ac:dyDescent="0.3">
      <c r="A57" s="90" t="s">
        <v>212</v>
      </c>
      <c r="B57" s="91"/>
      <c r="C57" s="62">
        <f ca="1">M58</f>
        <v>4</v>
      </c>
      <c r="D57" s="86">
        <f ca="1">((100/I54)*C57)/100</f>
        <v>1</v>
      </c>
      <c r="E57" s="86"/>
      <c r="F57" s="86">
        <f ca="1">(IF(C55=K54,"100%",IF(C55=K55,"100%",(((C58/I54*10)+(40/(D54+F54+I54)*C59)+(7.5/(I54)*C60)+(7.5/(I54)*C61)+(10/I54*C62)+(10/I54*C63)+(5/I54*C64)+(5/I54*C65)+(5/I54*C66))/100))))</f>
        <v>0.72499999999999998</v>
      </c>
      <c r="G57" s="86"/>
      <c r="H57" s="86">
        <f ca="1">((((C57/I54)*20)+((C58/I54)*25)+(30/(I54+F54+D54)*C59)+(5/I54*C60)+(5/I54*C61)+(5/I54*C62)+(5/I54*C63)+(0/I54*C64)+(0/I54*C65)+(5/I54*C66))/100)</f>
        <v>0.88749999999999996</v>
      </c>
      <c r="I57" s="86"/>
      <c r="J57" s="88"/>
      <c r="K57" s="48" t="s">
        <v>213</v>
      </c>
      <c r="L57" s="51"/>
      <c r="M57" s="52">
        <f ca="1">I54*50%</f>
        <v>2</v>
      </c>
    </row>
    <row r="58" spans="1:13" customFormat="1" ht="15.6" x14ac:dyDescent="0.3">
      <c r="A58" s="90" t="s">
        <v>33</v>
      </c>
      <c r="B58" s="91"/>
      <c r="C58" s="63">
        <f ca="1">M66</f>
        <v>4</v>
      </c>
      <c r="D58" s="86">
        <f ca="1">((100/I54)*C58)/100</f>
        <v>1</v>
      </c>
      <c r="E58" s="86"/>
      <c r="F58" s="86"/>
      <c r="G58" s="86"/>
      <c r="H58" s="86"/>
      <c r="I58" s="86"/>
      <c r="J58" s="88"/>
      <c r="K58" s="48" t="s">
        <v>214</v>
      </c>
      <c r="L58" s="51"/>
      <c r="M58" s="52">
        <f ca="1">I54</f>
        <v>4</v>
      </c>
    </row>
    <row r="59" spans="1:13" customFormat="1" ht="15.6" x14ac:dyDescent="0.3">
      <c r="A59" s="90" t="s">
        <v>34</v>
      </c>
      <c r="B59" s="91"/>
      <c r="C59" s="63">
        <v>5</v>
      </c>
      <c r="D59" s="86">
        <f ca="1">((100/(D54+F54+I54))*C59)/100</f>
        <v>1</v>
      </c>
      <c r="E59" s="86"/>
      <c r="F59" s="86"/>
      <c r="G59" s="86"/>
      <c r="H59" s="86"/>
      <c r="I59" s="86"/>
      <c r="J59" s="88"/>
      <c r="K59" s="48" t="s">
        <v>215</v>
      </c>
      <c r="L59" s="51"/>
      <c r="M59" s="53">
        <f ca="1">(IF(B54=0,I54/4,(I54/(B54+4))))</f>
        <v>1</v>
      </c>
    </row>
    <row r="60" spans="1:13" customFormat="1" ht="15.6" x14ac:dyDescent="0.3">
      <c r="A60" s="90" t="s">
        <v>216</v>
      </c>
      <c r="B60" s="91" t="s">
        <v>217</v>
      </c>
      <c r="C60" s="62">
        <v>4</v>
      </c>
      <c r="D60" s="86">
        <f ca="1">((100/I54)*C60)/100</f>
        <v>1</v>
      </c>
      <c r="E60" s="86"/>
      <c r="F60" s="86"/>
      <c r="G60" s="86"/>
      <c r="H60" s="86"/>
      <c r="I60" s="86"/>
      <c r="J60" s="88"/>
      <c r="K60" s="48" t="s">
        <v>218</v>
      </c>
      <c r="L60" s="51"/>
      <c r="M60" s="53">
        <f ca="1">(IF(B54=0,I54/4+M59,(I54/(B54+4)+M59)))</f>
        <v>2</v>
      </c>
    </row>
    <row r="61" spans="1:13" customFormat="1" ht="15.6" x14ac:dyDescent="0.3">
      <c r="A61" s="90" t="s">
        <v>219</v>
      </c>
      <c r="B61" s="91" t="s">
        <v>217</v>
      </c>
      <c r="C61" s="62">
        <v>4</v>
      </c>
      <c r="D61" s="86">
        <f ca="1">((100/I54)*C61)/100</f>
        <v>1</v>
      </c>
      <c r="E61" s="86"/>
      <c r="F61" s="86"/>
      <c r="G61" s="86"/>
      <c r="H61" s="86"/>
      <c r="I61" s="86"/>
      <c r="J61" s="88"/>
      <c r="K61" s="48" t="s">
        <v>220</v>
      </c>
      <c r="L61" s="54"/>
      <c r="M61" s="53">
        <f>(IF(B54=0,0,(I54/(B54+4)+M60)))</f>
        <v>0</v>
      </c>
    </row>
    <row r="62" spans="1:13" customFormat="1" ht="15.6" x14ac:dyDescent="0.3">
      <c r="A62" s="92" t="s">
        <v>221</v>
      </c>
      <c r="B62" s="93" t="s">
        <v>222</v>
      </c>
      <c r="C62" s="62">
        <v>3</v>
      </c>
      <c r="D62" s="86">
        <f ca="1">((100/(I54))*C62)/100</f>
        <v>0.75</v>
      </c>
      <c r="E62" s="86"/>
      <c r="F62" s="86"/>
      <c r="G62" s="86"/>
      <c r="H62" s="86"/>
      <c r="I62" s="86"/>
      <c r="J62" s="88"/>
      <c r="K62" s="48" t="s">
        <v>223</v>
      </c>
      <c r="L62" s="54"/>
      <c r="M62" s="53">
        <f>(IF(B54&gt;1,(I54/(B54+4)+M61),0))</f>
        <v>0</v>
      </c>
    </row>
    <row r="63" spans="1:13" customFormat="1" ht="15.6" x14ac:dyDescent="0.3">
      <c r="A63" s="90" t="s">
        <v>224</v>
      </c>
      <c r="B63" s="91" t="s">
        <v>224</v>
      </c>
      <c r="C63" s="62">
        <v>0</v>
      </c>
      <c r="D63" s="86">
        <f ca="1">((100/I54)*C63)/100</f>
        <v>0</v>
      </c>
      <c r="E63" s="86"/>
      <c r="F63" s="86"/>
      <c r="G63" s="86"/>
      <c r="H63" s="86"/>
      <c r="I63" s="86"/>
      <c r="J63" s="88"/>
      <c r="K63" s="48" t="s">
        <v>225</v>
      </c>
      <c r="L63" s="55"/>
      <c r="M63" s="56">
        <f>(IF(B54&gt;2,(I54/(B54+4)+M62),0))</f>
        <v>0</v>
      </c>
    </row>
    <row r="64" spans="1:13" customFormat="1" ht="15.6" x14ac:dyDescent="0.3">
      <c r="A64" s="90" t="s">
        <v>226</v>
      </c>
      <c r="B64" s="91"/>
      <c r="C64" s="62">
        <v>0</v>
      </c>
      <c r="D64" s="86">
        <f ca="1">((100/I54)*C64)/100</f>
        <v>0</v>
      </c>
      <c r="E64" s="86"/>
      <c r="F64" s="86"/>
      <c r="G64" s="86"/>
      <c r="H64" s="86"/>
      <c r="I64" s="86"/>
      <c r="J64" s="88"/>
      <c r="K64" s="48" t="s">
        <v>227</v>
      </c>
      <c r="M64" s="57">
        <f>(IF(B54&gt;3,(I54/(B54+4)+M63),0))</f>
        <v>0</v>
      </c>
    </row>
    <row r="65" spans="1:13" customFormat="1" ht="15.6" x14ac:dyDescent="0.3">
      <c r="A65" s="90" t="s">
        <v>228</v>
      </c>
      <c r="B65" s="91" t="s">
        <v>228</v>
      </c>
      <c r="C65" s="62">
        <v>0</v>
      </c>
      <c r="D65" s="86">
        <f ca="1">((100/(I54))*C65)/100</f>
        <v>0</v>
      </c>
      <c r="E65" s="86"/>
      <c r="F65" s="86"/>
      <c r="G65" s="86"/>
      <c r="H65" s="86"/>
      <c r="I65" s="86"/>
      <c r="J65" s="88"/>
      <c r="K65" s="48" t="s">
        <v>229</v>
      </c>
      <c r="L65" s="51"/>
      <c r="M65" s="53">
        <f ca="1">(IF(B54=0,I54/4+M60,(I54/(B54+4)+M60+MAX(0,M61-M60)+MAX(0,M62-M61)+MAX(0,M63-M62)+MAX(0,M64-M63))))</f>
        <v>3</v>
      </c>
    </row>
    <row r="66" spans="1:13" customFormat="1" ht="16.2" thickBot="1" x14ac:dyDescent="0.35">
      <c r="A66" s="94" t="s">
        <v>230</v>
      </c>
      <c r="B66" s="95"/>
      <c r="C66" s="64">
        <v>0</v>
      </c>
      <c r="D66" s="87">
        <f ca="1">((100/(I54))*C66)/100</f>
        <v>0</v>
      </c>
      <c r="E66" s="87"/>
      <c r="F66" s="87"/>
      <c r="G66" s="87"/>
      <c r="H66" s="87"/>
      <c r="I66" s="87"/>
      <c r="J66" s="89"/>
      <c r="K66" s="58" t="s">
        <v>231</v>
      </c>
      <c r="L66" s="59"/>
      <c r="M66" s="60">
        <f ca="1">(IF(B54=0,I54/4+M65,(I54/(B54+4)+M65)))</f>
        <v>4</v>
      </c>
    </row>
    <row r="67" spans="1:13" customFormat="1" ht="15.6" hidden="1" x14ac:dyDescent="0.3">
      <c r="A67" s="122" t="s">
        <v>199</v>
      </c>
      <c r="B67" s="123"/>
      <c r="C67" s="124" t="s">
        <v>234</v>
      </c>
      <c r="D67" s="124"/>
      <c r="E67" s="124"/>
      <c r="F67" s="124"/>
      <c r="G67" s="124"/>
      <c r="H67" s="124"/>
      <c r="I67" s="124"/>
      <c r="J67" s="125"/>
      <c r="K67" s="44" t="str">
        <f ca="1">(IF(C71=0,"Work not yet Started.",IF(D71=25%,"Piling work in process",IF(D71=50%,"Excavation work in process",IF(D71=100%,"Excavation work completed, ","0")))&amp;(IF(C72=0%,"",IF(C72=M73,"Footing work is process",IF(C72=M74,"Footing work Completed",IF(C72=M75,"1st Basement Completed",IF(C72=M76,"1st &amp; 2nd Basement Completed",IF(C72=M77,"1st to 3rd Basement Completed",IF(C72=M78,"1st to 4th Basement Completed",IF(C72=M79,"Plinth work is process",IF(C72=M80,"Plinth work completed","0")))))))))))&amp;(IF(C73&gt;0,", RCC upto "&amp;C73&amp;" Slab completed",""))&amp;(IF(C74&gt;0,", Brickwork upto "&amp;C74&amp;" Floor completed"," "))&amp;(IF(C75&gt;0,", Internal Plaster upto "&amp;C75&amp;" Floor completed"," "))&amp;(IF(C76&gt;0,", External Plaster upto "&amp;C76&amp;" Floor completed"," "))&amp;(IF(C77&gt;0,", Flooring upto "&amp;C77&amp;" Floor completed"," "))&amp;(IF(C78&gt;0,", Painting upto "&amp;C78&amp;" Floor completed"," "))&amp;(IF(C79&gt;0,", Finishing upto "&amp;C79&amp;" Floor completed"," ")))</f>
        <v xml:space="preserve">Excavation work completed, Plinth work completed, RCC upto 5 Slab completed, Brickwork upto 4 Floor completed, Internal Plaster upto 4 Floor completed, External Plaster upto 3 Floor completed   </v>
      </c>
      <c r="L67" s="44"/>
      <c r="M67" s="45"/>
    </row>
    <row r="68" spans="1:13" customFormat="1" ht="15.6" hidden="1" x14ac:dyDescent="0.3">
      <c r="A68" s="66" t="s">
        <v>200</v>
      </c>
      <c r="B68" s="65">
        <v>0</v>
      </c>
      <c r="C68" s="65" t="s">
        <v>201</v>
      </c>
      <c r="D68" s="65">
        <v>1</v>
      </c>
      <c r="E68" s="65" t="s">
        <v>202</v>
      </c>
      <c r="F68" s="93">
        <v>0</v>
      </c>
      <c r="G68" s="93"/>
      <c r="H68" s="65" t="s">
        <v>203</v>
      </c>
      <c r="I68" s="93">
        <f ca="1">--TRIM(RIGHT(SUBSTITUTE(LEFT(C67,_xlfn.AGGREGATE(16,6,FIND({0,1,2,3,4,5,6,7,8,9},C67,ROW(INDIRECT("1:"&amp;LEN(C67)))),1))," ",REPT(" ",LEN(C67))),LEN(C67)))</f>
        <v>4</v>
      </c>
      <c r="J68" s="126"/>
      <c r="K68" s="46" t="s">
        <v>204</v>
      </c>
      <c r="L68" s="46"/>
      <c r="M68" s="47"/>
    </row>
    <row r="69" spans="1:13" customFormat="1" ht="45.75" hidden="1" customHeight="1" x14ac:dyDescent="0.3">
      <c r="A69" s="127" t="s">
        <v>205</v>
      </c>
      <c r="B69" s="128"/>
      <c r="C69" s="96" t="str">
        <f ca="1">K67</f>
        <v xml:space="preserve">Excavation work completed, Plinth work completed, RCC upto 5 Slab completed, Brickwork upto 4 Floor completed, Internal Plaster upto 4 Floor completed, External Plaster upto 3 Floor completed   </v>
      </c>
      <c r="D69" s="96"/>
      <c r="E69" s="96"/>
      <c r="F69" s="96"/>
      <c r="G69" s="96"/>
      <c r="H69" s="96"/>
      <c r="I69" s="96"/>
      <c r="J69" s="97"/>
      <c r="K69" s="46" t="s">
        <v>206</v>
      </c>
      <c r="L69" s="46"/>
      <c r="M69" s="47"/>
    </row>
    <row r="70" spans="1:13" customFormat="1" ht="15.6" hidden="1" x14ac:dyDescent="0.3">
      <c r="A70" s="90" t="s">
        <v>32</v>
      </c>
      <c r="B70" s="91"/>
      <c r="C70" s="61" t="s">
        <v>207</v>
      </c>
      <c r="D70" s="91" t="s">
        <v>208</v>
      </c>
      <c r="E70" s="91"/>
      <c r="F70" s="91" t="s">
        <v>209</v>
      </c>
      <c r="G70" s="91"/>
      <c r="H70" s="91" t="s">
        <v>210</v>
      </c>
      <c r="I70" s="91"/>
      <c r="J70" s="129"/>
      <c r="K70" s="48" t="s">
        <v>211</v>
      </c>
      <c r="L70" s="49"/>
      <c r="M70" s="50">
        <f ca="1">I68*25%</f>
        <v>1</v>
      </c>
    </row>
    <row r="71" spans="1:13" customFormat="1" ht="15.6" hidden="1" x14ac:dyDescent="0.3">
      <c r="A71" s="90" t="s">
        <v>212</v>
      </c>
      <c r="B71" s="91"/>
      <c r="C71" s="62">
        <f ca="1">M72</f>
        <v>4</v>
      </c>
      <c r="D71" s="86">
        <f ca="1">((100/I68)*C71)/100</f>
        <v>1</v>
      </c>
      <c r="E71" s="86"/>
      <c r="F71" s="86">
        <f ca="1">(IF(C69=K68,"100%",IF(C69=K69,"100%",(((C72/I68*10)+(40/(D68+F68+I68)*C73)+(7.5/(I68)*C74)+(7.5/(I68)*C75)+(10/I68*C76)+(10/I68*C77)+(5/I68*C78)+(5/I68*C79)+(5/I68*C80))/100))))</f>
        <v>0.72499999999999998</v>
      </c>
      <c r="G71" s="86"/>
      <c r="H71" s="86">
        <f ca="1">((((C71/I68)*20)+((C72/I68)*25)+(30/(I68+F68+D68)*C73)+(5/I68*C74)+(5/I68*C75)+(5/I68*C76)+(5/I68*C77)+(0/I68*C78)+(0/I68*C79)+(5/I68*C80))/100)</f>
        <v>0.88749999999999996</v>
      </c>
      <c r="I71" s="86"/>
      <c r="J71" s="88"/>
      <c r="K71" s="48" t="s">
        <v>213</v>
      </c>
      <c r="L71" s="51"/>
      <c r="M71" s="52">
        <f ca="1">I68*50%</f>
        <v>2</v>
      </c>
    </row>
    <row r="72" spans="1:13" customFormat="1" ht="15.6" hidden="1" x14ac:dyDescent="0.3">
      <c r="A72" s="90" t="s">
        <v>33</v>
      </c>
      <c r="B72" s="91"/>
      <c r="C72" s="63">
        <f ca="1">M80</f>
        <v>4</v>
      </c>
      <c r="D72" s="86">
        <f ca="1">((100/I68)*C72)/100</f>
        <v>1</v>
      </c>
      <c r="E72" s="86"/>
      <c r="F72" s="86"/>
      <c r="G72" s="86"/>
      <c r="H72" s="86"/>
      <c r="I72" s="86"/>
      <c r="J72" s="88"/>
      <c r="K72" s="48" t="s">
        <v>214</v>
      </c>
      <c r="L72" s="51"/>
      <c r="M72" s="52">
        <f ca="1">I68</f>
        <v>4</v>
      </c>
    </row>
    <row r="73" spans="1:13" customFormat="1" ht="15.6" hidden="1" x14ac:dyDescent="0.3">
      <c r="A73" s="90" t="s">
        <v>34</v>
      </c>
      <c r="B73" s="91"/>
      <c r="C73" s="63">
        <v>5</v>
      </c>
      <c r="D73" s="86">
        <f ca="1">((100/(D68+F68+I68))*C73)/100</f>
        <v>1</v>
      </c>
      <c r="E73" s="86"/>
      <c r="F73" s="86"/>
      <c r="G73" s="86"/>
      <c r="H73" s="86"/>
      <c r="I73" s="86"/>
      <c r="J73" s="88"/>
      <c r="K73" s="48" t="s">
        <v>215</v>
      </c>
      <c r="L73" s="51"/>
      <c r="M73" s="53">
        <f ca="1">(IF(B68=0,I68/4,(I68/(B68+4))))</f>
        <v>1</v>
      </c>
    </row>
    <row r="74" spans="1:13" customFormat="1" ht="15.6" hidden="1" x14ac:dyDescent="0.3">
      <c r="A74" s="90" t="s">
        <v>216</v>
      </c>
      <c r="B74" s="91" t="s">
        <v>217</v>
      </c>
      <c r="C74" s="62">
        <v>4</v>
      </c>
      <c r="D74" s="86">
        <f ca="1">((100/I68)*C74)/100</f>
        <v>1</v>
      </c>
      <c r="E74" s="86"/>
      <c r="F74" s="86"/>
      <c r="G74" s="86"/>
      <c r="H74" s="86"/>
      <c r="I74" s="86"/>
      <c r="J74" s="88"/>
      <c r="K74" s="48" t="s">
        <v>218</v>
      </c>
      <c r="L74" s="51"/>
      <c r="M74" s="53">
        <f ca="1">(IF(B68=0,I68/4+M73,(I68/(B68+4)+M73)))</f>
        <v>2</v>
      </c>
    </row>
    <row r="75" spans="1:13" customFormat="1" ht="15.6" hidden="1" x14ac:dyDescent="0.3">
      <c r="A75" s="90" t="s">
        <v>219</v>
      </c>
      <c r="B75" s="91" t="s">
        <v>217</v>
      </c>
      <c r="C75" s="62">
        <v>4</v>
      </c>
      <c r="D75" s="86">
        <f ca="1">((100/I68)*C75)/100</f>
        <v>1</v>
      </c>
      <c r="E75" s="86"/>
      <c r="F75" s="86"/>
      <c r="G75" s="86"/>
      <c r="H75" s="86"/>
      <c r="I75" s="86"/>
      <c r="J75" s="88"/>
      <c r="K75" s="48" t="s">
        <v>220</v>
      </c>
      <c r="L75" s="54"/>
      <c r="M75" s="53">
        <f>(IF(B68=0,0,(I68/(B68+4)+M74)))</f>
        <v>0</v>
      </c>
    </row>
    <row r="76" spans="1:13" customFormat="1" ht="15.6" hidden="1" x14ac:dyDescent="0.3">
      <c r="A76" s="92" t="s">
        <v>221</v>
      </c>
      <c r="B76" s="93" t="s">
        <v>222</v>
      </c>
      <c r="C76" s="62">
        <v>3</v>
      </c>
      <c r="D76" s="86">
        <f ca="1">((100/(I68))*C76)/100</f>
        <v>0.75</v>
      </c>
      <c r="E76" s="86"/>
      <c r="F76" s="86"/>
      <c r="G76" s="86"/>
      <c r="H76" s="86"/>
      <c r="I76" s="86"/>
      <c r="J76" s="88"/>
      <c r="K76" s="48" t="s">
        <v>223</v>
      </c>
      <c r="L76" s="54"/>
      <c r="M76" s="53">
        <f>(IF(B68&gt;1,(I68/(B68+4)+M75),0))</f>
        <v>0</v>
      </c>
    </row>
    <row r="77" spans="1:13" customFormat="1" ht="15.6" hidden="1" x14ac:dyDescent="0.3">
      <c r="A77" s="90" t="s">
        <v>224</v>
      </c>
      <c r="B77" s="91" t="s">
        <v>224</v>
      </c>
      <c r="C77" s="62">
        <v>0</v>
      </c>
      <c r="D77" s="86">
        <f ca="1">((100/I68)*C77)/100</f>
        <v>0</v>
      </c>
      <c r="E77" s="86"/>
      <c r="F77" s="86"/>
      <c r="G77" s="86"/>
      <c r="H77" s="86"/>
      <c r="I77" s="86"/>
      <c r="J77" s="88"/>
      <c r="K77" s="48" t="s">
        <v>225</v>
      </c>
      <c r="L77" s="55"/>
      <c r="M77" s="56">
        <f>(IF(B68&gt;2,(I68/(B68+4)+M76),0))</f>
        <v>0</v>
      </c>
    </row>
    <row r="78" spans="1:13" customFormat="1" ht="15.6" hidden="1" x14ac:dyDescent="0.3">
      <c r="A78" s="90" t="s">
        <v>226</v>
      </c>
      <c r="B78" s="91"/>
      <c r="C78" s="62">
        <v>0</v>
      </c>
      <c r="D78" s="86">
        <f ca="1">((100/I68)*C78)/100</f>
        <v>0</v>
      </c>
      <c r="E78" s="86"/>
      <c r="F78" s="86"/>
      <c r="G78" s="86"/>
      <c r="H78" s="86"/>
      <c r="I78" s="86"/>
      <c r="J78" s="88"/>
      <c r="K78" s="48" t="s">
        <v>227</v>
      </c>
      <c r="M78" s="57">
        <f>(IF(B68&gt;3,(I68/(B68+4)+M77),0))</f>
        <v>0</v>
      </c>
    </row>
    <row r="79" spans="1:13" customFormat="1" ht="15.6" hidden="1" x14ac:dyDescent="0.3">
      <c r="A79" s="90" t="s">
        <v>228</v>
      </c>
      <c r="B79" s="91" t="s">
        <v>228</v>
      </c>
      <c r="C79" s="62">
        <v>0</v>
      </c>
      <c r="D79" s="86">
        <f ca="1">((100/(I68))*C79)/100</f>
        <v>0</v>
      </c>
      <c r="E79" s="86"/>
      <c r="F79" s="86"/>
      <c r="G79" s="86"/>
      <c r="H79" s="86"/>
      <c r="I79" s="86"/>
      <c r="J79" s="88"/>
      <c r="K79" s="48" t="s">
        <v>229</v>
      </c>
      <c r="L79" s="51"/>
      <c r="M79" s="53">
        <f ca="1">(IF(B68=0,I68/4+M74,(I68/(B68+4)+M74+MAX(0,M75-M74)+MAX(0,M76-M75)+MAX(0,M77-M76)+MAX(0,M78-M77))))</f>
        <v>3</v>
      </c>
    </row>
    <row r="80" spans="1:13" customFormat="1" ht="16.2" hidden="1" thickBot="1" x14ac:dyDescent="0.35">
      <c r="A80" s="94" t="s">
        <v>230</v>
      </c>
      <c r="B80" s="95"/>
      <c r="C80" s="64">
        <v>0</v>
      </c>
      <c r="D80" s="87">
        <f ca="1">((100/(I68))*C80)/100</f>
        <v>0</v>
      </c>
      <c r="E80" s="87"/>
      <c r="F80" s="87"/>
      <c r="G80" s="87"/>
      <c r="H80" s="87"/>
      <c r="I80" s="87"/>
      <c r="J80" s="89"/>
      <c r="K80" s="58" t="s">
        <v>231</v>
      </c>
      <c r="L80" s="59"/>
      <c r="M80" s="60">
        <f ca="1">(IF(B68=0,I68/4+M79,(I68/(B68+4)+M79)))</f>
        <v>4</v>
      </c>
    </row>
    <row r="81" spans="1:16" x14ac:dyDescent="0.25">
      <c r="A81" s="98" t="s">
        <v>51</v>
      </c>
      <c r="B81" s="99"/>
      <c r="C81" s="99"/>
      <c r="D81" s="99"/>
      <c r="E81" s="99"/>
      <c r="F81" s="99"/>
      <c r="G81" s="99"/>
      <c r="H81" s="99"/>
      <c r="I81" s="99"/>
      <c r="J81" s="100"/>
    </row>
    <row r="82" spans="1:16" x14ac:dyDescent="0.25">
      <c r="A82" s="98" t="s">
        <v>44</v>
      </c>
      <c r="B82" s="99"/>
      <c r="C82" s="99"/>
      <c r="D82" s="99"/>
      <c r="E82" s="99"/>
      <c r="F82" s="99"/>
      <c r="G82" s="99"/>
      <c r="H82" s="99"/>
      <c r="I82" s="99"/>
      <c r="J82" s="100"/>
    </row>
    <row r="83" spans="1:16" ht="15" customHeight="1" x14ac:dyDescent="0.25">
      <c r="A83" s="205" t="s">
        <v>146</v>
      </c>
      <c r="B83" s="207"/>
      <c r="C83" s="211" t="s">
        <v>147</v>
      </c>
      <c r="D83" s="212"/>
      <c r="E83" s="212"/>
      <c r="F83" s="212"/>
      <c r="G83" s="212"/>
      <c r="H83" s="212"/>
      <c r="I83" s="212"/>
      <c r="J83" s="213"/>
    </row>
    <row r="84" spans="1:16" x14ac:dyDescent="0.25">
      <c r="A84" s="205" t="s">
        <v>24</v>
      </c>
      <c r="B84" s="206"/>
      <c r="C84" s="206"/>
      <c r="D84" s="206"/>
      <c r="E84" s="206"/>
      <c r="F84" s="206"/>
      <c r="G84" s="206"/>
      <c r="H84" s="206"/>
      <c r="I84" s="206"/>
      <c r="J84" s="207"/>
    </row>
    <row r="85" spans="1:16" x14ac:dyDescent="0.25">
      <c r="A85" s="98" t="s">
        <v>129</v>
      </c>
      <c r="B85" s="99"/>
      <c r="C85" s="99"/>
      <c r="D85" s="99"/>
      <c r="E85" s="99"/>
      <c r="F85" s="100"/>
      <c r="G85" s="208">
        <v>3153</v>
      </c>
      <c r="H85" s="209"/>
      <c r="I85" s="209"/>
      <c r="J85" s="210"/>
    </row>
    <row r="86" spans="1:16" s="28" customFormat="1" x14ac:dyDescent="0.25">
      <c r="A86" s="98" t="s">
        <v>148</v>
      </c>
      <c r="B86" s="99"/>
      <c r="C86" s="99"/>
      <c r="D86" s="99"/>
      <c r="E86" s="99"/>
      <c r="F86" s="100"/>
      <c r="G86" s="208">
        <v>6000</v>
      </c>
      <c r="H86" s="209"/>
      <c r="I86" s="209"/>
      <c r="J86" s="210"/>
    </row>
    <row r="87" spans="1:16" x14ac:dyDescent="0.25">
      <c r="A87" s="74" t="s">
        <v>236</v>
      </c>
      <c r="B87" s="75"/>
      <c r="C87" s="75"/>
      <c r="D87" s="75"/>
      <c r="E87" s="75"/>
      <c r="F87" s="76"/>
      <c r="G87" s="77">
        <v>150000</v>
      </c>
      <c r="H87" s="78"/>
      <c r="I87" s="78"/>
      <c r="J87" s="79"/>
    </row>
    <row r="88" spans="1:16" x14ac:dyDescent="0.25">
      <c r="A88" s="74" t="s">
        <v>237</v>
      </c>
      <c r="B88" s="75"/>
      <c r="C88" s="75"/>
      <c r="D88" s="75"/>
      <c r="E88" s="75"/>
      <c r="F88" s="76"/>
      <c r="G88" s="77">
        <v>50000</v>
      </c>
      <c r="H88" s="78"/>
      <c r="I88" s="78"/>
      <c r="J88" s="79"/>
      <c r="M88" s="68" t="s">
        <v>238</v>
      </c>
      <c r="N88" s="69">
        <v>45002</v>
      </c>
      <c r="O88" s="68" t="s">
        <v>239</v>
      </c>
      <c r="P88" s="68" t="s">
        <v>240</v>
      </c>
    </row>
    <row r="89" spans="1:16" x14ac:dyDescent="0.25">
      <c r="A89" s="74" t="s">
        <v>89</v>
      </c>
      <c r="B89" s="75"/>
      <c r="C89" s="75"/>
      <c r="D89" s="75"/>
      <c r="E89" s="75"/>
      <c r="F89" s="76"/>
      <c r="G89" s="77" t="s">
        <v>170</v>
      </c>
      <c r="H89" s="78"/>
      <c r="I89" s="78"/>
      <c r="J89" s="79"/>
    </row>
    <row r="90" spans="1:16" s="26" customFormat="1" ht="14.4" customHeight="1" x14ac:dyDescent="0.25">
      <c r="A90" s="139" t="s">
        <v>98</v>
      </c>
      <c r="B90" s="140"/>
      <c r="C90" s="140"/>
      <c r="D90" s="140"/>
      <c r="E90" s="140"/>
      <c r="F90" s="141"/>
      <c r="G90" s="103">
        <f>G85*0.8</f>
        <v>2522.4</v>
      </c>
      <c r="H90" s="104"/>
      <c r="I90" s="104"/>
      <c r="J90" s="105"/>
    </row>
    <row r="91" spans="1:16" x14ac:dyDescent="0.25">
      <c r="A91" s="133" t="s">
        <v>178</v>
      </c>
      <c r="B91" s="134"/>
      <c r="C91" s="134"/>
      <c r="D91" s="134"/>
      <c r="E91" s="134"/>
      <c r="F91" s="134"/>
      <c r="G91" s="134"/>
      <c r="H91" s="134"/>
      <c r="I91" s="134"/>
      <c r="J91" s="135"/>
    </row>
    <row r="92" spans="1:16" ht="15.6" x14ac:dyDescent="0.25">
      <c r="A92" s="106" t="s">
        <v>179</v>
      </c>
      <c r="B92" s="108"/>
      <c r="C92" s="30" t="s">
        <v>180</v>
      </c>
      <c r="D92" s="182" t="s">
        <v>181</v>
      </c>
      <c r="E92" s="183"/>
      <c r="F92" s="184"/>
      <c r="G92" s="106" t="s">
        <v>182</v>
      </c>
      <c r="H92" s="107"/>
      <c r="I92" s="107"/>
      <c r="J92" s="108"/>
    </row>
    <row r="93" spans="1:16" ht="15.6" x14ac:dyDescent="0.25">
      <c r="A93" s="109" t="s">
        <v>168</v>
      </c>
      <c r="B93" s="110"/>
      <c r="C93" s="31">
        <v>26</v>
      </c>
      <c r="D93" s="111">
        <f>SUM(D114:E115)+SUM(D117:E122)*4</f>
        <v>9843.6779999999999</v>
      </c>
      <c r="E93" s="112"/>
      <c r="F93" s="113"/>
      <c r="G93" s="109">
        <f>SUM(G114:G115)+SUM(G117:G122)*4</f>
        <v>15390</v>
      </c>
      <c r="H93" s="114"/>
      <c r="I93" s="114"/>
      <c r="J93" s="110"/>
    </row>
    <row r="94" spans="1:16" ht="15.6" x14ac:dyDescent="0.25">
      <c r="A94" s="109" t="s">
        <v>169</v>
      </c>
      <c r="B94" s="110"/>
      <c r="C94" s="31">
        <v>26</v>
      </c>
      <c r="D94" s="111">
        <f>SUM(D132:E133)+SUM(D135:E140)*4</f>
        <v>9843.6779999999999</v>
      </c>
      <c r="E94" s="112"/>
      <c r="F94" s="113"/>
      <c r="G94" s="109">
        <f>SUM(G132:G133)+SUM(G135:G140)*4</f>
        <v>15390</v>
      </c>
      <c r="H94" s="114"/>
      <c r="I94" s="114"/>
      <c r="J94" s="110"/>
      <c r="N94" s="70">
        <f>G95+G100</f>
        <v>34301.442600000002</v>
      </c>
    </row>
    <row r="95" spans="1:16" ht="15.6" x14ac:dyDescent="0.25">
      <c r="A95" s="106" t="s">
        <v>86</v>
      </c>
      <c r="B95" s="108"/>
      <c r="C95" s="30">
        <f>SUM(C93:C94)</f>
        <v>52</v>
      </c>
      <c r="D95" s="214">
        <f>SUM(D93:F94)</f>
        <v>19687.356</v>
      </c>
      <c r="E95" s="215"/>
      <c r="F95" s="216"/>
      <c r="G95" s="106">
        <f>SUM(G93:J94)</f>
        <v>30780</v>
      </c>
      <c r="H95" s="107"/>
      <c r="I95" s="107"/>
      <c r="J95" s="108"/>
      <c r="N95" s="70">
        <f>D95+D100</f>
        <v>22034.984400000001</v>
      </c>
    </row>
    <row r="96" spans="1:16" x14ac:dyDescent="0.25">
      <c r="A96" s="133" t="s">
        <v>183</v>
      </c>
      <c r="B96" s="134"/>
      <c r="C96" s="134"/>
      <c r="D96" s="134"/>
      <c r="E96" s="134"/>
      <c r="F96" s="134"/>
      <c r="G96" s="134"/>
      <c r="H96" s="134"/>
      <c r="I96" s="134"/>
      <c r="J96" s="135"/>
    </row>
    <row r="97" spans="1:10" ht="15.6" x14ac:dyDescent="0.25">
      <c r="A97" s="106" t="s">
        <v>179</v>
      </c>
      <c r="B97" s="108"/>
      <c r="C97" s="30" t="s">
        <v>184</v>
      </c>
      <c r="D97" s="182" t="s">
        <v>181</v>
      </c>
      <c r="E97" s="183"/>
      <c r="F97" s="184"/>
      <c r="G97" s="106" t="s">
        <v>182</v>
      </c>
      <c r="H97" s="107"/>
      <c r="I97" s="107"/>
      <c r="J97" s="108"/>
    </row>
    <row r="98" spans="1:10" ht="15.6" x14ac:dyDescent="0.25">
      <c r="A98" s="109" t="s">
        <v>168</v>
      </c>
      <c r="B98" s="110"/>
      <c r="C98" s="31">
        <v>7</v>
      </c>
      <c r="D98" s="111">
        <f>SUM(D107:E113)</f>
        <v>1173.8142</v>
      </c>
      <c r="E98" s="115"/>
      <c r="F98" s="116"/>
      <c r="G98" s="109">
        <f>SUM(G107:G113)</f>
        <v>1760.7213000000002</v>
      </c>
      <c r="H98" s="114"/>
      <c r="I98" s="114"/>
      <c r="J98" s="110"/>
    </row>
    <row r="99" spans="1:10" ht="15.6" x14ac:dyDescent="0.25">
      <c r="A99" s="109" t="s">
        <v>169</v>
      </c>
      <c r="B99" s="110"/>
      <c r="C99" s="31">
        <v>7</v>
      </c>
      <c r="D99" s="111">
        <f>SUM(D125:E131)</f>
        <v>1173.8142</v>
      </c>
      <c r="E99" s="115"/>
      <c r="F99" s="116"/>
      <c r="G99" s="109">
        <f>SUM(G125:G131)</f>
        <v>1760.7212999999999</v>
      </c>
      <c r="H99" s="114"/>
      <c r="I99" s="114"/>
      <c r="J99" s="110"/>
    </row>
    <row r="100" spans="1:10" ht="15.75" customHeight="1" x14ac:dyDescent="0.25">
      <c r="A100" s="106" t="s">
        <v>86</v>
      </c>
      <c r="B100" s="108"/>
      <c r="C100" s="30">
        <f>SUM(C98:C99)</f>
        <v>14</v>
      </c>
      <c r="D100" s="214">
        <f>SUM(D98:F99)</f>
        <v>2347.6284000000001</v>
      </c>
      <c r="E100" s="183"/>
      <c r="F100" s="184"/>
      <c r="G100" s="106">
        <f>SUM(G98:J99)</f>
        <v>3521.4426000000003</v>
      </c>
      <c r="H100" s="107"/>
      <c r="I100" s="107"/>
      <c r="J100" s="108"/>
    </row>
    <row r="101" spans="1:10" s="26" customFormat="1" ht="17.399999999999999" x14ac:dyDescent="0.25">
      <c r="A101" s="202" t="s">
        <v>99</v>
      </c>
      <c r="B101" s="203"/>
      <c r="C101" s="203"/>
      <c r="D101" s="203"/>
      <c r="E101" s="203"/>
      <c r="F101" s="203"/>
      <c r="G101" s="203"/>
      <c r="H101" s="203"/>
      <c r="I101" s="203"/>
      <c r="J101" s="204"/>
    </row>
    <row r="102" spans="1:10" x14ac:dyDescent="0.25">
      <c r="A102" s="133" t="s">
        <v>41</v>
      </c>
      <c r="B102" s="134"/>
      <c r="C102" s="134"/>
      <c r="D102" s="134"/>
      <c r="E102" s="134"/>
      <c r="F102" s="134"/>
      <c r="G102" s="134"/>
      <c r="H102" s="134"/>
      <c r="I102" s="134"/>
      <c r="J102" s="135"/>
    </row>
    <row r="103" spans="1:10" ht="54" customHeight="1" x14ac:dyDescent="0.25">
      <c r="A103" s="10" t="s">
        <v>177</v>
      </c>
      <c r="B103" s="10" t="s">
        <v>176</v>
      </c>
      <c r="C103" s="4" t="s">
        <v>29</v>
      </c>
      <c r="D103" s="106" t="s">
        <v>130</v>
      </c>
      <c r="E103" s="108"/>
      <c r="F103" s="10" t="s">
        <v>30</v>
      </c>
      <c r="G103" s="4" t="s">
        <v>136</v>
      </c>
      <c r="H103" s="4" t="s">
        <v>31</v>
      </c>
      <c r="I103" s="180" t="s">
        <v>100</v>
      </c>
      <c r="J103" s="181"/>
    </row>
    <row r="104" spans="1:10" s="27" customFormat="1" ht="15.6" x14ac:dyDescent="0.3">
      <c r="A104" s="117" t="s">
        <v>175</v>
      </c>
      <c r="B104" s="118"/>
      <c r="C104" s="118"/>
      <c r="D104" s="118"/>
      <c r="E104" s="118"/>
      <c r="F104" s="118"/>
      <c r="G104" s="118"/>
      <c r="H104" s="118"/>
      <c r="I104" s="118"/>
      <c r="J104" s="119"/>
    </row>
    <row r="105" spans="1:10" s="27" customFormat="1" ht="15.6" x14ac:dyDescent="0.3">
      <c r="A105" s="117" t="s">
        <v>168</v>
      </c>
      <c r="B105" s="118"/>
      <c r="C105" s="118"/>
      <c r="D105" s="118"/>
      <c r="E105" s="118"/>
      <c r="F105" s="118"/>
      <c r="G105" s="118"/>
      <c r="H105" s="118"/>
      <c r="I105" s="118"/>
      <c r="J105" s="119"/>
    </row>
    <row r="106" spans="1:10" s="27" customFormat="1" ht="15.6" x14ac:dyDescent="0.3">
      <c r="A106" s="117" t="s">
        <v>164</v>
      </c>
      <c r="B106" s="118"/>
      <c r="C106" s="118"/>
      <c r="D106" s="118"/>
      <c r="E106" s="118"/>
      <c r="F106" s="118"/>
      <c r="G106" s="118"/>
      <c r="H106" s="118"/>
      <c r="I106" s="118"/>
      <c r="J106" s="119"/>
    </row>
    <row r="107" spans="1:10" s="27" customFormat="1" ht="15.75" customHeight="1" x14ac:dyDescent="0.3">
      <c r="A107" s="101">
        <v>1</v>
      </c>
      <c r="B107" s="102"/>
      <c r="C107" s="25" t="s">
        <v>167</v>
      </c>
      <c r="D107" s="101">
        <f>12.22*10.764</f>
        <v>131.53608</v>
      </c>
      <c r="E107" s="102"/>
      <c r="F107" s="25">
        <v>0</v>
      </c>
      <c r="G107" s="25">
        <f>D107*1.5</f>
        <v>197.30412000000001</v>
      </c>
      <c r="H107" s="25" t="s">
        <v>144</v>
      </c>
      <c r="I107" s="186" t="str">
        <f>A106</f>
        <v>Ground floor</v>
      </c>
      <c r="J107" s="187"/>
    </row>
    <row r="108" spans="1:10" s="27" customFormat="1" ht="15.6" x14ac:dyDescent="0.3">
      <c r="A108" s="101">
        <v>2</v>
      </c>
      <c r="B108" s="102"/>
      <c r="C108" s="25" t="s">
        <v>167</v>
      </c>
      <c r="D108" s="101">
        <f>19.56*10.764</f>
        <v>210.54383999999996</v>
      </c>
      <c r="E108" s="102"/>
      <c r="F108" s="25">
        <v>0</v>
      </c>
      <c r="G108" s="25">
        <f t="shared" ref="G108:G113" si="0">D108*1.5</f>
        <v>315.81575999999995</v>
      </c>
      <c r="H108" s="25" t="s">
        <v>144</v>
      </c>
      <c r="I108" s="188"/>
      <c r="J108" s="189"/>
    </row>
    <row r="109" spans="1:10" s="27" customFormat="1" ht="15.6" x14ac:dyDescent="0.3">
      <c r="A109" s="101">
        <v>3</v>
      </c>
      <c r="B109" s="102"/>
      <c r="C109" s="25" t="s">
        <v>167</v>
      </c>
      <c r="D109" s="101">
        <f>14.04*10.764</f>
        <v>151.12655999999998</v>
      </c>
      <c r="E109" s="102"/>
      <c r="F109" s="25">
        <v>0</v>
      </c>
      <c r="G109" s="25">
        <f t="shared" si="0"/>
        <v>226.68983999999998</v>
      </c>
      <c r="H109" s="25" t="s">
        <v>144</v>
      </c>
      <c r="I109" s="188"/>
      <c r="J109" s="189"/>
    </row>
    <row r="110" spans="1:10" s="27" customFormat="1" ht="15.6" x14ac:dyDescent="0.3">
      <c r="A110" s="101">
        <v>4</v>
      </c>
      <c r="B110" s="102"/>
      <c r="C110" s="25" t="s">
        <v>167</v>
      </c>
      <c r="D110" s="101">
        <f>14.04*10.764</f>
        <v>151.12655999999998</v>
      </c>
      <c r="E110" s="102"/>
      <c r="F110" s="25">
        <v>0</v>
      </c>
      <c r="G110" s="25">
        <f t="shared" si="0"/>
        <v>226.68983999999998</v>
      </c>
      <c r="H110" s="25" t="s">
        <v>144</v>
      </c>
      <c r="I110" s="188"/>
      <c r="J110" s="189"/>
    </row>
    <row r="111" spans="1:10" s="27" customFormat="1" ht="15.6" x14ac:dyDescent="0.3">
      <c r="A111" s="101">
        <v>5</v>
      </c>
      <c r="B111" s="102"/>
      <c r="C111" s="25" t="s">
        <v>167</v>
      </c>
      <c r="D111" s="101">
        <f>10.9*10.764</f>
        <v>117.32759999999999</v>
      </c>
      <c r="E111" s="102"/>
      <c r="F111" s="25">
        <v>0</v>
      </c>
      <c r="G111" s="25">
        <f t="shared" si="0"/>
        <v>175.9914</v>
      </c>
      <c r="H111" s="25" t="s">
        <v>144</v>
      </c>
      <c r="I111" s="188"/>
      <c r="J111" s="189"/>
    </row>
    <row r="112" spans="1:10" s="27" customFormat="1" ht="15.75" customHeight="1" x14ac:dyDescent="0.3">
      <c r="A112" s="101">
        <v>6</v>
      </c>
      <c r="B112" s="102"/>
      <c r="C112" s="25" t="s">
        <v>167</v>
      </c>
      <c r="D112" s="101">
        <f>14.04*10.764</f>
        <v>151.12655999999998</v>
      </c>
      <c r="E112" s="102"/>
      <c r="F112" s="25">
        <v>0</v>
      </c>
      <c r="G112" s="25">
        <f t="shared" si="0"/>
        <v>226.68983999999998</v>
      </c>
      <c r="H112" s="25" t="s">
        <v>144</v>
      </c>
      <c r="I112" s="188"/>
      <c r="J112" s="189"/>
    </row>
    <row r="113" spans="1:12" s="27" customFormat="1" ht="15.6" x14ac:dyDescent="0.3">
      <c r="A113" s="101">
        <v>7</v>
      </c>
      <c r="B113" s="102"/>
      <c r="C113" s="25" t="s">
        <v>167</v>
      </c>
      <c r="D113" s="101">
        <f>24.25*10.764</f>
        <v>261.02699999999999</v>
      </c>
      <c r="E113" s="102"/>
      <c r="F113" s="25">
        <v>0</v>
      </c>
      <c r="G113" s="25">
        <f t="shared" si="0"/>
        <v>391.54049999999995</v>
      </c>
      <c r="H113" s="25" t="s">
        <v>144</v>
      </c>
      <c r="I113" s="188"/>
      <c r="J113" s="189"/>
    </row>
    <row r="114" spans="1:12" s="27" customFormat="1" ht="15.6" x14ac:dyDescent="0.3">
      <c r="A114" s="101">
        <v>1</v>
      </c>
      <c r="B114" s="102"/>
      <c r="C114" s="25" t="s">
        <v>165</v>
      </c>
      <c r="D114" s="101">
        <f>30.95*10.764</f>
        <v>333.14579999999995</v>
      </c>
      <c r="E114" s="102"/>
      <c r="F114" s="25">
        <v>0</v>
      </c>
      <c r="G114" s="25">
        <v>555</v>
      </c>
      <c r="H114" s="25" t="s">
        <v>144</v>
      </c>
      <c r="I114" s="188"/>
      <c r="J114" s="189"/>
      <c r="L114" s="71">
        <f>G114/D114</f>
        <v>1.6659372563003949</v>
      </c>
    </row>
    <row r="115" spans="1:12" s="27" customFormat="1" ht="15.6" x14ac:dyDescent="0.3">
      <c r="A115" s="101">
        <v>2</v>
      </c>
      <c r="B115" s="102"/>
      <c r="C115" s="25" t="s">
        <v>165</v>
      </c>
      <c r="D115" s="101">
        <f>30.85*10.764</f>
        <v>332.06939999999997</v>
      </c>
      <c r="E115" s="102"/>
      <c r="F115" s="25">
        <v>0</v>
      </c>
      <c r="G115" s="25">
        <v>555</v>
      </c>
      <c r="H115" s="25" t="s">
        <v>144</v>
      </c>
      <c r="I115" s="190"/>
      <c r="J115" s="191"/>
    </row>
    <row r="116" spans="1:12" s="27" customFormat="1" ht="15.6" x14ac:dyDescent="0.3">
      <c r="A116" s="117" t="s">
        <v>166</v>
      </c>
      <c r="B116" s="118"/>
      <c r="C116" s="118"/>
      <c r="D116" s="118"/>
      <c r="E116" s="118"/>
      <c r="F116" s="118"/>
      <c r="G116" s="118"/>
      <c r="H116" s="118"/>
      <c r="I116" s="118"/>
      <c r="J116" s="119"/>
    </row>
    <row r="117" spans="1:12" s="27" customFormat="1" ht="15.75" customHeight="1" x14ac:dyDescent="0.3">
      <c r="A117" s="101">
        <v>1</v>
      </c>
      <c r="B117" s="102"/>
      <c r="C117" s="25" t="s">
        <v>165</v>
      </c>
      <c r="D117" s="101">
        <f>(28.58+0.9*2.85+0.9*2.7)*10.764</f>
        <v>361.40129999999999</v>
      </c>
      <c r="E117" s="102"/>
      <c r="F117" s="25">
        <v>0</v>
      </c>
      <c r="G117" s="25">
        <v>555</v>
      </c>
      <c r="H117" s="25" t="s">
        <v>144</v>
      </c>
      <c r="I117" s="186" t="str">
        <f>A116</f>
        <v>1st to 4th floor</v>
      </c>
      <c r="J117" s="187"/>
    </row>
    <row r="118" spans="1:12" s="27" customFormat="1" ht="15.6" x14ac:dyDescent="0.3">
      <c r="A118" s="101">
        <v>2</v>
      </c>
      <c r="B118" s="102"/>
      <c r="C118" s="25" t="s">
        <v>165</v>
      </c>
      <c r="D118" s="101">
        <f>(28.58+0.9*2.85+0.9*2.7)*10.764</f>
        <v>361.40129999999999</v>
      </c>
      <c r="E118" s="102"/>
      <c r="F118" s="25">
        <v>0</v>
      </c>
      <c r="G118" s="25">
        <v>555</v>
      </c>
      <c r="H118" s="25" t="s">
        <v>144</v>
      </c>
      <c r="I118" s="188"/>
      <c r="J118" s="189"/>
    </row>
    <row r="119" spans="1:12" s="27" customFormat="1" ht="15.75" customHeight="1" x14ac:dyDescent="0.3">
      <c r="A119" s="101">
        <v>3</v>
      </c>
      <c r="B119" s="102"/>
      <c r="C119" s="25" t="s">
        <v>165</v>
      </c>
      <c r="D119" s="101">
        <f>(28.48+0.9*2.7+0.9*2.75)*10.764</f>
        <v>359.35613999999998</v>
      </c>
      <c r="E119" s="102"/>
      <c r="F119" s="25">
        <v>0</v>
      </c>
      <c r="G119" s="25">
        <v>555</v>
      </c>
      <c r="H119" s="25" t="s">
        <v>144</v>
      </c>
      <c r="I119" s="188"/>
      <c r="J119" s="189"/>
    </row>
    <row r="120" spans="1:12" s="27" customFormat="1" ht="15.6" x14ac:dyDescent="0.3">
      <c r="A120" s="101">
        <v>4</v>
      </c>
      <c r="B120" s="102"/>
      <c r="C120" s="25" t="s">
        <v>165</v>
      </c>
      <c r="D120" s="101">
        <f>(38.49+0.9*2.7+0.9*2.7+0.9*2.7)*10.764</f>
        <v>492.77591999999999</v>
      </c>
      <c r="E120" s="102"/>
      <c r="F120" s="25">
        <v>0</v>
      </c>
      <c r="G120" s="25">
        <v>795</v>
      </c>
      <c r="H120" s="25" t="s">
        <v>144</v>
      </c>
      <c r="I120" s="188"/>
      <c r="J120" s="189"/>
    </row>
    <row r="121" spans="1:12" s="27" customFormat="1" ht="15.6" x14ac:dyDescent="0.3">
      <c r="A121" s="101">
        <v>5</v>
      </c>
      <c r="B121" s="102"/>
      <c r="C121" s="25" t="s">
        <v>165</v>
      </c>
      <c r="D121" s="101">
        <f>(28.48+0.9*2.7+0.9*2.8)*10.764</f>
        <v>359.84051999999997</v>
      </c>
      <c r="E121" s="102"/>
      <c r="F121" s="25">
        <v>0</v>
      </c>
      <c r="G121" s="25">
        <v>555</v>
      </c>
      <c r="H121" s="25" t="s">
        <v>144</v>
      </c>
      <c r="I121" s="188"/>
      <c r="J121" s="189"/>
    </row>
    <row r="122" spans="1:12" s="27" customFormat="1" ht="15.6" x14ac:dyDescent="0.3">
      <c r="A122" s="101">
        <v>6</v>
      </c>
      <c r="B122" s="102"/>
      <c r="C122" s="25" t="s">
        <v>165</v>
      </c>
      <c r="D122" s="101">
        <f>(28.48+0.9*2.7+0.9*2.8)*10.764</f>
        <v>359.84051999999997</v>
      </c>
      <c r="E122" s="102"/>
      <c r="F122" s="25">
        <v>0</v>
      </c>
      <c r="G122" s="25">
        <v>555</v>
      </c>
      <c r="H122" s="25" t="s">
        <v>144</v>
      </c>
      <c r="I122" s="190"/>
      <c r="J122" s="191"/>
    </row>
    <row r="123" spans="1:12" s="27" customFormat="1" ht="15.6" x14ac:dyDescent="0.3">
      <c r="A123" s="117" t="s">
        <v>169</v>
      </c>
      <c r="B123" s="118"/>
      <c r="C123" s="118"/>
      <c r="D123" s="118"/>
      <c r="E123" s="118"/>
      <c r="F123" s="118"/>
      <c r="G123" s="118"/>
      <c r="H123" s="118"/>
      <c r="I123" s="118"/>
      <c r="J123" s="119"/>
    </row>
    <row r="124" spans="1:12" s="27" customFormat="1" ht="15.6" x14ac:dyDescent="0.3">
      <c r="A124" s="117" t="s">
        <v>164</v>
      </c>
      <c r="B124" s="118"/>
      <c r="C124" s="118"/>
      <c r="D124" s="118"/>
      <c r="E124" s="118"/>
      <c r="F124" s="118"/>
      <c r="G124" s="118"/>
      <c r="H124" s="118"/>
      <c r="I124" s="118"/>
      <c r="J124" s="119"/>
    </row>
    <row r="125" spans="1:12" s="27" customFormat="1" ht="15.75" customHeight="1" x14ac:dyDescent="0.3">
      <c r="A125" s="101">
        <v>8</v>
      </c>
      <c r="B125" s="102"/>
      <c r="C125" s="25" t="s">
        <v>167</v>
      </c>
      <c r="D125" s="101">
        <f>24.25*10.764</f>
        <v>261.02699999999999</v>
      </c>
      <c r="E125" s="102"/>
      <c r="F125" s="25">
        <v>0</v>
      </c>
      <c r="G125" s="25">
        <f>D125*1.5</f>
        <v>391.54049999999995</v>
      </c>
      <c r="H125" s="25" t="s">
        <v>144</v>
      </c>
      <c r="I125" s="186" t="str">
        <f>A124</f>
        <v>Ground floor</v>
      </c>
      <c r="J125" s="187"/>
    </row>
    <row r="126" spans="1:12" s="27" customFormat="1" ht="15.6" x14ac:dyDescent="0.3">
      <c r="A126" s="101">
        <v>9</v>
      </c>
      <c r="B126" s="102">
        <v>9</v>
      </c>
      <c r="C126" s="25" t="s">
        <v>167</v>
      </c>
      <c r="D126" s="101">
        <f>14.04*10.764</f>
        <v>151.12655999999998</v>
      </c>
      <c r="E126" s="102"/>
      <c r="F126" s="25">
        <v>0</v>
      </c>
      <c r="G126" s="25">
        <f t="shared" ref="G126:G131" si="1">D126*1.5</f>
        <v>226.68983999999998</v>
      </c>
      <c r="H126" s="25" t="s">
        <v>144</v>
      </c>
      <c r="I126" s="188"/>
      <c r="J126" s="189"/>
    </row>
    <row r="127" spans="1:12" s="27" customFormat="1" ht="15.6" x14ac:dyDescent="0.3">
      <c r="A127" s="101">
        <v>10</v>
      </c>
      <c r="B127" s="102">
        <v>10</v>
      </c>
      <c r="C127" s="25" t="s">
        <v>167</v>
      </c>
      <c r="D127" s="101">
        <f>10.9*10.764</f>
        <v>117.32759999999999</v>
      </c>
      <c r="E127" s="102"/>
      <c r="F127" s="25">
        <v>0</v>
      </c>
      <c r="G127" s="25">
        <f>D127*1.5</f>
        <v>175.9914</v>
      </c>
      <c r="H127" s="25" t="s">
        <v>144</v>
      </c>
      <c r="I127" s="188"/>
      <c r="J127" s="189"/>
    </row>
    <row r="128" spans="1:12" s="27" customFormat="1" ht="15.6" x14ac:dyDescent="0.3">
      <c r="A128" s="101">
        <v>11</v>
      </c>
      <c r="B128" s="102">
        <v>11</v>
      </c>
      <c r="C128" s="25" t="s">
        <v>167</v>
      </c>
      <c r="D128" s="101">
        <f>14.04*10.764</f>
        <v>151.12655999999998</v>
      </c>
      <c r="E128" s="102"/>
      <c r="F128" s="25">
        <v>0</v>
      </c>
      <c r="G128" s="25">
        <f t="shared" si="1"/>
        <v>226.68983999999998</v>
      </c>
      <c r="H128" s="25" t="s">
        <v>144</v>
      </c>
      <c r="I128" s="188"/>
      <c r="J128" s="189"/>
    </row>
    <row r="129" spans="1:13" s="27" customFormat="1" ht="15.6" x14ac:dyDescent="0.3">
      <c r="A129" s="101">
        <v>12</v>
      </c>
      <c r="B129" s="102">
        <v>12</v>
      </c>
      <c r="C129" s="25" t="s">
        <v>167</v>
      </c>
      <c r="D129" s="101">
        <f>14.04*10.764</f>
        <v>151.12655999999998</v>
      </c>
      <c r="E129" s="102"/>
      <c r="F129" s="25">
        <v>0</v>
      </c>
      <c r="G129" s="25">
        <f t="shared" si="1"/>
        <v>226.68983999999998</v>
      </c>
      <c r="H129" s="25" t="s">
        <v>144</v>
      </c>
      <c r="I129" s="188"/>
      <c r="J129" s="189"/>
    </row>
    <row r="130" spans="1:13" s="27" customFormat="1" ht="15.6" x14ac:dyDescent="0.3">
      <c r="A130" s="101">
        <v>13</v>
      </c>
      <c r="B130" s="102">
        <v>13</v>
      </c>
      <c r="C130" s="25" t="s">
        <v>167</v>
      </c>
      <c r="D130" s="101">
        <f>19.56*10.764</f>
        <v>210.54383999999996</v>
      </c>
      <c r="E130" s="102"/>
      <c r="F130" s="25">
        <v>0</v>
      </c>
      <c r="G130" s="25">
        <f t="shared" si="1"/>
        <v>315.81575999999995</v>
      </c>
      <c r="H130" s="25" t="s">
        <v>144</v>
      </c>
      <c r="I130" s="188"/>
      <c r="J130" s="189"/>
    </row>
    <row r="131" spans="1:13" s="27" customFormat="1" ht="15.6" x14ac:dyDescent="0.3">
      <c r="A131" s="101">
        <v>14</v>
      </c>
      <c r="B131" s="102">
        <v>14</v>
      </c>
      <c r="C131" s="25" t="s">
        <v>167</v>
      </c>
      <c r="D131" s="101">
        <f>12.22*10.764</f>
        <v>131.53608</v>
      </c>
      <c r="E131" s="102"/>
      <c r="F131" s="25">
        <v>0</v>
      </c>
      <c r="G131" s="25">
        <f t="shared" si="1"/>
        <v>197.30412000000001</v>
      </c>
      <c r="H131" s="25" t="s">
        <v>144</v>
      </c>
      <c r="I131" s="188"/>
      <c r="J131" s="189"/>
    </row>
    <row r="132" spans="1:13" s="27" customFormat="1" ht="15.6" x14ac:dyDescent="0.3">
      <c r="A132" s="25">
        <v>2</v>
      </c>
      <c r="B132" s="29">
        <v>1</v>
      </c>
      <c r="C132" s="25" t="s">
        <v>165</v>
      </c>
      <c r="D132" s="101">
        <f>30.95*10.764</f>
        <v>333.14579999999995</v>
      </c>
      <c r="E132" s="102"/>
      <c r="F132" s="25">
        <v>0</v>
      </c>
      <c r="G132" s="25">
        <v>555</v>
      </c>
      <c r="H132" s="25" t="s">
        <v>144</v>
      </c>
      <c r="I132" s="188"/>
      <c r="J132" s="189"/>
      <c r="L132" s="27">
        <f>1325000/G133</f>
        <v>2387.3873873873872</v>
      </c>
    </row>
    <row r="133" spans="1:13" s="27" customFormat="1" ht="15.6" x14ac:dyDescent="0.3">
      <c r="A133" s="25">
        <v>1</v>
      </c>
      <c r="B133" s="29">
        <v>2</v>
      </c>
      <c r="C133" s="25" t="s">
        <v>165</v>
      </c>
      <c r="D133" s="101">
        <f>30.85*10.764</f>
        <v>332.06939999999997</v>
      </c>
      <c r="E133" s="102"/>
      <c r="F133" s="25">
        <v>0</v>
      </c>
      <c r="G133" s="25">
        <v>555</v>
      </c>
      <c r="H133" s="25" t="s">
        <v>144</v>
      </c>
      <c r="I133" s="190"/>
      <c r="J133" s="191"/>
    </row>
    <row r="134" spans="1:13" s="27" customFormat="1" ht="15.6" x14ac:dyDescent="0.3">
      <c r="A134" s="117" t="s">
        <v>166</v>
      </c>
      <c r="B134" s="118"/>
      <c r="C134" s="118"/>
      <c r="D134" s="118"/>
      <c r="E134" s="118"/>
      <c r="F134" s="118"/>
      <c r="G134" s="118"/>
      <c r="H134" s="118"/>
      <c r="I134" s="118"/>
      <c r="J134" s="119"/>
    </row>
    <row r="135" spans="1:13" s="27" customFormat="1" ht="15.6" x14ac:dyDescent="0.3">
      <c r="A135" s="25">
        <v>6</v>
      </c>
      <c r="B135" s="25">
        <v>1</v>
      </c>
      <c r="C135" s="25" t="s">
        <v>165</v>
      </c>
      <c r="D135" s="101">
        <f>(28.58+0.9*2.85+0.9*2.7)*10.764</f>
        <v>361.40129999999999</v>
      </c>
      <c r="E135" s="102"/>
      <c r="F135" s="25">
        <v>0</v>
      </c>
      <c r="G135" s="25">
        <v>555</v>
      </c>
      <c r="H135" s="25" t="s">
        <v>144</v>
      </c>
      <c r="I135" s="186" t="str">
        <f>A134</f>
        <v>1st to 4th floor</v>
      </c>
      <c r="J135" s="187"/>
    </row>
    <row r="136" spans="1:13" s="27" customFormat="1" ht="15.6" x14ac:dyDescent="0.3">
      <c r="A136" s="25">
        <v>5</v>
      </c>
      <c r="B136" s="25">
        <v>2</v>
      </c>
      <c r="C136" s="25" t="s">
        <v>165</v>
      </c>
      <c r="D136" s="101">
        <f>(28.58+0.9*2.85+0.9*2.7)*10.764</f>
        <v>361.40129999999999</v>
      </c>
      <c r="E136" s="102"/>
      <c r="F136" s="25">
        <v>0</v>
      </c>
      <c r="G136" s="25">
        <v>555</v>
      </c>
      <c r="H136" s="25" t="s">
        <v>144</v>
      </c>
      <c r="I136" s="188"/>
      <c r="J136" s="189"/>
    </row>
    <row r="137" spans="1:13" s="27" customFormat="1" ht="15.6" x14ac:dyDescent="0.3">
      <c r="A137" s="25">
        <v>4</v>
      </c>
      <c r="B137" s="25">
        <v>3</v>
      </c>
      <c r="C137" s="25" t="s">
        <v>165</v>
      </c>
      <c r="D137" s="101">
        <f>(28.48+0.9*2.7+0.9*2.75)*10.764</f>
        <v>359.35613999999998</v>
      </c>
      <c r="E137" s="102"/>
      <c r="F137" s="25">
        <v>0</v>
      </c>
      <c r="G137" s="25">
        <v>555</v>
      </c>
      <c r="H137" s="25" t="s">
        <v>144</v>
      </c>
      <c r="I137" s="188"/>
      <c r="J137" s="189"/>
      <c r="L137" s="27">
        <f>1700000/G138</f>
        <v>2138.364779874214</v>
      </c>
    </row>
    <row r="138" spans="1:13" s="27" customFormat="1" ht="15.6" x14ac:dyDescent="0.3">
      <c r="A138" s="25">
        <v>3</v>
      </c>
      <c r="B138" s="25">
        <v>4</v>
      </c>
      <c r="C138" s="25" t="s">
        <v>165</v>
      </c>
      <c r="D138" s="101">
        <f>(38.49+0.9*2.7+0.9*2.7+0.9*2.7)*10.764</f>
        <v>492.77591999999999</v>
      </c>
      <c r="E138" s="102"/>
      <c r="F138" s="25">
        <v>0</v>
      </c>
      <c r="G138" s="25">
        <v>795</v>
      </c>
      <c r="H138" s="25" t="s">
        <v>144</v>
      </c>
      <c r="I138" s="188"/>
      <c r="J138" s="189"/>
    </row>
    <row r="139" spans="1:13" s="27" customFormat="1" ht="15.6" x14ac:dyDescent="0.3">
      <c r="A139" s="25">
        <v>2</v>
      </c>
      <c r="B139" s="25">
        <v>5</v>
      </c>
      <c r="C139" s="25" t="s">
        <v>165</v>
      </c>
      <c r="D139" s="101">
        <f>(28.48+0.9*2.7+0.9*2.8)*10.764</f>
        <v>359.84051999999997</v>
      </c>
      <c r="E139" s="102"/>
      <c r="F139" s="25">
        <v>0</v>
      </c>
      <c r="G139" s="25">
        <v>555</v>
      </c>
      <c r="H139" s="25" t="s">
        <v>144</v>
      </c>
      <c r="I139" s="188"/>
      <c r="J139" s="189"/>
    </row>
    <row r="140" spans="1:13" s="27" customFormat="1" ht="15.6" x14ac:dyDescent="0.3">
      <c r="A140" s="25">
        <v>1</v>
      </c>
      <c r="B140" s="25">
        <v>6</v>
      </c>
      <c r="C140" s="25" t="s">
        <v>165</v>
      </c>
      <c r="D140" s="101">
        <f>(28.48+0.9*2.7+0.9*2.8)*10.764</f>
        <v>359.84051999999997</v>
      </c>
      <c r="E140" s="102"/>
      <c r="F140" s="25">
        <v>0</v>
      </c>
      <c r="G140" s="25">
        <v>555</v>
      </c>
      <c r="H140" s="25" t="s">
        <v>144</v>
      </c>
      <c r="I140" s="190"/>
      <c r="J140" s="191"/>
    </row>
    <row r="141" spans="1:13" s="28" customFormat="1" ht="138" customHeight="1" x14ac:dyDescent="0.25">
      <c r="A141" s="201" t="s">
        <v>246</v>
      </c>
      <c r="B141" s="201"/>
      <c r="C141" s="201"/>
      <c r="D141" s="201"/>
      <c r="E141" s="201"/>
      <c r="F141" s="201"/>
      <c r="G141" s="201"/>
      <c r="H141" s="201"/>
      <c r="I141" s="201"/>
      <c r="J141" s="201"/>
      <c r="M141" s="72" t="s">
        <v>245</v>
      </c>
    </row>
    <row r="142" spans="1:13" x14ac:dyDescent="0.25">
      <c r="A142" s="185" t="s">
        <v>25</v>
      </c>
      <c r="B142" s="185"/>
      <c r="C142" s="185"/>
      <c r="D142" s="185"/>
      <c r="E142" s="185"/>
      <c r="F142" s="185"/>
      <c r="G142" s="185"/>
      <c r="H142" s="185"/>
      <c r="I142" s="185"/>
      <c r="J142" s="185"/>
    </row>
    <row r="143" spans="1:13" x14ac:dyDescent="0.25">
      <c r="A143" s="74" t="s">
        <v>145</v>
      </c>
      <c r="B143" s="75"/>
      <c r="C143" s="75"/>
      <c r="D143" s="75"/>
      <c r="E143" s="75"/>
      <c r="F143" s="75"/>
      <c r="G143" s="75"/>
      <c r="H143" s="75"/>
      <c r="I143" s="75"/>
      <c r="J143" s="76"/>
    </row>
    <row r="144" spans="1:13" x14ac:dyDescent="0.25">
      <c r="A144" s="151" t="s">
        <v>27</v>
      </c>
      <c r="B144" s="152"/>
      <c r="C144" s="152"/>
      <c r="D144" s="152"/>
      <c r="E144" s="152"/>
      <c r="F144" s="152"/>
      <c r="G144" s="152"/>
      <c r="H144" s="152"/>
      <c r="I144" s="152"/>
      <c r="J144" s="153"/>
    </row>
    <row r="145" spans="1:10" x14ac:dyDescent="0.25">
      <c r="A145" s="74" t="s">
        <v>36</v>
      </c>
      <c r="B145" s="75"/>
      <c r="C145" s="75"/>
      <c r="D145" s="75"/>
      <c r="E145" s="75"/>
      <c r="F145" s="75"/>
      <c r="G145" s="75"/>
      <c r="H145" s="75"/>
      <c r="I145" s="75"/>
      <c r="J145" s="76"/>
    </row>
    <row r="146" spans="1:10" x14ac:dyDescent="0.25">
      <c r="A146" s="74" t="s">
        <v>140</v>
      </c>
      <c r="B146" s="75"/>
      <c r="C146" s="75"/>
      <c r="D146" s="75"/>
      <c r="E146" s="75"/>
      <c r="F146" s="75"/>
      <c r="G146" s="75"/>
      <c r="H146" s="75"/>
      <c r="I146" s="75"/>
      <c r="J146" s="76"/>
    </row>
    <row r="147" spans="1:10" x14ac:dyDescent="0.25">
      <c r="A147" s="74" t="s">
        <v>141</v>
      </c>
      <c r="B147" s="75"/>
      <c r="C147" s="75"/>
      <c r="D147" s="75"/>
      <c r="E147" s="75"/>
      <c r="F147" s="75"/>
      <c r="G147" s="75"/>
      <c r="H147" s="75"/>
      <c r="I147" s="75"/>
      <c r="J147" s="76"/>
    </row>
    <row r="148" spans="1:10" ht="30.75" customHeight="1" x14ac:dyDescent="0.25">
      <c r="A148" s="80" t="s">
        <v>142</v>
      </c>
      <c r="B148" s="81"/>
      <c r="C148" s="81"/>
      <c r="D148" s="81"/>
      <c r="E148" s="81"/>
      <c r="F148" s="81"/>
      <c r="G148" s="81"/>
      <c r="H148" s="81"/>
      <c r="I148" s="81"/>
      <c r="J148" s="82"/>
    </row>
    <row r="149" spans="1:10" ht="15" customHeight="1" x14ac:dyDescent="0.25">
      <c r="A149" s="192" t="s">
        <v>26</v>
      </c>
      <c r="B149" s="193"/>
      <c r="C149" s="193"/>
      <c r="D149" s="193"/>
      <c r="E149" s="193"/>
      <c r="F149" s="193"/>
      <c r="G149" s="193"/>
      <c r="H149" s="193"/>
      <c r="I149" s="193"/>
      <c r="J149" s="194"/>
    </row>
    <row r="150" spans="1:10" x14ac:dyDescent="0.25">
      <c r="A150" s="195"/>
      <c r="B150" s="196"/>
      <c r="C150" s="196"/>
      <c r="D150" s="196"/>
      <c r="E150" s="196"/>
      <c r="F150" s="196"/>
      <c r="G150" s="196"/>
      <c r="H150" s="196"/>
      <c r="I150" s="196"/>
      <c r="J150" s="197"/>
    </row>
    <row r="151" spans="1:10" x14ac:dyDescent="0.25">
      <c r="A151" s="195"/>
      <c r="B151" s="196"/>
      <c r="C151" s="196"/>
      <c r="D151" s="196"/>
      <c r="E151" s="196"/>
      <c r="F151" s="196"/>
      <c r="G151" s="196"/>
      <c r="H151" s="196"/>
      <c r="I151" s="196"/>
      <c r="J151" s="197"/>
    </row>
    <row r="152" spans="1:10" x14ac:dyDescent="0.25">
      <c r="A152" s="198"/>
      <c r="B152" s="199"/>
      <c r="C152" s="199"/>
      <c r="D152" s="199"/>
      <c r="E152" s="199"/>
      <c r="F152" s="199"/>
      <c r="G152" s="199"/>
      <c r="H152" s="199"/>
      <c r="I152" s="199"/>
      <c r="J152" s="200"/>
    </row>
    <row r="153" spans="1:10" x14ac:dyDescent="0.25">
      <c r="A153" s="16" t="s">
        <v>135</v>
      </c>
      <c r="B153" s="15"/>
      <c r="C153" s="15"/>
      <c r="D153" s="22" t="str">
        <f>F8</f>
        <v>Rajhans United Regency III</v>
      </c>
      <c r="G153" s="15"/>
      <c r="H153" s="15"/>
      <c r="I153" s="15"/>
      <c r="J153" s="15"/>
    </row>
    <row r="154" spans="1:10" x14ac:dyDescent="0.25">
      <c r="A154" s="15"/>
      <c r="B154" s="15"/>
      <c r="C154" s="15"/>
      <c r="D154" s="15"/>
      <c r="E154" s="15"/>
      <c r="F154" s="15"/>
      <c r="G154" s="15"/>
      <c r="H154" s="15"/>
      <c r="I154" s="15"/>
      <c r="J154" s="15"/>
    </row>
    <row r="155" spans="1:10" x14ac:dyDescent="0.25">
      <c r="A155" s="15"/>
      <c r="B155" s="73"/>
      <c r="C155" s="15"/>
      <c r="D155" s="15"/>
      <c r="E155" s="15"/>
      <c r="F155" s="15"/>
      <c r="G155" s="15"/>
      <c r="H155" s="15"/>
      <c r="I155" s="15"/>
      <c r="J155" s="15"/>
    </row>
    <row r="160" spans="1:10" x14ac:dyDescent="0.25">
      <c r="B160" s="20" t="s">
        <v>185</v>
      </c>
    </row>
    <row r="199" spans="1:1" x14ac:dyDescent="0.25">
      <c r="A199" s="17" t="s">
        <v>124</v>
      </c>
    </row>
  </sheetData>
  <mergeCells count="295">
    <mergeCell ref="D77:E77"/>
    <mergeCell ref="A78:B78"/>
    <mergeCell ref="D78:E78"/>
    <mergeCell ref="A79:B79"/>
    <mergeCell ref="D79:E79"/>
    <mergeCell ref="A80:B80"/>
    <mergeCell ref="D80:E80"/>
    <mergeCell ref="C30:J30"/>
    <mergeCell ref="A31:B31"/>
    <mergeCell ref="C31:J31"/>
    <mergeCell ref="A45:B45"/>
    <mergeCell ref="C45:F45"/>
    <mergeCell ref="A48:J48"/>
    <mergeCell ref="H45:J45"/>
    <mergeCell ref="A46:B46"/>
    <mergeCell ref="A47:C47"/>
    <mergeCell ref="D47:E47"/>
    <mergeCell ref="F47:G47"/>
    <mergeCell ref="H47:J47"/>
    <mergeCell ref="A41:E41"/>
    <mergeCell ref="F41:J41"/>
    <mergeCell ref="A42:J42"/>
    <mergeCell ref="A43:B43"/>
    <mergeCell ref="C43:F43"/>
    <mergeCell ref="A100:B100"/>
    <mergeCell ref="D100:F100"/>
    <mergeCell ref="G100:J100"/>
    <mergeCell ref="A98:B98"/>
    <mergeCell ref="D98:F98"/>
    <mergeCell ref="G98:J98"/>
    <mergeCell ref="A99:B99"/>
    <mergeCell ref="A67:B67"/>
    <mergeCell ref="C67:J67"/>
    <mergeCell ref="F68:G68"/>
    <mergeCell ref="I68:J68"/>
    <mergeCell ref="A69:B69"/>
    <mergeCell ref="C69:J69"/>
    <mergeCell ref="A70:B70"/>
    <mergeCell ref="D70:E70"/>
    <mergeCell ref="F70:G70"/>
    <mergeCell ref="H70:J70"/>
    <mergeCell ref="A71:B71"/>
    <mergeCell ref="D71:E71"/>
    <mergeCell ref="F71:G80"/>
    <mergeCell ref="H71:J80"/>
    <mergeCell ref="A72:B72"/>
    <mergeCell ref="D72:E72"/>
    <mergeCell ref="A73:B73"/>
    <mergeCell ref="D94:F94"/>
    <mergeCell ref="G94:J94"/>
    <mergeCell ref="A96:J96"/>
    <mergeCell ref="A97:B97"/>
    <mergeCell ref="D97:F97"/>
    <mergeCell ref="G97:J97"/>
    <mergeCell ref="A95:B95"/>
    <mergeCell ref="D95:F95"/>
    <mergeCell ref="G95:J95"/>
    <mergeCell ref="I135:J140"/>
    <mergeCell ref="I125:J133"/>
    <mergeCell ref="D137:E137"/>
    <mergeCell ref="D138:E138"/>
    <mergeCell ref="D139:E139"/>
    <mergeCell ref="D140:E140"/>
    <mergeCell ref="D133:E133"/>
    <mergeCell ref="A134:J134"/>
    <mergeCell ref="D135:E135"/>
    <mergeCell ref="D136:E136"/>
    <mergeCell ref="A130:B130"/>
    <mergeCell ref="A131:B131"/>
    <mergeCell ref="A149:J152"/>
    <mergeCell ref="F21:I21"/>
    <mergeCell ref="F23:I23"/>
    <mergeCell ref="C46:F46"/>
    <mergeCell ref="H46:J46"/>
    <mergeCell ref="A141:J141"/>
    <mergeCell ref="A116:J116"/>
    <mergeCell ref="A144:J144"/>
    <mergeCell ref="A145:J145"/>
    <mergeCell ref="A106:J106"/>
    <mergeCell ref="A90:F90"/>
    <mergeCell ref="A102:J102"/>
    <mergeCell ref="A101:J101"/>
    <mergeCell ref="A84:J84"/>
    <mergeCell ref="A85:F85"/>
    <mergeCell ref="G85:J85"/>
    <mergeCell ref="A83:B83"/>
    <mergeCell ref="A87:F87"/>
    <mergeCell ref="C83:J83"/>
    <mergeCell ref="A86:F86"/>
    <mergeCell ref="G86:J86"/>
    <mergeCell ref="D128:E128"/>
    <mergeCell ref="D129:E129"/>
    <mergeCell ref="A107:B107"/>
    <mergeCell ref="A147:J147"/>
    <mergeCell ref="A148:J148"/>
    <mergeCell ref="D131:E131"/>
    <mergeCell ref="A142:J142"/>
    <mergeCell ref="A143:J143"/>
    <mergeCell ref="D132:E132"/>
    <mergeCell ref="D110:E110"/>
    <mergeCell ref="A111:B111"/>
    <mergeCell ref="A112:B112"/>
    <mergeCell ref="A113:B113"/>
    <mergeCell ref="A110:B110"/>
    <mergeCell ref="A120:B120"/>
    <mergeCell ref="I107:J115"/>
    <mergeCell ref="D130:E130"/>
    <mergeCell ref="D107:E107"/>
    <mergeCell ref="A114:B114"/>
    <mergeCell ref="A115:B115"/>
    <mergeCell ref="A122:B122"/>
    <mergeCell ref="D122:E122"/>
    <mergeCell ref="D117:E117"/>
    <mergeCell ref="D119:E119"/>
    <mergeCell ref="A128:B128"/>
    <mergeCell ref="A129:B129"/>
    <mergeCell ref="I117:J122"/>
    <mergeCell ref="F4:I4"/>
    <mergeCell ref="A146:J146"/>
    <mergeCell ref="A108:B108"/>
    <mergeCell ref="A109:B109"/>
    <mergeCell ref="A89:F89"/>
    <mergeCell ref="D103:E103"/>
    <mergeCell ref="D108:E108"/>
    <mergeCell ref="D109:E109"/>
    <mergeCell ref="A104:J104"/>
    <mergeCell ref="I103:J103"/>
    <mergeCell ref="A105:J105"/>
    <mergeCell ref="A124:J124"/>
    <mergeCell ref="D125:E125"/>
    <mergeCell ref="D126:E126"/>
    <mergeCell ref="D127:E127"/>
    <mergeCell ref="D113:E113"/>
    <mergeCell ref="D111:E111"/>
    <mergeCell ref="D114:E114"/>
    <mergeCell ref="D115:E115"/>
    <mergeCell ref="D112:E112"/>
    <mergeCell ref="A118:B118"/>
    <mergeCell ref="A91:J91"/>
    <mergeCell ref="A92:B92"/>
    <mergeCell ref="D92:F92"/>
    <mergeCell ref="H43:J43"/>
    <mergeCell ref="A44:B44"/>
    <mergeCell ref="C44:F44"/>
    <mergeCell ref="A38:E38"/>
    <mergeCell ref="F38:J38"/>
    <mergeCell ref="A39:E39"/>
    <mergeCell ref="F39:J39"/>
    <mergeCell ref="A40:E40"/>
    <mergeCell ref="F40:J40"/>
    <mergeCell ref="H44:J44"/>
    <mergeCell ref="A32:J32"/>
    <mergeCell ref="A36:E36"/>
    <mergeCell ref="F36:J36"/>
    <mergeCell ref="A37:E37"/>
    <mergeCell ref="F37:J37"/>
    <mergeCell ref="F33:I33"/>
    <mergeCell ref="A33:E33"/>
    <mergeCell ref="A34:E34"/>
    <mergeCell ref="F34:J34"/>
    <mergeCell ref="A28:J28"/>
    <mergeCell ref="A29:J29"/>
    <mergeCell ref="A30:B30"/>
    <mergeCell ref="A26:B26"/>
    <mergeCell ref="C26:D26"/>
    <mergeCell ref="E26:F26"/>
    <mergeCell ref="G26:H26"/>
    <mergeCell ref="I26:J26"/>
    <mergeCell ref="A27:B27"/>
    <mergeCell ref="C27:D27"/>
    <mergeCell ref="E27:F27"/>
    <mergeCell ref="G27:H27"/>
    <mergeCell ref="I27:J27"/>
    <mergeCell ref="A24:E24"/>
    <mergeCell ref="F24:J24"/>
    <mergeCell ref="A25:B25"/>
    <mergeCell ref="C25:D25"/>
    <mergeCell ref="E25:F25"/>
    <mergeCell ref="G25:H25"/>
    <mergeCell ref="I25:J25"/>
    <mergeCell ref="C17:E17"/>
    <mergeCell ref="F17:G17"/>
    <mergeCell ref="H17:J17"/>
    <mergeCell ref="A18:E19"/>
    <mergeCell ref="A20:E20"/>
    <mergeCell ref="A23:E23"/>
    <mergeCell ref="F20:J20"/>
    <mergeCell ref="A21:E21"/>
    <mergeCell ref="A22:E22"/>
    <mergeCell ref="F22:J22"/>
    <mergeCell ref="C13:J13"/>
    <mergeCell ref="F18:J19"/>
    <mergeCell ref="I14:J14"/>
    <mergeCell ref="B15:E15"/>
    <mergeCell ref="G15:J15"/>
    <mergeCell ref="B16:E16"/>
    <mergeCell ref="G16:J16"/>
    <mergeCell ref="C14:G14"/>
    <mergeCell ref="A17:B17"/>
    <mergeCell ref="A1:J1"/>
    <mergeCell ref="A2:J2"/>
    <mergeCell ref="A3:E3"/>
    <mergeCell ref="F3:J3"/>
    <mergeCell ref="A4:E4"/>
    <mergeCell ref="A35:J35"/>
    <mergeCell ref="A14:B14"/>
    <mergeCell ref="A5:E5"/>
    <mergeCell ref="F5:J5"/>
    <mergeCell ref="A6:E6"/>
    <mergeCell ref="A10:E10"/>
    <mergeCell ref="F10:J10"/>
    <mergeCell ref="A11:E11"/>
    <mergeCell ref="F11:J11"/>
    <mergeCell ref="A12:E12"/>
    <mergeCell ref="F12:J12"/>
    <mergeCell ref="F6:J6"/>
    <mergeCell ref="A7:E7"/>
    <mergeCell ref="F7:J7"/>
    <mergeCell ref="A8:E8"/>
    <mergeCell ref="F8:J8"/>
    <mergeCell ref="A9:E9"/>
    <mergeCell ref="F9:J9"/>
    <mergeCell ref="A13:B13"/>
    <mergeCell ref="A49:C49"/>
    <mergeCell ref="D49:E49"/>
    <mergeCell ref="A50:B50"/>
    <mergeCell ref="A51:C51"/>
    <mergeCell ref="D51:J51"/>
    <mergeCell ref="A52:J52"/>
    <mergeCell ref="A81:J81"/>
    <mergeCell ref="A53:B53"/>
    <mergeCell ref="C53:J53"/>
    <mergeCell ref="F54:G54"/>
    <mergeCell ref="A57:B57"/>
    <mergeCell ref="D57:E57"/>
    <mergeCell ref="I54:J54"/>
    <mergeCell ref="A55:B55"/>
    <mergeCell ref="F56:G56"/>
    <mergeCell ref="H56:J56"/>
    <mergeCell ref="D73:E73"/>
    <mergeCell ref="A74:B74"/>
    <mergeCell ref="D74:E74"/>
    <mergeCell ref="A75:B75"/>
    <mergeCell ref="D75:E75"/>
    <mergeCell ref="A76:B76"/>
    <mergeCell ref="D76:E76"/>
    <mergeCell ref="A77:B77"/>
    <mergeCell ref="C55:J55"/>
    <mergeCell ref="A56:B56"/>
    <mergeCell ref="D56:E56"/>
    <mergeCell ref="A82:J82"/>
    <mergeCell ref="A125:B125"/>
    <mergeCell ref="A126:B126"/>
    <mergeCell ref="A127:B127"/>
    <mergeCell ref="G90:J90"/>
    <mergeCell ref="G89:J89"/>
    <mergeCell ref="G87:J87"/>
    <mergeCell ref="G92:J92"/>
    <mergeCell ref="A93:B93"/>
    <mergeCell ref="D93:F93"/>
    <mergeCell ref="G93:J93"/>
    <mergeCell ref="D99:F99"/>
    <mergeCell ref="G99:J99"/>
    <mergeCell ref="D120:E120"/>
    <mergeCell ref="A123:J123"/>
    <mergeCell ref="D118:E118"/>
    <mergeCell ref="A119:B119"/>
    <mergeCell ref="A117:B117"/>
    <mergeCell ref="D121:E121"/>
    <mergeCell ref="A121:B121"/>
    <mergeCell ref="A94:B94"/>
    <mergeCell ref="A88:F88"/>
    <mergeCell ref="G88:J88"/>
    <mergeCell ref="C50:J50"/>
    <mergeCell ref="H49:J49"/>
    <mergeCell ref="F57:G66"/>
    <mergeCell ref="H57:J66"/>
    <mergeCell ref="A58:B58"/>
    <mergeCell ref="D58:E58"/>
    <mergeCell ref="A59:B59"/>
    <mergeCell ref="D59:E59"/>
    <mergeCell ref="A60:B60"/>
    <mergeCell ref="D60:E60"/>
    <mergeCell ref="A61:B61"/>
    <mergeCell ref="D61:E61"/>
    <mergeCell ref="A62:B62"/>
    <mergeCell ref="D62:E62"/>
    <mergeCell ref="A63:B63"/>
    <mergeCell ref="D63:E63"/>
    <mergeCell ref="A64:B64"/>
    <mergeCell ref="D64:E64"/>
    <mergeCell ref="A65:B65"/>
    <mergeCell ref="D65:E65"/>
    <mergeCell ref="A66:B66"/>
    <mergeCell ref="D66:E66"/>
  </mergeCells>
  <hyperlinks>
    <hyperlink ref="C31" r:id="rId1" xr:uid="{00000000-0004-0000-0000-000000000000}"/>
  </hyperlinks>
  <pageMargins left="0.31496062992125984" right="0.31496062992125984" top="0.78740157480314965" bottom="0.78740157480314965" header="0.19685039370078741" footer="0.19685039370078741"/>
  <pageSetup fitToHeight="0" orientation="portrait" r:id="rId2"/>
  <headerFooter>
    <oddHeader>&amp;C&amp;G</oddHeader>
    <oddFooter>&amp;L&amp;"Times New Roman,Bold"Ref No: &amp;F&amp;C&amp;G&amp;R&amp;P</oddFooter>
  </headerFooter>
  <rowBreaks count="2" manualBreakCount="2">
    <brk id="152" max="16383" man="1"/>
    <brk id="19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
  <sheetViews>
    <sheetView workbookViewId="0">
      <selection activeCell="C5" sqref="C5"/>
    </sheetView>
  </sheetViews>
  <sheetFormatPr defaultColWidth="8.6640625" defaultRowHeight="14.4" x14ac:dyDescent="0.3"/>
  <cols>
    <col min="1" max="1" width="8.6640625" style="32"/>
    <col min="2" max="2" width="22.109375" style="32" customWidth="1"/>
    <col min="3" max="3" width="37" style="32" customWidth="1"/>
    <col min="4" max="5" width="11.44140625" style="32" customWidth="1"/>
    <col min="6" max="6" width="14" style="32" customWidth="1"/>
    <col min="7" max="7" width="20" style="32" customWidth="1"/>
    <col min="8" max="8" width="16.44140625" style="32" customWidth="1"/>
    <col min="9" max="16384" width="8.6640625" style="32"/>
  </cols>
  <sheetData>
    <row r="1" spans="1:9" ht="15" customHeight="1" x14ac:dyDescent="0.3"/>
    <row r="2" spans="1:9" ht="15" customHeight="1" x14ac:dyDescent="0.3">
      <c r="A2" s="33"/>
      <c r="B2" s="33"/>
      <c r="C2" s="33"/>
      <c r="D2" s="33"/>
      <c r="E2" s="33"/>
      <c r="F2" s="33"/>
      <c r="G2" s="33"/>
      <c r="H2" s="33"/>
    </row>
    <row r="3" spans="1:9" ht="15.75" customHeight="1" x14ac:dyDescent="0.3">
      <c r="A3" s="33"/>
      <c r="B3" s="224" t="s">
        <v>186</v>
      </c>
      <c r="C3" s="224"/>
      <c r="D3" s="224"/>
      <c r="E3" s="224"/>
      <c r="F3" s="224"/>
      <c r="G3" s="224"/>
      <c r="H3" s="224"/>
    </row>
    <row r="4" spans="1:9" x14ac:dyDescent="0.3">
      <c r="A4" s="33"/>
      <c r="B4" s="34" t="s">
        <v>187</v>
      </c>
      <c r="C4" s="34" t="s">
        <v>188</v>
      </c>
      <c r="D4" s="34" t="s">
        <v>88</v>
      </c>
      <c r="E4" s="34" t="s">
        <v>189</v>
      </c>
      <c r="F4" s="34" t="s">
        <v>190</v>
      </c>
      <c r="G4" s="34" t="s">
        <v>191</v>
      </c>
      <c r="H4" s="34" t="s">
        <v>192</v>
      </c>
    </row>
    <row r="5" spans="1:9" ht="15" customHeight="1" x14ac:dyDescent="0.3">
      <c r="A5" s="33"/>
      <c r="B5" s="35" t="s">
        <v>193</v>
      </c>
      <c r="C5" s="36"/>
      <c r="D5" s="35" t="s">
        <v>194</v>
      </c>
      <c r="E5" s="35">
        <v>1106</v>
      </c>
      <c r="F5" s="37">
        <f>E5*1.6</f>
        <v>1769.6000000000001</v>
      </c>
      <c r="G5" s="37">
        <f>H5/F5</f>
        <v>31532.549728752259</v>
      </c>
      <c r="H5" s="38">
        <v>55800000</v>
      </c>
    </row>
    <row r="6" spans="1:9" x14ac:dyDescent="0.3">
      <c r="A6" s="33"/>
      <c r="B6" s="35" t="s">
        <v>195</v>
      </c>
      <c r="C6" s="39"/>
      <c r="D6" s="35"/>
      <c r="E6" s="35"/>
      <c r="F6" s="37">
        <f t="shared" ref="F6:F11" si="0">E6*1.6</f>
        <v>0</v>
      </c>
      <c r="G6" s="37" t="e">
        <f t="shared" ref="G6:G11" si="1">H6/F6</f>
        <v>#DIV/0!</v>
      </c>
      <c r="H6" s="38"/>
    </row>
    <row r="7" spans="1:9" ht="15" customHeight="1" x14ac:dyDescent="0.3">
      <c r="A7" s="33"/>
      <c r="B7" s="35" t="s">
        <v>195</v>
      </c>
      <c r="C7" s="36"/>
      <c r="D7" s="35"/>
      <c r="E7" s="35"/>
      <c r="F7" s="37">
        <f t="shared" si="0"/>
        <v>0</v>
      </c>
      <c r="G7" s="37" t="e">
        <f t="shared" si="1"/>
        <v>#DIV/0!</v>
      </c>
      <c r="H7" s="38"/>
    </row>
    <row r="8" spans="1:9" x14ac:dyDescent="0.3">
      <c r="A8" s="33"/>
      <c r="B8" s="35" t="s">
        <v>195</v>
      </c>
      <c r="C8" s="39"/>
      <c r="D8" s="35"/>
      <c r="E8" s="35"/>
      <c r="F8" s="37">
        <f t="shared" si="0"/>
        <v>0</v>
      </c>
      <c r="G8" s="37" t="e">
        <f t="shared" si="1"/>
        <v>#DIV/0!</v>
      </c>
      <c r="H8" s="38"/>
    </row>
    <row r="9" spans="1:9" ht="15" customHeight="1" x14ac:dyDescent="0.3">
      <c r="A9" s="33"/>
      <c r="B9" s="35" t="s">
        <v>195</v>
      </c>
      <c r="C9" s="39"/>
      <c r="D9" s="35"/>
      <c r="E9" s="35"/>
      <c r="F9" s="37">
        <f t="shared" si="0"/>
        <v>0</v>
      </c>
      <c r="G9" s="37" t="e">
        <f t="shared" si="1"/>
        <v>#DIV/0!</v>
      </c>
      <c r="H9" s="38"/>
    </row>
    <row r="10" spans="1:9" ht="15" customHeight="1" x14ac:dyDescent="0.3">
      <c r="A10" s="33"/>
      <c r="B10" s="35" t="s">
        <v>193</v>
      </c>
      <c r="C10" s="36"/>
      <c r="D10" s="35"/>
      <c r="E10" s="35"/>
      <c r="F10" s="37">
        <f t="shared" si="0"/>
        <v>0</v>
      </c>
      <c r="G10" s="37" t="e">
        <f t="shared" si="1"/>
        <v>#DIV/0!</v>
      </c>
      <c r="H10" s="38"/>
    </row>
    <row r="11" spans="1:9" ht="15" customHeight="1" x14ac:dyDescent="0.3">
      <c r="A11" s="33"/>
      <c r="B11" s="35" t="s">
        <v>193</v>
      </c>
      <c r="C11" s="36"/>
      <c r="D11" s="35"/>
      <c r="E11" s="35"/>
      <c r="F11" s="37">
        <f t="shared" si="0"/>
        <v>0</v>
      </c>
      <c r="G11" s="37" t="e">
        <f t="shared" si="1"/>
        <v>#DIV/0!</v>
      </c>
      <c r="H11" s="38"/>
    </row>
    <row r="12" spans="1:9" ht="15" customHeight="1" x14ac:dyDescent="0.3">
      <c r="A12" s="33"/>
      <c r="B12" s="40" t="s">
        <v>196</v>
      </c>
      <c r="C12" s="35"/>
      <c r="D12" s="35"/>
      <c r="E12" s="35"/>
      <c r="F12" s="35"/>
      <c r="G12" s="41" t="e">
        <f>AVERAGE(G5:G11)</f>
        <v>#DIV/0!</v>
      </c>
      <c r="H12" s="35"/>
    </row>
    <row r="13" spans="1:9" ht="15" customHeight="1" x14ac:dyDescent="0.3">
      <c r="B13" s="40" t="s">
        <v>197</v>
      </c>
      <c r="C13" s="35"/>
      <c r="D13" s="35"/>
      <c r="E13" s="35"/>
      <c r="F13" s="42"/>
      <c r="G13" s="40"/>
      <c r="H13" s="40"/>
      <c r="I13" s="43"/>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0"/>
  <sheetViews>
    <sheetView workbookViewId="0">
      <selection activeCell="C6" sqref="C6"/>
    </sheetView>
  </sheetViews>
  <sheetFormatPr defaultRowHeight="14.4" x14ac:dyDescent="0.3"/>
  <cols>
    <col min="1" max="1" width="11.33203125" customWidth="1"/>
    <col min="2" max="2" width="12" customWidth="1"/>
    <col min="3" max="3" width="14.5546875" customWidth="1"/>
    <col min="4" max="4" width="4" customWidth="1"/>
    <col min="5" max="5" width="15.109375" customWidth="1"/>
    <col min="6" max="7" width="9.109375" customWidth="1"/>
    <col min="9" max="9" width="12.6640625" customWidth="1"/>
    <col min="10" max="10" width="15.109375" customWidth="1"/>
    <col min="13" max="13" width="16.5546875" customWidth="1"/>
  </cols>
  <sheetData>
    <row r="2" spans="1:15" x14ac:dyDescent="0.3">
      <c r="A2" t="s">
        <v>101</v>
      </c>
      <c r="B2" s="11" t="s">
        <v>121</v>
      </c>
      <c r="C2" s="11">
        <v>4</v>
      </c>
    </row>
    <row r="3" spans="1:15" x14ac:dyDescent="0.3">
      <c r="B3" t="s">
        <v>102</v>
      </c>
      <c r="C3" t="s">
        <v>103</v>
      </c>
    </row>
    <row r="4" spans="1:15" x14ac:dyDescent="0.3">
      <c r="A4" t="s">
        <v>104</v>
      </c>
      <c r="B4" s="5">
        <v>10</v>
      </c>
      <c r="C4" s="5">
        <v>10</v>
      </c>
      <c r="E4">
        <f>(100/B4)*C4</f>
        <v>100</v>
      </c>
    </row>
    <row r="5" spans="1:15" x14ac:dyDescent="0.3">
      <c r="A5" t="s">
        <v>105</v>
      </c>
      <c r="B5" t="s">
        <v>106</v>
      </c>
      <c r="C5" t="s">
        <v>107</v>
      </c>
      <c r="E5">
        <f>(100/B6)*C6</f>
        <v>50</v>
      </c>
      <c r="I5" s="5" t="s">
        <v>108</v>
      </c>
      <c r="J5" s="5" t="s">
        <v>109</v>
      </c>
      <c r="K5" s="5" t="s">
        <v>110</v>
      </c>
      <c r="L5" s="5" t="s">
        <v>35</v>
      </c>
      <c r="M5" s="5" t="s">
        <v>38</v>
      </c>
      <c r="N5" s="5" t="s">
        <v>111</v>
      </c>
      <c r="O5" s="5" t="s">
        <v>39</v>
      </c>
    </row>
    <row r="6" spans="1:15" x14ac:dyDescent="0.3">
      <c r="B6" s="5">
        <f>C2+1</f>
        <v>5</v>
      </c>
      <c r="C6" s="5">
        <v>2.5</v>
      </c>
      <c r="E6">
        <f>(100/B8)*C8</f>
        <v>0</v>
      </c>
      <c r="F6" s="12" t="s">
        <v>112</v>
      </c>
      <c r="I6" s="12">
        <f>C4</f>
        <v>10</v>
      </c>
      <c r="J6" s="12">
        <f>40/B6*C6</f>
        <v>20</v>
      </c>
      <c r="K6" s="12">
        <f>15/B8*C8</f>
        <v>0</v>
      </c>
      <c r="L6" s="12">
        <f>10/B10*C10</f>
        <v>0</v>
      </c>
      <c r="M6" s="12">
        <f>10/B12*C12</f>
        <v>0</v>
      </c>
      <c r="N6" s="12">
        <f>5/B14*C14</f>
        <v>0</v>
      </c>
      <c r="O6" s="12">
        <f>5/B16*C16</f>
        <v>0</v>
      </c>
    </row>
    <row r="7" spans="1:15" x14ac:dyDescent="0.3">
      <c r="A7" t="s">
        <v>113</v>
      </c>
      <c r="B7" t="s">
        <v>114</v>
      </c>
      <c r="C7" t="s">
        <v>115</v>
      </c>
      <c r="E7">
        <f>(100/B10)*C10</f>
        <v>0</v>
      </c>
      <c r="F7" s="5" t="s">
        <v>116</v>
      </c>
      <c r="G7" s="5"/>
      <c r="H7" s="5"/>
      <c r="I7" s="5">
        <f>I6+20</f>
        <v>30</v>
      </c>
      <c r="J7" s="5">
        <f>30/B6*C6</f>
        <v>15</v>
      </c>
      <c r="K7" s="5">
        <f>15/B8*C8</f>
        <v>0</v>
      </c>
      <c r="L7" s="5">
        <f>10/B10*C10</f>
        <v>0</v>
      </c>
      <c r="M7" s="5">
        <f>5/B12*C12</f>
        <v>0</v>
      </c>
      <c r="N7" s="5">
        <f>5/B14*C14</f>
        <v>0</v>
      </c>
      <c r="O7" s="5">
        <f>5/B16*C16</f>
        <v>0</v>
      </c>
    </row>
    <row r="8" spans="1:15" x14ac:dyDescent="0.3">
      <c r="B8" s="5">
        <f>C2+1</f>
        <v>5</v>
      </c>
      <c r="C8" s="5">
        <v>0</v>
      </c>
      <c r="E8">
        <f>(100/B12)*C12</f>
        <v>0</v>
      </c>
    </row>
    <row r="9" spans="1:15" x14ac:dyDescent="0.3">
      <c r="A9" t="s">
        <v>117</v>
      </c>
      <c r="B9" t="s">
        <v>114</v>
      </c>
      <c r="C9" t="s">
        <v>115</v>
      </c>
      <c r="E9">
        <f>(100/B14)*C14</f>
        <v>0</v>
      </c>
    </row>
    <row r="10" spans="1:15" x14ac:dyDescent="0.3">
      <c r="B10" s="5">
        <f>C2+1</f>
        <v>5</v>
      </c>
      <c r="C10" s="5">
        <v>0</v>
      </c>
      <c r="E10">
        <f>(100/B16)*C16</f>
        <v>0</v>
      </c>
    </row>
    <row r="11" spans="1:15" x14ac:dyDescent="0.3">
      <c r="A11" t="s">
        <v>38</v>
      </c>
      <c r="B11" t="s">
        <v>114</v>
      </c>
      <c r="C11" t="s">
        <v>115</v>
      </c>
    </row>
    <row r="12" spans="1:15" x14ac:dyDescent="0.3">
      <c r="B12" s="5">
        <f>C2+1</f>
        <v>5</v>
      </c>
      <c r="C12" s="5">
        <v>0</v>
      </c>
      <c r="F12" s="5"/>
      <c r="G12" s="5" t="s">
        <v>112</v>
      </c>
      <c r="H12" s="5" t="s">
        <v>118</v>
      </c>
      <c r="L12" t="s">
        <v>119</v>
      </c>
    </row>
    <row r="13" spans="1:15" ht="31.5" customHeight="1" x14ac:dyDescent="0.3">
      <c r="A13" s="13" t="s">
        <v>111</v>
      </c>
      <c r="B13" t="s">
        <v>114</v>
      </c>
      <c r="C13" t="s">
        <v>115</v>
      </c>
      <c r="F13" s="5" t="s">
        <v>33</v>
      </c>
      <c r="G13" s="5">
        <f>I6</f>
        <v>10</v>
      </c>
      <c r="H13" s="5">
        <f>I7</f>
        <v>30</v>
      </c>
      <c r="L13" t="s">
        <v>119</v>
      </c>
    </row>
    <row r="14" spans="1:15" x14ac:dyDescent="0.3">
      <c r="B14" s="5">
        <f>C2+1</f>
        <v>5</v>
      </c>
      <c r="C14" s="5">
        <v>0</v>
      </c>
      <c r="F14" s="5" t="s">
        <v>34</v>
      </c>
      <c r="G14" s="5">
        <f>J6</f>
        <v>20</v>
      </c>
      <c r="H14" s="5">
        <f>J7</f>
        <v>15</v>
      </c>
    </row>
    <row r="15" spans="1:15" x14ac:dyDescent="0.3">
      <c r="A15" t="s">
        <v>39</v>
      </c>
      <c r="B15" t="s">
        <v>114</v>
      </c>
      <c r="C15" t="s">
        <v>115</v>
      </c>
      <c r="F15" s="5" t="s">
        <v>110</v>
      </c>
      <c r="G15" s="5">
        <f>K6</f>
        <v>0</v>
      </c>
      <c r="H15" s="5">
        <f>K7</f>
        <v>0</v>
      </c>
    </row>
    <row r="16" spans="1:15" x14ac:dyDescent="0.3">
      <c r="B16" s="5">
        <f>C2+1</f>
        <v>5</v>
      </c>
      <c r="C16" s="5">
        <v>0</v>
      </c>
      <c r="F16" s="5" t="s">
        <v>35</v>
      </c>
      <c r="G16" s="5">
        <f>L6</f>
        <v>0</v>
      </c>
      <c r="H16" s="5">
        <f>L7</f>
        <v>0</v>
      </c>
    </row>
    <row r="17" spans="6:8" x14ac:dyDescent="0.3">
      <c r="F17" s="5" t="s">
        <v>38</v>
      </c>
      <c r="G17" s="5">
        <f>M6</f>
        <v>0</v>
      </c>
      <c r="H17" s="5">
        <f>M7</f>
        <v>0</v>
      </c>
    </row>
    <row r="18" spans="6:8" ht="29.25" customHeight="1" x14ac:dyDescent="0.3">
      <c r="F18" s="14" t="s">
        <v>111</v>
      </c>
      <c r="G18" s="5">
        <f>N6</f>
        <v>0</v>
      </c>
      <c r="H18" s="5">
        <f>N7</f>
        <v>0</v>
      </c>
    </row>
    <row r="19" spans="6:8" x14ac:dyDescent="0.3">
      <c r="F19" s="5" t="s">
        <v>39</v>
      </c>
      <c r="G19" s="5">
        <f>O6</f>
        <v>0</v>
      </c>
      <c r="H19" s="5">
        <f>O7</f>
        <v>0</v>
      </c>
    </row>
    <row r="20" spans="6:8" x14ac:dyDescent="0.3">
      <c r="F20" s="5" t="s">
        <v>120</v>
      </c>
      <c r="G20" s="5">
        <f>G13+G14+G15+G16+G17+G18+G19</f>
        <v>30</v>
      </c>
      <c r="H20" s="5">
        <f>H13+H14+H15+H16+H17+H18+H19</f>
        <v>45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0"/>
  <sheetViews>
    <sheetView workbookViewId="0">
      <selection activeCell="C7" sqref="C7"/>
    </sheetView>
  </sheetViews>
  <sheetFormatPr defaultRowHeight="14.4" x14ac:dyDescent="0.3"/>
  <cols>
    <col min="1" max="1" width="11.33203125" customWidth="1"/>
    <col min="2" max="2" width="12" customWidth="1"/>
    <col min="3" max="3" width="14.5546875" customWidth="1"/>
    <col min="4" max="4" width="4" customWidth="1"/>
    <col min="5" max="5" width="15.109375" customWidth="1"/>
    <col min="6" max="7" width="9.109375" customWidth="1"/>
    <col min="9" max="9" width="12.6640625" customWidth="1"/>
    <col min="10" max="10" width="15.109375" customWidth="1"/>
    <col min="13" max="13" width="16.5546875" customWidth="1"/>
  </cols>
  <sheetData>
    <row r="2" spans="1:15" x14ac:dyDescent="0.3">
      <c r="A2" t="s">
        <v>101</v>
      </c>
      <c r="B2" s="11" t="s">
        <v>121</v>
      </c>
      <c r="C2" s="11">
        <v>4</v>
      </c>
    </row>
    <row r="3" spans="1:15" x14ac:dyDescent="0.3">
      <c r="B3" t="s">
        <v>102</v>
      </c>
      <c r="C3" t="s">
        <v>103</v>
      </c>
    </row>
    <row r="4" spans="1:15" x14ac:dyDescent="0.3">
      <c r="A4" t="s">
        <v>104</v>
      </c>
      <c r="B4" s="5">
        <v>10</v>
      </c>
      <c r="C4" s="5">
        <v>10</v>
      </c>
      <c r="E4">
        <f>(100/B4)*C4</f>
        <v>100</v>
      </c>
    </row>
    <row r="5" spans="1:15" x14ac:dyDescent="0.3">
      <c r="A5" t="s">
        <v>105</v>
      </c>
      <c r="B5" t="s">
        <v>106</v>
      </c>
      <c r="C5" t="s">
        <v>107</v>
      </c>
      <c r="E5">
        <f>(100/B6)*C6</f>
        <v>40</v>
      </c>
      <c r="I5" s="5" t="s">
        <v>108</v>
      </c>
      <c r="J5" s="5" t="s">
        <v>109</v>
      </c>
      <c r="K5" s="5" t="s">
        <v>110</v>
      </c>
      <c r="L5" s="5" t="s">
        <v>35</v>
      </c>
      <c r="M5" s="5" t="s">
        <v>38</v>
      </c>
      <c r="N5" s="5" t="s">
        <v>111</v>
      </c>
      <c r="O5" s="5" t="s">
        <v>39</v>
      </c>
    </row>
    <row r="6" spans="1:15" x14ac:dyDescent="0.3">
      <c r="B6" s="5">
        <f>C2+1</f>
        <v>5</v>
      </c>
      <c r="C6" s="5">
        <v>2</v>
      </c>
      <c r="E6">
        <f>(100/B8)*C8</f>
        <v>0</v>
      </c>
      <c r="F6" s="12" t="s">
        <v>112</v>
      </c>
      <c r="I6" s="12">
        <f>C4</f>
        <v>10</v>
      </c>
      <c r="J6" s="12">
        <f>40/B6*C6</f>
        <v>16</v>
      </c>
      <c r="K6" s="12">
        <f>15/B8*C8</f>
        <v>0</v>
      </c>
      <c r="L6" s="12">
        <f>10/B10*C10</f>
        <v>0</v>
      </c>
      <c r="M6" s="12">
        <f>10/B12*C12</f>
        <v>0</v>
      </c>
      <c r="N6" s="12">
        <f>5/B14*C14</f>
        <v>0</v>
      </c>
      <c r="O6" s="12">
        <f>5/B16*C16</f>
        <v>0</v>
      </c>
    </row>
    <row r="7" spans="1:15" x14ac:dyDescent="0.3">
      <c r="A7" t="s">
        <v>113</v>
      </c>
      <c r="B7" t="s">
        <v>114</v>
      </c>
      <c r="C7" t="s">
        <v>115</v>
      </c>
      <c r="E7">
        <f>(100/B10)*C10</f>
        <v>0</v>
      </c>
      <c r="F7" s="5" t="s">
        <v>116</v>
      </c>
      <c r="G7" s="5"/>
      <c r="H7" s="5"/>
      <c r="I7" s="5">
        <f>I6+20</f>
        <v>30</v>
      </c>
      <c r="J7" s="5">
        <f>30/B6*C6</f>
        <v>12</v>
      </c>
      <c r="K7" s="5">
        <f>15/B8*C8</f>
        <v>0</v>
      </c>
      <c r="L7" s="5">
        <f>10/B10*C10</f>
        <v>0</v>
      </c>
      <c r="M7" s="5">
        <f>5/B12*C12</f>
        <v>0</v>
      </c>
      <c r="N7" s="5">
        <f>5/B14*C14</f>
        <v>0</v>
      </c>
      <c r="O7" s="5">
        <f>5/B16*C16</f>
        <v>0</v>
      </c>
    </row>
    <row r="8" spans="1:15" x14ac:dyDescent="0.3">
      <c r="B8" s="5">
        <f>C2+1</f>
        <v>5</v>
      </c>
      <c r="C8" s="5">
        <v>0</v>
      </c>
      <c r="E8">
        <f>(100/B12)*C12</f>
        <v>0</v>
      </c>
    </row>
    <row r="9" spans="1:15" x14ac:dyDescent="0.3">
      <c r="A9" t="s">
        <v>117</v>
      </c>
      <c r="B9" t="s">
        <v>114</v>
      </c>
      <c r="C9" t="s">
        <v>115</v>
      </c>
      <c r="E9">
        <f>(100/B14)*C14</f>
        <v>0</v>
      </c>
    </row>
    <row r="10" spans="1:15" x14ac:dyDescent="0.3">
      <c r="B10" s="5">
        <f>C2+1</f>
        <v>5</v>
      </c>
      <c r="C10" s="5">
        <v>0</v>
      </c>
      <c r="E10">
        <f>(100/B16)*C16</f>
        <v>0</v>
      </c>
    </row>
    <row r="11" spans="1:15" x14ac:dyDescent="0.3">
      <c r="A11" t="s">
        <v>38</v>
      </c>
      <c r="B11" t="s">
        <v>114</v>
      </c>
      <c r="C11" t="s">
        <v>115</v>
      </c>
    </row>
    <row r="12" spans="1:15" x14ac:dyDescent="0.3">
      <c r="B12" s="5">
        <f>C2+1</f>
        <v>5</v>
      </c>
      <c r="C12" s="5">
        <v>0</v>
      </c>
      <c r="F12" s="5"/>
      <c r="G12" s="5" t="s">
        <v>112</v>
      </c>
      <c r="H12" s="5" t="s">
        <v>118</v>
      </c>
      <c r="L12" t="s">
        <v>119</v>
      </c>
    </row>
    <row r="13" spans="1:15" ht="31.5" customHeight="1" x14ac:dyDescent="0.3">
      <c r="A13" s="13" t="s">
        <v>111</v>
      </c>
      <c r="B13" t="s">
        <v>114</v>
      </c>
      <c r="C13" t="s">
        <v>115</v>
      </c>
      <c r="F13" s="5" t="s">
        <v>33</v>
      </c>
      <c r="G13" s="5">
        <f>I6</f>
        <v>10</v>
      </c>
      <c r="H13" s="5">
        <f>I7</f>
        <v>30</v>
      </c>
      <c r="L13" t="s">
        <v>119</v>
      </c>
    </row>
    <row r="14" spans="1:15" x14ac:dyDescent="0.3">
      <c r="B14" s="5">
        <f>C2+1</f>
        <v>5</v>
      </c>
      <c r="C14" s="5">
        <v>0</v>
      </c>
      <c r="F14" s="5" t="s">
        <v>34</v>
      </c>
      <c r="G14" s="5">
        <f>J6</f>
        <v>16</v>
      </c>
      <c r="H14" s="5">
        <f>J7</f>
        <v>12</v>
      </c>
    </row>
    <row r="15" spans="1:15" x14ac:dyDescent="0.3">
      <c r="A15" t="s">
        <v>39</v>
      </c>
      <c r="B15" t="s">
        <v>114</v>
      </c>
      <c r="C15" t="s">
        <v>115</v>
      </c>
      <c r="F15" s="5" t="s">
        <v>110</v>
      </c>
      <c r="G15" s="5">
        <f>K6</f>
        <v>0</v>
      </c>
      <c r="H15" s="5">
        <f>K7</f>
        <v>0</v>
      </c>
    </row>
    <row r="16" spans="1:15" x14ac:dyDescent="0.3">
      <c r="B16" s="5">
        <f>C2+1</f>
        <v>5</v>
      </c>
      <c r="C16" s="5">
        <v>0</v>
      </c>
      <c r="F16" s="5" t="s">
        <v>35</v>
      </c>
      <c r="G16" s="5">
        <f>L6</f>
        <v>0</v>
      </c>
      <c r="H16" s="5">
        <f>L7</f>
        <v>0</v>
      </c>
    </row>
    <row r="17" spans="6:8" x14ac:dyDescent="0.3">
      <c r="F17" s="5" t="s">
        <v>38</v>
      </c>
      <c r="G17" s="5">
        <f>M6</f>
        <v>0</v>
      </c>
      <c r="H17" s="5">
        <f>M7</f>
        <v>0</v>
      </c>
    </row>
    <row r="18" spans="6:8" ht="29.25" customHeight="1" x14ac:dyDescent="0.3">
      <c r="F18" s="14" t="s">
        <v>111</v>
      </c>
      <c r="G18" s="5">
        <f>N6</f>
        <v>0</v>
      </c>
      <c r="H18" s="5">
        <f>N7</f>
        <v>0</v>
      </c>
    </row>
    <row r="19" spans="6:8" x14ac:dyDescent="0.3">
      <c r="F19" s="5" t="s">
        <v>39</v>
      </c>
      <c r="G19" s="5">
        <f>O6</f>
        <v>0</v>
      </c>
      <c r="H19" s="5">
        <f>O7</f>
        <v>0</v>
      </c>
    </row>
    <row r="20" spans="6:8" x14ac:dyDescent="0.3">
      <c r="F20" s="5" t="s">
        <v>120</v>
      </c>
      <c r="G20" s="5">
        <f>G13+G14+G15+G16+G17+G18+G19</f>
        <v>26</v>
      </c>
      <c r="H20" s="5">
        <f>H13+H14+H15+H16+H17+H18+H19</f>
        <v>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M35"/>
  <sheetViews>
    <sheetView topLeftCell="A4" workbookViewId="0">
      <selection activeCell="S18" sqref="S18"/>
    </sheetView>
  </sheetViews>
  <sheetFormatPr defaultRowHeight="14.4" x14ac:dyDescent="0.3"/>
  <sheetData>
    <row r="3" spans="2:13" x14ac:dyDescent="0.3">
      <c r="C3" s="8" t="s">
        <v>87</v>
      </c>
      <c r="D3" s="225"/>
      <c r="E3" s="225"/>
    </row>
    <row r="4" spans="2:13" x14ac:dyDescent="0.3">
      <c r="E4" s="7"/>
      <c r="F4" s="7"/>
      <c r="G4" s="7"/>
      <c r="H4" s="7"/>
      <c r="I4" s="7"/>
      <c r="J4" s="7"/>
    </row>
    <row r="5" spans="2:13" x14ac:dyDescent="0.3">
      <c r="B5" s="8" t="s">
        <v>88</v>
      </c>
      <c r="C5" s="6" t="s">
        <v>68</v>
      </c>
      <c r="D5" s="226" t="s">
        <v>69</v>
      </c>
      <c r="E5" s="226"/>
      <c r="F5" s="226"/>
      <c r="G5" s="9"/>
      <c r="H5" s="226" t="s">
        <v>70</v>
      </c>
      <c r="I5" s="226"/>
      <c r="J5" s="226"/>
      <c r="K5" s="226" t="s">
        <v>71</v>
      </c>
      <c r="L5" s="226"/>
      <c r="M5" s="226"/>
    </row>
    <row r="6" spans="2:13" x14ac:dyDescent="0.3">
      <c r="B6" s="8">
        <v>1</v>
      </c>
      <c r="C6" s="6"/>
      <c r="D6" s="6" t="s">
        <v>72</v>
      </c>
      <c r="E6" s="6" t="s">
        <v>73</v>
      </c>
      <c r="F6" s="6" t="s">
        <v>74</v>
      </c>
      <c r="G6" s="6"/>
      <c r="H6" s="6" t="s">
        <v>72</v>
      </c>
      <c r="I6" s="6" t="s">
        <v>73</v>
      </c>
      <c r="J6" s="6" t="s">
        <v>74</v>
      </c>
      <c r="K6" s="6" t="s">
        <v>72</v>
      </c>
      <c r="L6" s="6" t="s">
        <v>73</v>
      </c>
      <c r="M6" s="6" t="s">
        <v>74</v>
      </c>
    </row>
    <row r="7" spans="2:13" x14ac:dyDescent="0.3">
      <c r="C7" s="5" t="s">
        <v>75</v>
      </c>
      <c r="D7" s="5"/>
      <c r="E7" s="5"/>
      <c r="F7" s="5">
        <f>D7*E7</f>
        <v>0</v>
      </c>
      <c r="G7" s="5" t="s">
        <v>90</v>
      </c>
      <c r="H7" s="5"/>
      <c r="I7" s="5"/>
      <c r="J7" s="5">
        <f>H7*I7</f>
        <v>0</v>
      </c>
      <c r="K7" s="5"/>
      <c r="L7" s="5"/>
      <c r="M7" s="5">
        <f>K7*L7</f>
        <v>0</v>
      </c>
    </row>
    <row r="8" spans="2:13" x14ac:dyDescent="0.3">
      <c r="C8" s="5"/>
      <c r="D8" s="5"/>
      <c r="E8" s="5"/>
      <c r="F8" s="5">
        <f t="shared" ref="F8:F34" si="0">D8*E8</f>
        <v>0</v>
      </c>
      <c r="G8" s="5" t="s">
        <v>91</v>
      </c>
      <c r="H8" s="5"/>
      <c r="I8" s="5"/>
      <c r="J8" s="5">
        <f t="shared" ref="J8:J34" si="1">H8*I8</f>
        <v>0</v>
      </c>
      <c r="K8" s="5"/>
      <c r="L8" s="5"/>
      <c r="M8" s="5">
        <f t="shared" ref="M8:M34" si="2">K8*L8</f>
        <v>0</v>
      </c>
    </row>
    <row r="9" spans="2:13" x14ac:dyDescent="0.3">
      <c r="C9" s="5"/>
      <c r="D9" s="5"/>
      <c r="E9" s="5"/>
      <c r="F9" s="5">
        <f t="shared" si="0"/>
        <v>0</v>
      </c>
      <c r="G9" s="5"/>
      <c r="H9" s="5"/>
      <c r="I9" s="5"/>
      <c r="J9" s="5">
        <f t="shared" si="1"/>
        <v>0</v>
      </c>
      <c r="K9" s="5"/>
      <c r="L9" s="5"/>
      <c r="M9" s="5">
        <f t="shared" si="2"/>
        <v>0</v>
      </c>
    </row>
    <row r="10" spans="2:13" x14ac:dyDescent="0.3">
      <c r="C10" s="5" t="s">
        <v>78</v>
      </c>
      <c r="D10" s="5"/>
      <c r="E10" s="5"/>
      <c r="F10" s="5">
        <f t="shared" si="0"/>
        <v>0</v>
      </c>
      <c r="G10" s="5" t="s">
        <v>90</v>
      </c>
      <c r="H10" s="5"/>
      <c r="I10" s="5"/>
      <c r="J10" s="5">
        <f t="shared" si="1"/>
        <v>0</v>
      </c>
      <c r="K10" s="5"/>
      <c r="L10" s="5"/>
      <c r="M10" s="5">
        <f t="shared" si="2"/>
        <v>0</v>
      </c>
    </row>
    <row r="11" spans="2:13" x14ac:dyDescent="0.3">
      <c r="C11" s="5"/>
      <c r="D11" s="5"/>
      <c r="E11" s="5"/>
      <c r="F11" s="5">
        <f t="shared" si="0"/>
        <v>0</v>
      </c>
      <c r="G11" s="5" t="s">
        <v>91</v>
      </c>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c r="D13" s="5"/>
      <c r="E13" s="5"/>
      <c r="F13" s="5">
        <f t="shared" si="0"/>
        <v>0</v>
      </c>
      <c r="G13" s="5"/>
      <c r="H13" s="5"/>
      <c r="I13" s="5"/>
      <c r="J13" s="5">
        <f t="shared" si="1"/>
        <v>0</v>
      </c>
      <c r="K13" s="5"/>
      <c r="L13" s="5"/>
      <c r="M13" s="5">
        <f t="shared" si="2"/>
        <v>0</v>
      </c>
    </row>
    <row r="14" spans="2:13" x14ac:dyDescent="0.3">
      <c r="C14" s="5" t="s">
        <v>76</v>
      </c>
      <c r="D14" s="5"/>
      <c r="E14" s="5"/>
      <c r="F14" s="5">
        <f t="shared" si="0"/>
        <v>0</v>
      </c>
      <c r="G14" s="5" t="s">
        <v>90</v>
      </c>
      <c r="H14" s="5"/>
      <c r="I14" s="5"/>
      <c r="J14" s="5">
        <f t="shared" si="1"/>
        <v>0</v>
      </c>
      <c r="K14" s="5"/>
      <c r="L14" s="5"/>
      <c r="M14" s="5">
        <f t="shared" si="2"/>
        <v>0</v>
      </c>
    </row>
    <row r="15" spans="2:13" x14ac:dyDescent="0.3">
      <c r="C15" s="5"/>
      <c r="D15" s="5"/>
      <c r="E15" s="5"/>
      <c r="F15" s="5">
        <f t="shared" si="0"/>
        <v>0</v>
      </c>
      <c r="G15" s="5" t="s">
        <v>91</v>
      </c>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c r="D17" s="5"/>
      <c r="E17" s="5"/>
      <c r="F17" s="5">
        <f t="shared" si="0"/>
        <v>0</v>
      </c>
      <c r="G17" s="5"/>
      <c r="H17" s="5"/>
      <c r="I17" s="5"/>
      <c r="J17" s="5">
        <f t="shared" si="1"/>
        <v>0</v>
      </c>
      <c r="K17" s="5"/>
      <c r="L17" s="5"/>
      <c r="M17" s="5">
        <f t="shared" si="2"/>
        <v>0</v>
      </c>
    </row>
    <row r="18" spans="3:13" x14ac:dyDescent="0.3">
      <c r="C18" s="5" t="s">
        <v>77</v>
      </c>
      <c r="D18" s="5"/>
      <c r="E18" s="5"/>
      <c r="F18" s="5">
        <f t="shared" si="0"/>
        <v>0</v>
      </c>
      <c r="G18" s="5" t="s">
        <v>90</v>
      </c>
      <c r="H18" s="5"/>
      <c r="I18" s="5"/>
      <c r="J18" s="5">
        <f t="shared" si="1"/>
        <v>0</v>
      </c>
      <c r="K18" s="5"/>
      <c r="L18" s="5"/>
      <c r="M18" s="5">
        <f t="shared" si="2"/>
        <v>0</v>
      </c>
    </row>
    <row r="19" spans="3:13" x14ac:dyDescent="0.3">
      <c r="C19" s="5"/>
      <c r="D19" s="5"/>
      <c r="E19" s="5"/>
      <c r="F19" s="5">
        <f t="shared" si="0"/>
        <v>0</v>
      </c>
      <c r="G19" s="5" t="s">
        <v>91</v>
      </c>
      <c r="H19" s="5"/>
      <c r="I19" s="5"/>
      <c r="J19" s="5">
        <f t="shared" si="1"/>
        <v>0</v>
      </c>
      <c r="K19" s="5"/>
      <c r="L19" s="5"/>
      <c r="M19" s="5">
        <f t="shared" si="2"/>
        <v>0</v>
      </c>
    </row>
    <row r="20" spans="3:13" x14ac:dyDescent="0.3">
      <c r="C20" s="5"/>
      <c r="D20" s="5"/>
      <c r="E20" s="5"/>
      <c r="F20" s="5">
        <f t="shared" si="0"/>
        <v>0</v>
      </c>
      <c r="G20" s="5"/>
      <c r="H20" s="5"/>
      <c r="I20" s="5"/>
      <c r="J20" s="5">
        <f t="shared" si="1"/>
        <v>0</v>
      </c>
      <c r="K20" s="5"/>
      <c r="L20" s="5"/>
      <c r="M20" s="5">
        <f t="shared" si="2"/>
        <v>0</v>
      </c>
    </row>
    <row r="21" spans="3:13" x14ac:dyDescent="0.3">
      <c r="C21" s="5" t="s">
        <v>77</v>
      </c>
      <c r="D21" s="5"/>
      <c r="E21" s="5"/>
      <c r="F21" s="5">
        <f t="shared" si="0"/>
        <v>0</v>
      </c>
      <c r="G21" s="5" t="s">
        <v>90</v>
      </c>
      <c r="H21" s="5"/>
      <c r="I21" s="5"/>
      <c r="J21" s="5">
        <f t="shared" si="1"/>
        <v>0</v>
      </c>
      <c r="K21" s="5"/>
      <c r="L21" s="5"/>
      <c r="M21" s="5">
        <f t="shared" si="2"/>
        <v>0</v>
      </c>
    </row>
    <row r="22" spans="3:13" x14ac:dyDescent="0.3">
      <c r="C22" s="5"/>
      <c r="D22" s="5"/>
      <c r="E22" s="5"/>
      <c r="F22" s="5">
        <f t="shared" si="0"/>
        <v>0</v>
      </c>
      <c r="G22" s="5" t="s">
        <v>91</v>
      </c>
      <c r="H22" s="5"/>
      <c r="I22" s="5"/>
      <c r="J22" s="5">
        <f t="shared" si="1"/>
        <v>0</v>
      </c>
      <c r="K22" s="5"/>
      <c r="L22" s="5"/>
      <c r="M22" s="5">
        <f t="shared" si="2"/>
        <v>0</v>
      </c>
    </row>
    <row r="23" spans="3:13" x14ac:dyDescent="0.3">
      <c r="C23" s="5"/>
      <c r="D23" s="5"/>
      <c r="E23" s="5"/>
      <c r="F23" s="5">
        <f t="shared" si="0"/>
        <v>0</v>
      </c>
      <c r="G23" s="5"/>
      <c r="H23" s="5"/>
      <c r="I23" s="5"/>
      <c r="J23" s="5">
        <f t="shared" si="1"/>
        <v>0</v>
      </c>
      <c r="K23" s="5"/>
      <c r="L23" s="5"/>
      <c r="M23" s="5">
        <f t="shared" si="2"/>
        <v>0</v>
      </c>
    </row>
    <row r="24" spans="3:13" x14ac:dyDescent="0.3">
      <c r="C24" s="5" t="s">
        <v>83</v>
      </c>
      <c r="D24" s="5"/>
      <c r="E24" s="5"/>
      <c r="F24" s="5">
        <f t="shared" si="0"/>
        <v>0</v>
      </c>
      <c r="G24" s="5" t="s">
        <v>92</v>
      </c>
      <c r="H24" s="5"/>
      <c r="I24" s="5"/>
      <c r="J24" s="5">
        <f t="shared" si="1"/>
        <v>0</v>
      </c>
      <c r="K24" s="5"/>
      <c r="L24" s="5"/>
      <c r="M24" s="5">
        <f t="shared" si="2"/>
        <v>0</v>
      </c>
    </row>
    <row r="25" spans="3:13" x14ac:dyDescent="0.3">
      <c r="C25" s="5" t="s">
        <v>84</v>
      </c>
      <c r="D25" s="5"/>
      <c r="E25" s="5"/>
      <c r="F25" s="5">
        <f t="shared" si="0"/>
        <v>0</v>
      </c>
      <c r="G25" s="5" t="s">
        <v>92</v>
      </c>
      <c r="H25" s="5"/>
      <c r="I25" s="5"/>
      <c r="J25" s="5">
        <f t="shared" si="1"/>
        <v>0</v>
      </c>
      <c r="K25" s="5"/>
      <c r="L25" s="5"/>
      <c r="M25" s="5">
        <f t="shared" si="2"/>
        <v>0</v>
      </c>
    </row>
    <row r="26" spans="3:13" x14ac:dyDescent="0.3">
      <c r="C26" s="5" t="s">
        <v>85</v>
      </c>
      <c r="D26" s="5"/>
      <c r="E26" s="5"/>
      <c r="F26" s="5">
        <f t="shared" si="0"/>
        <v>0</v>
      </c>
      <c r="G26" s="5" t="s">
        <v>92</v>
      </c>
      <c r="H26" s="5"/>
      <c r="I26" s="5"/>
      <c r="J26" s="5">
        <f t="shared" si="1"/>
        <v>0</v>
      </c>
      <c r="K26" s="5"/>
      <c r="L26" s="5"/>
      <c r="M26" s="5">
        <f t="shared" si="2"/>
        <v>0</v>
      </c>
    </row>
    <row r="27" spans="3:13" x14ac:dyDescent="0.3">
      <c r="C27" s="5"/>
      <c r="D27" s="5"/>
      <c r="E27" s="5"/>
      <c r="F27" s="5">
        <f t="shared" si="0"/>
        <v>0</v>
      </c>
      <c r="G27" s="5"/>
      <c r="H27" s="5"/>
      <c r="I27" s="5"/>
      <c r="J27" s="5">
        <f t="shared" si="1"/>
        <v>0</v>
      </c>
      <c r="K27" s="5"/>
      <c r="L27" s="5"/>
      <c r="M27" s="5">
        <f t="shared" si="2"/>
        <v>0</v>
      </c>
    </row>
    <row r="28" spans="3:13" x14ac:dyDescent="0.3">
      <c r="C28" s="5" t="s">
        <v>79</v>
      </c>
      <c r="D28" s="5"/>
      <c r="E28" s="5"/>
      <c r="F28" s="5">
        <f t="shared" si="0"/>
        <v>0</v>
      </c>
      <c r="G28" s="5"/>
      <c r="H28" s="5"/>
      <c r="I28" s="5"/>
      <c r="J28" s="5">
        <f t="shared" si="1"/>
        <v>0</v>
      </c>
      <c r="K28" s="5"/>
      <c r="L28" s="5"/>
      <c r="M28" s="5">
        <f t="shared" si="2"/>
        <v>0</v>
      </c>
    </row>
    <row r="29" spans="3:13" x14ac:dyDescent="0.3">
      <c r="C29" s="5" t="s">
        <v>80</v>
      </c>
      <c r="D29" s="5"/>
      <c r="E29" s="5"/>
      <c r="F29" s="5">
        <f t="shared" si="0"/>
        <v>0</v>
      </c>
      <c r="G29" s="5"/>
      <c r="H29" s="5"/>
      <c r="I29" s="5"/>
      <c r="J29" s="5">
        <f t="shared" si="1"/>
        <v>0</v>
      </c>
      <c r="K29" s="5"/>
      <c r="L29" s="5"/>
      <c r="M29" s="5">
        <f t="shared" si="2"/>
        <v>0</v>
      </c>
    </row>
    <row r="30" spans="3:13" x14ac:dyDescent="0.3">
      <c r="C30" s="5" t="s">
        <v>81</v>
      </c>
      <c r="D30" s="5"/>
      <c r="E30" s="5"/>
      <c r="F30" s="5">
        <f t="shared" si="0"/>
        <v>0</v>
      </c>
      <c r="G30" s="5"/>
      <c r="H30" s="5"/>
      <c r="I30" s="5"/>
      <c r="J30" s="5">
        <f t="shared" si="1"/>
        <v>0</v>
      </c>
      <c r="K30" s="5"/>
      <c r="L30" s="5"/>
      <c r="M30" s="5">
        <f t="shared" si="2"/>
        <v>0</v>
      </c>
    </row>
    <row r="31" spans="3:13" x14ac:dyDescent="0.3">
      <c r="C31" s="5" t="s">
        <v>82</v>
      </c>
      <c r="D31" s="5"/>
      <c r="E31" s="5"/>
      <c r="F31" s="5">
        <f t="shared" si="0"/>
        <v>0</v>
      </c>
      <c r="G31" s="5"/>
      <c r="H31" s="5"/>
      <c r="I31" s="5"/>
      <c r="J31" s="5">
        <f t="shared" si="1"/>
        <v>0</v>
      </c>
      <c r="K31" s="5"/>
      <c r="L31" s="5"/>
      <c r="M31" s="5">
        <f t="shared" si="2"/>
        <v>0</v>
      </c>
    </row>
    <row r="32" spans="3:13" x14ac:dyDescent="0.3">
      <c r="C32" s="5"/>
      <c r="D32" s="5"/>
      <c r="E32" s="5"/>
      <c r="F32" s="5">
        <f t="shared" si="0"/>
        <v>0</v>
      </c>
      <c r="G32" s="5"/>
      <c r="H32" s="5"/>
      <c r="I32" s="5"/>
      <c r="J32" s="5">
        <f t="shared" si="1"/>
        <v>0</v>
      </c>
      <c r="K32" s="5"/>
      <c r="L32" s="5"/>
      <c r="M32" s="5">
        <f t="shared" si="2"/>
        <v>0</v>
      </c>
    </row>
    <row r="33" spans="3:13" x14ac:dyDescent="0.3">
      <c r="C33" s="5"/>
      <c r="D33" s="5"/>
      <c r="E33" s="5"/>
      <c r="F33" s="5">
        <f t="shared" si="0"/>
        <v>0</v>
      </c>
      <c r="G33" s="5"/>
      <c r="H33" s="5"/>
      <c r="I33" s="5"/>
      <c r="J33" s="5">
        <f t="shared" si="1"/>
        <v>0</v>
      </c>
      <c r="K33" s="5"/>
      <c r="L33" s="5"/>
      <c r="M33" s="5">
        <f t="shared" si="2"/>
        <v>0</v>
      </c>
    </row>
    <row r="34" spans="3:13" x14ac:dyDescent="0.3">
      <c r="C34" s="5"/>
      <c r="D34" s="5"/>
      <c r="E34" s="5"/>
      <c r="F34" s="5">
        <f t="shared" si="0"/>
        <v>0</v>
      </c>
      <c r="G34" s="5"/>
      <c r="H34" s="5"/>
      <c r="I34" s="5"/>
      <c r="J34" s="5">
        <f t="shared" si="1"/>
        <v>0</v>
      </c>
      <c r="K34" s="5"/>
      <c r="L34" s="5"/>
      <c r="M34" s="5">
        <f t="shared" si="2"/>
        <v>0</v>
      </c>
    </row>
    <row r="35" spans="3:13" x14ac:dyDescent="0.3">
      <c r="C35" s="5" t="s">
        <v>86</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N35"/>
  <sheetViews>
    <sheetView workbookViewId="0">
      <selection activeCell="B26" sqref="B26"/>
    </sheetView>
  </sheetViews>
  <sheetFormatPr defaultRowHeight="14.4" x14ac:dyDescent="0.3"/>
  <sheetData>
    <row r="3" spans="3:14" x14ac:dyDescent="0.3">
      <c r="D3" s="8" t="s">
        <v>87</v>
      </c>
      <c r="E3" s="225"/>
      <c r="F3" s="225"/>
    </row>
    <row r="4" spans="3:14" x14ac:dyDescent="0.3">
      <c r="F4" s="7"/>
      <c r="G4" s="7"/>
      <c r="H4" s="7"/>
      <c r="I4" s="7"/>
      <c r="J4" s="7"/>
      <c r="K4" s="7"/>
    </row>
    <row r="5" spans="3:14" x14ac:dyDescent="0.3">
      <c r="C5" s="8" t="s">
        <v>88</v>
      </c>
      <c r="D5" s="6" t="s">
        <v>68</v>
      </c>
      <c r="E5" s="226" t="s">
        <v>69</v>
      </c>
      <c r="F5" s="226"/>
      <c r="G5" s="226"/>
      <c r="H5" s="9"/>
      <c r="I5" s="226" t="s">
        <v>70</v>
      </c>
      <c r="J5" s="226"/>
      <c r="K5" s="226"/>
      <c r="L5" s="226" t="s">
        <v>71</v>
      </c>
      <c r="M5" s="226"/>
      <c r="N5" s="226"/>
    </row>
    <row r="6" spans="3:14" x14ac:dyDescent="0.3">
      <c r="C6" s="8">
        <v>1</v>
      </c>
      <c r="D6" s="6"/>
      <c r="E6" s="6" t="s">
        <v>72</v>
      </c>
      <c r="F6" s="6" t="s">
        <v>73</v>
      </c>
      <c r="G6" s="6" t="s">
        <v>74</v>
      </c>
      <c r="H6" s="6"/>
      <c r="I6" s="6" t="s">
        <v>72</v>
      </c>
      <c r="J6" s="6" t="s">
        <v>73</v>
      </c>
      <c r="K6" s="6" t="s">
        <v>74</v>
      </c>
      <c r="L6" s="6" t="s">
        <v>72</v>
      </c>
      <c r="M6" s="6" t="s">
        <v>73</v>
      </c>
      <c r="N6" s="6" t="s">
        <v>74</v>
      </c>
    </row>
    <row r="7" spans="3:14" x14ac:dyDescent="0.3">
      <c r="D7" s="5" t="s">
        <v>75</v>
      </c>
      <c r="E7" s="5"/>
      <c r="F7" s="5"/>
      <c r="G7" s="5">
        <f>E7*F7</f>
        <v>0</v>
      </c>
      <c r="H7" s="5" t="s">
        <v>90</v>
      </c>
      <c r="I7" s="5"/>
      <c r="J7" s="5"/>
      <c r="K7" s="5">
        <f>I7*J7</f>
        <v>0</v>
      </c>
      <c r="L7" s="5"/>
      <c r="M7" s="5"/>
      <c r="N7" s="5">
        <f>L7*M7</f>
        <v>0</v>
      </c>
    </row>
    <row r="8" spans="3:14" x14ac:dyDescent="0.3">
      <c r="D8" s="5"/>
      <c r="E8" s="5"/>
      <c r="F8" s="5"/>
      <c r="G8" s="5">
        <f t="shared" ref="G8:G34" si="0">E8*F8</f>
        <v>0</v>
      </c>
      <c r="H8" s="5" t="s">
        <v>91</v>
      </c>
      <c r="I8" s="5"/>
      <c r="J8" s="5"/>
      <c r="K8" s="5">
        <f t="shared" ref="K8:K34" si="1">I8*J8</f>
        <v>0</v>
      </c>
      <c r="L8" s="5"/>
      <c r="M8" s="5"/>
      <c r="N8" s="5">
        <f t="shared" ref="N8:N34" si="2">L8*M8</f>
        <v>0</v>
      </c>
    </row>
    <row r="9" spans="3:14" x14ac:dyDescent="0.3">
      <c r="D9" s="5"/>
      <c r="E9" s="5"/>
      <c r="F9" s="5"/>
      <c r="G9" s="5">
        <f t="shared" si="0"/>
        <v>0</v>
      </c>
      <c r="H9" s="5"/>
      <c r="I9" s="5"/>
      <c r="J9" s="5"/>
      <c r="K9" s="5">
        <f t="shared" si="1"/>
        <v>0</v>
      </c>
      <c r="L9" s="5"/>
      <c r="M9" s="5"/>
      <c r="N9" s="5">
        <f t="shared" si="2"/>
        <v>0</v>
      </c>
    </row>
    <row r="10" spans="3:14" x14ac:dyDescent="0.3">
      <c r="D10" s="5" t="s">
        <v>78</v>
      </c>
      <c r="E10" s="5"/>
      <c r="F10" s="5"/>
      <c r="G10" s="5">
        <f t="shared" si="0"/>
        <v>0</v>
      </c>
      <c r="H10" s="5" t="s">
        <v>90</v>
      </c>
      <c r="I10" s="5"/>
      <c r="J10" s="5"/>
      <c r="K10" s="5">
        <f t="shared" si="1"/>
        <v>0</v>
      </c>
      <c r="L10" s="5"/>
      <c r="M10" s="5"/>
      <c r="N10" s="5">
        <f t="shared" si="2"/>
        <v>0</v>
      </c>
    </row>
    <row r="11" spans="3:14" x14ac:dyDescent="0.3">
      <c r="D11" s="5"/>
      <c r="E11" s="5"/>
      <c r="F11" s="5"/>
      <c r="G11" s="5">
        <f t="shared" si="0"/>
        <v>0</v>
      </c>
      <c r="H11" s="5" t="s">
        <v>91</v>
      </c>
      <c r="I11" s="5"/>
      <c r="J11" s="5"/>
      <c r="K11" s="5">
        <f t="shared" si="1"/>
        <v>0</v>
      </c>
      <c r="L11" s="5"/>
      <c r="M11" s="5"/>
      <c r="N11" s="5">
        <f t="shared" si="2"/>
        <v>0</v>
      </c>
    </row>
    <row r="12" spans="3:14" x14ac:dyDescent="0.3">
      <c r="D12" s="5"/>
      <c r="E12" s="5"/>
      <c r="F12" s="5"/>
      <c r="G12" s="5">
        <f t="shared" si="0"/>
        <v>0</v>
      </c>
      <c r="H12" s="5"/>
      <c r="I12" s="5"/>
      <c r="J12" s="5"/>
      <c r="K12" s="5">
        <f t="shared" si="1"/>
        <v>0</v>
      </c>
      <c r="L12" s="5"/>
      <c r="M12" s="5"/>
      <c r="N12" s="5">
        <f t="shared" si="2"/>
        <v>0</v>
      </c>
    </row>
    <row r="13" spans="3:14" x14ac:dyDescent="0.3">
      <c r="D13" s="5"/>
      <c r="E13" s="5"/>
      <c r="F13" s="5"/>
      <c r="G13" s="5">
        <f t="shared" si="0"/>
        <v>0</v>
      </c>
      <c r="H13" s="5"/>
      <c r="I13" s="5"/>
      <c r="J13" s="5"/>
      <c r="K13" s="5">
        <f t="shared" si="1"/>
        <v>0</v>
      </c>
      <c r="L13" s="5"/>
      <c r="M13" s="5"/>
      <c r="N13" s="5">
        <f t="shared" si="2"/>
        <v>0</v>
      </c>
    </row>
    <row r="14" spans="3:14" x14ac:dyDescent="0.3">
      <c r="D14" s="5" t="s">
        <v>76</v>
      </c>
      <c r="E14" s="5"/>
      <c r="F14" s="5"/>
      <c r="G14" s="5">
        <f t="shared" si="0"/>
        <v>0</v>
      </c>
      <c r="H14" s="5" t="s">
        <v>90</v>
      </c>
      <c r="I14" s="5"/>
      <c r="J14" s="5"/>
      <c r="K14" s="5">
        <f t="shared" si="1"/>
        <v>0</v>
      </c>
      <c r="L14" s="5"/>
      <c r="M14" s="5"/>
      <c r="N14" s="5">
        <f t="shared" si="2"/>
        <v>0</v>
      </c>
    </row>
    <row r="15" spans="3:14" x14ac:dyDescent="0.3">
      <c r="D15" s="5"/>
      <c r="E15" s="5"/>
      <c r="F15" s="5"/>
      <c r="G15" s="5">
        <f t="shared" si="0"/>
        <v>0</v>
      </c>
      <c r="H15" s="5" t="s">
        <v>91</v>
      </c>
      <c r="I15" s="5"/>
      <c r="J15" s="5"/>
      <c r="K15" s="5">
        <f t="shared" si="1"/>
        <v>0</v>
      </c>
      <c r="L15" s="5"/>
      <c r="M15" s="5"/>
      <c r="N15" s="5">
        <f t="shared" si="2"/>
        <v>0</v>
      </c>
    </row>
    <row r="16" spans="3:14" x14ac:dyDescent="0.3">
      <c r="D16" s="5"/>
      <c r="E16" s="5"/>
      <c r="F16" s="5"/>
      <c r="G16" s="5">
        <f t="shared" si="0"/>
        <v>0</v>
      </c>
      <c r="H16" s="5"/>
      <c r="I16" s="5"/>
      <c r="J16" s="5"/>
      <c r="K16" s="5">
        <f t="shared" si="1"/>
        <v>0</v>
      </c>
      <c r="L16" s="5"/>
      <c r="M16" s="5"/>
      <c r="N16" s="5">
        <f t="shared" si="2"/>
        <v>0</v>
      </c>
    </row>
    <row r="17" spans="4:14" x14ac:dyDescent="0.3">
      <c r="D17" s="5"/>
      <c r="E17" s="5"/>
      <c r="F17" s="5"/>
      <c r="G17" s="5">
        <f t="shared" si="0"/>
        <v>0</v>
      </c>
      <c r="H17" s="5"/>
      <c r="I17" s="5"/>
      <c r="J17" s="5"/>
      <c r="K17" s="5">
        <f t="shared" si="1"/>
        <v>0</v>
      </c>
      <c r="L17" s="5"/>
      <c r="M17" s="5"/>
      <c r="N17" s="5">
        <f t="shared" si="2"/>
        <v>0</v>
      </c>
    </row>
    <row r="18" spans="4:14" x14ac:dyDescent="0.3">
      <c r="D18" s="5" t="s">
        <v>77</v>
      </c>
      <c r="E18" s="5"/>
      <c r="F18" s="5"/>
      <c r="G18" s="5">
        <f t="shared" si="0"/>
        <v>0</v>
      </c>
      <c r="H18" s="5" t="s">
        <v>90</v>
      </c>
      <c r="I18" s="5"/>
      <c r="J18" s="5"/>
      <c r="K18" s="5">
        <f t="shared" si="1"/>
        <v>0</v>
      </c>
      <c r="L18" s="5"/>
      <c r="M18" s="5"/>
      <c r="N18" s="5">
        <f t="shared" si="2"/>
        <v>0</v>
      </c>
    </row>
    <row r="19" spans="4:14" x14ac:dyDescent="0.3">
      <c r="D19" s="5"/>
      <c r="E19" s="5"/>
      <c r="F19" s="5"/>
      <c r="G19" s="5">
        <f t="shared" si="0"/>
        <v>0</v>
      </c>
      <c r="H19" s="5" t="s">
        <v>91</v>
      </c>
      <c r="I19" s="5"/>
      <c r="J19" s="5"/>
      <c r="K19" s="5">
        <f t="shared" si="1"/>
        <v>0</v>
      </c>
      <c r="L19" s="5"/>
      <c r="M19" s="5"/>
      <c r="N19" s="5">
        <f t="shared" si="2"/>
        <v>0</v>
      </c>
    </row>
    <row r="20" spans="4:14" x14ac:dyDescent="0.3">
      <c r="D20" s="5"/>
      <c r="E20" s="5"/>
      <c r="F20" s="5"/>
      <c r="G20" s="5">
        <f t="shared" si="0"/>
        <v>0</v>
      </c>
      <c r="H20" s="5"/>
      <c r="I20" s="5"/>
      <c r="J20" s="5"/>
      <c r="K20" s="5">
        <f t="shared" si="1"/>
        <v>0</v>
      </c>
      <c r="L20" s="5"/>
      <c r="M20" s="5"/>
      <c r="N20" s="5">
        <f t="shared" si="2"/>
        <v>0</v>
      </c>
    </row>
    <row r="21" spans="4:14" x14ac:dyDescent="0.3">
      <c r="D21" s="5" t="s">
        <v>77</v>
      </c>
      <c r="E21" s="5"/>
      <c r="F21" s="5"/>
      <c r="G21" s="5">
        <f t="shared" si="0"/>
        <v>0</v>
      </c>
      <c r="H21" s="5" t="s">
        <v>90</v>
      </c>
      <c r="I21" s="5"/>
      <c r="J21" s="5"/>
      <c r="K21" s="5">
        <f t="shared" si="1"/>
        <v>0</v>
      </c>
      <c r="L21" s="5"/>
      <c r="M21" s="5"/>
      <c r="N21" s="5">
        <f t="shared" si="2"/>
        <v>0</v>
      </c>
    </row>
    <row r="22" spans="4:14" x14ac:dyDescent="0.3">
      <c r="D22" s="5"/>
      <c r="E22" s="5"/>
      <c r="F22" s="5"/>
      <c r="G22" s="5">
        <f t="shared" si="0"/>
        <v>0</v>
      </c>
      <c r="H22" s="5" t="s">
        <v>91</v>
      </c>
      <c r="I22" s="5"/>
      <c r="J22" s="5"/>
      <c r="K22" s="5">
        <f t="shared" si="1"/>
        <v>0</v>
      </c>
      <c r="L22" s="5"/>
      <c r="M22" s="5"/>
      <c r="N22" s="5">
        <f t="shared" si="2"/>
        <v>0</v>
      </c>
    </row>
    <row r="23" spans="4:14" x14ac:dyDescent="0.3">
      <c r="D23" s="5"/>
      <c r="E23" s="5"/>
      <c r="F23" s="5"/>
      <c r="G23" s="5">
        <f t="shared" si="0"/>
        <v>0</v>
      </c>
      <c r="H23" s="5"/>
      <c r="I23" s="5"/>
      <c r="J23" s="5"/>
      <c r="K23" s="5">
        <f t="shared" si="1"/>
        <v>0</v>
      </c>
      <c r="L23" s="5"/>
      <c r="M23" s="5"/>
      <c r="N23" s="5">
        <f t="shared" si="2"/>
        <v>0</v>
      </c>
    </row>
    <row r="24" spans="4:14" x14ac:dyDescent="0.3">
      <c r="D24" s="5" t="s">
        <v>83</v>
      </c>
      <c r="E24" s="5"/>
      <c r="F24" s="5"/>
      <c r="G24" s="5">
        <f t="shared" si="0"/>
        <v>0</v>
      </c>
      <c r="H24" s="5" t="s">
        <v>92</v>
      </c>
      <c r="I24" s="5"/>
      <c r="J24" s="5"/>
      <c r="K24" s="5">
        <f t="shared" si="1"/>
        <v>0</v>
      </c>
      <c r="L24" s="5"/>
      <c r="M24" s="5"/>
      <c r="N24" s="5">
        <f t="shared" si="2"/>
        <v>0</v>
      </c>
    </row>
    <row r="25" spans="4:14" x14ac:dyDescent="0.3">
      <c r="D25" s="5" t="s">
        <v>84</v>
      </c>
      <c r="E25" s="5"/>
      <c r="F25" s="5"/>
      <c r="G25" s="5">
        <f t="shared" si="0"/>
        <v>0</v>
      </c>
      <c r="H25" s="5" t="s">
        <v>92</v>
      </c>
      <c r="I25" s="5"/>
      <c r="J25" s="5"/>
      <c r="K25" s="5">
        <f t="shared" si="1"/>
        <v>0</v>
      </c>
      <c r="L25" s="5"/>
      <c r="M25" s="5"/>
      <c r="N25" s="5">
        <f t="shared" si="2"/>
        <v>0</v>
      </c>
    </row>
    <row r="26" spans="4:14" x14ac:dyDescent="0.3">
      <c r="D26" s="5" t="s">
        <v>85</v>
      </c>
      <c r="E26" s="5"/>
      <c r="F26" s="5"/>
      <c r="G26" s="5">
        <f t="shared" si="0"/>
        <v>0</v>
      </c>
      <c r="H26" s="5" t="s">
        <v>92</v>
      </c>
      <c r="I26" s="5"/>
      <c r="J26" s="5"/>
      <c r="K26" s="5">
        <f t="shared" si="1"/>
        <v>0</v>
      </c>
      <c r="L26" s="5"/>
      <c r="M26" s="5"/>
      <c r="N26" s="5">
        <f t="shared" si="2"/>
        <v>0</v>
      </c>
    </row>
    <row r="27" spans="4:14" x14ac:dyDescent="0.3">
      <c r="D27" s="5"/>
      <c r="E27" s="5"/>
      <c r="F27" s="5"/>
      <c r="G27" s="5">
        <f t="shared" si="0"/>
        <v>0</v>
      </c>
      <c r="H27" s="5"/>
      <c r="I27" s="5"/>
      <c r="J27" s="5"/>
      <c r="K27" s="5">
        <f t="shared" si="1"/>
        <v>0</v>
      </c>
      <c r="L27" s="5"/>
      <c r="M27" s="5"/>
      <c r="N27" s="5">
        <f t="shared" si="2"/>
        <v>0</v>
      </c>
    </row>
    <row r="28" spans="4:14" x14ac:dyDescent="0.3">
      <c r="D28" s="5" t="s">
        <v>79</v>
      </c>
      <c r="E28" s="5"/>
      <c r="F28" s="5"/>
      <c r="G28" s="5">
        <f t="shared" si="0"/>
        <v>0</v>
      </c>
      <c r="H28" s="5"/>
      <c r="I28" s="5"/>
      <c r="J28" s="5"/>
      <c r="K28" s="5">
        <f t="shared" si="1"/>
        <v>0</v>
      </c>
      <c r="L28" s="5"/>
      <c r="M28" s="5"/>
      <c r="N28" s="5">
        <f t="shared" si="2"/>
        <v>0</v>
      </c>
    </row>
    <row r="29" spans="4:14" x14ac:dyDescent="0.3">
      <c r="D29" s="5" t="s">
        <v>80</v>
      </c>
      <c r="E29" s="5"/>
      <c r="F29" s="5"/>
      <c r="G29" s="5">
        <f t="shared" si="0"/>
        <v>0</v>
      </c>
      <c r="H29" s="5"/>
      <c r="I29" s="5"/>
      <c r="J29" s="5"/>
      <c r="K29" s="5">
        <f t="shared" si="1"/>
        <v>0</v>
      </c>
      <c r="L29" s="5"/>
      <c r="M29" s="5"/>
      <c r="N29" s="5">
        <f t="shared" si="2"/>
        <v>0</v>
      </c>
    </row>
    <row r="30" spans="4:14" x14ac:dyDescent="0.3">
      <c r="D30" s="5" t="s">
        <v>81</v>
      </c>
      <c r="E30" s="5"/>
      <c r="F30" s="5"/>
      <c r="G30" s="5">
        <f t="shared" si="0"/>
        <v>0</v>
      </c>
      <c r="H30" s="5"/>
      <c r="I30" s="5"/>
      <c r="J30" s="5"/>
      <c r="K30" s="5">
        <f t="shared" si="1"/>
        <v>0</v>
      </c>
      <c r="L30" s="5"/>
      <c r="M30" s="5"/>
      <c r="N30" s="5">
        <f t="shared" si="2"/>
        <v>0</v>
      </c>
    </row>
    <row r="31" spans="4:14" x14ac:dyDescent="0.3">
      <c r="D31" s="5" t="s">
        <v>82</v>
      </c>
      <c r="E31" s="5"/>
      <c r="F31" s="5"/>
      <c r="G31" s="5">
        <f t="shared" si="0"/>
        <v>0</v>
      </c>
      <c r="H31" s="5"/>
      <c r="I31" s="5"/>
      <c r="J31" s="5"/>
      <c r="K31" s="5">
        <f t="shared" si="1"/>
        <v>0</v>
      </c>
      <c r="L31" s="5"/>
      <c r="M31" s="5"/>
      <c r="N31" s="5">
        <f t="shared" si="2"/>
        <v>0</v>
      </c>
    </row>
    <row r="32" spans="4:14" x14ac:dyDescent="0.3">
      <c r="D32" s="5"/>
      <c r="E32" s="5"/>
      <c r="F32" s="5"/>
      <c r="G32" s="5">
        <f t="shared" si="0"/>
        <v>0</v>
      </c>
      <c r="H32" s="5"/>
      <c r="I32" s="5"/>
      <c r="J32" s="5"/>
      <c r="K32" s="5">
        <f t="shared" si="1"/>
        <v>0</v>
      </c>
      <c r="L32" s="5"/>
      <c r="M32" s="5"/>
      <c r="N32" s="5">
        <f t="shared" si="2"/>
        <v>0</v>
      </c>
    </row>
    <row r="33" spans="4:14" x14ac:dyDescent="0.3">
      <c r="D33" s="5"/>
      <c r="E33" s="5"/>
      <c r="F33" s="5"/>
      <c r="G33" s="5">
        <f t="shared" si="0"/>
        <v>0</v>
      </c>
      <c r="H33" s="5"/>
      <c r="I33" s="5"/>
      <c r="J33" s="5"/>
      <c r="K33" s="5">
        <f t="shared" si="1"/>
        <v>0</v>
      </c>
      <c r="L33" s="5"/>
      <c r="M33" s="5"/>
      <c r="N33" s="5">
        <f t="shared" si="2"/>
        <v>0</v>
      </c>
    </row>
    <row r="34" spans="4:14" x14ac:dyDescent="0.3">
      <c r="D34" s="5"/>
      <c r="E34" s="5"/>
      <c r="F34" s="5"/>
      <c r="G34" s="5">
        <f t="shared" si="0"/>
        <v>0</v>
      </c>
      <c r="H34" s="5"/>
      <c r="I34" s="5"/>
      <c r="J34" s="5"/>
      <c r="K34" s="5">
        <f t="shared" si="1"/>
        <v>0</v>
      </c>
      <c r="L34" s="5"/>
      <c r="M34" s="5"/>
      <c r="N34" s="5">
        <f t="shared" si="2"/>
        <v>0</v>
      </c>
    </row>
    <row r="35" spans="4:14" x14ac:dyDescent="0.3">
      <c r="D35" s="5" t="s">
        <v>86</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A</vt:lpstr>
      <vt:lpstr>B</vt:lpstr>
      <vt:lpstr>Wing B</vt:lpstr>
      <vt:lpstr>Wing 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2025-09-17T12:32:21Z</cp:lastPrinted>
  <dcterms:created xsi:type="dcterms:W3CDTF">2013-11-23T05:32:33Z</dcterms:created>
  <dcterms:modified xsi:type="dcterms:W3CDTF">2025-09-17T12:33:01Z</dcterms:modified>
</cp:coreProperties>
</file>