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VSJ Work\Sept 25\Dump\"/>
    </mc:Choice>
  </mc:AlternateContent>
  <xr:revisionPtr revIDLastSave="0" documentId="13_ncr:1_{7F12AB4A-F1EB-4EC3-AB0A-D65CC41C10C7}" xr6:coauthVersionLast="47" xr6:coauthVersionMax="47" xr10:uidLastSave="{00000000-0000-0000-0000-000000000000}"/>
  <bookViews>
    <workbookView xWindow="-108" yWindow="-108" windowWidth="23256" windowHeight="12456" xr2:uid="{00000000-000D-0000-FFFF-FFFF00000000}"/>
  </bookViews>
  <sheets>
    <sheet name="Table 1" sheetId="1" r:id="rId1"/>
    <sheet name="VALUATION" sheetId="9" r:id="rId2"/>
    <sheet name="C % A" sheetId="4" r:id="rId3"/>
    <sheet name="C % B" sheetId="5" r:id="rId4"/>
    <sheet name="C % C" sheetId="7" r:id="rId5"/>
    <sheet name="C % D" sheetId="6" r:id="rId6"/>
    <sheet name="Note" sheetId="8" r:id="rId7"/>
  </sheets>
  <definedNames>
    <definedName name="_xlnm.Print_Area" localSheetId="0">'Table 1'!$A$1:$J$273</definedName>
  </definedNames>
  <calcPr calcId="191029"/>
</workbook>
</file>

<file path=xl/calcChain.xml><?xml version="1.0" encoding="utf-8"?>
<calcChain xmlns="http://schemas.openxmlformats.org/spreadsheetml/2006/main">
  <c r="L1" i="1" l="1"/>
  <c r="E3" i="1" l="1"/>
  <c r="L102" i="1" l="1"/>
  <c r="L101" i="1"/>
  <c r="L100" i="1"/>
  <c r="L99" i="1"/>
  <c r="L88" i="1"/>
  <c r="L87" i="1"/>
  <c r="L86" i="1"/>
  <c r="L85" i="1"/>
  <c r="L74" i="1"/>
  <c r="L73" i="1"/>
  <c r="L72" i="1"/>
  <c r="L71" i="1"/>
  <c r="L60" i="1"/>
  <c r="L59" i="1"/>
  <c r="L58" i="1"/>
  <c r="L57" i="1"/>
  <c r="I50" i="1"/>
  <c r="I92" i="1"/>
  <c r="I64" i="1"/>
  <c r="I78" i="1"/>
  <c r="L96" i="1" l="1"/>
  <c r="C95" i="1" s="1"/>
  <c r="D95" i="1" s="1"/>
  <c r="L94" i="1"/>
  <c r="D103" i="1"/>
  <c r="D99" i="1"/>
  <c r="L95" i="1"/>
  <c r="D102" i="1"/>
  <c r="D98" i="1"/>
  <c r="L97" i="1"/>
  <c r="L98" i="1" s="1"/>
  <c r="L103" i="1" s="1"/>
  <c r="L104" i="1" s="1"/>
  <c r="C96" i="1" s="1"/>
  <c r="D101" i="1"/>
  <c r="D97" i="1"/>
  <c r="D104" i="1"/>
  <c r="D100" i="1"/>
  <c r="L82" i="1"/>
  <c r="C81" i="1" s="1"/>
  <c r="D81" i="1" s="1"/>
  <c r="L80" i="1"/>
  <c r="D84" i="1"/>
  <c r="L83" i="1"/>
  <c r="L84" i="1" s="1"/>
  <c r="L89" i="1" s="1"/>
  <c r="L90" i="1" s="1"/>
  <c r="C82" i="1" s="1"/>
  <c r="D83" i="1"/>
  <c r="D90" i="1"/>
  <c r="D86" i="1"/>
  <c r="D88" i="1"/>
  <c r="D89" i="1"/>
  <c r="D85" i="1"/>
  <c r="L81" i="1"/>
  <c r="D87" i="1"/>
  <c r="L68" i="1"/>
  <c r="C67" i="1" s="1"/>
  <c r="D67" i="1" s="1"/>
  <c r="L66" i="1"/>
  <c r="D76" i="1"/>
  <c r="D72" i="1"/>
  <c r="D75" i="1"/>
  <c r="D71" i="1"/>
  <c r="L67" i="1"/>
  <c r="D73" i="1"/>
  <c r="D74" i="1"/>
  <c r="D70" i="1"/>
  <c r="L69" i="1"/>
  <c r="L70" i="1" s="1"/>
  <c r="L75" i="1" s="1"/>
  <c r="L76" i="1" s="1"/>
  <c r="C68" i="1" s="1"/>
  <c r="D69" i="1"/>
  <c r="D55" i="1"/>
  <c r="D59" i="1"/>
  <c r="D62" i="1"/>
  <c r="D58" i="1"/>
  <c r="L54" i="1"/>
  <c r="C53" i="1" s="1"/>
  <c r="D53" i="1" s="1"/>
  <c r="L52" i="1"/>
  <c r="L53" i="1"/>
  <c r="D61" i="1"/>
  <c r="D57" i="1"/>
  <c r="D60" i="1"/>
  <c r="D56" i="1"/>
  <c r="L55" i="1"/>
  <c r="L56" i="1" s="1"/>
  <c r="L61" i="1" s="1"/>
  <c r="L62" i="1" s="1"/>
  <c r="C54" i="1" s="1"/>
  <c r="K138" i="1"/>
  <c r="F11" i="9"/>
  <c r="G11" i="9" s="1"/>
  <c r="F10" i="9"/>
  <c r="G10" i="9" s="1"/>
  <c r="F9" i="9"/>
  <c r="G9" i="9" s="1"/>
  <c r="F8" i="9"/>
  <c r="G8" i="9" s="1"/>
  <c r="F7" i="9"/>
  <c r="G7" i="9" s="1"/>
  <c r="F6" i="9"/>
  <c r="G6" i="9" s="1"/>
  <c r="F5" i="9"/>
  <c r="G5" i="9" s="1"/>
  <c r="G12" i="9" l="1"/>
  <c r="F95" i="1"/>
  <c r="K91" i="1" s="1"/>
  <c r="C93" i="1" s="1"/>
  <c r="D96" i="1"/>
  <c r="H95" i="1"/>
  <c r="F81" i="1"/>
  <c r="K77" i="1" s="1"/>
  <c r="C79" i="1" s="1"/>
  <c r="D82" i="1"/>
  <c r="H81" i="1"/>
  <c r="F67" i="1"/>
  <c r="K63" i="1" s="1"/>
  <c r="C65" i="1" s="1"/>
  <c r="D68" i="1"/>
  <c r="H67" i="1"/>
  <c r="F53" i="1"/>
  <c r="K49" i="1" s="1"/>
  <c r="C51" i="1" s="1"/>
  <c r="D54" i="1"/>
  <c r="H53" i="1"/>
  <c r="B16" i="7"/>
  <c r="O7" i="7" s="1"/>
  <c r="H19" i="7" s="1"/>
  <c r="B14" i="7"/>
  <c r="E9" i="7" s="1"/>
  <c r="B12" i="7"/>
  <c r="E8" i="7" s="1"/>
  <c r="B10" i="7"/>
  <c r="L6" i="7" s="1"/>
  <c r="G16" i="7" s="1"/>
  <c r="B8" i="7"/>
  <c r="K7" i="7" s="1"/>
  <c r="H15" i="7" s="1"/>
  <c r="L7" i="7"/>
  <c r="H16" i="7" s="1"/>
  <c r="E7" i="7"/>
  <c r="I6" i="7"/>
  <c r="G13" i="7" s="1"/>
  <c r="B6" i="7"/>
  <c r="J7" i="7" s="1"/>
  <c r="H14" i="7" s="1"/>
  <c r="E4" i="7"/>
  <c r="E184" i="1"/>
  <c r="E10" i="7" l="1"/>
  <c r="M6" i="7"/>
  <c r="G17" i="7" s="1"/>
  <c r="M7" i="7"/>
  <c r="H17" i="7" s="1"/>
  <c r="E6" i="7"/>
  <c r="I7" i="7"/>
  <c r="H13" i="7" s="1"/>
  <c r="E5" i="7"/>
  <c r="J6" i="7"/>
  <c r="G14" i="7" s="1"/>
  <c r="N6" i="7"/>
  <c r="G18" i="7" s="1"/>
  <c r="N7" i="7"/>
  <c r="H18" i="7" s="1"/>
  <c r="K6" i="7"/>
  <c r="G15" i="7" s="1"/>
  <c r="O6" i="7"/>
  <c r="G19" i="7" s="1"/>
  <c r="B16" i="6"/>
  <c r="O6" i="6" s="1"/>
  <c r="G19" i="6" s="1"/>
  <c r="B14" i="6"/>
  <c r="E9" i="6" s="1"/>
  <c r="B12" i="6"/>
  <c r="E8" i="6" s="1"/>
  <c r="B10" i="6"/>
  <c r="E7" i="6" s="1"/>
  <c r="B8" i="6"/>
  <c r="K7" i="6" s="1"/>
  <c r="H15" i="6" s="1"/>
  <c r="I6" i="6"/>
  <c r="I7" i="6" s="1"/>
  <c r="H13" i="6" s="1"/>
  <c r="B6" i="6"/>
  <c r="J7" i="6" s="1"/>
  <c r="H14" i="6" s="1"/>
  <c r="E4" i="6"/>
  <c r="B16" i="5"/>
  <c r="E10" i="5" s="1"/>
  <c r="B14" i="5"/>
  <c r="E9" i="5" s="1"/>
  <c r="B12" i="5"/>
  <c r="E8" i="5" s="1"/>
  <c r="B10" i="5"/>
  <c r="L7" i="5" s="1"/>
  <c r="H16" i="5" s="1"/>
  <c r="B8" i="5"/>
  <c r="E6" i="5" s="1"/>
  <c r="I6" i="5"/>
  <c r="G13" i="5" s="1"/>
  <c r="B6" i="5"/>
  <c r="J7" i="5" s="1"/>
  <c r="H14" i="5" s="1"/>
  <c r="E4" i="5"/>
  <c r="B16" i="4"/>
  <c r="O6" i="4" s="1"/>
  <c r="G19" i="4" s="1"/>
  <c r="B14" i="4"/>
  <c r="N7" i="4" s="1"/>
  <c r="H18" i="4" s="1"/>
  <c r="B12" i="4"/>
  <c r="M7" i="4" s="1"/>
  <c r="H17" i="4" s="1"/>
  <c r="B10" i="4"/>
  <c r="E7" i="4" s="1"/>
  <c r="B8" i="4"/>
  <c r="K6" i="4" s="1"/>
  <c r="G15" i="4" s="1"/>
  <c r="I6" i="4"/>
  <c r="G13" i="4" s="1"/>
  <c r="B6" i="4"/>
  <c r="J7" i="4" s="1"/>
  <c r="H14" i="4" s="1"/>
  <c r="E4" i="4"/>
  <c r="M6" i="6" l="1"/>
  <c r="G17" i="6" s="1"/>
  <c r="K6" i="5"/>
  <c r="G15" i="5" s="1"/>
  <c r="K7" i="5"/>
  <c r="H15" i="5" s="1"/>
  <c r="J6" i="6"/>
  <c r="G14" i="6" s="1"/>
  <c r="E10" i="6"/>
  <c r="M6" i="4"/>
  <c r="G17" i="4" s="1"/>
  <c r="N6" i="4"/>
  <c r="G18" i="4" s="1"/>
  <c r="E9" i="4"/>
  <c r="E5" i="6"/>
  <c r="E6" i="4"/>
  <c r="O7" i="4"/>
  <c r="H19" i="4" s="1"/>
  <c r="O7" i="6"/>
  <c r="H19" i="6" s="1"/>
  <c r="E8" i="4"/>
  <c r="O6" i="5"/>
  <c r="G19" i="5" s="1"/>
  <c r="M7" i="6"/>
  <c r="H17" i="6" s="1"/>
  <c r="G20" i="7"/>
  <c r="O7" i="5"/>
  <c r="H19" i="5" s="1"/>
  <c r="K7" i="4"/>
  <c r="H15" i="4" s="1"/>
  <c r="E6" i="6"/>
  <c r="H20" i="7"/>
  <c r="L7" i="4"/>
  <c r="H16" i="4" s="1"/>
  <c r="E10" i="4"/>
  <c r="N6" i="6"/>
  <c r="G18" i="6" s="1"/>
  <c r="L7" i="6"/>
  <c r="H16" i="6" s="1"/>
  <c r="H20" i="6" s="1"/>
  <c r="M6" i="5"/>
  <c r="G17" i="5" s="1"/>
  <c r="M7" i="5"/>
  <c r="H17" i="5" s="1"/>
  <c r="L6" i="4"/>
  <c r="G16" i="4" s="1"/>
  <c r="N6" i="5"/>
  <c r="G18" i="5" s="1"/>
  <c r="N7" i="5"/>
  <c r="H18" i="5" s="1"/>
  <c r="L6" i="6"/>
  <c r="G16" i="6" s="1"/>
  <c r="N7" i="6"/>
  <c r="H18" i="6" s="1"/>
  <c r="G13" i="6"/>
  <c r="K6" i="6"/>
  <c r="G15" i="6" s="1"/>
  <c r="I7" i="5"/>
  <c r="H13" i="5" s="1"/>
  <c r="E5" i="5"/>
  <c r="J6" i="5"/>
  <c r="G14" i="5" s="1"/>
  <c r="L6" i="5"/>
  <c r="G16" i="5" s="1"/>
  <c r="E7" i="5"/>
  <c r="I7" i="4"/>
  <c r="H13" i="4" s="1"/>
  <c r="E5" i="4"/>
  <c r="J6" i="4"/>
  <c r="G14" i="4" s="1"/>
  <c r="H20" i="5" l="1"/>
  <c r="G20" i="6"/>
  <c r="G20" i="4"/>
  <c r="H20" i="4"/>
  <c r="G20" i="5"/>
</calcChain>
</file>

<file path=xl/sharedStrings.xml><?xml version="1.0" encoding="utf-8"?>
<sst xmlns="http://schemas.openxmlformats.org/spreadsheetml/2006/main" count="608" uniqueCount="226">
  <si>
    <r>
      <rPr>
        <b/>
        <sz val="11"/>
        <rFont val="Times New Roman"/>
        <family val="1"/>
      </rPr>
      <t>Valuation Report</t>
    </r>
  </si>
  <si>
    <r>
      <rPr>
        <sz val="11"/>
        <rFont val="Times New Roman"/>
        <family val="1"/>
      </rPr>
      <t>Date:</t>
    </r>
  </si>
  <si>
    <r>
      <rPr>
        <sz val="11"/>
        <rFont val="Times New Roman"/>
        <family val="1"/>
      </rPr>
      <t>CPC Name:</t>
    </r>
  </si>
  <si>
    <r>
      <rPr>
        <sz val="11"/>
        <rFont val="Times New Roman"/>
        <family val="1"/>
      </rPr>
      <t>Date Of Property Visit</t>
    </r>
  </si>
  <si>
    <r>
      <rPr>
        <sz val="11"/>
        <rFont val="Times New Roman"/>
        <family val="1"/>
      </rPr>
      <t>Name of the builder group</t>
    </r>
  </si>
  <si>
    <r>
      <rPr>
        <sz val="11"/>
        <rFont val="Times New Roman"/>
        <family val="1"/>
      </rPr>
      <t>M/s.Rumee Construction</t>
    </r>
  </si>
  <si>
    <r>
      <rPr>
        <sz val="11"/>
        <rFont val="Times New Roman"/>
        <family val="1"/>
      </rPr>
      <t>Name of the builder company</t>
    </r>
  </si>
  <si>
    <r>
      <rPr>
        <sz val="11"/>
        <rFont val="Times New Roman"/>
        <family val="1"/>
      </rPr>
      <t>Name of the Project</t>
    </r>
  </si>
  <si>
    <r>
      <rPr>
        <sz val="11"/>
        <rFont val="Times New Roman"/>
        <family val="1"/>
      </rPr>
      <t>1. Copy of Plans. 2. Copy of CC.</t>
    </r>
  </si>
  <si>
    <r>
      <rPr>
        <sz val="11"/>
        <rFont val="Times New Roman"/>
        <family val="1"/>
      </rPr>
      <t>Approved Layout Plan</t>
    </r>
  </si>
  <si>
    <r>
      <rPr>
        <sz val="11"/>
        <rFont val="Times New Roman"/>
        <family val="1"/>
      </rPr>
      <t xml:space="preserve">CIDCO/NAINA/Panvel/Shivkar/BP-
</t>
    </r>
    <r>
      <rPr>
        <sz val="11"/>
        <rFont val="Times New Roman"/>
        <family val="1"/>
      </rPr>
      <t>138/AmendedCC/2017/881</t>
    </r>
  </si>
  <si>
    <r>
      <rPr>
        <sz val="11"/>
        <rFont val="Times New Roman"/>
        <family val="1"/>
      </rPr>
      <t>Dated</t>
    </r>
  </si>
  <si>
    <r>
      <rPr>
        <sz val="11"/>
        <rFont val="Times New Roman"/>
        <family val="1"/>
      </rPr>
      <t>17/11/2017.</t>
    </r>
  </si>
  <si>
    <r>
      <rPr>
        <sz val="11"/>
        <rFont val="Times New Roman"/>
        <family val="1"/>
      </rPr>
      <t>Project location details</t>
    </r>
  </si>
  <si>
    <r>
      <rPr>
        <sz val="11"/>
        <rFont val="Times New Roman"/>
        <family val="1"/>
      </rPr>
      <t>Gut No</t>
    </r>
  </si>
  <si>
    <r>
      <rPr>
        <sz val="11"/>
        <rFont val="Times New Roman"/>
        <family val="1"/>
      </rPr>
      <t>Plot No</t>
    </r>
  </si>
  <si>
    <r>
      <rPr>
        <sz val="11"/>
        <rFont val="Times New Roman"/>
        <family val="1"/>
      </rPr>
      <t>NA</t>
    </r>
  </si>
  <si>
    <r>
      <rPr>
        <sz val="11"/>
        <rFont val="Times New Roman"/>
        <family val="1"/>
      </rPr>
      <t>Locality</t>
    </r>
  </si>
  <si>
    <r>
      <rPr>
        <sz val="11"/>
        <rFont val="Times New Roman"/>
        <family val="1"/>
      </rPr>
      <t>Road</t>
    </r>
  </si>
  <si>
    <r>
      <rPr>
        <sz val="11"/>
        <rFont val="Times New Roman"/>
        <family val="1"/>
      </rPr>
      <t>Village Shivkar Road</t>
    </r>
  </si>
  <si>
    <r>
      <rPr>
        <sz val="11"/>
        <rFont val="Times New Roman"/>
        <family val="1"/>
      </rPr>
      <t>District</t>
    </r>
  </si>
  <si>
    <r>
      <rPr>
        <sz val="11"/>
        <rFont val="Times New Roman"/>
        <family val="1"/>
      </rPr>
      <t>Raigad</t>
    </r>
  </si>
  <si>
    <r>
      <rPr>
        <sz val="11"/>
        <rFont val="Times New Roman"/>
        <family val="1"/>
      </rPr>
      <t>City</t>
    </r>
  </si>
  <si>
    <r>
      <rPr>
        <sz val="11"/>
        <rFont val="Times New Roman"/>
        <family val="1"/>
      </rPr>
      <t>Navi Mumbai</t>
    </r>
  </si>
  <si>
    <r>
      <rPr>
        <sz val="11"/>
        <rFont val="Times New Roman"/>
        <family val="1"/>
      </rPr>
      <t>Pin Code</t>
    </r>
  </si>
  <si>
    <r>
      <rPr>
        <sz val="11"/>
        <rFont val="Times New Roman"/>
        <family val="1"/>
      </rPr>
      <t>Near by Landmark</t>
    </r>
  </si>
  <si>
    <r>
      <rPr>
        <sz val="11"/>
        <rFont val="Times New Roman"/>
        <family val="1"/>
      </rPr>
      <t>Distance from city centre:</t>
    </r>
  </si>
  <si>
    <r>
      <rPr>
        <sz val="11"/>
        <rFont val="Times New Roman"/>
        <family val="1"/>
      </rPr>
      <t>About 2.3 Km from Chikhli Railway Station</t>
    </r>
  </si>
  <si>
    <r>
      <rPr>
        <sz val="11"/>
        <rFont val="Times New Roman"/>
        <family val="1"/>
      </rPr>
      <t>all available at  1 to 2 km.</t>
    </r>
  </si>
  <si>
    <r>
      <rPr>
        <sz val="11"/>
        <rFont val="Times New Roman"/>
        <family val="1"/>
      </rPr>
      <t>Class of locality</t>
    </r>
  </si>
  <si>
    <r>
      <rPr>
        <sz val="11"/>
        <rFont val="Times New Roman"/>
        <family val="1"/>
      </rPr>
      <t>Middle class</t>
    </r>
  </si>
  <si>
    <r>
      <rPr>
        <sz val="11"/>
        <rFont val="Times New Roman"/>
        <family val="1"/>
      </rPr>
      <t>Nature of land with topographical condtion</t>
    </r>
  </si>
  <si>
    <r>
      <rPr>
        <sz val="11"/>
        <rFont val="Times New Roman"/>
        <family val="1"/>
      </rPr>
      <t>Plane</t>
    </r>
  </si>
  <si>
    <r>
      <rPr>
        <sz val="11"/>
        <rFont val="Times New Roman"/>
        <family val="1"/>
      </rPr>
      <t>Nature of the locality</t>
    </r>
  </si>
  <si>
    <r>
      <rPr>
        <sz val="11"/>
        <rFont val="Times New Roman"/>
        <family val="1"/>
      </rPr>
      <t>Residential</t>
    </r>
  </si>
  <si>
    <r>
      <rPr>
        <sz val="11"/>
        <rFont val="Times New Roman"/>
        <family val="1"/>
      </rPr>
      <t>Quality of infrastructure in vicinity</t>
    </r>
  </si>
  <si>
    <r>
      <rPr>
        <sz val="11"/>
        <rFont val="Times New Roman"/>
        <family val="1"/>
      </rPr>
      <t>Good</t>
    </r>
  </si>
  <si>
    <r>
      <rPr>
        <sz val="11"/>
        <rFont val="Times New Roman"/>
        <family val="1"/>
      </rPr>
      <t>Boundaries</t>
    </r>
  </si>
  <si>
    <r>
      <rPr>
        <sz val="11"/>
        <rFont val="Times New Roman"/>
        <family val="1"/>
      </rPr>
      <t>East</t>
    </r>
  </si>
  <si>
    <r>
      <rPr>
        <sz val="11"/>
        <rFont val="Times New Roman"/>
        <family val="1"/>
      </rPr>
      <t>West</t>
    </r>
  </si>
  <si>
    <r>
      <rPr>
        <sz val="11"/>
        <rFont val="Times New Roman"/>
        <family val="1"/>
      </rPr>
      <t>South</t>
    </r>
  </si>
  <si>
    <r>
      <rPr>
        <sz val="11"/>
        <rFont val="Times New Roman"/>
        <family val="1"/>
      </rPr>
      <t>North</t>
    </r>
  </si>
  <si>
    <r>
      <rPr>
        <sz val="11"/>
        <rFont val="Times New Roman"/>
        <family val="1"/>
      </rPr>
      <t>As per deed</t>
    </r>
  </si>
  <si>
    <r>
      <rPr>
        <sz val="11"/>
        <rFont val="Times New Roman"/>
        <family val="1"/>
      </rPr>
      <t>At site</t>
    </r>
  </si>
  <si>
    <r>
      <rPr>
        <sz val="11"/>
        <rFont val="Times New Roman"/>
        <family val="1"/>
      </rPr>
      <t>Open Land</t>
    </r>
  </si>
  <si>
    <r>
      <rPr>
        <sz val="11"/>
        <rFont val="Times New Roman"/>
        <family val="1"/>
      </rPr>
      <t>Bunglow</t>
    </r>
  </si>
  <si>
    <r>
      <rPr>
        <sz val="11"/>
        <rFont val="Times New Roman"/>
        <family val="1"/>
      </rPr>
      <t>Open land</t>
    </r>
  </si>
  <si>
    <r>
      <rPr>
        <sz val="11"/>
        <rFont val="Times New Roman"/>
        <family val="1"/>
      </rPr>
      <t>Does the boundaries at site match, as mentioned in the Docoumentation: NA</t>
    </r>
  </si>
  <si>
    <r>
      <rPr>
        <sz val="11"/>
        <rFont val="Times New Roman"/>
        <family val="1"/>
      </rPr>
      <t>Type of Structure : RCC Framed Structure</t>
    </r>
  </si>
  <si>
    <r>
      <rPr>
        <sz val="11"/>
        <rFont val="Times New Roman"/>
        <family val="1"/>
      </rPr>
      <t>Latitude &amp; Longitude</t>
    </r>
  </si>
  <si>
    <r>
      <rPr>
        <b/>
        <sz val="11"/>
        <rFont val="Times New Roman"/>
        <family val="1"/>
      </rPr>
      <t>Approval details:</t>
    </r>
  </si>
  <si>
    <r>
      <rPr>
        <sz val="11"/>
        <rFont val="Times New Roman"/>
        <family val="1"/>
      </rPr>
      <t xml:space="preserve">Approved usage of the Property: Residential
</t>
    </r>
    <r>
      <rPr>
        <sz val="11"/>
        <rFont val="Times New Roman"/>
        <family val="1"/>
      </rPr>
      <t>(Restrictive convenants in regards to land use , if any)</t>
    </r>
  </si>
  <si>
    <r>
      <rPr>
        <sz val="11"/>
        <rFont val="Times New Roman"/>
        <family val="1"/>
      </rPr>
      <t>Total land area of the project in Sq. Mt.</t>
    </r>
  </si>
  <si>
    <r>
      <rPr>
        <sz val="11"/>
        <rFont val="Times New Roman"/>
        <family val="1"/>
      </rPr>
      <t>Permissible FSI</t>
    </r>
  </si>
  <si>
    <r>
      <rPr>
        <sz val="11"/>
        <rFont val="Times New Roman"/>
        <family val="1"/>
      </rPr>
      <t>Permissible TDR/Paid FSI</t>
    </r>
  </si>
  <si>
    <r>
      <rPr>
        <sz val="11"/>
        <rFont val="Times New Roman"/>
        <family val="1"/>
      </rPr>
      <t>Total FSI availaible for the project</t>
    </r>
  </si>
  <si>
    <r>
      <rPr>
        <sz val="11"/>
        <rFont val="Times New Roman"/>
        <family val="1"/>
      </rPr>
      <t>Total Approved Builtup area of the project in Sq. Mt.</t>
    </r>
  </si>
  <si>
    <r>
      <rPr>
        <sz val="11"/>
        <rFont val="Times New Roman"/>
        <family val="1"/>
      </rPr>
      <t>Total number of Buildings</t>
    </r>
  </si>
  <si>
    <r>
      <rPr>
        <sz val="11"/>
        <rFont val="Times New Roman"/>
        <family val="1"/>
      </rPr>
      <t>04 Wings</t>
    </r>
  </si>
  <si>
    <r>
      <rPr>
        <b/>
        <sz val="11"/>
        <rFont val="Times New Roman"/>
        <family val="1"/>
      </rPr>
      <t>Approval Detail : Plan approval</t>
    </r>
  </si>
  <si>
    <r>
      <rPr>
        <sz val="11"/>
        <rFont val="Times New Roman"/>
        <family val="1"/>
      </rPr>
      <t>Layout Approval No</t>
    </r>
  </si>
  <si>
    <r>
      <rPr>
        <sz val="11"/>
        <rFont val="Times New Roman"/>
        <family val="1"/>
      </rPr>
      <t>CIDCO/NAINA/Panvel/Shivkar/BP- 138/AmendedCC/2017/881</t>
    </r>
  </si>
  <si>
    <r>
      <rPr>
        <sz val="11"/>
        <rFont val="Times New Roman"/>
        <family val="1"/>
      </rPr>
      <t>C.certificate No</t>
    </r>
  </si>
  <si>
    <r>
      <rPr>
        <sz val="11"/>
        <rFont val="Times New Roman"/>
        <family val="1"/>
      </rPr>
      <t>Expiry date: One year from date of issue</t>
    </r>
  </si>
  <si>
    <r>
      <rPr>
        <sz val="11"/>
        <rFont val="Times New Roman"/>
        <family val="1"/>
      </rPr>
      <t>Commencement date of construction</t>
    </r>
  </si>
  <si>
    <r>
      <rPr>
        <b/>
        <sz val="11"/>
        <rFont val="Times New Roman"/>
        <family val="1"/>
      </rPr>
      <t>Building wise Construction details</t>
    </r>
  </si>
  <si>
    <r>
      <rPr>
        <sz val="11"/>
        <rFont val="Times New Roman"/>
        <family val="1"/>
      </rPr>
      <t>Approved area of the building in Sq.Mt</t>
    </r>
  </si>
  <si>
    <r>
      <rPr>
        <sz val="11"/>
        <rFont val="Times New Roman"/>
        <family val="1"/>
      </rPr>
      <t>Approved no of units residential</t>
    </r>
  </si>
  <si>
    <r>
      <rPr>
        <sz val="11"/>
        <rFont val="Times New Roman"/>
        <family val="1"/>
      </rPr>
      <t>Approved no of Floors</t>
    </r>
  </si>
  <si>
    <r>
      <rPr>
        <sz val="11"/>
        <rFont val="Times New Roman"/>
        <family val="1"/>
      </rPr>
      <t>Quality of construction: Good</t>
    </r>
  </si>
  <si>
    <r>
      <rPr>
        <sz val="11"/>
        <rFont val="Times New Roman"/>
        <family val="1"/>
      </rPr>
      <t>Material laying at Site: :Bricks, Cement &amp; Steel etc.</t>
    </r>
  </si>
  <si>
    <r>
      <rPr>
        <sz val="11"/>
        <rFont val="Times New Roman"/>
        <family val="1"/>
      </rPr>
      <t>Violations Observed if any : NA</t>
    </r>
  </si>
  <si>
    <r>
      <rPr>
        <b/>
        <sz val="11"/>
        <rFont val="Times New Roman"/>
        <family val="1"/>
      </rPr>
      <t xml:space="preserve">Proposed Amenities
</t>
    </r>
    <r>
      <rPr>
        <sz val="11"/>
        <rFont val="Times New Roman"/>
        <family val="1"/>
      </rPr>
      <t>1.  Vitrified tiles flooring 2. Granite Kitchen Platform  3. Decorative Enternace  etc.</t>
    </r>
  </si>
  <si>
    <r>
      <rPr>
        <b/>
        <sz val="11"/>
        <rFont val="Times New Roman"/>
        <family val="1"/>
      </rPr>
      <t>Recommended Rates of the Property :</t>
    </r>
  </si>
  <si>
    <r>
      <rPr>
        <sz val="11"/>
        <rFont val="Times New Roman"/>
        <family val="1"/>
      </rPr>
      <t>Recommended rate of the flat Per Sq. Ft. ( on Super builtup area)</t>
    </r>
  </si>
  <si>
    <r>
      <rPr>
        <sz val="11"/>
        <rFont val="Times New Roman"/>
        <family val="1"/>
      </rPr>
      <t>Recommended rate of Parking</t>
    </r>
  </si>
  <si>
    <r>
      <rPr>
        <b/>
        <sz val="11"/>
        <rFont val="Times New Roman"/>
        <family val="1"/>
      </rPr>
      <t>Distress valuation of the property Per Sq. Ft.</t>
    </r>
  </si>
  <si>
    <r>
      <rPr>
        <b/>
        <sz val="11"/>
        <rFont val="Times New Roman"/>
        <family val="1"/>
      </rPr>
      <t>Building details floor wise</t>
    </r>
  </si>
  <si>
    <r>
      <rPr>
        <b/>
        <sz val="11"/>
        <rFont val="Times New Roman"/>
        <family val="1"/>
      </rPr>
      <t>Details of Flats in Building</t>
    </r>
  </si>
  <si>
    <r>
      <rPr>
        <b/>
        <sz val="12"/>
        <rFont val="Times New Roman"/>
        <family val="1"/>
      </rPr>
      <t>Sr.</t>
    </r>
  </si>
  <si>
    <r>
      <rPr>
        <b/>
        <sz val="12"/>
        <rFont val="Times New Roman"/>
        <family val="1"/>
      </rPr>
      <t>Flat No.</t>
    </r>
  </si>
  <si>
    <r>
      <rPr>
        <b/>
        <sz val="12"/>
        <rFont val="Times New Roman"/>
        <family val="1"/>
      </rPr>
      <t>Description</t>
    </r>
  </si>
  <si>
    <r>
      <rPr>
        <b/>
        <sz val="11"/>
        <rFont val="Times New Roman"/>
        <family val="1"/>
      </rPr>
      <t>Carpet area</t>
    </r>
  </si>
  <si>
    <r>
      <rPr>
        <b/>
        <sz val="12"/>
        <rFont val="Times New Roman"/>
        <family val="1"/>
      </rPr>
      <t xml:space="preserve">Fungi
</t>
    </r>
    <r>
      <rPr>
        <b/>
        <sz val="12"/>
        <rFont val="Times New Roman"/>
        <family val="1"/>
      </rPr>
      <t>ble area</t>
    </r>
  </si>
  <si>
    <r>
      <rPr>
        <b/>
        <sz val="12"/>
        <rFont val="Times New Roman"/>
        <family val="1"/>
      </rPr>
      <t xml:space="preserve">Gross
</t>
    </r>
    <r>
      <rPr>
        <b/>
        <sz val="12"/>
        <rFont val="Times New Roman"/>
        <family val="1"/>
      </rPr>
      <t>Carpet area</t>
    </r>
  </si>
  <si>
    <r>
      <rPr>
        <b/>
        <sz val="12"/>
        <rFont val="Times New Roman"/>
        <family val="1"/>
      </rPr>
      <t>Saleable area</t>
    </r>
  </si>
  <si>
    <r>
      <rPr>
        <b/>
        <sz val="12"/>
        <rFont val="Times New Roman"/>
        <family val="1"/>
      </rPr>
      <t>PLC Y/N</t>
    </r>
  </si>
  <si>
    <r>
      <rPr>
        <b/>
        <sz val="12"/>
        <rFont val="Times New Roman"/>
        <family val="1"/>
      </rPr>
      <t>Ground Floor For Parking (All Wings)</t>
    </r>
  </si>
  <si>
    <r>
      <rPr>
        <b/>
        <sz val="12"/>
        <rFont val="Times New Roman"/>
        <family val="1"/>
      </rPr>
      <t>A Wing</t>
    </r>
  </si>
  <si>
    <r>
      <rPr>
        <b/>
        <sz val="12"/>
        <rFont val="Times New Roman"/>
        <family val="1"/>
      </rPr>
      <t>1st &amp; 3rd Floor</t>
    </r>
  </si>
  <si>
    <r>
      <rPr>
        <sz val="12"/>
        <rFont val="Times New Roman"/>
        <family val="1"/>
      </rPr>
      <t>1BHK</t>
    </r>
  </si>
  <si>
    <r>
      <rPr>
        <sz val="12"/>
        <rFont val="Times New Roman"/>
        <family val="1"/>
      </rPr>
      <t>NA</t>
    </r>
  </si>
  <si>
    <r>
      <rPr>
        <sz val="12"/>
        <rFont val="Times New Roman"/>
        <family val="1"/>
      </rPr>
      <t>2BHK</t>
    </r>
  </si>
  <si>
    <r>
      <rPr>
        <sz val="12"/>
        <rFont val="Times New Roman"/>
        <family val="1"/>
      </rPr>
      <t>1RK</t>
    </r>
  </si>
  <si>
    <r>
      <rPr>
        <b/>
        <sz val="12"/>
        <rFont val="Times New Roman"/>
        <family val="1"/>
      </rPr>
      <t>2nd Floor</t>
    </r>
  </si>
  <si>
    <r>
      <rPr>
        <b/>
        <sz val="12"/>
        <rFont val="Times New Roman"/>
        <family val="1"/>
      </rPr>
      <t>4th Floor</t>
    </r>
  </si>
  <si>
    <r>
      <rPr>
        <b/>
        <sz val="12"/>
        <rFont val="Times New Roman"/>
        <family val="1"/>
      </rPr>
      <t>B Wing</t>
    </r>
  </si>
  <si>
    <r>
      <rPr>
        <b/>
        <sz val="12"/>
        <rFont val="Times New Roman"/>
        <family val="1"/>
      </rPr>
      <t>C Wing</t>
    </r>
  </si>
  <si>
    <r>
      <rPr>
        <b/>
        <sz val="12"/>
        <rFont val="Times New Roman"/>
        <family val="1"/>
      </rPr>
      <t>D Wing</t>
    </r>
  </si>
  <si>
    <r>
      <rPr>
        <sz val="11"/>
        <rFont val="Times New Roman"/>
        <family val="1"/>
      </rPr>
      <t>Undertaking :</t>
    </r>
  </si>
  <si>
    <r>
      <rPr>
        <sz val="11"/>
        <rFont val="Times New Roman"/>
        <family val="1"/>
      </rPr>
      <t>1) We have personally visited the property &amp; identified the same based on the documents provided</t>
    </r>
  </si>
  <si>
    <r>
      <rPr>
        <sz val="11"/>
        <rFont val="Times New Roman"/>
        <family val="1"/>
      </rPr>
      <t>2) I/We have no direct or Indirect Interest in the property being valued</t>
    </r>
  </si>
  <si>
    <r>
      <rPr>
        <sz val="11"/>
        <rFont val="Times New Roman"/>
        <family val="1"/>
      </rPr>
      <t>3) The information furnished above is true and correct to my/our knowledge.</t>
    </r>
  </si>
  <si>
    <r>
      <rPr>
        <sz val="11"/>
        <rFont val="Times New Roman"/>
        <family val="1"/>
      </rPr>
      <t>4)  The saleable area is as per Our Calculation.</t>
    </r>
  </si>
  <si>
    <r>
      <rPr>
        <sz val="11"/>
        <rFont val="Times New Roman"/>
        <family val="1"/>
      </rPr>
      <t>5) Legal title of the property is not verified by us.</t>
    </r>
  </si>
  <si>
    <r>
      <rPr>
        <sz val="11"/>
        <rFont val="Times New Roman"/>
        <family val="1"/>
      </rPr>
      <t>6) Gross carpet area =  Net Carpet area + Fungible area.</t>
    </r>
  </si>
  <si>
    <r>
      <rPr>
        <sz val="11"/>
        <rFont val="Times New Roman"/>
        <family val="1"/>
      </rPr>
      <t xml:space="preserve">7) Fungible Area= Enclosed Balcony + Flower Bed + Covered Balcony + Service Slab + Duct + Chajja +
</t>
    </r>
    <r>
      <rPr>
        <sz val="11"/>
        <rFont val="Times New Roman"/>
        <family val="1"/>
      </rPr>
      <t>Wheather Shed area.</t>
    </r>
  </si>
  <si>
    <t>Expiry date: NA</t>
  </si>
  <si>
    <t>NA</t>
  </si>
  <si>
    <t>Yes</t>
  </si>
  <si>
    <t>Wheather the construction is as per approved Building plan : Under Construction</t>
  </si>
  <si>
    <t>M/s.Rumee Construction</t>
  </si>
  <si>
    <t>Rumee Regency</t>
  </si>
  <si>
    <t>Rumee Regency, Gut No.120/1, Shivkar, Panvel, Raigad.</t>
  </si>
  <si>
    <t>Village Shivkar Bus Stop</t>
  </si>
  <si>
    <t>Axis Sanpada</t>
  </si>
  <si>
    <t>Accessibility of the project from the city:(Proximities to civic amenities like school, hospital &amp; market,etc.)</t>
  </si>
  <si>
    <t>Construction details:</t>
  </si>
  <si>
    <t>Particulars</t>
  </si>
  <si>
    <t xml:space="preserve">totaL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</si>
  <si>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</si>
  <si>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</si>
  <si>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</si>
  <si>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</si>
  <si>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</si>
  <si>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</si>
  <si>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</si>
  <si>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</si>
  <si>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</si>
  <si>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</si>
  <si>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</si>
  <si>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</si>
  <si>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</si>
  <si>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</si>
  <si>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</si>
  <si>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</si>
  <si>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</si>
  <si>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</si>
  <si>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</si>
  <si>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</si>
  <si>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</si>
  <si>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</si>
  <si>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</si>
  <si>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</si>
  <si>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Authorized Signatory 
Name &amp; Seal of the agency</t>
  </si>
  <si>
    <t>Date :</t>
  </si>
  <si>
    <t>Google Map :</t>
  </si>
  <si>
    <r>
      <t xml:space="preserve">Does the property have electricity/water/Drainage
</t>
    </r>
    <r>
      <rPr>
        <sz val="11"/>
        <rFont val="Times New Roman"/>
        <family val="1"/>
      </rPr>
      <t>Connection</t>
    </r>
  </si>
  <si>
    <r>
      <rPr>
        <b/>
        <sz val="11.5"/>
        <rFont val="Times New Roman"/>
        <family val="1"/>
      </rPr>
      <t>Attached
Terrace area</t>
    </r>
  </si>
  <si>
    <t>PHOTOGRAPHS OF PROPERTY :</t>
  </si>
  <si>
    <t>1,00,000/-</t>
  </si>
  <si>
    <t>Pratiksha</t>
  </si>
  <si>
    <t xml:space="preserve">O. Certificate No.: </t>
  </si>
  <si>
    <t>Tuesday light nhi hoti to kam band hota he</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</si>
  <si>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</si>
  <si>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</si>
  <si>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</si>
  <si>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</si>
  <si>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</si>
  <si>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</si>
  <si>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</si>
  <si>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</si>
  <si>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</si>
  <si>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</si>
  <si>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</si>
  <si>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</si>
  <si>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housing.</t>
  </si>
  <si>
    <t>1Rk</t>
  </si>
  <si>
    <t>1BHK</t>
  </si>
  <si>
    <t>Shivkar, Panvel</t>
  </si>
  <si>
    <t>Building plan approval No</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</si>
  <si>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</si>
  <si>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</si>
  <si>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</si>
  <si>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</si>
  <si>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</si>
  <si>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</si>
  <si>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</si>
  <si>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</si>
  <si>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</si>
  <si>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</si>
  <si>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</si>
  <si>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</si>
  <si>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</si>
  <si>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</si>
  <si>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</si>
  <si>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</si>
  <si>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</si>
  <si>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</si>
  <si>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</si>
  <si>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</si>
  <si>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</si>
  <si>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</si>
  <si>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</si>
  <si>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</si>
  <si>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</si>
  <si>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</si>
  <si>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</si>
  <si>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</si>
  <si>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</si>
  <si>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</si>
  <si>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</si>
  <si>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</si>
  <si>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Gr.+ 1st to 4th Floor</t>
  </si>
  <si>
    <t xml:space="preserve">RCC </t>
  </si>
  <si>
    <t>Wing B = Gr.+ 1st to 4th Floor</t>
  </si>
  <si>
    <t>RERA No.</t>
  </si>
  <si>
    <t xml:space="preserve">P52000014440
</t>
  </si>
  <si>
    <t>No of floors at site : Gr.+ 1st to 4th Floor</t>
  </si>
  <si>
    <t>120/1</t>
  </si>
  <si>
    <t>Development charges</t>
  </si>
  <si>
    <t>CIDCO/NAINA/Panvel/Shivkar/BP- 138/AmendedCC/2017/881
Valid Up to: Wing A, B, C &amp; D =  Gr + 1st to 4th Floor</t>
  </si>
  <si>
    <t>Projected life : 60 Years After Completion</t>
  </si>
  <si>
    <t>Wing A &amp; B= Gr.+ 1st to 4th Floor</t>
  </si>
  <si>
    <t>Location Link</t>
  </si>
  <si>
    <t>https://goo.gl/maps/HmJ3SWX6gauGCT7C7</t>
  </si>
  <si>
    <t>Office No. 1031, Wing J, Akshar Business Park, Plot No. 03 Sector 25, Near APMC Market, 
Vashi, Navi Mumbai, Maharashtra 400703 TEL: 022-46090378/79/8
E mail : vsjcapf@gmail.com. Web site : www.vsjadon.com</t>
  </si>
  <si>
    <t>410 206</t>
  </si>
  <si>
    <t>Expected Completion</t>
  </si>
  <si>
    <t>Documents Provided</t>
  </si>
  <si>
    <t>18.983537,73.152604</t>
  </si>
  <si>
    <t>17/11/2017.</t>
  </si>
  <si>
    <t>Wing C = Gr.+ 1st to 5th Floor</t>
  </si>
  <si>
    <t>Wing D = Gr.+ 1st to 5th Floor</t>
  </si>
  <si>
    <t>Construction work is increase from the last visit (12/09/2024). but work is stop at the time of visit.
    Wing C &amp; D = Construction work is same as last visit (dtd. 12/12/2024) but work is in process at the time of visit. (Slow Speed).</t>
  </si>
  <si>
    <r>
      <t>Remarks:
1. Wing A to D  =  Construction Work increased as compared to previous visits. But no active work found at the time of visit.
2. We considered saleable area as per our calculation.
3. We considered rate as per market inquire.
4. Recommended rate should be considered as all inclusive rate if other charges are not mentioned. (Excluding GST &amp; other government Taxes).
5. Car parking is subjected to authentic documentation.</t>
    </r>
    <r>
      <rPr>
        <b/>
        <sz val="11"/>
        <color rgb="FFFF0000"/>
        <rFont val="Times New Roman"/>
        <family val="1"/>
      </rPr>
      <t xml:space="preserve">
</t>
    </r>
    <r>
      <rPr>
        <b/>
        <sz val="11"/>
        <color theme="1"/>
        <rFont val="Times New Roman"/>
        <family val="1"/>
      </rPr>
      <t xml:space="preserve">6. </t>
    </r>
    <r>
      <rPr>
        <b/>
        <sz val="11"/>
        <rFont val="Times New Roman"/>
        <family val="1"/>
      </rPr>
      <t xml:space="preserve">Since the project has received first CC on 17/11/2017, But construction work is not yet Completed. Please provide revised approved CC.
7. Wing C &amp; D - We have considered construction percent as per proposed no of floor( Gr.+ 5th Floor) because construction work goes beyond approved no. of floor(Gr.+ 4th Floor).
6. On site, we meet Mr. Ramdev (Contractor) - 9930931531.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</si>
</sst>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4" x14ac:knownFonts="1">
    <font>
      <sz val="10"/>
      <color rgb="FF000000"/>
      <name val="Times New Roman"/>
      <charset val="204"/>
    </font>
    <font>
      <sz val="11"/>
      <color theme="1"/>
      <name val="Calibri"/>
      <family val="2"/>
      <scheme val="minor"/>
    </font>
    <font>
      <sz val="11"/>
      <color theme="1"/>
      <name val="Calibri"/>
      <family val="2"/>
      <scheme val="minor"/>
    </font>
    <font>
      <b/>
      <sz val="11"/>
      <name val="Times New Roman"/>
      <family val="1"/>
    </font>
    <font>
      <sz val="11"/>
      <name val="Times New Roman"/>
      <family val="1"/>
    </font>
    <font>
      <sz val="11"/>
      <color rgb="FF000000"/>
      <name val="Times New Roman"/>
      <family val="2"/>
    </font>
    <font>
      <b/>
      <sz val="12"/>
      <name val="Times New Roman"/>
      <family val="1"/>
    </font>
    <font>
      <sz val="12"/>
      <color rgb="FF000000"/>
      <name val="Times New Roman"/>
      <family val="2"/>
    </font>
    <font>
      <sz val="12"/>
      <name val="Times New Roman"/>
      <family val="1"/>
    </font>
    <font>
      <sz val="11"/>
      <name val="Times New Roman"/>
      <family val="1"/>
    </font>
    <font>
      <b/>
      <sz val="11"/>
      <color theme="1"/>
      <name val="Calibri"/>
      <family val="2"/>
      <scheme val="minor"/>
    </font>
    <font>
      <b/>
      <sz val="11.5"/>
      <name val="Times New Roman"/>
      <family val="1"/>
    </font>
    <font>
      <sz val="10"/>
      <color rgb="FF000000"/>
      <name val="Times New Roman"/>
      <family val="1"/>
    </font>
    <font>
      <b/>
      <sz val="11"/>
      <color rgb="FF000000"/>
      <name val="Times New Roman"/>
      <family val="1"/>
    </font>
    <font>
      <sz val="11.5"/>
      <color rgb="FF000000"/>
      <name val="Times New Roman"/>
      <family val="1"/>
    </font>
    <font>
      <b/>
      <sz val="10"/>
      <color rgb="FF000000"/>
      <name val="Times New Roman"/>
      <family val="1"/>
    </font>
    <font>
      <sz val="11"/>
      <color indexed="8"/>
      <name val="Calibri"/>
      <family val="2"/>
    </font>
    <font>
      <sz val="11"/>
      <color rgb="FFFF0000"/>
      <name val="Calibri"/>
      <family val="2"/>
      <scheme val="minor"/>
    </font>
    <font>
      <sz val="11"/>
      <color rgb="FFFF0000"/>
      <name val="Calibri"/>
      <family val="2"/>
    </font>
    <font>
      <sz val="11"/>
      <color rgb="FF000000"/>
      <name val="Times New Roman"/>
      <family val="1"/>
    </font>
    <font>
      <sz val="12"/>
      <color theme="1"/>
      <name val="Times New Roman"/>
      <family val="1"/>
    </font>
    <font>
      <u/>
      <sz val="10"/>
      <color theme="10"/>
      <name val="Times New Roman"/>
      <family val="1"/>
    </font>
    <font>
      <b/>
      <sz val="11"/>
      <color rgb="FFFF0000"/>
      <name val="Times New Roman"/>
      <family val="1"/>
    </font>
    <font>
      <b/>
      <sz val="11"/>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16" fillId="0" borderId="0"/>
    <xf numFmtId="0" fontId="2" fillId="0" borderId="0"/>
    <xf numFmtId="164" fontId="16" fillId="0" borderId="0" applyFont="0" applyFill="0" applyBorder="0" applyAlignment="0" applyProtection="0"/>
    <xf numFmtId="0" fontId="1" fillId="0" borderId="0"/>
    <xf numFmtId="0" fontId="21" fillId="0" borderId="0" applyNumberFormat="0" applyFill="0" applyBorder="0" applyAlignment="0" applyProtection="0"/>
  </cellStyleXfs>
  <cellXfs count="106">
    <xf numFmtId="0" fontId="0" fillId="0" borderId="0" xfId="0" applyAlignment="1">
      <alignment horizontal="left" vertical="top"/>
    </xf>
    <xf numFmtId="0" fontId="0" fillId="0" borderId="0" xfId="0"/>
    <xf numFmtId="0" fontId="10" fillId="2" borderId="2" xfId="0" applyFont="1" applyFill="1" applyBorder="1"/>
    <xf numFmtId="0" fontId="0" fillId="0" borderId="2" xfId="0" applyBorder="1"/>
    <xf numFmtId="0" fontId="0" fillId="0" borderId="6" xfId="0" applyBorder="1"/>
    <xf numFmtId="0" fontId="0" fillId="0" borderId="0" xfId="0" applyAlignment="1">
      <alignment wrapText="1"/>
    </xf>
    <xf numFmtId="0" fontId="0" fillId="0" borderId="2" xfId="0" applyBorder="1" applyAlignment="1">
      <alignment wrapText="1"/>
    </xf>
    <xf numFmtId="1" fontId="0" fillId="0" borderId="2" xfId="0" applyNumberFormat="1" applyBorder="1"/>
    <xf numFmtId="0" fontId="12" fillId="0" borderId="0" xfId="0" applyFont="1" applyAlignment="1">
      <alignment horizontal="center" vertical="center"/>
    </xf>
    <xf numFmtId="0" fontId="15" fillId="0" borderId="0" xfId="0" applyFont="1" applyAlignment="1">
      <alignment horizontal="left" vertical="top"/>
    </xf>
    <xf numFmtId="0" fontId="13" fillId="0" borderId="0" xfId="0" applyFont="1" applyAlignment="1">
      <alignment horizontal="left" vertical="top"/>
    </xf>
    <xf numFmtId="14" fontId="16" fillId="0" borderId="0" xfId="1" applyNumberFormat="1"/>
    <xf numFmtId="0" fontId="16" fillId="0" borderId="0" xfId="1"/>
    <xf numFmtId="0" fontId="0" fillId="0" borderId="2" xfId="0" applyBorder="1" applyAlignment="1">
      <alignment horizontal="center" vertical="top"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4" fillId="0" borderId="2" xfId="0" applyFont="1" applyBorder="1" applyAlignment="1">
      <alignment vertical="top" wrapText="1"/>
    </xf>
    <xf numFmtId="0" fontId="2" fillId="0" borderId="0" xfId="2"/>
    <xf numFmtId="0" fontId="10" fillId="0" borderId="2" xfId="2" applyFont="1" applyBorder="1" applyAlignment="1">
      <alignment horizontal="center" vertical="top" wrapText="1"/>
    </xf>
    <xf numFmtId="0" fontId="2" fillId="0" borderId="2" xfId="2" applyBorder="1" applyAlignment="1">
      <alignment horizontal="center" vertical="center"/>
    </xf>
    <xf numFmtId="0" fontId="2" fillId="0" borderId="2" xfId="2" applyBorder="1" applyAlignment="1">
      <alignment horizontal="left" vertical="center"/>
    </xf>
    <xf numFmtId="1" fontId="2" fillId="0" borderId="2" xfId="2" applyNumberFormat="1" applyBorder="1" applyAlignment="1">
      <alignment horizontal="center" vertical="center"/>
    </xf>
    <xf numFmtId="165" fontId="2" fillId="0" borderId="2" xfId="3" applyNumberFormat="1" applyFont="1" applyBorder="1" applyAlignment="1">
      <alignment horizontal="right" vertical="center"/>
    </xf>
    <xf numFmtId="0" fontId="2" fillId="0" borderId="2" xfId="2" applyBorder="1" applyAlignment="1">
      <alignment horizontal="left" vertical="center" wrapText="1"/>
    </xf>
    <xf numFmtId="0" fontId="10" fillId="0" borderId="2" xfId="2" applyFont="1" applyBorder="1" applyAlignment="1">
      <alignment horizontal="center" vertical="center"/>
    </xf>
    <xf numFmtId="1" fontId="17" fillId="0" borderId="2" xfId="2" applyNumberFormat="1" applyFont="1" applyBorder="1" applyAlignment="1">
      <alignment horizontal="center" vertical="center"/>
    </xf>
    <xf numFmtId="0" fontId="16" fillId="0" borderId="2" xfId="1" applyBorder="1" applyAlignment="1">
      <alignment horizontal="center" vertical="center"/>
    </xf>
    <xf numFmtId="0" fontId="18" fillId="0" borderId="0" xfId="1" applyFont="1"/>
    <xf numFmtId="0" fontId="20" fillId="0" borderId="7" xfId="4" applyFont="1" applyBorder="1" applyProtection="1">
      <protection hidden="1"/>
    </xf>
    <xf numFmtId="0" fontId="20" fillId="0" borderId="8" xfId="4" applyFont="1" applyBorder="1" applyProtection="1">
      <protection hidden="1"/>
    </xf>
    <xf numFmtId="0" fontId="20" fillId="0" borderId="0" xfId="4" applyFont="1" applyProtection="1">
      <protection hidden="1"/>
    </xf>
    <xf numFmtId="0" fontId="20" fillId="0" borderId="9" xfId="4" applyFont="1" applyBorder="1" applyProtection="1">
      <protection hidden="1"/>
    </xf>
    <xf numFmtId="0" fontId="19" fillId="0" borderId="0" xfId="0" applyFont="1" applyProtection="1">
      <protection hidden="1"/>
    </xf>
    <xf numFmtId="0" fontId="20" fillId="0" borderId="9" xfId="4" applyFont="1" applyBorder="1"/>
    <xf numFmtId="0" fontId="19"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0" fontId="19" fillId="0" borderId="10" xfId="0" applyFont="1" applyBorder="1" applyProtection="1">
      <protection hidden="1"/>
    </xf>
    <xf numFmtId="1" fontId="0" fillId="0" borderId="11" xfId="0" applyNumberFormat="1" applyBorder="1"/>
    <xf numFmtId="0" fontId="6" fillId="0" borderId="2" xfId="0" applyFont="1" applyBorder="1" applyAlignment="1">
      <alignment horizontal="center" vertical="top" wrapText="1"/>
    </xf>
    <xf numFmtId="0" fontId="6" fillId="0" borderId="2" xfId="0" applyFont="1" applyBorder="1" applyAlignment="1">
      <alignment horizontal="left" vertical="top" wrapText="1" indent="1"/>
    </xf>
    <xf numFmtId="0" fontId="0" fillId="0" borderId="2" xfId="0" applyBorder="1" applyAlignment="1">
      <alignment horizontal="left" vertical="top" wrapText="1" indent="1"/>
    </xf>
    <xf numFmtId="0" fontId="14" fillId="0" borderId="2" xfId="0" applyFont="1" applyBorder="1" applyAlignment="1">
      <alignment horizontal="center" vertical="top" wrapText="1"/>
    </xf>
    <xf numFmtId="1" fontId="7" fillId="0" borderId="2" xfId="0" applyNumberFormat="1" applyFont="1" applyBorder="1" applyAlignment="1">
      <alignment horizontal="right" vertical="top" indent="2" shrinkToFit="1"/>
    </xf>
    <xf numFmtId="1" fontId="7" fillId="0" borderId="2" xfId="0" applyNumberFormat="1" applyFont="1" applyBorder="1" applyAlignment="1">
      <alignment horizontal="center" vertical="top" shrinkToFit="1"/>
    </xf>
    <xf numFmtId="0" fontId="8" fillId="0" borderId="2" xfId="0" applyFont="1" applyBorder="1" applyAlignment="1">
      <alignment horizontal="center" vertical="top" wrapText="1"/>
    </xf>
    <xf numFmtId="1" fontId="7" fillId="0" borderId="2" xfId="0" applyNumberFormat="1" applyFont="1" applyBorder="1" applyAlignment="1">
      <alignment horizontal="left" vertical="top" indent="2" shrinkToFit="1"/>
    </xf>
    <xf numFmtId="1" fontId="9" fillId="0" borderId="2" xfId="0" applyNumberFormat="1" applyFont="1" applyBorder="1" applyAlignment="1">
      <alignment horizontal="center" vertical="top" shrinkToFit="1"/>
    </xf>
    <xf numFmtId="0" fontId="8" fillId="0" borderId="2" xfId="4" applyFont="1" applyBorder="1" applyAlignment="1" applyProtection="1">
      <alignment horizontal="center" wrapText="1"/>
      <protection locked="0"/>
    </xf>
    <xf numFmtId="1" fontId="8" fillId="0" borderId="2" xfId="4" applyNumberFormat="1" applyFont="1" applyBorder="1" applyAlignment="1" applyProtection="1">
      <alignment horizontal="center" wrapText="1"/>
      <protection locked="0"/>
    </xf>
    <xf numFmtId="0" fontId="8" fillId="0" borderId="2" xfId="4" applyFont="1" applyBorder="1" applyAlignment="1" applyProtection="1">
      <alignment horizontal="center" vertical="top" wrapText="1"/>
      <protection locked="0"/>
    </xf>
    <xf numFmtId="0" fontId="8" fillId="0" borderId="2" xfId="4" applyFont="1" applyBorder="1" applyAlignment="1" applyProtection="1">
      <alignment horizontal="center" vertical="top"/>
      <protection locked="0"/>
    </xf>
    <xf numFmtId="0" fontId="8" fillId="0" borderId="16" xfId="4" applyFont="1" applyBorder="1" applyAlignment="1" applyProtection="1">
      <alignment horizontal="center" vertical="top"/>
      <protection locked="0"/>
    </xf>
    <xf numFmtId="0" fontId="8" fillId="0" borderId="19" xfId="4" applyFont="1" applyBorder="1" applyAlignment="1" applyProtection="1">
      <alignment horizontal="center" wrapText="1"/>
      <protection locked="0"/>
    </xf>
    <xf numFmtId="0" fontId="12" fillId="0" borderId="1" xfId="0" applyFont="1" applyBorder="1" applyAlignment="1">
      <alignment horizontal="center" vertical="top" wrapText="1"/>
    </xf>
    <xf numFmtId="0" fontId="0" fillId="0" borderId="0" xfId="0" applyAlignment="1">
      <alignment horizontal="center" vertical="top" wrapText="1"/>
    </xf>
    <xf numFmtId="0" fontId="4" fillId="0" borderId="2"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9" fontId="8" fillId="3" borderId="19" xfId="4" applyNumberFormat="1" applyFont="1" applyFill="1" applyBorder="1" applyAlignment="1" applyProtection="1">
      <alignment horizontal="center" vertical="center" wrapText="1"/>
      <protection hidden="1"/>
    </xf>
    <xf numFmtId="0" fontId="8" fillId="0" borderId="2" xfId="4" applyFont="1" applyBorder="1" applyAlignment="1" applyProtection="1">
      <alignment horizontal="center" vertical="top" wrapText="1"/>
      <protection locked="0"/>
    </xf>
    <xf numFmtId="0" fontId="3" fillId="0" borderId="2" xfId="0" applyFont="1" applyBorder="1" applyAlignment="1">
      <alignment horizontal="left" vertical="top" wrapText="1"/>
    </xf>
    <xf numFmtId="3" fontId="5" fillId="0" borderId="2" xfId="0" applyNumberFormat="1" applyFont="1" applyBorder="1" applyAlignment="1">
      <alignment horizontal="left" vertical="top" shrinkToFit="1"/>
    </xf>
    <xf numFmtId="0" fontId="3" fillId="0" borderId="2" xfId="0" applyFont="1" applyBorder="1" applyAlignment="1">
      <alignment horizontal="center" vertical="top" wrapText="1"/>
    </xf>
    <xf numFmtId="0" fontId="0" fillId="0" borderId="2" xfId="0" applyBorder="1" applyAlignment="1">
      <alignment horizontal="left" vertical="top" wrapText="1"/>
    </xf>
    <xf numFmtId="0" fontId="12" fillId="0" borderId="2" xfId="0" applyFont="1" applyBorder="1" applyAlignment="1">
      <alignment horizontal="left" vertical="top" wrapText="1"/>
    </xf>
    <xf numFmtId="2" fontId="5" fillId="0" borderId="2" xfId="0" applyNumberFormat="1" applyFont="1" applyBorder="1" applyAlignment="1">
      <alignment horizontal="left" vertical="top" shrinkToFit="1"/>
    </xf>
    <xf numFmtId="0" fontId="4" fillId="0" borderId="2" xfId="0" applyFont="1" applyBorder="1" applyAlignment="1">
      <alignment horizontal="center" vertical="top" wrapText="1"/>
    </xf>
    <xf numFmtId="0" fontId="21" fillId="0" borderId="3" xfId="5" applyFill="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indent="2"/>
    </xf>
    <xf numFmtId="0" fontId="4" fillId="0" borderId="2" xfId="0" applyFont="1" applyBorder="1" applyAlignment="1">
      <alignment horizontal="left" vertical="top" wrapText="1" indent="4"/>
    </xf>
    <xf numFmtId="0" fontId="4" fillId="0" borderId="2" xfId="0" applyFont="1" applyBorder="1" applyAlignment="1">
      <alignment horizontal="left" vertical="top" wrapText="1" indent="3"/>
    </xf>
    <xf numFmtId="0" fontId="8" fillId="0" borderId="16" xfId="4" applyFont="1" applyBorder="1" applyAlignment="1" applyProtection="1">
      <alignment horizontal="center" vertical="top" wrapText="1"/>
      <protection locked="0"/>
    </xf>
    <xf numFmtId="9" fontId="8" fillId="3" borderId="2" xfId="4" applyNumberFormat="1" applyFont="1" applyFill="1" applyBorder="1" applyAlignment="1" applyProtection="1">
      <alignment horizontal="center" vertical="center" wrapText="1"/>
      <protection hidden="1"/>
    </xf>
    <xf numFmtId="0" fontId="8" fillId="0" borderId="16" xfId="4" applyFont="1" applyBorder="1" applyAlignment="1" applyProtection="1">
      <alignment horizontal="center" vertical="top"/>
      <protection locked="0"/>
    </xf>
    <xf numFmtId="0" fontId="8" fillId="0" borderId="2" xfId="4" applyFont="1" applyBorder="1" applyAlignment="1" applyProtection="1">
      <alignment horizontal="center" vertical="top"/>
      <protection locked="0"/>
    </xf>
    <xf numFmtId="0" fontId="6" fillId="0" borderId="13" xfId="4" applyFont="1" applyBorder="1" applyAlignment="1" applyProtection="1">
      <alignment horizontal="center" vertical="top" wrapText="1"/>
      <protection locked="0"/>
    </xf>
    <xf numFmtId="0" fontId="6" fillId="0" borderId="14" xfId="4" applyFont="1" applyBorder="1" applyAlignment="1" applyProtection="1">
      <alignment horizontal="center" vertical="top" wrapText="1"/>
      <protection locked="0"/>
    </xf>
    <xf numFmtId="0" fontId="6" fillId="0" borderId="14" xfId="4" applyFont="1" applyBorder="1" applyAlignment="1" applyProtection="1">
      <alignment horizontal="left" vertical="top" wrapText="1"/>
      <protection locked="0"/>
    </xf>
    <xf numFmtId="0" fontId="6" fillId="0" borderId="15" xfId="4" applyFont="1" applyBorder="1" applyAlignment="1" applyProtection="1">
      <alignment horizontal="left" vertical="top" wrapText="1"/>
      <protection locked="0"/>
    </xf>
    <xf numFmtId="0" fontId="8" fillId="0" borderId="17" xfId="4" applyFont="1" applyBorder="1" applyAlignment="1" applyProtection="1">
      <alignment horizontal="center" vertical="top"/>
      <protection locked="0"/>
    </xf>
    <xf numFmtId="0" fontId="6" fillId="0" borderId="16" xfId="4" applyFont="1" applyBorder="1" applyAlignment="1" applyProtection="1">
      <alignment horizontal="left" vertical="top"/>
      <protection locked="0"/>
    </xf>
    <xf numFmtId="0" fontId="6" fillId="0" borderId="2" xfId="4" applyFont="1" applyBorder="1" applyAlignment="1" applyProtection="1">
      <alignment horizontal="left" vertical="top"/>
      <protection locked="0"/>
    </xf>
    <xf numFmtId="0" fontId="6" fillId="0" borderId="2" xfId="4" applyFont="1" applyBorder="1" applyAlignment="1" applyProtection="1">
      <alignment horizontal="left" vertical="top" wrapText="1"/>
      <protection locked="0"/>
    </xf>
    <xf numFmtId="0" fontId="6" fillId="0" borderId="17" xfId="4" applyFont="1" applyBorder="1" applyAlignment="1" applyProtection="1">
      <alignment horizontal="left" vertical="top" wrapText="1"/>
      <protection locked="0"/>
    </xf>
    <xf numFmtId="0" fontId="8" fillId="0" borderId="17" xfId="4" applyFont="1" applyBorder="1" applyAlignment="1" applyProtection="1">
      <alignment horizontal="center" vertical="top" wrapText="1"/>
      <protection locked="0"/>
    </xf>
    <xf numFmtId="9" fontId="8" fillId="3" borderId="17" xfId="4" applyNumberFormat="1" applyFont="1" applyFill="1" applyBorder="1" applyAlignment="1" applyProtection="1">
      <alignment horizontal="center" vertical="center" wrapText="1"/>
      <protection hidden="1"/>
    </xf>
    <xf numFmtId="9" fontId="8" fillId="3" borderId="20" xfId="4" applyNumberFormat="1" applyFont="1" applyFill="1" applyBorder="1" applyAlignment="1" applyProtection="1">
      <alignment horizontal="center" vertical="center" wrapText="1"/>
      <protection hidden="1"/>
    </xf>
    <xf numFmtId="0" fontId="0" fillId="0" borderId="2" xfId="0" applyBorder="1" applyAlignment="1">
      <alignment horizontal="center" vertical="top" wrapText="1"/>
    </xf>
    <xf numFmtId="14" fontId="4" fillId="0" borderId="2" xfId="0" applyNumberFormat="1" applyFont="1" applyBorder="1" applyAlignment="1">
      <alignment horizontal="left" vertical="top" wrapText="1"/>
    </xf>
    <xf numFmtId="0" fontId="4" fillId="0" borderId="2" xfId="0" applyFont="1" applyBorder="1" applyAlignment="1">
      <alignment vertical="top" wrapText="1"/>
    </xf>
    <xf numFmtId="1" fontId="5" fillId="0" borderId="2" xfId="0" applyNumberFormat="1" applyFont="1" applyBorder="1" applyAlignment="1">
      <alignment horizontal="left" vertical="top" shrinkToFit="1"/>
    </xf>
    <xf numFmtId="0" fontId="6" fillId="0" borderId="2" xfId="0" applyFont="1" applyBorder="1" applyAlignment="1">
      <alignment horizontal="center" vertical="top" wrapText="1"/>
    </xf>
    <xf numFmtId="0" fontId="8" fillId="0" borderId="18" xfId="4" applyFont="1" applyBorder="1" applyAlignment="1" applyProtection="1">
      <alignment horizontal="center" vertical="top" wrapText="1"/>
      <protection locked="0"/>
    </xf>
    <xf numFmtId="0" fontId="8" fillId="0" borderId="19" xfId="4" applyFont="1" applyBorder="1" applyAlignment="1" applyProtection="1">
      <alignment horizontal="center" vertical="top" wrapText="1"/>
      <protection locked="0"/>
    </xf>
    <xf numFmtId="0" fontId="8" fillId="0" borderId="2" xfId="0" applyFont="1" applyBorder="1" applyAlignment="1">
      <alignment horizontal="center" vertical="top" wrapText="1"/>
    </xf>
    <xf numFmtId="0" fontId="6" fillId="0" borderId="2" xfId="0" applyFont="1" applyBorder="1" applyAlignment="1">
      <alignment horizontal="left" vertical="top" wrapText="1"/>
    </xf>
    <xf numFmtId="0" fontId="4" fillId="0" borderId="12" xfId="0" applyFont="1" applyBorder="1" applyAlignment="1">
      <alignment horizontal="left" vertical="top" wrapText="1"/>
    </xf>
    <xf numFmtId="3" fontId="13" fillId="0" borderId="2" xfId="0" applyNumberFormat="1" applyFont="1" applyBorder="1" applyAlignment="1">
      <alignment horizontal="left" vertical="top" shrinkToFit="1"/>
    </xf>
    <xf numFmtId="0" fontId="10" fillId="0" borderId="2" xfId="2" applyFont="1" applyBorder="1" applyAlignment="1">
      <alignment horizontal="left"/>
    </xf>
    <xf numFmtId="0" fontId="12" fillId="0" borderId="0" xfId="0" applyFont="1" applyAlignment="1">
      <alignment horizontal="center" vertical="top" wrapText="1"/>
    </xf>
  </cellXfs>
  <cellStyles count="6">
    <cellStyle name="Comma 2" xfId="3" xr:uid="{00000000-0005-0000-0000-000000000000}"/>
    <cellStyle name="Excel Built-in Normal 2" xfId="1" xr:uid="{00000000-0005-0000-0000-000001000000}"/>
    <cellStyle name="Hyperlink" xfId="5" builtinId="8"/>
    <cellStyle name="Normal" xfId="0" builtinId="0"/>
    <cellStyle name="Normal 3" xfId="4" xr:uid="{00000000-0005-0000-0000-000004000000}"/>
    <cellStyle name="Normal 4"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391775</xdr:colOff>
      <xdr:row>237</xdr:row>
      <xdr:rowOff>8621</xdr:rowOff>
    </xdr:from>
    <xdr:to>
      <xdr:col>7</xdr:col>
      <xdr:colOff>228043</xdr:colOff>
      <xdr:row>254</xdr:row>
      <xdr:rowOff>41623</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61102" y="49018409"/>
          <a:ext cx="3822114" cy="2773269"/>
        </a:xfrm>
        <a:prstGeom prst="rect">
          <a:avLst/>
        </a:prstGeom>
        <a:noFill/>
        <a:ln w="9525">
          <a:solidFill>
            <a:sysClr val="windowText" lastClr="000000"/>
          </a:solidFill>
          <a:miter lim="800000"/>
          <a:headEnd/>
          <a:tailEnd/>
        </a:ln>
        <a:effectLst/>
      </xdr:spPr>
    </xdr:pic>
    <xdr:clientData/>
  </xdr:twoCellAnchor>
  <xdr:twoCellAnchor editAs="oneCell">
    <xdr:from>
      <xdr:col>1</xdr:col>
      <xdr:colOff>308809</xdr:colOff>
      <xdr:row>254</xdr:row>
      <xdr:rowOff>126540</xdr:rowOff>
    </xdr:from>
    <xdr:to>
      <xdr:col>7</xdr:col>
      <xdr:colOff>284487</xdr:colOff>
      <xdr:row>272</xdr:row>
      <xdr:rowOff>2656</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78136" y="51876598"/>
          <a:ext cx="3961524" cy="2777579"/>
        </a:xfrm>
        <a:prstGeom prst="rect">
          <a:avLst/>
        </a:prstGeom>
        <a:noFill/>
        <a:ln w="9525">
          <a:solidFill>
            <a:sysClr val="windowText" lastClr="000000"/>
          </a:solidFill>
          <a:miter lim="800000"/>
          <a:headEnd/>
          <a:tailEnd/>
        </a:ln>
        <a:effectLst/>
      </xdr:spPr>
    </xdr:pic>
    <xdr:clientData/>
  </xdr:twoCellAnchor>
  <xdr:twoCellAnchor>
    <xdr:from>
      <xdr:col>11</xdr:col>
      <xdr:colOff>590550</xdr:colOff>
      <xdr:row>182</xdr:row>
      <xdr:rowOff>504825</xdr:rowOff>
    </xdr:from>
    <xdr:to>
      <xdr:col>22</xdr:col>
      <xdr:colOff>75138</xdr:colOff>
      <xdr:row>221</xdr:row>
      <xdr:rowOff>15094</xdr:rowOff>
    </xdr:to>
    <xdr:grpSp>
      <xdr:nvGrpSpPr>
        <xdr:cNvPr id="55" name="Group 54">
          <a:extLst>
            <a:ext uri="{FF2B5EF4-FFF2-40B4-BE49-F238E27FC236}">
              <a16:creationId xmlns:a16="http://schemas.microsoft.com/office/drawing/2014/main" id="{BBB38251-CFF9-4B69-856D-B74074DD271C}"/>
            </a:ext>
          </a:extLst>
        </xdr:cNvPr>
        <xdr:cNvGrpSpPr/>
      </xdr:nvGrpSpPr>
      <xdr:grpSpPr>
        <a:xfrm>
          <a:off x="8629650" y="39443025"/>
          <a:ext cx="6190188" cy="6711169"/>
          <a:chOff x="1158399" y="402146"/>
          <a:chExt cx="5138628" cy="6482569"/>
        </a:xfrm>
      </xdr:grpSpPr>
      <xdr:grpSp>
        <xdr:nvGrpSpPr>
          <xdr:cNvPr id="56" name="Group 55">
            <a:extLst>
              <a:ext uri="{FF2B5EF4-FFF2-40B4-BE49-F238E27FC236}">
                <a16:creationId xmlns:a16="http://schemas.microsoft.com/office/drawing/2014/main" id="{5E7BA80B-C105-462A-A8BA-A4DE21249A7F}"/>
              </a:ext>
            </a:extLst>
          </xdr:cNvPr>
          <xdr:cNvGrpSpPr/>
        </xdr:nvGrpSpPr>
        <xdr:grpSpPr>
          <a:xfrm>
            <a:off x="1158399" y="420075"/>
            <a:ext cx="5138628" cy="6464640"/>
            <a:chOff x="1158399" y="420075"/>
            <a:chExt cx="5138628" cy="6464640"/>
          </a:xfrm>
        </xdr:grpSpPr>
        <xdr:pic>
          <xdr:nvPicPr>
            <xdr:cNvPr id="63" name="Picture 62">
              <a:extLst>
                <a:ext uri="{FF2B5EF4-FFF2-40B4-BE49-F238E27FC236}">
                  <a16:creationId xmlns:a16="http://schemas.microsoft.com/office/drawing/2014/main" id="{53547196-AA1A-4B40-9CF1-397613CDE8C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158399" y="420075"/>
              <a:ext cx="3096099" cy="2160000"/>
            </a:xfrm>
            <a:prstGeom prst="rect">
              <a:avLst/>
            </a:prstGeom>
            <a:ln>
              <a:solidFill>
                <a:schemeClr val="tx1"/>
              </a:solidFill>
            </a:ln>
          </xdr:spPr>
        </xdr:pic>
        <xdr:pic>
          <xdr:nvPicPr>
            <xdr:cNvPr id="64" name="Picture 63">
              <a:extLst>
                <a:ext uri="{FF2B5EF4-FFF2-40B4-BE49-F238E27FC236}">
                  <a16:creationId xmlns:a16="http://schemas.microsoft.com/office/drawing/2014/main" id="{6C7E49D6-24C0-4DB1-A11E-8C3AFDEA1D4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411365" y="420075"/>
              <a:ext cx="1885662" cy="2160000"/>
            </a:xfrm>
            <a:prstGeom prst="rect">
              <a:avLst/>
            </a:prstGeom>
            <a:ln>
              <a:solidFill>
                <a:schemeClr val="tx1"/>
              </a:solidFill>
            </a:ln>
          </xdr:spPr>
        </xdr:pic>
        <xdr:pic>
          <xdr:nvPicPr>
            <xdr:cNvPr id="65" name="Picture 64">
              <a:extLst>
                <a:ext uri="{FF2B5EF4-FFF2-40B4-BE49-F238E27FC236}">
                  <a16:creationId xmlns:a16="http://schemas.microsoft.com/office/drawing/2014/main" id="{B3DB9674-B53C-4C36-86B4-CDA938C13E38}"/>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158399" y="2752395"/>
              <a:ext cx="1618312" cy="2160000"/>
            </a:xfrm>
            <a:prstGeom prst="rect">
              <a:avLst/>
            </a:prstGeom>
            <a:ln>
              <a:solidFill>
                <a:schemeClr val="tx1"/>
              </a:solidFill>
            </a:ln>
          </xdr:spPr>
        </xdr:pic>
        <xdr:pic>
          <xdr:nvPicPr>
            <xdr:cNvPr id="66" name="Picture 65">
              <a:extLst>
                <a:ext uri="{FF2B5EF4-FFF2-40B4-BE49-F238E27FC236}">
                  <a16:creationId xmlns:a16="http://schemas.microsoft.com/office/drawing/2014/main" id="{E918EBF6-8CC1-4E6A-8E61-5479DD71B82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918557" y="2752395"/>
              <a:ext cx="1618312" cy="2160000"/>
            </a:xfrm>
            <a:prstGeom prst="rect">
              <a:avLst/>
            </a:prstGeom>
            <a:ln>
              <a:solidFill>
                <a:schemeClr val="tx1"/>
              </a:solidFill>
            </a:ln>
          </xdr:spPr>
        </xdr:pic>
        <xdr:pic>
          <xdr:nvPicPr>
            <xdr:cNvPr id="67" name="Picture 66">
              <a:extLst>
                <a:ext uri="{FF2B5EF4-FFF2-40B4-BE49-F238E27FC236}">
                  <a16:creationId xmlns:a16="http://schemas.microsoft.com/office/drawing/2014/main" id="{05C29AE8-DF45-44B6-BB8E-ABC5778FF74E}"/>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678715" y="2752395"/>
              <a:ext cx="1618312" cy="2160000"/>
            </a:xfrm>
            <a:prstGeom prst="rect">
              <a:avLst/>
            </a:prstGeom>
            <a:ln>
              <a:solidFill>
                <a:schemeClr val="tx1"/>
              </a:solidFill>
            </a:ln>
          </xdr:spPr>
        </xdr:pic>
        <xdr:pic>
          <xdr:nvPicPr>
            <xdr:cNvPr id="68" name="Picture 67">
              <a:extLst>
                <a:ext uri="{FF2B5EF4-FFF2-40B4-BE49-F238E27FC236}">
                  <a16:creationId xmlns:a16="http://schemas.microsoft.com/office/drawing/2014/main" id="{30918847-711E-4123-9E9D-413735E52E62}"/>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850899" y="5084715"/>
              <a:ext cx="1348594" cy="1800000"/>
            </a:xfrm>
            <a:prstGeom prst="rect">
              <a:avLst/>
            </a:prstGeom>
            <a:ln>
              <a:solidFill>
                <a:schemeClr val="tx1"/>
              </a:solidFill>
            </a:ln>
          </xdr:spPr>
        </xdr:pic>
        <xdr:pic>
          <xdr:nvPicPr>
            <xdr:cNvPr id="69" name="Picture 68">
              <a:extLst>
                <a:ext uri="{FF2B5EF4-FFF2-40B4-BE49-F238E27FC236}">
                  <a16:creationId xmlns:a16="http://schemas.microsoft.com/office/drawing/2014/main" id="{DA45D51A-3B34-47D8-888F-C126EC684BA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279486" y="5084715"/>
              <a:ext cx="2397778" cy="1800000"/>
            </a:xfrm>
            <a:prstGeom prst="rect">
              <a:avLst/>
            </a:prstGeom>
            <a:ln>
              <a:solidFill>
                <a:schemeClr val="tx1"/>
              </a:solidFill>
            </a:ln>
          </xdr:spPr>
        </xdr:pic>
      </xdr:grpSp>
      <xdr:sp macro="" textlink="">
        <xdr:nvSpPr>
          <xdr:cNvPr id="57" name="TextBox 193">
            <a:extLst>
              <a:ext uri="{FF2B5EF4-FFF2-40B4-BE49-F238E27FC236}">
                <a16:creationId xmlns:a16="http://schemas.microsoft.com/office/drawing/2014/main" id="{9C40E25B-6290-4102-A6C7-96006D3E84B1}"/>
              </a:ext>
            </a:extLst>
          </xdr:cNvPr>
          <xdr:cNvSpPr txBox="1"/>
        </xdr:nvSpPr>
        <xdr:spPr>
          <a:xfrm>
            <a:off x="1542869" y="402146"/>
            <a:ext cx="30803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A</a:t>
            </a:r>
            <a:endParaRPr lang="en-IN" sz="2400" b="1">
              <a:solidFill>
                <a:srgbClr val="FF0000"/>
              </a:solidFill>
            </a:endParaRPr>
          </a:p>
        </xdr:txBody>
      </xdr:sp>
      <xdr:sp macro="" textlink="">
        <xdr:nvSpPr>
          <xdr:cNvPr id="58" name="TextBox 194">
            <a:extLst>
              <a:ext uri="{FF2B5EF4-FFF2-40B4-BE49-F238E27FC236}">
                <a16:creationId xmlns:a16="http://schemas.microsoft.com/office/drawing/2014/main" id="{FF38325F-32C4-44D0-A73D-5EA5453C7830}"/>
              </a:ext>
            </a:extLst>
          </xdr:cNvPr>
          <xdr:cNvSpPr txBox="1"/>
        </xdr:nvSpPr>
        <xdr:spPr>
          <a:xfrm>
            <a:off x="3573698" y="930835"/>
            <a:ext cx="30803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a:t>
            </a:r>
            <a:endParaRPr lang="en-IN" sz="2400" b="1">
              <a:solidFill>
                <a:srgbClr val="FF0000"/>
              </a:solidFill>
            </a:endParaRPr>
          </a:p>
        </xdr:txBody>
      </xdr:sp>
      <xdr:sp macro="" textlink="">
        <xdr:nvSpPr>
          <xdr:cNvPr id="59" name="TextBox 195">
            <a:extLst>
              <a:ext uri="{FF2B5EF4-FFF2-40B4-BE49-F238E27FC236}">
                <a16:creationId xmlns:a16="http://schemas.microsoft.com/office/drawing/2014/main" id="{5FF21C83-9BC2-4419-8C2D-64483F446590}"/>
              </a:ext>
            </a:extLst>
          </xdr:cNvPr>
          <xdr:cNvSpPr txBox="1"/>
        </xdr:nvSpPr>
        <xdr:spPr>
          <a:xfrm>
            <a:off x="4554798" y="469170"/>
            <a:ext cx="30803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A</a:t>
            </a:r>
            <a:endParaRPr lang="en-IN" sz="2400" b="1">
              <a:solidFill>
                <a:srgbClr val="FF0000"/>
              </a:solidFill>
            </a:endParaRPr>
          </a:p>
        </xdr:txBody>
      </xdr:sp>
      <xdr:sp macro="" textlink="">
        <xdr:nvSpPr>
          <xdr:cNvPr id="60" name="TextBox 196">
            <a:extLst>
              <a:ext uri="{FF2B5EF4-FFF2-40B4-BE49-F238E27FC236}">
                <a16:creationId xmlns:a16="http://schemas.microsoft.com/office/drawing/2014/main" id="{A86B034A-30C5-4393-9D9D-75B5E43B60FC}"/>
              </a:ext>
            </a:extLst>
          </xdr:cNvPr>
          <xdr:cNvSpPr txBox="1"/>
        </xdr:nvSpPr>
        <xdr:spPr>
          <a:xfrm>
            <a:off x="2010763" y="4450730"/>
            <a:ext cx="30803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a:t>
            </a:r>
            <a:endParaRPr lang="en-IN" sz="2400" b="1">
              <a:solidFill>
                <a:srgbClr val="FF0000"/>
              </a:solidFill>
            </a:endParaRPr>
          </a:p>
        </xdr:txBody>
      </xdr:sp>
      <xdr:sp macro="" textlink="">
        <xdr:nvSpPr>
          <xdr:cNvPr id="61" name="TextBox 197">
            <a:extLst>
              <a:ext uri="{FF2B5EF4-FFF2-40B4-BE49-F238E27FC236}">
                <a16:creationId xmlns:a16="http://schemas.microsoft.com/office/drawing/2014/main" id="{0B50AEBE-E3E5-4C59-AE34-6556541D5EA6}"/>
              </a:ext>
            </a:extLst>
          </xdr:cNvPr>
          <xdr:cNvSpPr txBox="1"/>
        </xdr:nvSpPr>
        <xdr:spPr>
          <a:xfrm>
            <a:off x="3690213" y="4256506"/>
            <a:ext cx="30803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C</a:t>
            </a:r>
            <a:endParaRPr lang="en-IN" sz="2400" b="1">
              <a:solidFill>
                <a:srgbClr val="FF0000"/>
              </a:solidFill>
            </a:endParaRPr>
          </a:p>
        </xdr:txBody>
      </xdr:sp>
      <xdr:sp macro="" textlink="">
        <xdr:nvSpPr>
          <xdr:cNvPr id="62" name="TextBox 198">
            <a:extLst>
              <a:ext uri="{FF2B5EF4-FFF2-40B4-BE49-F238E27FC236}">
                <a16:creationId xmlns:a16="http://schemas.microsoft.com/office/drawing/2014/main" id="{E182D069-8323-4FB8-A995-4DBD41E6B0AF}"/>
              </a:ext>
            </a:extLst>
          </xdr:cNvPr>
          <xdr:cNvSpPr txBox="1"/>
        </xdr:nvSpPr>
        <xdr:spPr>
          <a:xfrm>
            <a:off x="5487871" y="4288129"/>
            <a:ext cx="30803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D</a:t>
            </a:r>
            <a:endParaRPr lang="en-IN" sz="2400" b="1">
              <a:solidFill>
                <a:srgbClr val="FF0000"/>
              </a:solidFill>
            </a:endParaRPr>
          </a:p>
        </xdr:txBody>
      </xdr:sp>
    </xdr:grpSp>
    <xdr:clientData/>
  </xdr:twoCellAnchor>
  <xdr:twoCellAnchor>
    <xdr:from>
      <xdr:col>0</xdr:col>
      <xdr:colOff>624840</xdr:colOff>
      <xdr:row>185</xdr:row>
      <xdr:rowOff>0</xdr:rowOff>
    </xdr:from>
    <xdr:to>
      <xdr:col>8</xdr:col>
      <xdr:colOff>252713</xdr:colOff>
      <xdr:row>235</xdr:row>
      <xdr:rowOff>16445</xdr:rowOff>
    </xdr:to>
    <xdr:grpSp>
      <xdr:nvGrpSpPr>
        <xdr:cNvPr id="72" name="Group 71">
          <a:extLst>
            <a:ext uri="{FF2B5EF4-FFF2-40B4-BE49-F238E27FC236}">
              <a16:creationId xmlns:a16="http://schemas.microsoft.com/office/drawing/2014/main" id="{DCD98693-75BA-80D7-20A5-11F9D7A9E1E6}"/>
            </a:ext>
          </a:extLst>
        </xdr:cNvPr>
        <xdr:cNvGrpSpPr/>
      </xdr:nvGrpSpPr>
      <xdr:grpSpPr>
        <a:xfrm>
          <a:off x="624840" y="40104060"/>
          <a:ext cx="6013433" cy="7224965"/>
          <a:chOff x="559046" y="352697"/>
          <a:chExt cx="6013433" cy="7224965"/>
        </a:xfrm>
      </xdr:grpSpPr>
      <xdr:grpSp>
        <xdr:nvGrpSpPr>
          <xdr:cNvPr id="73" name="Group 72">
            <a:extLst>
              <a:ext uri="{FF2B5EF4-FFF2-40B4-BE49-F238E27FC236}">
                <a16:creationId xmlns:a16="http://schemas.microsoft.com/office/drawing/2014/main" id="{810733C4-C05A-48EB-68CE-82066D854532}"/>
              </a:ext>
            </a:extLst>
          </xdr:cNvPr>
          <xdr:cNvGrpSpPr/>
        </xdr:nvGrpSpPr>
        <xdr:grpSpPr>
          <a:xfrm>
            <a:off x="1605241" y="5777662"/>
            <a:ext cx="3921042" cy="1800000"/>
            <a:chOff x="1098483" y="5777662"/>
            <a:chExt cx="3921042" cy="1800000"/>
          </a:xfrm>
        </xdr:grpSpPr>
        <xdr:pic>
          <xdr:nvPicPr>
            <xdr:cNvPr id="85" name="Picture 84">
              <a:extLst>
                <a:ext uri="{FF2B5EF4-FFF2-40B4-BE49-F238E27FC236}">
                  <a16:creationId xmlns:a16="http://schemas.microsoft.com/office/drawing/2014/main" id="{92D51F3C-491C-98BB-9BAB-09C1CF3786C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2621747" y="5777662"/>
              <a:ext cx="2397778" cy="1800000"/>
            </a:xfrm>
            <a:prstGeom prst="rect">
              <a:avLst/>
            </a:prstGeom>
            <a:ln>
              <a:solidFill>
                <a:schemeClr val="tx1"/>
              </a:solidFill>
            </a:ln>
          </xdr:spPr>
        </xdr:pic>
        <xdr:pic>
          <xdr:nvPicPr>
            <xdr:cNvPr id="86" name="Picture 85">
              <a:extLst>
                <a:ext uri="{FF2B5EF4-FFF2-40B4-BE49-F238E27FC236}">
                  <a16:creationId xmlns:a16="http://schemas.microsoft.com/office/drawing/2014/main" id="{5D527DC3-9B0E-9303-E79B-62B3617769DA}"/>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1098483" y="5777662"/>
              <a:ext cx="1348594" cy="1800000"/>
            </a:xfrm>
            <a:prstGeom prst="rect">
              <a:avLst/>
            </a:prstGeom>
            <a:ln>
              <a:solidFill>
                <a:schemeClr val="tx1"/>
              </a:solidFill>
            </a:ln>
          </xdr:spPr>
        </xdr:pic>
      </xdr:grpSp>
      <xdr:grpSp>
        <xdr:nvGrpSpPr>
          <xdr:cNvPr id="74" name="Group 73">
            <a:extLst>
              <a:ext uri="{FF2B5EF4-FFF2-40B4-BE49-F238E27FC236}">
                <a16:creationId xmlns:a16="http://schemas.microsoft.com/office/drawing/2014/main" id="{880270D3-5A79-F4E9-57A9-C1D391B8058D}"/>
              </a:ext>
            </a:extLst>
          </xdr:cNvPr>
          <xdr:cNvGrpSpPr/>
        </xdr:nvGrpSpPr>
        <xdr:grpSpPr>
          <a:xfrm>
            <a:off x="559046" y="352697"/>
            <a:ext cx="6013433" cy="2520000"/>
            <a:chOff x="559046" y="352697"/>
            <a:chExt cx="6013433" cy="2520000"/>
          </a:xfrm>
        </xdr:grpSpPr>
        <xdr:pic>
          <xdr:nvPicPr>
            <xdr:cNvPr id="82" name="Picture 81">
              <a:extLst>
                <a:ext uri="{FF2B5EF4-FFF2-40B4-BE49-F238E27FC236}">
                  <a16:creationId xmlns:a16="http://schemas.microsoft.com/office/drawing/2014/main" id="{E16849FE-C08E-E75E-F664-29B20CD40FA5}"/>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621747" y="352697"/>
              <a:ext cx="1888031" cy="2520000"/>
            </a:xfrm>
            <a:prstGeom prst="rect">
              <a:avLst/>
            </a:prstGeom>
            <a:ln>
              <a:solidFill>
                <a:schemeClr val="tx1"/>
              </a:solidFill>
            </a:ln>
          </xdr:spPr>
        </xdr:pic>
        <xdr:pic>
          <xdr:nvPicPr>
            <xdr:cNvPr id="83" name="Picture 82">
              <a:extLst>
                <a:ext uri="{FF2B5EF4-FFF2-40B4-BE49-F238E27FC236}">
                  <a16:creationId xmlns:a16="http://schemas.microsoft.com/office/drawing/2014/main" id="{E52D8958-2262-C3B6-1867-B1794C712A1F}"/>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684448" y="352697"/>
              <a:ext cx="1888031" cy="2520000"/>
            </a:xfrm>
            <a:prstGeom prst="rect">
              <a:avLst/>
            </a:prstGeom>
            <a:ln>
              <a:solidFill>
                <a:schemeClr val="tx1"/>
              </a:solidFill>
            </a:ln>
          </xdr:spPr>
        </xdr:pic>
        <xdr:pic>
          <xdr:nvPicPr>
            <xdr:cNvPr id="84" name="Picture 83">
              <a:extLst>
                <a:ext uri="{FF2B5EF4-FFF2-40B4-BE49-F238E27FC236}">
                  <a16:creationId xmlns:a16="http://schemas.microsoft.com/office/drawing/2014/main" id="{53204122-7D4F-1EC1-8803-8B368BB8B78C}"/>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559046" y="352697"/>
              <a:ext cx="1888031" cy="2520000"/>
            </a:xfrm>
            <a:prstGeom prst="rect">
              <a:avLst/>
            </a:prstGeom>
            <a:ln>
              <a:solidFill>
                <a:schemeClr val="tx1"/>
              </a:solidFill>
            </a:ln>
          </xdr:spPr>
        </xdr:pic>
      </xdr:grpSp>
      <xdr:grpSp>
        <xdr:nvGrpSpPr>
          <xdr:cNvPr id="75" name="Group 74">
            <a:extLst>
              <a:ext uri="{FF2B5EF4-FFF2-40B4-BE49-F238E27FC236}">
                <a16:creationId xmlns:a16="http://schemas.microsoft.com/office/drawing/2014/main" id="{5B787737-5A4F-5AEE-8A2A-B7E50DE1B7F9}"/>
              </a:ext>
            </a:extLst>
          </xdr:cNvPr>
          <xdr:cNvGrpSpPr/>
        </xdr:nvGrpSpPr>
        <xdr:grpSpPr>
          <a:xfrm>
            <a:off x="1572812" y="3065179"/>
            <a:ext cx="3985899" cy="2520000"/>
            <a:chOff x="855967" y="3069772"/>
            <a:chExt cx="3985899" cy="2520000"/>
          </a:xfrm>
        </xdr:grpSpPr>
        <xdr:pic>
          <xdr:nvPicPr>
            <xdr:cNvPr id="80" name="Picture 79">
              <a:extLst>
                <a:ext uri="{FF2B5EF4-FFF2-40B4-BE49-F238E27FC236}">
                  <a16:creationId xmlns:a16="http://schemas.microsoft.com/office/drawing/2014/main" id="{99DB213D-2326-75D1-C53E-F32872BBD2FB}"/>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855967" y="3069772"/>
              <a:ext cx="1888031" cy="2520000"/>
            </a:xfrm>
            <a:prstGeom prst="rect">
              <a:avLst/>
            </a:prstGeom>
            <a:ln>
              <a:solidFill>
                <a:schemeClr val="tx1"/>
              </a:solidFill>
            </a:ln>
          </xdr:spPr>
        </xdr:pic>
        <xdr:pic>
          <xdr:nvPicPr>
            <xdr:cNvPr id="81" name="Picture 80">
              <a:extLst>
                <a:ext uri="{FF2B5EF4-FFF2-40B4-BE49-F238E27FC236}">
                  <a16:creationId xmlns:a16="http://schemas.microsoft.com/office/drawing/2014/main" id="{2D805ECC-B1C7-B827-9D0D-64194DE3901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953835" y="3069772"/>
              <a:ext cx="1888031" cy="2520000"/>
            </a:xfrm>
            <a:prstGeom prst="rect">
              <a:avLst/>
            </a:prstGeom>
          </xdr:spPr>
        </xdr:pic>
      </xdr:grpSp>
      <xdr:sp macro="" textlink="">
        <xdr:nvSpPr>
          <xdr:cNvPr id="76" name="TextBox 24">
            <a:extLst>
              <a:ext uri="{FF2B5EF4-FFF2-40B4-BE49-F238E27FC236}">
                <a16:creationId xmlns:a16="http://schemas.microsoft.com/office/drawing/2014/main" id="{559DF5EB-E51A-7D38-625F-26B96D47A0CB}"/>
              </a:ext>
            </a:extLst>
          </xdr:cNvPr>
          <xdr:cNvSpPr txBox="1"/>
        </xdr:nvSpPr>
        <xdr:spPr>
          <a:xfrm>
            <a:off x="5628463" y="352697"/>
            <a:ext cx="70884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C</a:t>
            </a:r>
          </a:p>
        </xdr:txBody>
      </xdr:sp>
      <xdr:sp macro="" textlink="">
        <xdr:nvSpPr>
          <xdr:cNvPr id="77" name="TextBox 25">
            <a:extLst>
              <a:ext uri="{FF2B5EF4-FFF2-40B4-BE49-F238E27FC236}">
                <a16:creationId xmlns:a16="http://schemas.microsoft.com/office/drawing/2014/main" id="{DC80AA38-52E7-B27D-BDE8-41C5C6D090BE}"/>
              </a:ext>
            </a:extLst>
          </xdr:cNvPr>
          <xdr:cNvSpPr txBox="1"/>
        </xdr:nvSpPr>
        <xdr:spPr>
          <a:xfrm>
            <a:off x="3670680" y="3182983"/>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rgbClr val="FFFF00"/>
                </a:solidFill>
              </a:rPr>
              <a:t>Wing D</a:t>
            </a:r>
          </a:p>
        </xdr:txBody>
      </xdr:sp>
      <xdr:sp macro="" textlink="">
        <xdr:nvSpPr>
          <xdr:cNvPr id="78" name="TextBox 26">
            <a:extLst>
              <a:ext uri="{FF2B5EF4-FFF2-40B4-BE49-F238E27FC236}">
                <a16:creationId xmlns:a16="http://schemas.microsoft.com/office/drawing/2014/main" id="{0142C34E-C2A7-B24E-1962-D8D98DE72582}"/>
              </a:ext>
            </a:extLst>
          </xdr:cNvPr>
          <xdr:cNvSpPr txBox="1"/>
        </xdr:nvSpPr>
        <xdr:spPr>
          <a:xfrm>
            <a:off x="3473525" y="483325"/>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B</a:t>
            </a:r>
          </a:p>
        </xdr:txBody>
      </xdr:sp>
      <xdr:sp macro="" textlink="">
        <xdr:nvSpPr>
          <xdr:cNvPr id="79" name="TextBox 27">
            <a:extLst>
              <a:ext uri="{FF2B5EF4-FFF2-40B4-BE49-F238E27FC236}">
                <a16:creationId xmlns:a16="http://schemas.microsoft.com/office/drawing/2014/main" id="{DEE45B44-33D1-A436-C896-03343C166907}"/>
              </a:ext>
            </a:extLst>
          </xdr:cNvPr>
          <xdr:cNvSpPr txBox="1"/>
        </xdr:nvSpPr>
        <xdr:spPr>
          <a:xfrm>
            <a:off x="705994" y="483326"/>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21</xdr:row>
      <xdr:rowOff>0</xdr:rowOff>
    </xdr:from>
    <xdr:to>
      <xdr:col>8</xdr:col>
      <xdr:colOff>28051</xdr:colOff>
      <xdr:row>34</xdr:row>
      <xdr:rowOff>6522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35" y="3818283"/>
          <a:ext cx="1618312" cy="2160000"/>
        </a:xfrm>
        <a:prstGeom prst="rect">
          <a:avLst/>
        </a:prstGeom>
        <a:ln>
          <a:solidFill>
            <a:schemeClr val="tx1"/>
          </a:solidFill>
        </a:ln>
      </xdr:spPr>
    </xdr:pic>
    <xdr:clientData/>
  </xdr:twoCellAnchor>
  <xdr:twoCellAnchor editAs="oneCell">
    <xdr:from>
      <xdr:col>8</xdr:col>
      <xdr:colOff>195079</xdr:colOff>
      <xdr:row>21</xdr:row>
      <xdr:rowOff>0</xdr:rowOff>
    </xdr:from>
    <xdr:to>
      <xdr:col>11</xdr:col>
      <xdr:colOff>223130</xdr:colOff>
      <xdr:row>34</xdr:row>
      <xdr:rowOff>6522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5775" y="3818283"/>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364029</xdr:colOff>
      <xdr:row>1</xdr:row>
      <xdr:rowOff>0</xdr:rowOff>
    </xdr:from>
    <xdr:to>
      <xdr:col>11</xdr:col>
      <xdr:colOff>16029</xdr:colOff>
      <xdr:row>22</xdr:row>
      <xdr:rowOff>64320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120689" y="167640"/>
          <a:ext cx="2700000" cy="3600000"/>
        </a:xfrm>
        <a:prstGeom prst="rect">
          <a:avLst/>
        </a:prstGeom>
        <a:ln>
          <a:solidFill>
            <a:schemeClr val="tx1"/>
          </a:solidFill>
        </a:ln>
      </xdr:spPr>
    </xdr:pic>
    <xdr:clientData/>
  </xdr:twoCellAnchor>
  <xdr:twoCellAnchor editAs="oneCell">
    <xdr:from>
      <xdr:col>2</xdr:col>
      <xdr:colOff>0</xdr:colOff>
      <xdr:row>1</xdr:row>
      <xdr:rowOff>6795</xdr:rowOff>
    </xdr:from>
    <xdr:to>
      <xdr:col>6</xdr:col>
      <xdr:colOff>261600</xdr:colOff>
      <xdr:row>22</xdr:row>
      <xdr:rowOff>71115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18260" y="174435"/>
          <a:ext cx="2700000"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maps/HmJ3SWX6gauGCT7C7" TargetMode="External"/><Relationship Id="rId1" Type="http://schemas.openxmlformats.org/officeDocument/2006/relationships/hyperlink" Target="mailto:axisbank@vsjadon.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37"/>
  <sheetViews>
    <sheetView tabSelected="1" view="pageBreakPreview" zoomScaleNormal="100" zoomScaleSheetLayoutView="100" zoomScalePageLayoutView="98" workbookViewId="0">
      <selection activeCell="M6" sqref="M6"/>
    </sheetView>
  </sheetViews>
  <sheetFormatPr defaultRowHeight="13.2" x14ac:dyDescent="0.25"/>
  <cols>
    <col min="1" max="1" width="13.44140625" customWidth="1"/>
    <col min="2" max="2" width="12.109375" customWidth="1"/>
    <col min="3" max="3" width="13.6640625" customWidth="1"/>
    <col min="4" max="4" width="13" customWidth="1"/>
    <col min="5" max="5" width="8.77734375" customWidth="1"/>
    <col min="6" max="7" width="11" customWidth="1"/>
    <col min="8" max="8" width="10.109375" customWidth="1"/>
    <col min="9" max="9" width="10.44140625" customWidth="1"/>
    <col min="10" max="10" width="2" customWidth="1"/>
    <col min="11" max="11" width="11.6640625" customWidth="1"/>
  </cols>
  <sheetData>
    <row r="1" spans="1:12" ht="48" customHeight="1" x14ac:dyDescent="0.25">
      <c r="A1" s="65" t="s">
        <v>216</v>
      </c>
      <c r="B1" s="93"/>
      <c r="C1" s="93"/>
      <c r="D1" s="93"/>
      <c r="E1" s="93"/>
      <c r="F1" s="93"/>
      <c r="G1" s="93"/>
      <c r="H1" s="93"/>
      <c r="I1" s="93"/>
      <c r="J1" s="93"/>
      <c r="L1">
        <f>310-155+167+653-832</f>
        <v>143</v>
      </c>
    </row>
    <row r="2" spans="1:12" ht="15.75" customHeight="1" x14ac:dyDescent="0.25">
      <c r="A2" s="65" t="s">
        <v>0</v>
      </c>
      <c r="B2" s="65"/>
      <c r="C2" s="65"/>
      <c r="D2" s="65"/>
      <c r="E2" s="65"/>
      <c r="F2" s="65"/>
      <c r="G2" s="65"/>
      <c r="H2" s="65"/>
      <c r="I2" s="65"/>
      <c r="J2" s="65"/>
    </row>
    <row r="3" spans="1:12" ht="15.75" customHeight="1" x14ac:dyDescent="0.25">
      <c r="A3" s="57" t="s">
        <v>1</v>
      </c>
      <c r="B3" s="57"/>
      <c r="C3" s="57"/>
      <c r="D3" s="57"/>
      <c r="E3" s="94" t="str">
        <f ca="1">TEXT(TODAY(),"DD/MM/YYYY")</f>
        <v>13/09/2025</v>
      </c>
      <c r="F3" s="57"/>
      <c r="G3" s="57"/>
      <c r="H3" s="57"/>
      <c r="I3" s="57"/>
      <c r="J3" s="57"/>
    </row>
    <row r="4" spans="1:12" ht="15.75" customHeight="1" x14ac:dyDescent="0.25">
      <c r="A4" s="57" t="s">
        <v>2</v>
      </c>
      <c r="B4" s="57"/>
      <c r="C4" s="57"/>
      <c r="D4" s="57"/>
      <c r="E4" s="57" t="s">
        <v>115</v>
      </c>
      <c r="F4" s="57"/>
      <c r="G4" s="57"/>
      <c r="H4" s="57"/>
      <c r="I4" s="57"/>
      <c r="J4" s="57"/>
    </row>
    <row r="5" spans="1:12" ht="15.75" customHeight="1" x14ac:dyDescent="0.25">
      <c r="A5" s="57" t="s">
        <v>3</v>
      </c>
      <c r="B5" s="57"/>
      <c r="C5" s="57"/>
      <c r="D5" s="57"/>
      <c r="E5" s="94">
        <v>45908</v>
      </c>
      <c r="F5" s="57"/>
      <c r="G5" s="57"/>
      <c r="H5" s="57"/>
      <c r="I5" s="57"/>
      <c r="J5" s="57"/>
    </row>
    <row r="6" spans="1:12" ht="15.9" customHeight="1" x14ac:dyDescent="0.25">
      <c r="A6" s="57" t="s">
        <v>4</v>
      </c>
      <c r="B6" s="57"/>
      <c r="C6" s="57"/>
      <c r="D6" s="57"/>
      <c r="E6" s="57" t="s">
        <v>5</v>
      </c>
      <c r="F6" s="57"/>
      <c r="G6" s="57"/>
      <c r="H6" s="57"/>
      <c r="I6" s="57"/>
      <c r="J6" s="57"/>
    </row>
    <row r="7" spans="1:12" ht="15.75" customHeight="1" x14ac:dyDescent="0.25">
      <c r="A7" s="57" t="s">
        <v>6</v>
      </c>
      <c r="B7" s="57"/>
      <c r="C7" s="57"/>
      <c r="D7" s="57"/>
      <c r="E7" s="57" t="s">
        <v>111</v>
      </c>
      <c r="F7" s="57"/>
      <c r="G7" s="57"/>
      <c r="H7" s="57"/>
      <c r="I7" s="57"/>
      <c r="J7" s="57"/>
    </row>
    <row r="8" spans="1:12" ht="15.75" customHeight="1" x14ac:dyDescent="0.25">
      <c r="A8" s="57" t="s">
        <v>7</v>
      </c>
      <c r="B8" s="57"/>
      <c r="C8" s="57"/>
      <c r="D8" s="57"/>
      <c r="E8" s="63" t="s">
        <v>112</v>
      </c>
      <c r="F8" s="63"/>
      <c r="G8" s="63"/>
      <c r="H8" s="63"/>
      <c r="I8" s="63"/>
      <c r="J8" s="63"/>
    </row>
    <row r="9" spans="1:12" ht="15.75" customHeight="1" x14ac:dyDescent="0.25">
      <c r="A9" s="57" t="s">
        <v>219</v>
      </c>
      <c r="B9" s="57"/>
      <c r="C9" s="57"/>
      <c r="D9" s="57"/>
      <c r="E9" s="57" t="s">
        <v>8</v>
      </c>
      <c r="F9" s="57"/>
      <c r="G9" s="57"/>
      <c r="H9" s="57"/>
      <c r="I9" s="57"/>
      <c r="J9" s="57"/>
    </row>
    <row r="10" spans="1:12" ht="15.75" customHeight="1" x14ac:dyDescent="0.25">
      <c r="A10" s="57" t="s">
        <v>206</v>
      </c>
      <c r="B10" s="57"/>
      <c r="C10" s="57"/>
      <c r="D10" s="57"/>
      <c r="E10" s="57" t="s">
        <v>207</v>
      </c>
      <c r="F10" s="57"/>
      <c r="G10" s="57"/>
      <c r="H10" s="57"/>
      <c r="I10" s="57"/>
      <c r="J10" s="57"/>
    </row>
    <row r="11" spans="1:12" ht="31.5" customHeight="1" x14ac:dyDescent="0.25">
      <c r="A11" s="57" t="s">
        <v>9</v>
      </c>
      <c r="B11" s="57"/>
      <c r="C11" s="57" t="s">
        <v>10</v>
      </c>
      <c r="D11" s="66"/>
      <c r="E11" s="66"/>
      <c r="F11" s="66"/>
      <c r="G11" s="15" t="s">
        <v>11</v>
      </c>
      <c r="H11" s="73" t="s">
        <v>12</v>
      </c>
      <c r="I11" s="71"/>
      <c r="J11" s="72"/>
    </row>
    <row r="12" spans="1:12" ht="15.75" customHeight="1" x14ac:dyDescent="0.25">
      <c r="A12" s="57" t="s">
        <v>13</v>
      </c>
      <c r="B12" s="57"/>
      <c r="C12" s="73" t="s">
        <v>113</v>
      </c>
      <c r="D12" s="71"/>
      <c r="E12" s="71"/>
      <c r="F12" s="71"/>
      <c r="G12" s="71"/>
      <c r="H12" s="71"/>
      <c r="I12" s="71"/>
      <c r="J12" s="72"/>
    </row>
    <row r="13" spans="1:12" ht="15" customHeight="1" x14ac:dyDescent="0.25">
      <c r="A13" s="15" t="s">
        <v>14</v>
      </c>
      <c r="B13" s="57" t="s">
        <v>209</v>
      </c>
      <c r="C13" s="57"/>
      <c r="D13" s="15" t="s">
        <v>15</v>
      </c>
      <c r="E13" s="15" t="s">
        <v>16</v>
      </c>
      <c r="F13" s="15" t="s">
        <v>17</v>
      </c>
      <c r="G13" s="57" t="s">
        <v>169</v>
      </c>
      <c r="H13" s="57"/>
      <c r="I13" s="57"/>
      <c r="J13" s="57"/>
    </row>
    <row r="14" spans="1:12" ht="15.75" customHeight="1" x14ac:dyDescent="0.25">
      <c r="A14" s="15" t="s">
        <v>18</v>
      </c>
      <c r="B14" s="57" t="s">
        <v>19</v>
      </c>
      <c r="C14" s="57"/>
      <c r="D14" s="57"/>
      <c r="E14" s="57" t="s">
        <v>20</v>
      </c>
      <c r="F14" s="57"/>
      <c r="G14" s="57" t="s">
        <v>21</v>
      </c>
      <c r="H14" s="57"/>
      <c r="I14" s="57"/>
      <c r="J14" s="57"/>
    </row>
    <row r="15" spans="1:12" ht="15.75" customHeight="1" x14ac:dyDescent="0.25">
      <c r="A15" s="15" t="s">
        <v>22</v>
      </c>
      <c r="B15" s="57" t="s">
        <v>23</v>
      </c>
      <c r="C15" s="57"/>
      <c r="D15" s="57"/>
      <c r="E15" s="57" t="s">
        <v>24</v>
      </c>
      <c r="F15" s="57"/>
      <c r="G15" s="57" t="s">
        <v>217</v>
      </c>
      <c r="H15" s="57"/>
      <c r="I15" s="57"/>
      <c r="J15" s="57"/>
    </row>
    <row r="16" spans="1:12" ht="31.35" customHeight="1" x14ac:dyDescent="0.25">
      <c r="A16" s="57" t="s">
        <v>25</v>
      </c>
      <c r="B16" s="57"/>
      <c r="C16" s="57" t="s">
        <v>114</v>
      </c>
      <c r="D16" s="57"/>
      <c r="E16" s="57" t="s">
        <v>26</v>
      </c>
      <c r="F16" s="57"/>
      <c r="G16" s="57" t="s">
        <v>27</v>
      </c>
      <c r="H16" s="57"/>
      <c r="I16" s="57"/>
      <c r="J16" s="57"/>
    </row>
    <row r="17" spans="1:10" ht="30.75" customHeight="1" x14ac:dyDescent="0.25">
      <c r="A17" s="57" t="s">
        <v>116</v>
      </c>
      <c r="B17" s="66"/>
      <c r="C17" s="66"/>
      <c r="D17" s="66"/>
      <c r="E17" s="57" t="s">
        <v>28</v>
      </c>
      <c r="F17" s="57"/>
      <c r="G17" s="57"/>
      <c r="H17" s="57"/>
      <c r="I17" s="57"/>
      <c r="J17" s="57"/>
    </row>
    <row r="18" spans="1:10" ht="31.5" customHeight="1" x14ac:dyDescent="0.25">
      <c r="A18" s="57" t="s">
        <v>147</v>
      </c>
      <c r="B18" s="66"/>
      <c r="C18" s="66"/>
      <c r="D18" s="66"/>
      <c r="E18" s="57" t="s">
        <v>109</v>
      </c>
      <c r="F18" s="57"/>
      <c r="G18" s="57"/>
      <c r="H18" s="57"/>
      <c r="I18" s="57"/>
      <c r="J18" s="57"/>
    </row>
    <row r="19" spans="1:10" ht="15.75" customHeight="1" x14ac:dyDescent="0.25">
      <c r="A19" s="57" t="s">
        <v>29</v>
      </c>
      <c r="B19" s="57"/>
      <c r="C19" s="57"/>
      <c r="D19" s="57"/>
      <c r="E19" s="57" t="s">
        <v>30</v>
      </c>
      <c r="F19" s="57"/>
      <c r="G19" s="57"/>
      <c r="H19" s="57"/>
      <c r="I19" s="57"/>
      <c r="J19" s="57"/>
    </row>
    <row r="20" spans="1:10" ht="15.75" customHeight="1" x14ac:dyDescent="0.25">
      <c r="A20" s="57" t="s">
        <v>31</v>
      </c>
      <c r="B20" s="57"/>
      <c r="C20" s="57"/>
      <c r="D20" s="57"/>
      <c r="E20" s="57" t="s">
        <v>32</v>
      </c>
      <c r="F20" s="57"/>
      <c r="G20" s="57"/>
      <c r="H20" s="57"/>
      <c r="I20" s="57"/>
      <c r="J20" s="57"/>
    </row>
    <row r="21" spans="1:10" ht="15.75" customHeight="1" x14ac:dyDescent="0.25">
      <c r="A21" s="57" t="s">
        <v>33</v>
      </c>
      <c r="B21" s="57"/>
      <c r="C21" s="57"/>
      <c r="D21" s="57"/>
      <c r="E21" s="57" t="s">
        <v>34</v>
      </c>
      <c r="F21" s="57"/>
      <c r="G21" s="57"/>
      <c r="H21" s="57"/>
      <c r="I21" s="57"/>
      <c r="J21" s="57"/>
    </row>
    <row r="22" spans="1:10" ht="15.75" customHeight="1" x14ac:dyDescent="0.25">
      <c r="A22" s="57" t="s">
        <v>35</v>
      </c>
      <c r="B22" s="57"/>
      <c r="C22" s="57"/>
      <c r="D22" s="57"/>
      <c r="E22" s="57" t="s">
        <v>36</v>
      </c>
      <c r="F22" s="57"/>
      <c r="G22" s="57"/>
      <c r="H22" s="57"/>
      <c r="I22" s="57"/>
      <c r="J22" s="57"/>
    </row>
    <row r="23" spans="1:10" ht="15.75" customHeight="1" x14ac:dyDescent="0.25">
      <c r="A23" s="76" t="s">
        <v>37</v>
      </c>
      <c r="B23" s="76"/>
      <c r="C23" s="14" t="s">
        <v>38</v>
      </c>
      <c r="D23" s="69" t="s">
        <v>39</v>
      </c>
      <c r="E23" s="69"/>
      <c r="F23" s="69" t="s">
        <v>40</v>
      </c>
      <c r="G23" s="69"/>
      <c r="H23" s="69" t="s">
        <v>41</v>
      </c>
      <c r="I23" s="69"/>
      <c r="J23" s="69"/>
    </row>
    <row r="24" spans="1:10" ht="15.75" customHeight="1" x14ac:dyDescent="0.25">
      <c r="A24" s="76" t="s">
        <v>42</v>
      </c>
      <c r="B24" s="76"/>
      <c r="C24" s="14" t="s">
        <v>16</v>
      </c>
      <c r="D24" s="69" t="s">
        <v>16</v>
      </c>
      <c r="E24" s="69"/>
      <c r="F24" s="69" t="s">
        <v>16</v>
      </c>
      <c r="G24" s="69"/>
      <c r="H24" s="69" t="s">
        <v>16</v>
      </c>
      <c r="I24" s="69"/>
      <c r="J24" s="69"/>
    </row>
    <row r="25" spans="1:10" ht="15.75" customHeight="1" x14ac:dyDescent="0.25">
      <c r="A25" s="69" t="s">
        <v>43</v>
      </c>
      <c r="B25" s="69"/>
      <c r="C25" s="14" t="s">
        <v>18</v>
      </c>
      <c r="D25" s="74" t="s">
        <v>44</v>
      </c>
      <c r="E25" s="74"/>
      <c r="F25" s="75" t="s">
        <v>45</v>
      </c>
      <c r="G25" s="75"/>
      <c r="H25" s="69" t="s">
        <v>46</v>
      </c>
      <c r="I25" s="69"/>
      <c r="J25" s="69"/>
    </row>
    <row r="26" spans="1:10" ht="15.75" customHeight="1" x14ac:dyDescent="0.25">
      <c r="A26" s="57" t="s">
        <v>47</v>
      </c>
      <c r="B26" s="57"/>
      <c r="C26" s="57"/>
      <c r="D26" s="57"/>
      <c r="E26" s="57"/>
      <c r="F26" s="57"/>
      <c r="G26" s="57"/>
      <c r="H26" s="57"/>
      <c r="I26" s="57"/>
      <c r="J26" s="57"/>
    </row>
    <row r="27" spans="1:10" ht="15.75" customHeight="1" x14ac:dyDescent="0.25">
      <c r="A27" s="57" t="s">
        <v>48</v>
      </c>
      <c r="B27" s="57"/>
      <c r="C27" s="57"/>
      <c r="D27" s="57"/>
      <c r="E27" s="57"/>
      <c r="F27" s="57"/>
      <c r="G27" s="57"/>
      <c r="H27" s="57"/>
      <c r="I27" s="57"/>
      <c r="J27" s="57"/>
    </row>
    <row r="28" spans="1:10" ht="13.8" x14ac:dyDescent="0.25">
      <c r="A28" s="57" t="s">
        <v>49</v>
      </c>
      <c r="B28" s="57"/>
      <c r="C28" s="73" t="s">
        <v>220</v>
      </c>
      <c r="D28" s="71"/>
      <c r="E28" s="71"/>
      <c r="F28" s="71"/>
      <c r="G28" s="71"/>
      <c r="H28" s="71"/>
      <c r="I28" s="71"/>
      <c r="J28" s="72"/>
    </row>
    <row r="29" spans="1:10" ht="13.8" x14ac:dyDescent="0.25">
      <c r="A29" s="57" t="s">
        <v>214</v>
      </c>
      <c r="B29" s="57"/>
      <c r="C29" s="70" t="s">
        <v>215</v>
      </c>
      <c r="D29" s="71"/>
      <c r="E29" s="71"/>
      <c r="F29" s="71"/>
      <c r="G29" s="71"/>
      <c r="H29" s="71"/>
      <c r="I29" s="71"/>
      <c r="J29" s="72"/>
    </row>
    <row r="30" spans="1:10" ht="15.75" customHeight="1" x14ac:dyDescent="0.25">
      <c r="A30" s="63" t="s">
        <v>50</v>
      </c>
      <c r="B30" s="63"/>
      <c r="C30" s="63"/>
      <c r="D30" s="63"/>
      <c r="E30" s="63"/>
      <c r="F30" s="63"/>
      <c r="G30" s="63"/>
      <c r="H30" s="63"/>
      <c r="I30" s="63"/>
      <c r="J30" s="63"/>
    </row>
    <row r="31" spans="1:10" ht="31.5" customHeight="1" x14ac:dyDescent="0.25">
      <c r="A31" s="66" t="s">
        <v>51</v>
      </c>
      <c r="B31" s="66"/>
      <c r="C31" s="66"/>
      <c r="D31" s="66"/>
      <c r="E31" s="66"/>
      <c r="F31" s="66"/>
      <c r="G31" s="66"/>
      <c r="H31" s="66"/>
      <c r="I31" s="66"/>
      <c r="J31" s="66"/>
    </row>
    <row r="32" spans="1:10" ht="15.9" customHeight="1" x14ac:dyDescent="0.25">
      <c r="A32" s="57" t="s">
        <v>52</v>
      </c>
      <c r="B32" s="57"/>
      <c r="C32" s="57"/>
      <c r="D32" s="57"/>
      <c r="E32" s="68">
        <v>2148.2800000000002</v>
      </c>
      <c r="F32" s="68"/>
      <c r="G32" s="68"/>
      <c r="H32" s="68"/>
      <c r="I32" s="68"/>
      <c r="J32" s="68"/>
    </row>
    <row r="33" spans="1:10" ht="15.75" customHeight="1" x14ac:dyDescent="0.25">
      <c r="A33" s="57" t="s">
        <v>53</v>
      </c>
      <c r="B33" s="57"/>
      <c r="C33" s="57"/>
      <c r="D33" s="57"/>
      <c r="E33" s="68">
        <v>1</v>
      </c>
      <c r="F33" s="68"/>
      <c r="G33" s="68"/>
      <c r="H33" s="68"/>
      <c r="I33" s="68"/>
      <c r="J33" s="68"/>
    </row>
    <row r="34" spans="1:10" ht="15.75" customHeight="1" x14ac:dyDescent="0.25">
      <c r="A34" s="57" t="s">
        <v>54</v>
      </c>
      <c r="B34" s="57"/>
      <c r="C34" s="57"/>
      <c r="D34" s="57"/>
      <c r="E34" s="68">
        <v>0</v>
      </c>
      <c r="F34" s="68"/>
      <c r="G34" s="68"/>
      <c r="H34" s="68"/>
      <c r="I34" s="68"/>
      <c r="J34" s="68"/>
    </row>
    <row r="35" spans="1:10" ht="15.75" customHeight="1" x14ac:dyDescent="0.25">
      <c r="A35" s="57" t="s">
        <v>55</v>
      </c>
      <c r="B35" s="57"/>
      <c r="C35" s="57"/>
      <c r="D35" s="57"/>
      <c r="E35" s="68">
        <v>1</v>
      </c>
      <c r="F35" s="68"/>
      <c r="G35" s="68"/>
      <c r="H35" s="68"/>
      <c r="I35" s="68"/>
      <c r="J35" s="68"/>
    </row>
    <row r="36" spans="1:10" ht="15.75" customHeight="1" x14ac:dyDescent="0.25">
      <c r="A36" s="57" t="s">
        <v>56</v>
      </c>
      <c r="B36" s="57"/>
      <c r="C36" s="57"/>
      <c r="D36" s="57"/>
      <c r="E36" s="68">
        <v>2148.2800000000002</v>
      </c>
      <c r="F36" s="68"/>
      <c r="G36" s="68"/>
      <c r="H36" s="68"/>
      <c r="I36" s="68"/>
      <c r="J36" s="68"/>
    </row>
    <row r="37" spans="1:10" ht="15.75" customHeight="1" x14ac:dyDescent="0.25">
      <c r="A37" s="57" t="s">
        <v>57</v>
      </c>
      <c r="B37" s="57"/>
      <c r="C37" s="57"/>
      <c r="D37" s="57"/>
      <c r="E37" s="68" t="s">
        <v>58</v>
      </c>
      <c r="F37" s="68"/>
      <c r="G37" s="68"/>
      <c r="H37" s="68"/>
      <c r="I37" s="68"/>
      <c r="J37" s="68"/>
    </row>
    <row r="38" spans="1:10" ht="15.75" customHeight="1" x14ac:dyDescent="0.25">
      <c r="A38" s="63" t="s">
        <v>59</v>
      </c>
      <c r="B38" s="63"/>
      <c r="C38" s="63"/>
      <c r="D38" s="63"/>
      <c r="E38" s="63"/>
      <c r="F38" s="63"/>
      <c r="G38" s="63"/>
      <c r="H38" s="63"/>
      <c r="I38" s="63"/>
      <c r="J38" s="63"/>
    </row>
    <row r="39" spans="1:10" ht="32.85" customHeight="1" x14ac:dyDescent="0.25">
      <c r="A39" s="95" t="s">
        <v>60</v>
      </c>
      <c r="B39" s="95"/>
      <c r="C39" s="57" t="s">
        <v>61</v>
      </c>
      <c r="D39" s="57"/>
      <c r="E39" s="57"/>
      <c r="F39" s="15" t="s">
        <v>11</v>
      </c>
      <c r="G39" s="57" t="s">
        <v>12</v>
      </c>
      <c r="H39" s="57"/>
      <c r="I39" s="57"/>
      <c r="J39" s="57"/>
    </row>
    <row r="40" spans="1:10" ht="15" customHeight="1" x14ac:dyDescent="0.25">
      <c r="A40" s="57" t="s">
        <v>170</v>
      </c>
      <c r="B40" s="57"/>
      <c r="C40" s="57" t="s">
        <v>61</v>
      </c>
      <c r="D40" s="57"/>
      <c r="E40" s="57"/>
      <c r="F40" s="17" t="s">
        <v>11</v>
      </c>
      <c r="G40" s="57" t="s">
        <v>12</v>
      </c>
      <c r="H40" s="57"/>
      <c r="I40" s="57"/>
      <c r="J40" s="57"/>
    </row>
    <row r="41" spans="1:10" ht="59.25" customHeight="1" x14ac:dyDescent="0.25">
      <c r="A41" s="57" t="s">
        <v>62</v>
      </c>
      <c r="B41" s="57"/>
      <c r="C41" s="57" t="s">
        <v>211</v>
      </c>
      <c r="D41" s="66"/>
      <c r="E41" s="66"/>
      <c r="F41" s="17" t="s">
        <v>11</v>
      </c>
      <c r="G41" s="57" t="s">
        <v>221</v>
      </c>
      <c r="H41" s="57" t="s">
        <v>63</v>
      </c>
      <c r="I41" s="57"/>
      <c r="J41" s="57"/>
    </row>
    <row r="42" spans="1:10" ht="15" customHeight="1" x14ac:dyDescent="0.25">
      <c r="A42" s="57" t="s">
        <v>152</v>
      </c>
      <c r="B42" s="57"/>
      <c r="C42" s="67" t="s">
        <v>108</v>
      </c>
      <c r="D42" s="66"/>
      <c r="E42" s="66"/>
      <c r="F42" s="17" t="s">
        <v>145</v>
      </c>
      <c r="G42" s="57" t="s">
        <v>108</v>
      </c>
      <c r="H42" s="57" t="s">
        <v>107</v>
      </c>
      <c r="I42" s="57"/>
      <c r="J42" s="57"/>
    </row>
    <row r="43" spans="1:10" ht="15" customHeight="1" x14ac:dyDescent="0.25">
      <c r="A43" s="57" t="s">
        <v>64</v>
      </c>
      <c r="B43" s="57"/>
      <c r="C43" s="57"/>
      <c r="D43" s="74" t="s">
        <v>12</v>
      </c>
      <c r="E43" s="74"/>
      <c r="F43" s="57" t="s">
        <v>218</v>
      </c>
      <c r="G43" s="57"/>
      <c r="H43" s="94">
        <v>46022</v>
      </c>
      <c r="I43" s="57"/>
      <c r="J43" s="57"/>
    </row>
    <row r="44" spans="1:10" ht="15" customHeight="1" x14ac:dyDescent="0.25">
      <c r="A44" s="63" t="s">
        <v>65</v>
      </c>
      <c r="B44" s="63"/>
      <c r="C44" s="63"/>
      <c r="D44" s="63"/>
      <c r="E44" s="63"/>
      <c r="F44" s="63"/>
      <c r="G44" s="63"/>
      <c r="H44" s="63"/>
      <c r="I44" s="63"/>
      <c r="J44" s="63"/>
    </row>
    <row r="45" spans="1:10" ht="15" customHeight="1" x14ac:dyDescent="0.25">
      <c r="A45" s="57" t="s">
        <v>66</v>
      </c>
      <c r="B45" s="57"/>
      <c r="C45" s="57"/>
      <c r="D45" s="68">
        <v>2148.2800000000002</v>
      </c>
      <c r="E45" s="68"/>
      <c r="F45" s="69" t="s">
        <v>67</v>
      </c>
      <c r="G45" s="69"/>
      <c r="H45" s="96">
        <v>58</v>
      </c>
      <c r="I45" s="96"/>
      <c r="J45" s="96"/>
    </row>
    <row r="46" spans="1:10" ht="15" customHeight="1" x14ac:dyDescent="0.25">
      <c r="A46" s="57" t="s">
        <v>68</v>
      </c>
      <c r="B46" s="57"/>
      <c r="C46" s="57"/>
      <c r="D46" s="57" t="s">
        <v>203</v>
      </c>
      <c r="E46" s="57"/>
      <c r="F46" s="57" t="s">
        <v>208</v>
      </c>
      <c r="G46" s="57"/>
      <c r="H46" s="57"/>
      <c r="I46" s="57"/>
      <c r="J46" s="57"/>
    </row>
    <row r="47" spans="1:10" ht="15" customHeight="1" x14ac:dyDescent="0.25">
      <c r="A47" s="57" t="s">
        <v>69</v>
      </c>
      <c r="B47" s="57"/>
      <c r="C47" s="57"/>
      <c r="D47" s="57"/>
      <c r="E47" s="57"/>
      <c r="F47" s="57" t="s">
        <v>212</v>
      </c>
      <c r="G47" s="57"/>
      <c r="H47" s="57"/>
      <c r="I47" s="57"/>
      <c r="J47" s="57"/>
    </row>
    <row r="48" spans="1:10" ht="15" customHeight="1" thickBot="1" x14ac:dyDescent="0.3">
      <c r="A48" s="58" t="s">
        <v>70</v>
      </c>
      <c r="B48" s="59"/>
      <c r="C48" s="59"/>
      <c r="D48" s="59"/>
      <c r="E48" s="59"/>
      <c r="F48" s="59"/>
      <c r="G48" s="59"/>
      <c r="H48" s="59"/>
      <c r="I48" s="59"/>
      <c r="J48" s="60"/>
    </row>
    <row r="49" spans="1:12" ht="15.6" x14ac:dyDescent="0.3">
      <c r="A49" s="81" t="s">
        <v>117</v>
      </c>
      <c r="B49" s="82"/>
      <c r="C49" s="83" t="s">
        <v>213</v>
      </c>
      <c r="D49" s="83"/>
      <c r="E49" s="83"/>
      <c r="F49" s="83"/>
      <c r="G49" s="83"/>
      <c r="H49" s="83"/>
      <c r="I49" s="83"/>
      <c r="J49" s="84"/>
      <c r="K49" s="29" t="str">
        <f ca="1">(IF(F53&gt;99%,"All work completed. Please provide OC.",IF(F53&gt;89.8%,"Plinth, RCC, Brick, Plaster, Flooring, Painting work Completed. Finishing work is in process.",IF(F53&lt;94%,(IF(C53=0,"Work not yet Started.",IF(D53=25%,"Piling work in process",IF(D53=50%,"Excavation work in process",IF(D53=100%,"Excavation work Completed. ","0")))&amp;(IF(C54=0%,"",IF(C54=L55,"Footing work is process",IF(C54=L56,"Footing work Completed",IF(C54=L57,"1st Basement Completed",IF(C54=L58,"1st &amp; 2nd Basement Completed",IF(C54=L59,"1st to 3rd Basement Completed",IF(C54=L60,"1st to 4th Basement Completed",IF(C54=L61,"Plinth work is process",IF(C54=L62,"Plinth work completed","0")))))))))))&amp;(IF(C55=(D50+G50+I50),", RCC Slab",IF(C55&gt;0,", RCC upto "&amp;C55&amp;" Slab",""))&amp;(IF(C56=I50,", Brickwork",IF(C56&gt;0,", Brickwork upto "&amp;C56&amp;" Floor",""))&amp;(IF(C57=I50,", Internal Plaster",IF(C57&gt;0,", Internal Plaster upto "&amp;C57&amp;" Floor",""))&amp;(IF(C58=I50,", External Plaster",IF(C58&gt;0,", External Plaster upto "&amp;C58&amp;" Floor",""))&amp;(IF(C59=I50,", Flooring",IF(C59&gt;0,", Flooring upto "&amp;C59&amp;" Floor",""))&amp;(IF(C60=I50,", Painting",IF(C60&gt;0,", Painting upto "&amp;C60&amp;" Floor",""))&amp;(IF(C61&gt;0,", Finishing upto "&amp;C61&amp;" Floor","")&amp;(IF(C55&gt;0.5," Completed",""))))))))))))))</f>
        <v>Excavation work Completed. Plinth work completed, RCC Slab, Brickwork, Internal Plaster, External Plaster upto 3.5 Floor, Flooring upto 3.5 Floor, Painting upto 2.5 Floor Completed</v>
      </c>
      <c r="L49" s="30"/>
    </row>
    <row r="50" spans="1:12" ht="15.6" x14ac:dyDescent="0.3">
      <c r="A50" s="53" t="s">
        <v>171</v>
      </c>
      <c r="B50" s="52">
        <v>0</v>
      </c>
      <c r="C50" s="52" t="s">
        <v>172</v>
      </c>
      <c r="D50" s="52">
        <v>1</v>
      </c>
      <c r="E50" s="80" t="s">
        <v>173</v>
      </c>
      <c r="F50" s="80"/>
      <c r="G50" s="52">
        <v>0</v>
      </c>
      <c r="H50" s="52" t="s">
        <v>174</v>
      </c>
      <c r="I50" s="80">
        <f ca="1">--TRIM(RIGHT(SUBSTITUTE(LEFT(C49,_xlfn.AGGREGATE(16,6,FIND({0,1,2,3,4,5,6,7,8,9},C49,ROW(INDIRECT("1:"&amp;LEN(C49)))),1))," ",REPT(" ",LEN(C49))),LEN(C49)))</f>
        <v>4</v>
      </c>
      <c r="J50" s="85"/>
      <c r="K50" s="31"/>
      <c r="L50" s="32"/>
    </row>
    <row r="51" spans="1:12" ht="49.5" customHeight="1" x14ac:dyDescent="0.3">
      <c r="A51" s="86" t="s">
        <v>175</v>
      </c>
      <c r="B51" s="87"/>
      <c r="C51" s="88" t="str">
        <f ca="1">K49</f>
        <v>Excavation work Completed. Plinth work completed, RCC Slab, Brickwork, Internal Plaster, External Plaster upto 3.5 Floor, Flooring upto 3.5 Floor, Painting upto 2.5 Floor Completed</v>
      </c>
      <c r="D51" s="88"/>
      <c r="E51" s="88"/>
      <c r="F51" s="88"/>
      <c r="G51" s="88"/>
      <c r="H51" s="88"/>
      <c r="I51" s="88"/>
      <c r="J51" s="89"/>
      <c r="K51" s="31" t="s">
        <v>176</v>
      </c>
      <c r="L51" s="32"/>
    </row>
    <row r="52" spans="1:12" ht="15.6" x14ac:dyDescent="0.3">
      <c r="A52" s="77" t="s">
        <v>177</v>
      </c>
      <c r="B52" s="62"/>
      <c r="C52" s="51" t="s">
        <v>178</v>
      </c>
      <c r="D52" s="62" t="s">
        <v>179</v>
      </c>
      <c r="E52" s="62"/>
      <c r="F52" s="62" t="s">
        <v>180</v>
      </c>
      <c r="G52" s="62"/>
      <c r="H52" s="62" t="s">
        <v>181</v>
      </c>
      <c r="I52" s="62"/>
      <c r="J52" s="90"/>
      <c r="K52" s="33" t="s">
        <v>182</v>
      </c>
      <c r="L52" s="34">
        <f ca="1">I50*25%</f>
        <v>1</v>
      </c>
    </row>
    <row r="53" spans="1:12" ht="15.75" customHeight="1" x14ac:dyDescent="0.3">
      <c r="A53" s="77" t="s">
        <v>183</v>
      </c>
      <c r="B53" s="62"/>
      <c r="C53" s="49">
        <f ca="1">L54</f>
        <v>4</v>
      </c>
      <c r="D53" s="78">
        <f ca="1">((100/I50)*C53)/100</f>
        <v>1</v>
      </c>
      <c r="E53" s="78"/>
      <c r="F53" s="78">
        <f ca="1">(((C54/I50*10)+(40/(D50+G50+I50)*C55)+(7.5/(I50)*C56)+(7.5/(I50)*C57)+(10/I50*C58)+(10/I50*C59)+(5/I50*C60)+(5/I50*C61)+(5/I50*C62))/100)</f>
        <v>0.85624999999999996</v>
      </c>
      <c r="G53" s="78"/>
      <c r="H53" s="78">
        <f ca="1">((((C53/I50)*20)+((C54/I50)*25)+(30/(I50+G50+D50)*C55)+(5/I50*C56)+(5/I50*C57)+(5/I50*C58)+(5/I50*C59)+(0/I50*C60)+(0/I50*C61)+(5/I50*C62))/100)</f>
        <v>0.9375</v>
      </c>
      <c r="I53" s="78"/>
      <c r="J53" s="91"/>
      <c r="K53" s="33" t="s">
        <v>184</v>
      </c>
      <c r="L53" s="35">
        <f ca="1">I50*50%</f>
        <v>2</v>
      </c>
    </row>
    <row r="54" spans="1:12" ht="15.6" x14ac:dyDescent="0.3">
      <c r="A54" s="77" t="s">
        <v>141</v>
      </c>
      <c r="B54" s="62"/>
      <c r="C54" s="50">
        <f ca="1">L62</f>
        <v>4</v>
      </c>
      <c r="D54" s="78">
        <f ca="1">((100/I50)*C54)/100</f>
        <v>1</v>
      </c>
      <c r="E54" s="78"/>
      <c r="F54" s="78"/>
      <c r="G54" s="78"/>
      <c r="H54" s="78"/>
      <c r="I54" s="78"/>
      <c r="J54" s="91"/>
      <c r="K54" s="33" t="s">
        <v>185</v>
      </c>
      <c r="L54" s="35">
        <f ca="1">I50</f>
        <v>4</v>
      </c>
    </row>
    <row r="55" spans="1:12" ht="15.75" customHeight="1" x14ac:dyDescent="0.3">
      <c r="A55" s="77" t="s">
        <v>204</v>
      </c>
      <c r="B55" s="62"/>
      <c r="C55" s="50">
        <v>5</v>
      </c>
      <c r="D55" s="78">
        <f ca="1">((100/(D50+G50+I50))*C55)/100</f>
        <v>1</v>
      </c>
      <c r="E55" s="78"/>
      <c r="F55" s="78"/>
      <c r="G55" s="78"/>
      <c r="H55" s="78"/>
      <c r="I55" s="78"/>
      <c r="J55" s="91"/>
      <c r="K55" s="33" t="s">
        <v>186</v>
      </c>
      <c r="L55" s="36">
        <f ca="1">(IF(B50&gt;1,(I50/(B50+2)),I50/4))</f>
        <v>1</v>
      </c>
    </row>
    <row r="56" spans="1:12" ht="15.75" customHeight="1" x14ac:dyDescent="0.3">
      <c r="A56" s="77" t="s">
        <v>187</v>
      </c>
      <c r="B56" s="62" t="s">
        <v>188</v>
      </c>
      <c r="C56" s="49">
        <v>4</v>
      </c>
      <c r="D56" s="78">
        <f ca="1">((100/I50)*C56)/100</f>
        <v>1</v>
      </c>
      <c r="E56" s="78"/>
      <c r="F56" s="78"/>
      <c r="G56" s="78"/>
      <c r="H56" s="78"/>
      <c r="I56" s="78"/>
      <c r="J56" s="91"/>
      <c r="K56" s="33" t="s">
        <v>189</v>
      </c>
      <c r="L56" s="36">
        <f ca="1">(IF(B50&gt;1,(I50/(B50+2)+L55),I50/4+L55))</f>
        <v>2</v>
      </c>
    </row>
    <row r="57" spans="1:12" ht="15" customHeight="1" x14ac:dyDescent="0.3">
      <c r="A57" s="77" t="s">
        <v>190</v>
      </c>
      <c r="B57" s="62" t="s">
        <v>188</v>
      </c>
      <c r="C57" s="49">
        <v>4</v>
      </c>
      <c r="D57" s="78">
        <f ca="1">((100/I50)*C57)/100</f>
        <v>1</v>
      </c>
      <c r="E57" s="78"/>
      <c r="F57" s="78"/>
      <c r="G57" s="78"/>
      <c r="H57" s="78"/>
      <c r="I57" s="78"/>
      <c r="J57" s="91"/>
      <c r="K57" s="33" t="s">
        <v>191</v>
      </c>
      <c r="L57" s="36">
        <f>(IF(B50&gt;1,(I50/(B50+2)+L56),0))</f>
        <v>0</v>
      </c>
    </row>
    <row r="58" spans="1:12" ht="15.75" customHeight="1" x14ac:dyDescent="0.3">
      <c r="A58" s="79" t="s">
        <v>192</v>
      </c>
      <c r="B58" s="80" t="s">
        <v>193</v>
      </c>
      <c r="C58" s="49">
        <v>3.5</v>
      </c>
      <c r="D58" s="78">
        <f ca="1">((100/(I50))*C58)/100</f>
        <v>0.875</v>
      </c>
      <c r="E58" s="78"/>
      <c r="F58" s="78"/>
      <c r="G58" s="78"/>
      <c r="H58" s="78"/>
      <c r="I58" s="78"/>
      <c r="J58" s="91"/>
      <c r="K58" s="33" t="s">
        <v>194</v>
      </c>
      <c r="L58" s="36">
        <f>(IF(B50&gt;2,(I50/(B50+2)+L57),0))</f>
        <v>0</v>
      </c>
    </row>
    <row r="59" spans="1:12" ht="15.75" customHeight="1" x14ac:dyDescent="0.3">
      <c r="A59" s="77" t="s">
        <v>195</v>
      </c>
      <c r="B59" s="62" t="s">
        <v>195</v>
      </c>
      <c r="C59" s="49">
        <v>3.5</v>
      </c>
      <c r="D59" s="78">
        <f ca="1">((100/I50)*C59)/100</f>
        <v>0.875</v>
      </c>
      <c r="E59" s="78"/>
      <c r="F59" s="78"/>
      <c r="G59" s="78"/>
      <c r="H59" s="78"/>
      <c r="I59" s="78"/>
      <c r="J59" s="91"/>
      <c r="K59" s="33" t="s">
        <v>196</v>
      </c>
      <c r="L59" s="37">
        <f>(IF(B50&gt;3,(I50/(B50+2)+L58),0))</f>
        <v>0</v>
      </c>
    </row>
    <row r="60" spans="1:12" ht="15" customHeight="1" x14ac:dyDescent="0.3">
      <c r="A60" s="77" t="s">
        <v>197</v>
      </c>
      <c r="B60" s="62"/>
      <c r="C60" s="49">
        <v>2.5</v>
      </c>
      <c r="D60" s="78">
        <f ca="1">((100/I50)*C60)/100</f>
        <v>0.625</v>
      </c>
      <c r="E60" s="78"/>
      <c r="F60" s="78"/>
      <c r="G60" s="78"/>
      <c r="H60" s="78"/>
      <c r="I60" s="78"/>
      <c r="J60" s="91"/>
      <c r="K60" s="33" t="s">
        <v>198</v>
      </c>
      <c r="L60" s="36">
        <f>(IF(B50&gt;4,(I50/(B50+2)+L59),0))</f>
        <v>0</v>
      </c>
    </row>
    <row r="61" spans="1:12" ht="15.75" customHeight="1" x14ac:dyDescent="0.3">
      <c r="A61" s="77" t="s">
        <v>199</v>
      </c>
      <c r="B61" s="62" t="s">
        <v>199</v>
      </c>
      <c r="C61" s="49">
        <v>0</v>
      </c>
      <c r="D61" s="78">
        <f ca="1">((100/(I50))*C61)/100</f>
        <v>0</v>
      </c>
      <c r="E61" s="78"/>
      <c r="F61" s="78"/>
      <c r="G61" s="78"/>
      <c r="H61" s="78"/>
      <c r="I61" s="78"/>
      <c r="J61" s="91"/>
      <c r="K61" s="33" t="s">
        <v>200</v>
      </c>
      <c r="L61" s="36">
        <f ca="1">(IF(B50=1,(I50/(B50+3)+L56),IF(B50=0,(I50/4+L56),IF(B50&gt;1,0))))</f>
        <v>3</v>
      </c>
    </row>
    <row r="62" spans="1:12" ht="16.2" thickBot="1" x14ac:dyDescent="0.35">
      <c r="A62" s="98" t="s">
        <v>201</v>
      </c>
      <c r="B62" s="99"/>
      <c r="C62" s="54">
        <v>0</v>
      </c>
      <c r="D62" s="61">
        <f ca="1">((100/(I50))*C62)/100</f>
        <v>0</v>
      </c>
      <c r="E62" s="61"/>
      <c r="F62" s="61"/>
      <c r="G62" s="61"/>
      <c r="H62" s="61"/>
      <c r="I62" s="61"/>
      <c r="J62" s="92"/>
      <c r="K62" s="38" t="s">
        <v>202</v>
      </c>
      <c r="L62" s="39">
        <f ca="1">(IF(B50&gt;1.5,(I50/(B50+2)+L56+MAX(0,L57-L56)+MAX(0,L58-L57)+MAX(0,L59-L58)+MAX(0,L60-L59)+MAX(0,L61-L60)),IF(B50=1,(I50/(B50+3)+L61),IF(B50=0,I50/4+L61))))</f>
        <v>4</v>
      </c>
    </row>
    <row r="63" spans="1:12" ht="15.6" hidden="1" x14ac:dyDescent="0.3">
      <c r="A63" s="81" t="s">
        <v>117</v>
      </c>
      <c r="B63" s="82"/>
      <c r="C63" s="83" t="s">
        <v>205</v>
      </c>
      <c r="D63" s="83"/>
      <c r="E63" s="83"/>
      <c r="F63" s="83"/>
      <c r="G63" s="83"/>
      <c r="H63" s="83"/>
      <c r="I63" s="83"/>
      <c r="J63" s="84"/>
      <c r="K63" s="29" t="str">
        <f ca="1">(IF(F67&gt;99%,"All work completed. Please provide OC.",IF(F67&gt;89.8%,"Plinth, RCC, Brick, Plaster, Flooring, Painting work Completed. Finishing work is in process.",IF(F67&lt;94%,(IF(C67=0,"Work not yet Started.",IF(D67=25%,"Piling work in process",IF(D67=50%,"Excavation work in process",IF(D67=100%,"Excavation work Completed. ","0")))&amp;(IF(C68=0%,"",IF(C68=L69,"Footing work is process",IF(C68=L70,"Footing work Completed",IF(C68=L71,"1st Basement Completed",IF(C68=L72,"1st &amp; 2nd Basement Completed",IF(C68=L73,"1st to 3rd Basement Completed",IF(C68=L74,"1st to 4th Basement Completed",IF(C68=L75,"Plinth work is process",IF(C68=L76,"Plinth work completed","0")))))))))))&amp;(IF(C69=(D64+G64+I64),", RCC Slab",IF(C69&gt;0,", RCC upto "&amp;C69&amp;" Slab",""))&amp;(IF(C70=I64,", Brickwork",IF(C70&gt;0,", Brickwork upto "&amp;C70&amp;" Floor",""))&amp;(IF(C71=I64,", Internal Plaster",IF(C71&gt;0,", Internal Plaster upto "&amp;C71&amp;" Floor",""))&amp;(IF(C72=I64,", External Plaster",IF(C72&gt;0,", External Plaster upto "&amp;C72&amp;" Floor",""))&amp;(IF(C73=I64,", Flooring",IF(C73&gt;0,", Flooring upto "&amp;C73&amp;" Floor",""))&amp;(IF(C74=I64,", Painting",IF(C74&gt;0,", Painting upto "&amp;C74&amp;" Floor",""))&amp;(IF(C75&gt;0,", Finishing upto "&amp;C75&amp;" Floor","")&amp;(IF(C69&gt;0.5," Completed",""))))))))))))))</f>
        <v>Excavation work Completed. Plinth work completed, RCC Slab, Brickwork, Internal Plaster, External Plaster upto 3 Floor, Flooring upto 3 Floor Completed</v>
      </c>
      <c r="L63" s="30"/>
    </row>
    <row r="64" spans="1:12" ht="15.6" hidden="1" x14ac:dyDescent="0.3">
      <c r="A64" s="53" t="s">
        <v>171</v>
      </c>
      <c r="B64" s="52">
        <v>0</v>
      </c>
      <c r="C64" s="52" t="s">
        <v>172</v>
      </c>
      <c r="D64" s="52">
        <v>1</v>
      </c>
      <c r="E64" s="80" t="s">
        <v>173</v>
      </c>
      <c r="F64" s="80"/>
      <c r="G64" s="52">
        <v>0</v>
      </c>
      <c r="H64" s="52" t="s">
        <v>174</v>
      </c>
      <c r="I64" s="80">
        <f ca="1">--TRIM(RIGHT(SUBSTITUTE(LEFT(C63,_xlfn.AGGREGATE(16,6,FIND({0,1,2,3,4,5,6,7,8,9},C63,ROW(INDIRECT("1:"&amp;LEN(C63)))),1))," ",REPT(" ",LEN(C63))),LEN(C63)))</f>
        <v>4</v>
      </c>
      <c r="J64" s="85"/>
      <c r="K64" s="31"/>
      <c r="L64" s="32"/>
    </row>
    <row r="65" spans="1:12" ht="51" hidden="1" customHeight="1" x14ac:dyDescent="0.3">
      <c r="A65" s="86" t="s">
        <v>175</v>
      </c>
      <c r="B65" s="87"/>
      <c r="C65" s="88" t="str">
        <f ca="1">K63</f>
        <v>Excavation work Completed. Plinth work completed, RCC Slab, Brickwork, Internal Plaster, External Plaster upto 3 Floor, Flooring upto 3 Floor Completed</v>
      </c>
      <c r="D65" s="88"/>
      <c r="E65" s="88"/>
      <c r="F65" s="88"/>
      <c r="G65" s="88"/>
      <c r="H65" s="88"/>
      <c r="I65" s="88"/>
      <c r="J65" s="89"/>
      <c r="K65" s="31" t="s">
        <v>176</v>
      </c>
      <c r="L65" s="32"/>
    </row>
    <row r="66" spans="1:12" ht="15.6" hidden="1" x14ac:dyDescent="0.3">
      <c r="A66" s="77" t="s">
        <v>177</v>
      </c>
      <c r="B66" s="62"/>
      <c r="C66" s="51" t="s">
        <v>178</v>
      </c>
      <c r="D66" s="62" t="s">
        <v>179</v>
      </c>
      <c r="E66" s="62"/>
      <c r="F66" s="62" t="s">
        <v>180</v>
      </c>
      <c r="G66" s="62"/>
      <c r="H66" s="62" t="s">
        <v>181</v>
      </c>
      <c r="I66" s="62"/>
      <c r="J66" s="90"/>
      <c r="K66" s="33" t="s">
        <v>182</v>
      </c>
      <c r="L66" s="34">
        <f ca="1">I64*25%</f>
        <v>1</v>
      </c>
    </row>
    <row r="67" spans="1:12" ht="15.75" hidden="1" customHeight="1" x14ac:dyDescent="0.3">
      <c r="A67" s="77" t="s">
        <v>183</v>
      </c>
      <c r="B67" s="62"/>
      <c r="C67" s="49">
        <f ca="1">L68</f>
        <v>4</v>
      </c>
      <c r="D67" s="78">
        <f ca="1">((100/I64)*C67)/100</f>
        <v>1</v>
      </c>
      <c r="E67" s="78"/>
      <c r="F67" s="78">
        <f ca="1">(((C68/I64*10)+(40/(D64+G64+I64)*C69)+(7.5/(I64)*C70)+(7.5/(I64)*C71)+(10/I64*C72)+(10/I64*C73)+(5/I64*C74)+(5/I64*C75)+(5/I64*C76))/100)</f>
        <v>0.8</v>
      </c>
      <c r="G67" s="78"/>
      <c r="H67" s="78">
        <f ca="1">((((C67/I64)*20)+((C68/I64)*25)+(30/(I64+G64+D64)*C69)+(5/I64*C70)+(5/I64*C71)+(5/I64*C72)+(5/I64*C73)+(0/I64*C74)+(0/I64*C75)+(5/I64*C76))/100)</f>
        <v>0.92500000000000004</v>
      </c>
      <c r="I67" s="78"/>
      <c r="J67" s="91"/>
      <c r="K67" s="33" t="s">
        <v>184</v>
      </c>
      <c r="L67" s="35">
        <f ca="1">I64*50%</f>
        <v>2</v>
      </c>
    </row>
    <row r="68" spans="1:12" ht="15.6" hidden="1" x14ac:dyDescent="0.3">
      <c r="A68" s="77" t="s">
        <v>141</v>
      </c>
      <c r="B68" s="62"/>
      <c r="C68" s="50">
        <f ca="1">L76</f>
        <v>4</v>
      </c>
      <c r="D68" s="78">
        <f ca="1">((100/I64)*C68)/100</f>
        <v>1</v>
      </c>
      <c r="E68" s="78"/>
      <c r="F68" s="78"/>
      <c r="G68" s="78"/>
      <c r="H68" s="78"/>
      <c r="I68" s="78"/>
      <c r="J68" s="91"/>
      <c r="K68" s="33" t="s">
        <v>185</v>
      </c>
      <c r="L68" s="35">
        <f ca="1">I64</f>
        <v>4</v>
      </c>
    </row>
    <row r="69" spans="1:12" ht="15.75" hidden="1" customHeight="1" x14ac:dyDescent="0.3">
      <c r="A69" s="77" t="s">
        <v>204</v>
      </c>
      <c r="B69" s="62"/>
      <c r="C69" s="50">
        <v>5</v>
      </c>
      <c r="D69" s="78">
        <f ca="1">((100/(D64+G64+I64))*C69)/100</f>
        <v>1</v>
      </c>
      <c r="E69" s="78"/>
      <c r="F69" s="78"/>
      <c r="G69" s="78"/>
      <c r="H69" s="78"/>
      <c r="I69" s="78"/>
      <c r="J69" s="91"/>
      <c r="K69" s="33" t="s">
        <v>186</v>
      </c>
      <c r="L69" s="36">
        <f ca="1">(IF(B64&gt;1,(I64/(B64+2)),I64/4))</f>
        <v>1</v>
      </c>
    </row>
    <row r="70" spans="1:12" ht="15.75" hidden="1" customHeight="1" x14ac:dyDescent="0.3">
      <c r="A70" s="77" t="s">
        <v>187</v>
      </c>
      <c r="B70" s="62" t="s">
        <v>188</v>
      </c>
      <c r="C70" s="49">
        <v>4</v>
      </c>
      <c r="D70" s="78">
        <f ca="1">((100/I64)*C70)/100</f>
        <v>1</v>
      </c>
      <c r="E70" s="78"/>
      <c r="F70" s="78"/>
      <c r="G70" s="78"/>
      <c r="H70" s="78"/>
      <c r="I70" s="78"/>
      <c r="J70" s="91"/>
      <c r="K70" s="33" t="s">
        <v>189</v>
      </c>
      <c r="L70" s="36">
        <f ca="1">(IF(B64&gt;1,(I64/(B64+2)+L69),I64/4+L69))</f>
        <v>2</v>
      </c>
    </row>
    <row r="71" spans="1:12" ht="15" hidden="1" customHeight="1" x14ac:dyDescent="0.3">
      <c r="A71" s="77" t="s">
        <v>190</v>
      </c>
      <c r="B71" s="62" t="s">
        <v>188</v>
      </c>
      <c r="C71" s="49">
        <v>4</v>
      </c>
      <c r="D71" s="78">
        <f ca="1">((100/I64)*C71)/100</f>
        <v>1</v>
      </c>
      <c r="E71" s="78"/>
      <c r="F71" s="78"/>
      <c r="G71" s="78"/>
      <c r="H71" s="78"/>
      <c r="I71" s="78"/>
      <c r="J71" s="91"/>
      <c r="K71" s="33" t="s">
        <v>191</v>
      </c>
      <c r="L71" s="36">
        <f>(IF(B64&gt;1,(I64/(B64+2)+L70),0))</f>
        <v>0</v>
      </c>
    </row>
    <row r="72" spans="1:12" ht="15.75" hidden="1" customHeight="1" x14ac:dyDescent="0.3">
      <c r="A72" s="79" t="s">
        <v>192</v>
      </c>
      <c r="B72" s="80" t="s">
        <v>193</v>
      </c>
      <c r="C72" s="49">
        <v>3</v>
      </c>
      <c r="D72" s="78">
        <f ca="1">((100/(I64))*C72)/100</f>
        <v>0.75</v>
      </c>
      <c r="E72" s="78"/>
      <c r="F72" s="78"/>
      <c r="G72" s="78"/>
      <c r="H72" s="78"/>
      <c r="I72" s="78"/>
      <c r="J72" s="91"/>
      <c r="K72" s="33" t="s">
        <v>194</v>
      </c>
      <c r="L72" s="36">
        <f>(IF(B64&gt;2,(I64/(B64+2)+L71),0))</f>
        <v>0</v>
      </c>
    </row>
    <row r="73" spans="1:12" ht="15.75" hidden="1" customHeight="1" x14ac:dyDescent="0.3">
      <c r="A73" s="77" t="s">
        <v>195</v>
      </c>
      <c r="B73" s="62" t="s">
        <v>195</v>
      </c>
      <c r="C73" s="49">
        <v>3</v>
      </c>
      <c r="D73" s="78">
        <f ca="1">((100/I64)*C73)/100</f>
        <v>0.75</v>
      </c>
      <c r="E73" s="78"/>
      <c r="F73" s="78"/>
      <c r="G73" s="78"/>
      <c r="H73" s="78"/>
      <c r="I73" s="78"/>
      <c r="J73" s="91"/>
      <c r="K73" s="33" t="s">
        <v>196</v>
      </c>
      <c r="L73" s="37">
        <f>(IF(B64&gt;3,(I64/(B64+2)+L72),0))</f>
        <v>0</v>
      </c>
    </row>
    <row r="74" spans="1:12" ht="15" hidden="1" customHeight="1" x14ac:dyDescent="0.3">
      <c r="A74" s="77" t="s">
        <v>197</v>
      </c>
      <c r="B74" s="62"/>
      <c r="C74" s="49">
        <v>0</v>
      </c>
      <c r="D74" s="78">
        <f ca="1">((100/I64)*C74)/100</f>
        <v>0</v>
      </c>
      <c r="E74" s="78"/>
      <c r="F74" s="78"/>
      <c r="G74" s="78"/>
      <c r="H74" s="78"/>
      <c r="I74" s="78"/>
      <c r="J74" s="91"/>
      <c r="K74" s="33" t="s">
        <v>198</v>
      </c>
      <c r="L74" s="36">
        <f>(IF(B64&gt;4,(I64/(B64+2)+L73),0))</f>
        <v>0</v>
      </c>
    </row>
    <row r="75" spans="1:12" ht="15.75" hidden="1" customHeight="1" x14ac:dyDescent="0.3">
      <c r="A75" s="77" t="s">
        <v>199</v>
      </c>
      <c r="B75" s="62" t="s">
        <v>199</v>
      </c>
      <c r="C75" s="49">
        <v>0</v>
      </c>
      <c r="D75" s="78">
        <f ca="1">((100/(I64))*C75)/100</f>
        <v>0</v>
      </c>
      <c r="E75" s="78"/>
      <c r="F75" s="78"/>
      <c r="G75" s="78"/>
      <c r="H75" s="78"/>
      <c r="I75" s="78"/>
      <c r="J75" s="91"/>
      <c r="K75" s="33" t="s">
        <v>200</v>
      </c>
      <c r="L75" s="36">
        <f ca="1">(IF(B64=1,(I64/(B64+3)+L70),IF(B64=0,(I64/4+L70),IF(B64&gt;1,0))))</f>
        <v>3</v>
      </c>
    </row>
    <row r="76" spans="1:12" ht="15" hidden="1" customHeight="1" thickBot="1" x14ac:dyDescent="0.35">
      <c r="A76" s="98" t="s">
        <v>201</v>
      </c>
      <c r="B76" s="99"/>
      <c r="C76" s="54">
        <v>0</v>
      </c>
      <c r="D76" s="61">
        <f ca="1">((100/(I64))*C76)/100</f>
        <v>0</v>
      </c>
      <c r="E76" s="61"/>
      <c r="F76" s="61"/>
      <c r="G76" s="61"/>
      <c r="H76" s="61"/>
      <c r="I76" s="61"/>
      <c r="J76" s="92"/>
      <c r="K76" s="38" t="s">
        <v>202</v>
      </c>
      <c r="L76" s="39">
        <f ca="1">(IF(B64&gt;1.5,(I64/(B64+2)+L70+MAX(0,L71-L70)+MAX(0,L72-L71)+MAX(0,L73-L72)+MAX(0,L74-L73)+MAX(0,L75-L74)),IF(B64=1,(I64/(B64+3)+L75),IF(B64=0,I64/4+L75))))</f>
        <v>4</v>
      </c>
    </row>
    <row r="77" spans="1:12" ht="15.6" x14ac:dyDescent="0.3">
      <c r="A77" s="81" t="s">
        <v>117</v>
      </c>
      <c r="B77" s="82"/>
      <c r="C77" s="83" t="s">
        <v>222</v>
      </c>
      <c r="D77" s="83"/>
      <c r="E77" s="83"/>
      <c r="F77" s="83"/>
      <c r="G77" s="83"/>
      <c r="H77" s="83"/>
      <c r="I77" s="83"/>
      <c r="J77" s="84"/>
      <c r="K77" s="29" t="str">
        <f ca="1">(IF(F81&gt;99%,"All work completed. Please provide OC.",IF(F81&gt;89.8%,"Plinth, RCC, Brick, Plaster, Flooring, Painting work Completed. Finishing work is in process.",IF(F81&lt;94%,(IF(C81=0,"Work not yet Started.",IF(D81=25%,"Piling work in process",IF(D81=50%,"Excavation work in process",IF(D81=100%,"Excavation work Completed. ","0")))&amp;(IF(C82=0%,"",IF(C82=L83,"Footing work is process",IF(C82=L84,"Footing work Completed",IF(C82=L85,"1st Basement Completed",IF(C82=L86,"1st &amp; 2nd Basement Completed",IF(C82=L87,"1st to 3rd Basement Completed",IF(C82=L88,"1st to 4th Basement Completed",IF(C82=L89,"Plinth work is process",IF(C82=L90,"Plinth work completed","0")))))))))))&amp;(IF(C83=(D78+G78+I78),", RCC Slab",IF(C83&gt;0,", RCC upto "&amp;C83&amp;" Slab",""))&amp;(IF(C84=I78,", Brickwork",IF(C84&gt;0,", Brickwork upto "&amp;C84&amp;" Floor",""))&amp;(IF(C85=I78,", Internal Plaster",IF(C85&gt;0,", Internal Plaster upto "&amp;C85&amp;" Floor",""))&amp;(IF(C86=I78,", External Plaster",IF(C86&gt;0,", External Plaster upto "&amp;C86&amp;" Floor",""))&amp;(IF(C87=I78,", Flooring",IF(C87&gt;0,", Flooring upto "&amp;C87&amp;" Floor",""))&amp;(IF(C88=I78,", Painting",IF(C88&gt;0,", Painting upto "&amp;C88&amp;" Floor",""))&amp;(IF(C89&gt;0,", Finishing upto "&amp;C89&amp;" Floor","")&amp;(IF(C83&gt;0.5," Completed",""))))))))))))))</f>
        <v>Excavation work Completed. Plinth work completed, RCC upto 5 Slab, Brickwork upto 3 Floor, Internal Plaster upto 3 Floor, External Plaster upto 3 Floor, Flooring upto 3 Floor Completed</v>
      </c>
      <c r="L77" s="30"/>
    </row>
    <row r="78" spans="1:12" ht="15.6" x14ac:dyDescent="0.3">
      <c r="A78" s="53" t="s">
        <v>171</v>
      </c>
      <c r="B78" s="52">
        <v>0</v>
      </c>
      <c r="C78" s="52" t="s">
        <v>172</v>
      </c>
      <c r="D78" s="52">
        <v>1</v>
      </c>
      <c r="E78" s="80" t="s">
        <v>173</v>
      </c>
      <c r="F78" s="80"/>
      <c r="G78" s="52">
        <v>0</v>
      </c>
      <c r="H78" s="52" t="s">
        <v>174</v>
      </c>
      <c r="I78" s="80">
        <f ca="1">--TRIM(RIGHT(SUBSTITUTE(LEFT(C77,_xlfn.AGGREGATE(16,6,FIND({0,1,2,3,4,5,6,7,8,9},C77,ROW(INDIRECT("1:"&amp;LEN(C77)))),1))," ",REPT(" ",LEN(C77))),LEN(C77)))</f>
        <v>5</v>
      </c>
      <c r="J78" s="85"/>
      <c r="K78" s="31"/>
      <c r="L78" s="32"/>
    </row>
    <row r="79" spans="1:12" ht="48.75" customHeight="1" x14ac:dyDescent="0.3">
      <c r="A79" s="86" t="s">
        <v>175</v>
      </c>
      <c r="B79" s="87"/>
      <c r="C79" s="88" t="str">
        <f ca="1">K77</f>
        <v>Excavation work Completed. Plinth work completed, RCC upto 5 Slab, Brickwork upto 3 Floor, Internal Plaster upto 3 Floor, External Plaster upto 3 Floor, Flooring upto 3 Floor Completed</v>
      </c>
      <c r="D79" s="88"/>
      <c r="E79" s="88"/>
      <c r="F79" s="88"/>
      <c r="G79" s="88"/>
      <c r="H79" s="88"/>
      <c r="I79" s="88"/>
      <c r="J79" s="89"/>
      <c r="K79" s="31" t="s">
        <v>176</v>
      </c>
      <c r="L79" s="32"/>
    </row>
    <row r="80" spans="1:12" ht="15.6" x14ac:dyDescent="0.3">
      <c r="A80" s="77" t="s">
        <v>177</v>
      </c>
      <c r="B80" s="62"/>
      <c r="C80" s="51" t="s">
        <v>178</v>
      </c>
      <c r="D80" s="62" t="s">
        <v>179</v>
      </c>
      <c r="E80" s="62"/>
      <c r="F80" s="62" t="s">
        <v>180</v>
      </c>
      <c r="G80" s="62"/>
      <c r="H80" s="62" t="s">
        <v>181</v>
      </c>
      <c r="I80" s="62"/>
      <c r="J80" s="90"/>
      <c r="K80" s="33" t="s">
        <v>182</v>
      </c>
      <c r="L80" s="34">
        <f ca="1">I78*25%</f>
        <v>1.25</v>
      </c>
    </row>
    <row r="81" spans="1:12" ht="15.75" customHeight="1" x14ac:dyDescent="0.3">
      <c r="A81" s="77" t="s">
        <v>183</v>
      </c>
      <c r="B81" s="62"/>
      <c r="C81" s="49">
        <f ca="1">L82</f>
        <v>5</v>
      </c>
      <c r="D81" s="78">
        <f ca="1">((100/I78)*C81)/100</f>
        <v>1</v>
      </c>
      <c r="E81" s="78"/>
      <c r="F81" s="78">
        <f ca="1">(((C82/I78*10)+(40/(D78+G78+I78)*C83)+(7.5/(I78)*C84)+(7.5/(I78)*C85)+(10/I78*C86)+(10/I78*C87)+(5/I78*C88)+(5/I78*C89)+(5/I78*C90))/100)</f>
        <v>0.64333333333333342</v>
      </c>
      <c r="G81" s="78"/>
      <c r="H81" s="78">
        <f ca="1">((((C81/I78)*20)+((C82/I78)*25)+(30/(I78+G78+D78)*C83)+(5/I78*C84)+(5/I78*C85)+(5/I78*C86)+(5/I78*C87)+(0/I78*C88)+(0/I78*C89)+(5/I78*C90))/100)</f>
        <v>0.82</v>
      </c>
      <c r="I81" s="78"/>
      <c r="J81" s="91"/>
      <c r="K81" s="33" t="s">
        <v>184</v>
      </c>
      <c r="L81" s="35">
        <f ca="1">I78*50%</f>
        <v>2.5</v>
      </c>
    </row>
    <row r="82" spans="1:12" ht="15.6" x14ac:dyDescent="0.3">
      <c r="A82" s="77" t="s">
        <v>141</v>
      </c>
      <c r="B82" s="62"/>
      <c r="C82" s="50">
        <f ca="1">L90</f>
        <v>5</v>
      </c>
      <c r="D82" s="78">
        <f ca="1">((100/I78)*C82)/100</f>
        <v>1</v>
      </c>
      <c r="E82" s="78"/>
      <c r="F82" s="78"/>
      <c r="G82" s="78"/>
      <c r="H82" s="78"/>
      <c r="I82" s="78"/>
      <c r="J82" s="91"/>
      <c r="K82" s="33" t="s">
        <v>185</v>
      </c>
      <c r="L82" s="35">
        <f ca="1">I78</f>
        <v>5</v>
      </c>
    </row>
    <row r="83" spans="1:12" ht="15.75" customHeight="1" x14ac:dyDescent="0.3">
      <c r="A83" s="77" t="s">
        <v>204</v>
      </c>
      <c r="B83" s="62"/>
      <c r="C83" s="50">
        <v>5</v>
      </c>
      <c r="D83" s="78">
        <f ca="1">((100/(D78+G78+I78))*C83)/100</f>
        <v>0.83333333333333348</v>
      </c>
      <c r="E83" s="78"/>
      <c r="F83" s="78"/>
      <c r="G83" s="78"/>
      <c r="H83" s="78"/>
      <c r="I83" s="78"/>
      <c r="J83" s="91"/>
      <c r="K83" s="33" t="s">
        <v>186</v>
      </c>
      <c r="L83" s="36">
        <f ca="1">(IF(B78&gt;1,(I78/(B78+2)),I78/4))</f>
        <v>1.25</v>
      </c>
    </row>
    <row r="84" spans="1:12" ht="15.75" customHeight="1" x14ac:dyDescent="0.3">
      <c r="A84" s="77" t="s">
        <v>187</v>
      </c>
      <c r="B84" s="62" t="s">
        <v>188</v>
      </c>
      <c r="C84" s="49">
        <v>3</v>
      </c>
      <c r="D84" s="78">
        <f ca="1">((100/I78)*C84)/100</f>
        <v>0.6</v>
      </c>
      <c r="E84" s="78"/>
      <c r="F84" s="78"/>
      <c r="G84" s="78"/>
      <c r="H84" s="78"/>
      <c r="I84" s="78"/>
      <c r="J84" s="91"/>
      <c r="K84" s="33" t="s">
        <v>189</v>
      </c>
      <c r="L84" s="36">
        <f ca="1">(IF(B78&gt;1,(I78/(B78+2)+L83),I78/4+L83))</f>
        <v>2.5</v>
      </c>
    </row>
    <row r="85" spans="1:12" ht="15" customHeight="1" x14ac:dyDescent="0.3">
      <c r="A85" s="77" t="s">
        <v>190</v>
      </c>
      <c r="B85" s="62" t="s">
        <v>188</v>
      </c>
      <c r="C85" s="49">
        <v>3</v>
      </c>
      <c r="D85" s="78">
        <f ca="1">((100/I78)*C85)/100</f>
        <v>0.6</v>
      </c>
      <c r="E85" s="78"/>
      <c r="F85" s="78"/>
      <c r="G85" s="78"/>
      <c r="H85" s="78"/>
      <c r="I85" s="78"/>
      <c r="J85" s="91"/>
      <c r="K85" s="33" t="s">
        <v>191</v>
      </c>
      <c r="L85" s="36">
        <f>(IF(B78&gt;1,(I78/(B78+2)+L84),0))</f>
        <v>0</v>
      </c>
    </row>
    <row r="86" spans="1:12" ht="15.75" customHeight="1" x14ac:dyDescent="0.3">
      <c r="A86" s="79" t="s">
        <v>192</v>
      </c>
      <c r="B86" s="80" t="s">
        <v>193</v>
      </c>
      <c r="C86" s="49">
        <v>3</v>
      </c>
      <c r="D86" s="78">
        <f ca="1">((100/(I78))*C86)/100</f>
        <v>0.6</v>
      </c>
      <c r="E86" s="78"/>
      <c r="F86" s="78"/>
      <c r="G86" s="78"/>
      <c r="H86" s="78"/>
      <c r="I86" s="78"/>
      <c r="J86" s="91"/>
      <c r="K86" s="33" t="s">
        <v>194</v>
      </c>
      <c r="L86" s="36">
        <f>(IF(B78&gt;2,(I78/(B78+2)+L85),0))</f>
        <v>0</v>
      </c>
    </row>
    <row r="87" spans="1:12" ht="15.75" customHeight="1" x14ac:dyDescent="0.3">
      <c r="A87" s="77" t="s">
        <v>195</v>
      </c>
      <c r="B87" s="62" t="s">
        <v>195</v>
      </c>
      <c r="C87" s="49">
        <v>3</v>
      </c>
      <c r="D87" s="78">
        <f ca="1">((100/I78)*C87)/100</f>
        <v>0.6</v>
      </c>
      <c r="E87" s="78"/>
      <c r="F87" s="78"/>
      <c r="G87" s="78"/>
      <c r="H87" s="78"/>
      <c r="I87" s="78"/>
      <c r="J87" s="91"/>
      <c r="K87" s="33" t="s">
        <v>196</v>
      </c>
      <c r="L87" s="37">
        <f>(IF(B78&gt;3,(I78/(B78+2)+L86),0))</f>
        <v>0</v>
      </c>
    </row>
    <row r="88" spans="1:12" ht="15" customHeight="1" x14ac:dyDescent="0.3">
      <c r="A88" s="77" t="s">
        <v>197</v>
      </c>
      <c r="B88" s="62"/>
      <c r="C88" s="49">
        <v>0</v>
      </c>
      <c r="D88" s="78">
        <f ca="1">((100/I78)*C88)/100</f>
        <v>0</v>
      </c>
      <c r="E88" s="78"/>
      <c r="F88" s="78"/>
      <c r="G88" s="78"/>
      <c r="H88" s="78"/>
      <c r="I88" s="78"/>
      <c r="J88" s="91"/>
      <c r="K88" s="33" t="s">
        <v>198</v>
      </c>
      <c r="L88" s="36">
        <f>(IF(B78&gt;4,(I78/(B78+2)+L87),0))</f>
        <v>0</v>
      </c>
    </row>
    <row r="89" spans="1:12" ht="15.75" customHeight="1" x14ac:dyDescent="0.3">
      <c r="A89" s="77" t="s">
        <v>199</v>
      </c>
      <c r="B89" s="62" t="s">
        <v>199</v>
      </c>
      <c r="C89" s="49">
        <v>0</v>
      </c>
      <c r="D89" s="78">
        <f ca="1">((100/(I78))*C89)/100</f>
        <v>0</v>
      </c>
      <c r="E89" s="78"/>
      <c r="F89" s="78"/>
      <c r="G89" s="78"/>
      <c r="H89" s="78"/>
      <c r="I89" s="78"/>
      <c r="J89" s="91"/>
      <c r="K89" s="33" t="s">
        <v>200</v>
      </c>
      <c r="L89" s="36">
        <f ca="1">(IF(B78=1,(I78/(B78+3)+L84),IF(B78=0,(I78/4+L84),IF(B78&gt;1,0))))</f>
        <v>3.75</v>
      </c>
    </row>
    <row r="90" spans="1:12" ht="15" customHeight="1" thickBot="1" x14ac:dyDescent="0.35">
      <c r="A90" s="98" t="s">
        <v>201</v>
      </c>
      <c r="B90" s="99"/>
      <c r="C90" s="54">
        <v>0</v>
      </c>
      <c r="D90" s="61">
        <f ca="1">((100/(I78))*C90)/100</f>
        <v>0</v>
      </c>
      <c r="E90" s="61"/>
      <c r="F90" s="61"/>
      <c r="G90" s="61"/>
      <c r="H90" s="61"/>
      <c r="I90" s="61"/>
      <c r="J90" s="92"/>
      <c r="K90" s="38" t="s">
        <v>202</v>
      </c>
      <c r="L90" s="39">
        <f ca="1">(IF(B78&gt;1.5,(I78/(B78+2)+L84+MAX(0,L85-L84)+MAX(0,L86-L85)+MAX(0,L87-L86)+MAX(0,L88-L87)+MAX(0,L89-L88)),IF(B78=1,(I78/(B78+3)+L89),IF(B78=0,I78/4+L89))))</f>
        <v>5</v>
      </c>
    </row>
    <row r="91" spans="1:12" ht="15.6" x14ac:dyDescent="0.3">
      <c r="A91" s="81" t="s">
        <v>117</v>
      </c>
      <c r="B91" s="82"/>
      <c r="C91" s="83" t="s">
        <v>223</v>
      </c>
      <c r="D91" s="83"/>
      <c r="E91" s="83"/>
      <c r="F91" s="83"/>
      <c r="G91" s="83"/>
      <c r="H91" s="83"/>
      <c r="I91" s="83"/>
      <c r="J91" s="84"/>
      <c r="K91" s="29" t="str">
        <f ca="1">(IF(F95&gt;99%,"All work completed. Please provide OC.",IF(F95&gt;89.8%,"Plinth, RCC, Brick, Plaster, Flooring, Painting work Completed. Finishing work is in process.",IF(F95&lt;94%,(IF(C95=0,"Work not yet Started.",IF(D95=25%,"Piling work in process",IF(D95=50%,"Excavation work in process",IF(D95=100%,"Excavation work Completed. ","0")))&amp;(IF(C96=0%,"",IF(C96=L97,"Footing work is process",IF(C96=L98,"Footing work Completed",IF(C96=L99,"1st Basement Completed",IF(C96=L100,"1st &amp; 2nd Basement Completed",IF(C96=L101,"1st to 3rd Basement Completed",IF(C96=L102,"1st to 4th Basement Completed",IF(C96=L103,"Plinth work is process",IF(C96=L104,"Plinth work completed","0")))))))))))&amp;(IF(C97=(D92+G92+I92),", RCC Slab",IF(C97&gt;0,", RCC upto "&amp;C97&amp;" Slab",""))&amp;(IF(C98=I92,", Brickwork",IF(C98&gt;0,", Brickwork upto "&amp;C98&amp;" Floor",""))&amp;(IF(C99=I92,", Internal Plaster",IF(C99&gt;0,", Internal Plaster upto "&amp;C99&amp;" Floor",""))&amp;(IF(C100=I92,", External Plaster",IF(C100&gt;0,", External Plaster upto "&amp;C100&amp;" Floor",""))&amp;(IF(C101=I92,", Flooring",IF(C101&gt;0,", Flooring upto "&amp;C101&amp;" Floor",""))&amp;(IF(C102=I92,", Painting",IF(C102&gt;0,", Painting upto "&amp;C102&amp;" Floor",""))&amp;(IF(C103&gt;0,", Finishing upto "&amp;C103&amp;" Floor","")&amp;(IF(C97&gt;0.5," Completed",""))))))))))))))</f>
        <v>Excavation work Completed. Plinth work completed, RCC Slab, Brickwork upto 3 Floor, Internal Plaster upto 3 Floor, External Plaster upto 2 Floor, Flooring upto 1.5 Floor, Painting upto 1.5 Floor Completed</v>
      </c>
      <c r="L91" s="30"/>
    </row>
    <row r="92" spans="1:12" ht="15.6" x14ac:dyDescent="0.3">
      <c r="A92" s="53" t="s">
        <v>171</v>
      </c>
      <c r="B92" s="52">
        <v>0</v>
      </c>
      <c r="C92" s="52" t="s">
        <v>172</v>
      </c>
      <c r="D92" s="52">
        <v>1</v>
      </c>
      <c r="E92" s="80" t="s">
        <v>173</v>
      </c>
      <c r="F92" s="80"/>
      <c r="G92" s="52">
        <v>0</v>
      </c>
      <c r="H92" s="52" t="s">
        <v>174</v>
      </c>
      <c r="I92" s="80">
        <f ca="1">--TRIM(RIGHT(SUBSTITUTE(LEFT(C91,_xlfn.AGGREGATE(16,6,FIND({0,1,2,3,4,5,6,7,8,9},C91,ROW(INDIRECT("1:"&amp;LEN(C91)))),1))," ",REPT(" ",LEN(C91))),LEN(C91)))</f>
        <v>5</v>
      </c>
      <c r="J92" s="85"/>
      <c r="K92" s="31"/>
      <c r="L92" s="32"/>
    </row>
    <row r="93" spans="1:12" ht="51" customHeight="1" x14ac:dyDescent="0.3">
      <c r="A93" s="86" t="s">
        <v>175</v>
      </c>
      <c r="B93" s="87"/>
      <c r="C93" s="88" t="str">
        <f ca="1">K91</f>
        <v>Excavation work Completed. Plinth work completed, RCC Slab, Brickwork upto 3 Floor, Internal Plaster upto 3 Floor, External Plaster upto 2 Floor, Flooring upto 1.5 Floor, Painting upto 1.5 Floor Completed</v>
      </c>
      <c r="D93" s="88"/>
      <c r="E93" s="88"/>
      <c r="F93" s="88"/>
      <c r="G93" s="88"/>
      <c r="H93" s="88"/>
      <c r="I93" s="88"/>
      <c r="J93" s="89"/>
      <c r="K93" s="31" t="s">
        <v>176</v>
      </c>
      <c r="L93" s="32"/>
    </row>
    <row r="94" spans="1:12" ht="15.6" x14ac:dyDescent="0.3">
      <c r="A94" s="77" t="s">
        <v>177</v>
      </c>
      <c r="B94" s="62"/>
      <c r="C94" s="51" t="s">
        <v>178</v>
      </c>
      <c r="D94" s="62" t="s">
        <v>179</v>
      </c>
      <c r="E94" s="62"/>
      <c r="F94" s="62" t="s">
        <v>180</v>
      </c>
      <c r="G94" s="62"/>
      <c r="H94" s="62" t="s">
        <v>181</v>
      </c>
      <c r="I94" s="62"/>
      <c r="J94" s="90"/>
      <c r="K94" s="33" t="s">
        <v>182</v>
      </c>
      <c r="L94" s="34">
        <f ca="1">I92*25%</f>
        <v>1.25</v>
      </c>
    </row>
    <row r="95" spans="1:12" ht="15.75" customHeight="1" x14ac:dyDescent="0.3">
      <c r="A95" s="77" t="s">
        <v>183</v>
      </c>
      <c r="B95" s="62"/>
      <c r="C95" s="49">
        <f ca="1">L96</f>
        <v>5</v>
      </c>
      <c r="D95" s="78">
        <f ca="1">((100/I92)*C95)/100</f>
        <v>1</v>
      </c>
      <c r="E95" s="78"/>
      <c r="F95" s="78">
        <f ca="1">(((C96/I92*10)+(40/(D92+G92+I92)*C97)+(7.5/(I92)*C98)+(7.5/(I92)*C99)+(10/I92*C100)+(10/I92*C101)+(5/I92*C102)+(5/I92*C103)+(5/I92*C104))/100)</f>
        <v>0.67500000000000004</v>
      </c>
      <c r="G95" s="78"/>
      <c r="H95" s="78">
        <f ca="1">((((C95/I92)*20)+((C96/I92)*25)+(30/(I92+G92+D92)*C97)+(5/I92*C98)+(5/I92*C99)+(5/I92*C100)+(5/I92*C101)+(0/I92*C102)+(0/I92*C103)+(5/I92*C104))/100)</f>
        <v>0.84499999999999997</v>
      </c>
      <c r="I95" s="78"/>
      <c r="J95" s="91"/>
      <c r="K95" s="33" t="s">
        <v>184</v>
      </c>
      <c r="L95" s="35">
        <f ca="1">I92*50%</f>
        <v>2.5</v>
      </c>
    </row>
    <row r="96" spans="1:12" ht="15.6" x14ac:dyDescent="0.3">
      <c r="A96" s="77" t="s">
        <v>141</v>
      </c>
      <c r="B96" s="62"/>
      <c r="C96" s="50">
        <f ca="1">L104</f>
        <v>5</v>
      </c>
      <c r="D96" s="78">
        <f ca="1">((100/I92)*C96)/100</f>
        <v>1</v>
      </c>
      <c r="E96" s="78"/>
      <c r="F96" s="78"/>
      <c r="G96" s="78"/>
      <c r="H96" s="78"/>
      <c r="I96" s="78"/>
      <c r="J96" s="91"/>
      <c r="K96" s="33" t="s">
        <v>185</v>
      </c>
      <c r="L96" s="35">
        <f ca="1">I92</f>
        <v>5</v>
      </c>
    </row>
    <row r="97" spans="1:12" ht="15.75" customHeight="1" x14ac:dyDescent="0.3">
      <c r="A97" s="77" t="s">
        <v>204</v>
      </c>
      <c r="B97" s="62"/>
      <c r="C97" s="50">
        <v>6</v>
      </c>
      <c r="D97" s="78">
        <f ca="1">((100/(D92+G92+I92))*C97)/100</f>
        <v>1</v>
      </c>
      <c r="E97" s="78"/>
      <c r="F97" s="78"/>
      <c r="G97" s="78"/>
      <c r="H97" s="78"/>
      <c r="I97" s="78"/>
      <c r="J97" s="91"/>
      <c r="K97" s="33" t="s">
        <v>186</v>
      </c>
      <c r="L97" s="36">
        <f ca="1">(IF(B92&gt;1,(I92/(B92+2)),I92/4))</f>
        <v>1.25</v>
      </c>
    </row>
    <row r="98" spans="1:12" ht="15.75" customHeight="1" x14ac:dyDescent="0.3">
      <c r="A98" s="77" t="s">
        <v>187</v>
      </c>
      <c r="B98" s="62" t="s">
        <v>188</v>
      </c>
      <c r="C98" s="49">
        <v>3</v>
      </c>
      <c r="D98" s="78">
        <f ca="1">((100/I92)*C98)/100</f>
        <v>0.6</v>
      </c>
      <c r="E98" s="78"/>
      <c r="F98" s="78"/>
      <c r="G98" s="78"/>
      <c r="H98" s="78"/>
      <c r="I98" s="78"/>
      <c r="J98" s="91"/>
      <c r="K98" s="33" t="s">
        <v>189</v>
      </c>
      <c r="L98" s="36">
        <f ca="1">(IF(B92&gt;1,(I92/(B92+2)+L97),I92/4+L97))</f>
        <v>2.5</v>
      </c>
    </row>
    <row r="99" spans="1:12" ht="15" customHeight="1" x14ac:dyDescent="0.3">
      <c r="A99" s="77" t="s">
        <v>190</v>
      </c>
      <c r="B99" s="62" t="s">
        <v>188</v>
      </c>
      <c r="C99" s="49">
        <v>3</v>
      </c>
      <c r="D99" s="78">
        <f ca="1">((100/I92)*C99)/100</f>
        <v>0.6</v>
      </c>
      <c r="E99" s="78"/>
      <c r="F99" s="78"/>
      <c r="G99" s="78"/>
      <c r="H99" s="78"/>
      <c r="I99" s="78"/>
      <c r="J99" s="91"/>
      <c r="K99" s="33" t="s">
        <v>191</v>
      </c>
      <c r="L99" s="36">
        <f>(IF(B92&gt;1,(I92/(B92+2)+L98),0))</f>
        <v>0</v>
      </c>
    </row>
    <row r="100" spans="1:12" ht="15.75" customHeight="1" x14ac:dyDescent="0.3">
      <c r="A100" s="79" t="s">
        <v>192</v>
      </c>
      <c r="B100" s="80" t="s">
        <v>193</v>
      </c>
      <c r="C100" s="49">
        <v>2</v>
      </c>
      <c r="D100" s="78">
        <f ca="1">((100/(I92))*C100)/100</f>
        <v>0.4</v>
      </c>
      <c r="E100" s="78"/>
      <c r="F100" s="78"/>
      <c r="G100" s="78"/>
      <c r="H100" s="78"/>
      <c r="I100" s="78"/>
      <c r="J100" s="91"/>
      <c r="K100" s="33" t="s">
        <v>194</v>
      </c>
      <c r="L100" s="36">
        <f>(IF(B92&gt;2,(I92/(B92+2)+L99),0))</f>
        <v>0</v>
      </c>
    </row>
    <row r="101" spans="1:12" ht="15.75" customHeight="1" x14ac:dyDescent="0.3">
      <c r="A101" s="77" t="s">
        <v>195</v>
      </c>
      <c r="B101" s="62" t="s">
        <v>195</v>
      </c>
      <c r="C101" s="49">
        <v>1.5</v>
      </c>
      <c r="D101" s="78">
        <f ca="1">((100/I92)*C101)/100</f>
        <v>0.3</v>
      </c>
      <c r="E101" s="78"/>
      <c r="F101" s="78"/>
      <c r="G101" s="78"/>
      <c r="H101" s="78"/>
      <c r="I101" s="78"/>
      <c r="J101" s="91"/>
      <c r="K101" s="33" t="s">
        <v>196</v>
      </c>
      <c r="L101" s="37">
        <f>(IF(B92&gt;3,(I92/(B92+2)+L100),0))</f>
        <v>0</v>
      </c>
    </row>
    <row r="102" spans="1:12" ht="15" customHeight="1" x14ac:dyDescent="0.3">
      <c r="A102" s="77" t="s">
        <v>197</v>
      </c>
      <c r="B102" s="62"/>
      <c r="C102" s="49">
        <v>1.5</v>
      </c>
      <c r="D102" s="78">
        <f ca="1">((100/I92)*C102)/100</f>
        <v>0.3</v>
      </c>
      <c r="E102" s="78"/>
      <c r="F102" s="78"/>
      <c r="G102" s="78"/>
      <c r="H102" s="78"/>
      <c r="I102" s="78"/>
      <c r="J102" s="91"/>
      <c r="K102" s="33" t="s">
        <v>198</v>
      </c>
      <c r="L102" s="36">
        <f>(IF(B92&gt;4,(I92/(B92+2)+L101),0))</f>
        <v>0</v>
      </c>
    </row>
    <row r="103" spans="1:12" ht="15.75" customHeight="1" x14ac:dyDescent="0.3">
      <c r="A103" s="77" t="s">
        <v>199</v>
      </c>
      <c r="B103" s="62" t="s">
        <v>199</v>
      </c>
      <c r="C103" s="49">
        <v>0</v>
      </c>
      <c r="D103" s="78">
        <f ca="1">((100/(I92))*C103)/100</f>
        <v>0</v>
      </c>
      <c r="E103" s="78"/>
      <c r="F103" s="78"/>
      <c r="G103" s="78"/>
      <c r="H103" s="78"/>
      <c r="I103" s="78"/>
      <c r="J103" s="91"/>
      <c r="K103" s="33" t="s">
        <v>200</v>
      </c>
      <c r="L103" s="36">
        <f ca="1">(IF(B92=1,(I92/(B92+3)+L98),IF(B92=0,(I92/4+L98),IF(B92&gt;1,0))))</f>
        <v>3.75</v>
      </c>
    </row>
    <row r="104" spans="1:12" ht="15" customHeight="1" thickBot="1" x14ac:dyDescent="0.35">
      <c r="A104" s="98" t="s">
        <v>201</v>
      </c>
      <c r="B104" s="99"/>
      <c r="C104" s="54">
        <v>0</v>
      </c>
      <c r="D104" s="61">
        <f ca="1">((100/(I92))*C104)/100</f>
        <v>0</v>
      </c>
      <c r="E104" s="61"/>
      <c r="F104" s="61"/>
      <c r="G104" s="61"/>
      <c r="H104" s="61"/>
      <c r="I104" s="61"/>
      <c r="J104" s="92"/>
      <c r="K104" s="38" t="s">
        <v>202</v>
      </c>
      <c r="L104" s="39">
        <f ca="1">(IF(B92&gt;1.5,(I92/(B92+2)+L98+MAX(0,L99-L98)+MAX(0,L100-L99)+MAX(0,L101-L100)+MAX(0,L102-L101)+MAX(0,L103-L102)),IF(B92=1,(I92/(B92+3)+L103),IF(B92=0,I92/4+L103))))</f>
        <v>5</v>
      </c>
    </row>
    <row r="105" spans="1:12" ht="15" customHeight="1" x14ac:dyDescent="0.25">
      <c r="A105" s="102" t="s">
        <v>110</v>
      </c>
      <c r="B105" s="102"/>
      <c r="C105" s="102"/>
      <c r="D105" s="102"/>
      <c r="E105" s="102"/>
      <c r="F105" s="102"/>
      <c r="G105" s="102"/>
      <c r="H105" s="102"/>
      <c r="I105" s="102"/>
      <c r="J105" s="102"/>
    </row>
    <row r="106" spans="1:12" ht="15" customHeight="1" x14ac:dyDescent="0.25">
      <c r="A106" s="57" t="s">
        <v>71</v>
      </c>
      <c r="B106" s="57"/>
      <c r="C106" s="57"/>
      <c r="D106" s="57"/>
      <c r="E106" s="57"/>
      <c r="F106" s="57"/>
      <c r="G106" s="57"/>
      <c r="H106" s="57"/>
      <c r="I106" s="57"/>
      <c r="J106" s="57"/>
    </row>
    <row r="107" spans="1:12" ht="14.25" customHeight="1" x14ac:dyDescent="0.25">
      <c r="A107" s="57" t="s">
        <v>72</v>
      </c>
      <c r="B107" s="57"/>
      <c r="C107" s="57"/>
      <c r="D107" s="57"/>
      <c r="E107" s="57"/>
      <c r="F107" s="57"/>
      <c r="G107" s="57"/>
      <c r="H107" s="57"/>
      <c r="I107" s="57"/>
      <c r="J107" s="57"/>
    </row>
    <row r="108" spans="1:12" ht="14.25" customHeight="1" x14ac:dyDescent="0.25">
      <c r="A108" s="57" t="s">
        <v>73</v>
      </c>
      <c r="B108" s="57"/>
      <c r="C108" s="57"/>
      <c r="D108" s="57"/>
      <c r="E108" s="57"/>
      <c r="F108" s="57"/>
      <c r="G108" s="57"/>
      <c r="H108" s="57"/>
      <c r="I108" s="57"/>
      <c r="J108" s="57"/>
    </row>
    <row r="109" spans="1:12" ht="13.8" x14ac:dyDescent="0.25">
      <c r="A109" s="57" t="s">
        <v>74</v>
      </c>
      <c r="B109" s="57"/>
      <c r="C109" s="57"/>
      <c r="D109" s="57"/>
      <c r="E109" s="57"/>
      <c r="F109" s="57"/>
      <c r="G109" s="103">
        <v>4900</v>
      </c>
      <c r="H109" s="103"/>
      <c r="I109" s="103"/>
      <c r="J109" s="103"/>
    </row>
    <row r="110" spans="1:12" ht="15" customHeight="1" x14ac:dyDescent="0.25">
      <c r="A110" s="57" t="s">
        <v>75</v>
      </c>
      <c r="B110" s="57"/>
      <c r="C110" s="57"/>
      <c r="D110" s="57"/>
      <c r="E110" s="57"/>
      <c r="F110" s="57"/>
      <c r="G110" s="64" t="s">
        <v>150</v>
      </c>
      <c r="H110" s="64"/>
      <c r="I110" s="64"/>
      <c r="J110" s="64"/>
    </row>
    <row r="111" spans="1:12" ht="15" customHeight="1" x14ac:dyDescent="0.25">
      <c r="A111" s="57" t="s">
        <v>210</v>
      </c>
      <c r="B111" s="57"/>
      <c r="C111" s="57"/>
      <c r="D111" s="57"/>
      <c r="E111" s="57"/>
      <c r="F111" s="57"/>
      <c r="G111" s="64">
        <v>175000</v>
      </c>
      <c r="H111" s="64"/>
      <c r="I111" s="64"/>
      <c r="J111" s="64"/>
    </row>
    <row r="112" spans="1:12" ht="13.8" x14ac:dyDescent="0.25">
      <c r="A112" s="63" t="s">
        <v>76</v>
      </c>
      <c r="B112" s="63"/>
      <c r="C112" s="63"/>
      <c r="D112" s="63"/>
      <c r="E112" s="63"/>
      <c r="F112" s="63"/>
      <c r="G112" s="64">
        <v>2880</v>
      </c>
      <c r="H112" s="64"/>
      <c r="I112" s="64"/>
      <c r="J112" s="64"/>
    </row>
    <row r="113" spans="1:10" ht="14.25" customHeight="1" x14ac:dyDescent="0.25">
      <c r="A113" s="65" t="s">
        <v>77</v>
      </c>
      <c r="B113" s="65"/>
      <c r="C113" s="65"/>
      <c r="D113" s="65"/>
      <c r="E113" s="65"/>
      <c r="F113" s="65"/>
      <c r="G113" s="65"/>
      <c r="H113" s="65"/>
      <c r="I113" s="65"/>
      <c r="J113" s="65"/>
    </row>
    <row r="114" spans="1:10" ht="14.25" customHeight="1" x14ac:dyDescent="0.25">
      <c r="A114" s="65" t="s">
        <v>78</v>
      </c>
      <c r="B114" s="65"/>
      <c r="C114" s="65"/>
      <c r="D114" s="65"/>
      <c r="E114" s="65"/>
      <c r="F114" s="65"/>
      <c r="G114" s="65"/>
      <c r="H114" s="65"/>
      <c r="I114" s="65"/>
      <c r="J114" s="65"/>
    </row>
    <row r="115" spans="1:10" ht="46.8" x14ac:dyDescent="0.25">
      <c r="A115" s="40" t="s">
        <v>79</v>
      </c>
      <c r="B115" s="41" t="s">
        <v>80</v>
      </c>
      <c r="C115" s="40" t="s">
        <v>81</v>
      </c>
      <c r="D115" s="16" t="s">
        <v>82</v>
      </c>
      <c r="E115" s="13" t="s">
        <v>83</v>
      </c>
      <c r="F115" s="42" t="s">
        <v>84</v>
      </c>
      <c r="G115" s="43" t="s">
        <v>148</v>
      </c>
      <c r="H115" s="40" t="s">
        <v>85</v>
      </c>
      <c r="I115" s="97" t="s">
        <v>86</v>
      </c>
      <c r="J115" s="97"/>
    </row>
    <row r="116" spans="1:10" ht="15.75" customHeight="1" x14ac:dyDescent="0.25">
      <c r="A116" s="97" t="s">
        <v>87</v>
      </c>
      <c r="B116" s="97"/>
      <c r="C116" s="97"/>
      <c r="D116" s="97"/>
      <c r="E116" s="97"/>
      <c r="F116" s="97"/>
      <c r="G116" s="97"/>
      <c r="H116" s="97"/>
      <c r="I116" s="97"/>
      <c r="J116" s="97"/>
    </row>
    <row r="117" spans="1:10" ht="15.6" x14ac:dyDescent="0.25">
      <c r="A117" s="97" t="s">
        <v>88</v>
      </c>
      <c r="B117" s="97"/>
      <c r="C117" s="97"/>
      <c r="D117" s="97"/>
      <c r="E117" s="97"/>
      <c r="F117" s="97"/>
      <c r="G117" s="97"/>
      <c r="H117" s="97"/>
      <c r="I117" s="97"/>
      <c r="J117" s="97"/>
    </row>
    <row r="118" spans="1:10" ht="15.75" customHeight="1" x14ac:dyDescent="0.25">
      <c r="A118" s="97" t="s">
        <v>89</v>
      </c>
      <c r="B118" s="97"/>
      <c r="C118" s="97"/>
      <c r="D118" s="97"/>
      <c r="E118" s="97"/>
      <c r="F118" s="97"/>
      <c r="G118" s="97"/>
      <c r="H118" s="97"/>
      <c r="I118" s="97"/>
      <c r="J118" s="97"/>
    </row>
    <row r="119" spans="1:10" ht="15.6" x14ac:dyDescent="0.25">
      <c r="A119" s="44">
        <v>1</v>
      </c>
      <c r="B119" s="45">
        <v>1</v>
      </c>
      <c r="C119" s="46" t="s">
        <v>90</v>
      </c>
      <c r="D119" s="45">
        <v>347</v>
      </c>
      <c r="E119" s="45">
        <v>0</v>
      </c>
      <c r="F119" s="45">
        <v>347</v>
      </c>
      <c r="G119" s="45">
        <v>43</v>
      </c>
      <c r="H119" s="47">
        <v>546</v>
      </c>
      <c r="I119" s="100" t="s">
        <v>91</v>
      </c>
      <c r="J119" s="100"/>
    </row>
    <row r="120" spans="1:10" ht="15.6" x14ac:dyDescent="0.25">
      <c r="A120" s="44">
        <v>2</v>
      </c>
      <c r="B120" s="45">
        <v>2</v>
      </c>
      <c r="C120" s="46" t="s">
        <v>90</v>
      </c>
      <c r="D120" s="45">
        <v>359</v>
      </c>
      <c r="E120" s="45">
        <v>0</v>
      </c>
      <c r="F120" s="45">
        <v>359</v>
      </c>
      <c r="G120" s="45">
        <v>53</v>
      </c>
      <c r="H120" s="47">
        <v>573</v>
      </c>
      <c r="I120" s="100" t="s">
        <v>91</v>
      </c>
      <c r="J120" s="100"/>
    </row>
    <row r="121" spans="1:10" ht="15.6" x14ac:dyDescent="0.25">
      <c r="A121" s="44">
        <v>3</v>
      </c>
      <c r="B121" s="45">
        <v>3</v>
      </c>
      <c r="C121" s="46" t="s">
        <v>92</v>
      </c>
      <c r="D121" s="45">
        <v>617</v>
      </c>
      <c r="E121" s="48">
        <v>0</v>
      </c>
      <c r="F121" s="45">
        <v>617</v>
      </c>
      <c r="G121" s="45">
        <v>46</v>
      </c>
      <c r="H121" s="47">
        <v>940</v>
      </c>
      <c r="I121" s="100" t="s">
        <v>91</v>
      </c>
      <c r="J121" s="100"/>
    </row>
    <row r="122" spans="1:10" ht="15.6" x14ac:dyDescent="0.25">
      <c r="A122" s="44">
        <v>4</v>
      </c>
      <c r="B122" s="45">
        <v>4</v>
      </c>
      <c r="C122" s="46" t="s">
        <v>93</v>
      </c>
      <c r="D122" s="45">
        <v>297</v>
      </c>
      <c r="E122" s="45">
        <v>0</v>
      </c>
      <c r="F122" s="45">
        <v>297</v>
      </c>
      <c r="G122" s="45">
        <v>47</v>
      </c>
      <c r="H122" s="47">
        <v>477</v>
      </c>
      <c r="I122" s="100" t="s">
        <v>91</v>
      </c>
      <c r="J122" s="100"/>
    </row>
    <row r="123" spans="1:10" ht="15.75" customHeight="1" x14ac:dyDescent="0.25">
      <c r="A123" s="97" t="s">
        <v>94</v>
      </c>
      <c r="B123" s="97"/>
      <c r="C123" s="97"/>
      <c r="D123" s="97"/>
      <c r="E123" s="97"/>
      <c r="F123" s="97"/>
      <c r="G123" s="97"/>
      <c r="H123" s="97"/>
      <c r="I123" s="97"/>
      <c r="J123" s="97"/>
    </row>
    <row r="124" spans="1:10" ht="15.6" x14ac:dyDescent="0.25">
      <c r="A124" s="44">
        <v>5</v>
      </c>
      <c r="B124" s="45">
        <v>1</v>
      </c>
      <c r="C124" s="46" t="s">
        <v>90</v>
      </c>
      <c r="D124" s="45">
        <v>301</v>
      </c>
      <c r="E124" s="45">
        <v>0</v>
      </c>
      <c r="F124" s="45">
        <v>301</v>
      </c>
      <c r="G124" s="45">
        <v>0</v>
      </c>
      <c r="H124" s="47">
        <v>436</v>
      </c>
      <c r="I124" s="100" t="s">
        <v>91</v>
      </c>
      <c r="J124" s="100"/>
    </row>
    <row r="125" spans="1:10" ht="15.6" x14ac:dyDescent="0.25">
      <c r="A125" s="44">
        <v>6</v>
      </c>
      <c r="B125" s="45">
        <v>2</v>
      </c>
      <c r="C125" s="46" t="s">
        <v>90</v>
      </c>
      <c r="D125" s="45">
        <v>304</v>
      </c>
      <c r="E125" s="45">
        <v>0</v>
      </c>
      <c r="F125" s="45">
        <v>304</v>
      </c>
      <c r="G125" s="45">
        <v>0</v>
      </c>
      <c r="H125" s="47">
        <v>441</v>
      </c>
      <c r="I125" s="100" t="s">
        <v>91</v>
      </c>
      <c r="J125" s="100"/>
    </row>
    <row r="126" spans="1:10" ht="15.6" x14ac:dyDescent="0.25">
      <c r="A126" s="44">
        <v>7</v>
      </c>
      <c r="B126" s="45">
        <v>3</v>
      </c>
      <c r="C126" s="46" t="s">
        <v>92</v>
      </c>
      <c r="D126" s="45">
        <v>571</v>
      </c>
      <c r="E126" s="48">
        <v>0</v>
      </c>
      <c r="F126" s="45">
        <v>571</v>
      </c>
      <c r="G126" s="45">
        <v>0</v>
      </c>
      <c r="H126" s="47">
        <v>828</v>
      </c>
      <c r="I126" s="100" t="s">
        <v>91</v>
      </c>
      <c r="J126" s="100"/>
    </row>
    <row r="127" spans="1:10" ht="15.6" x14ac:dyDescent="0.25">
      <c r="A127" s="44">
        <v>8</v>
      </c>
      <c r="B127" s="45">
        <v>4</v>
      </c>
      <c r="C127" s="46" t="s">
        <v>93</v>
      </c>
      <c r="D127" s="45">
        <v>248</v>
      </c>
      <c r="E127" s="45">
        <v>0</v>
      </c>
      <c r="F127" s="45">
        <v>248</v>
      </c>
      <c r="G127" s="45">
        <v>0</v>
      </c>
      <c r="H127" s="47">
        <v>360</v>
      </c>
      <c r="I127" s="100" t="s">
        <v>91</v>
      </c>
      <c r="J127" s="100"/>
    </row>
    <row r="128" spans="1:10" ht="15.75" customHeight="1" x14ac:dyDescent="0.25">
      <c r="A128" s="97" t="s">
        <v>95</v>
      </c>
      <c r="B128" s="97"/>
      <c r="C128" s="97"/>
      <c r="D128" s="97"/>
      <c r="E128" s="97"/>
      <c r="F128" s="97"/>
      <c r="G128" s="97"/>
      <c r="H128" s="97"/>
      <c r="I128" s="97"/>
      <c r="J128" s="97"/>
    </row>
    <row r="129" spans="1:11" ht="15.6" x14ac:dyDescent="0.25">
      <c r="A129" s="44">
        <v>9</v>
      </c>
      <c r="B129" s="45">
        <v>1</v>
      </c>
      <c r="C129" s="46" t="s">
        <v>90</v>
      </c>
      <c r="D129" s="45">
        <v>210</v>
      </c>
      <c r="E129" s="45">
        <v>0</v>
      </c>
      <c r="F129" s="45">
        <v>210</v>
      </c>
      <c r="G129" s="45">
        <v>95</v>
      </c>
      <c r="H129" s="47">
        <v>400</v>
      </c>
      <c r="I129" s="100" t="s">
        <v>91</v>
      </c>
      <c r="J129" s="100"/>
    </row>
    <row r="130" spans="1:11" ht="15.6" x14ac:dyDescent="0.25">
      <c r="A130" s="44">
        <v>10</v>
      </c>
      <c r="B130" s="45">
        <v>2</v>
      </c>
      <c r="C130" s="46" t="s">
        <v>90</v>
      </c>
      <c r="D130" s="45">
        <v>304</v>
      </c>
      <c r="E130" s="45">
        <v>0</v>
      </c>
      <c r="F130" s="45">
        <v>304</v>
      </c>
      <c r="G130" s="45">
        <v>0</v>
      </c>
      <c r="H130" s="47">
        <v>441</v>
      </c>
      <c r="I130" s="100" t="s">
        <v>91</v>
      </c>
      <c r="J130" s="100"/>
    </row>
    <row r="131" spans="1:11" ht="15.6" x14ac:dyDescent="0.25">
      <c r="A131" s="44">
        <v>11</v>
      </c>
      <c r="B131" s="45">
        <v>3</v>
      </c>
      <c r="C131" s="46" t="s">
        <v>90</v>
      </c>
      <c r="D131" s="45">
        <v>515</v>
      </c>
      <c r="E131" s="48">
        <v>0</v>
      </c>
      <c r="F131" s="45">
        <v>515</v>
      </c>
      <c r="G131" s="45">
        <v>127</v>
      </c>
      <c r="H131" s="47">
        <v>810</v>
      </c>
      <c r="I131" s="100" t="s">
        <v>91</v>
      </c>
      <c r="J131" s="100"/>
    </row>
    <row r="132" spans="1:11" ht="15.6" x14ac:dyDescent="0.25">
      <c r="A132" s="44">
        <v>12</v>
      </c>
      <c r="B132" s="45">
        <v>4</v>
      </c>
      <c r="C132" s="46" t="s">
        <v>93</v>
      </c>
      <c r="D132" s="45">
        <v>248</v>
      </c>
      <c r="E132" s="45">
        <v>0</v>
      </c>
      <c r="F132" s="45">
        <v>248</v>
      </c>
      <c r="G132" s="45">
        <v>0</v>
      </c>
      <c r="H132" s="47">
        <v>360</v>
      </c>
      <c r="I132" s="100" t="s">
        <v>91</v>
      </c>
      <c r="J132" s="100"/>
    </row>
    <row r="133" spans="1:11" ht="15.6" x14ac:dyDescent="0.25">
      <c r="A133" s="97" t="s">
        <v>96</v>
      </c>
      <c r="B133" s="97"/>
      <c r="C133" s="97"/>
      <c r="D133" s="97"/>
      <c r="E133" s="97"/>
      <c r="F133" s="97"/>
      <c r="G133" s="97"/>
      <c r="H133" s="97"/>
      <c r="I133" s="97"/>
      <c r="J133" s="97"/>
    </row>
    <row r="134" spans="1:11" ht="15.75" customHeight="1" x14ac:dyDescent="0.25">
      <c r="A134" s="97" t="s">
        <v>89</v>
      </c>
      <c r="B134" s="97"/>
      <c r="C134" s="97"/>
      <c r="D134" s="97"/>
      <c r="E134" s="97"/>
      <c r="F134" s="97"/>
      <c r="G134" s="97"/>
      <c r="H134" s="97"/>
      <c r="I134" s="97"/>
      <c r="J134" s="97"/>
    </row>
    <row r="135" spans="1:11" ht="15.6" x14ac:dyDescent="0.25">
      <c r="A135" s="44">
        <v>13</v>
      </c>
      <c r="B135" s="45">
        <v>1</v>
      </c>
      <c r="C135" s="46" t="s">
        <v>90</v>
      </c>
      <c r="D135" s="45">
        <v>402</v>
      </c>
      <c r="E135" s="45">
        <v>0</v>
      </c>
      <c r="F135" s="45">
        <v>402</v>
      </c>
      <c r="G135" s="45">
        <v>0</v>
      </c>
      <c r="H135" s="47">
        <v>583</v>
      </c>
      <c r="I135" s="100" t="s">
        <v>91</v>
      </c>
      <c r="J135" s="100"/>
    </row>
    <row r="136" spans="1:11" ht="15.6" x14ac:dyDescent="0.25">
      <c r="A136" s="44">
        <v>14</v>
      </c>
      <c r="B136" s="45">
        <v>2</v>
      </c>
      <c r="C136" s="46" t="s">
        <v>90</v>
      </c>
      <c r="D136" s="45">
        <v>498</v>
      </c>
      <c r="E136" s="45">
        <v>0</v>
      </c>
      <c r="F136" s="45">
        <v>498</v>
      </c>
      <c r="G136" s="45">
        <v>43</v>
      </c>
      <c r="H136" s="47">
        <v>765</v>
      </c>
      <c r="I136" s="100" t="s">
        <v>91</v>
      </c>
      <c r="J136" s="100"/>
    </row>
    <row r="137" spans="1:11" ht="15.6" x14ac:dyDescent="0.25">
      <c r="A137" s="44">
        <v>15</v>
      </c>
      <c r="B137" s="45">
        <v>3</v>
      </c>
      <c r="C137" s="46" t="s">
        <v>90</v>
      </c>
      <c r="D137" s="45">
        <v>465</v>
      </c>
      <c r="E137" s="48">
        <v>0</v>
      </c>
      <c r="F137" s="45">
        <v>465</v>
      </c>
      <c r="G137" s="45">
        <v>103</v>
      </c>
      <c r="H137" s="47">
        <v>777</v>
      </c>
      <c r="I137" s="100" t="s">
        <v>91</v>
      </c>
      <c r="J137" s="100"/>
    </row>
    <row r="138" spans="1:11" ht="15.6" x14ac:dyDescent="0.25">
      <c r="A138" s="44">
        <v>16</v>
      </c>
      <c r="B138" s="45">
        <v>4</v>
      </c>
      <c r="C138" s="46" t="s">
        <v>90</v>
      </c>
      <c r="D138" s="45">
        <v>395</v>
      </c>
      <c r="E138" s="45">
        <v>0</v>
      </c>
      <c r="F138" s="45">
        <v>395</v>
      </c>
      <c r="G138" s="45">
        <v>62</v>
      </c>
      <c r="H138" s="47">
        <v>634</v>
      </c>
      <c r="I138" s="100" t="s">
        <v>91</v>
      </c>
      <c r="J138" s="100"/>
      <c r="K138">
        <f xml:space="preserve"> 3636000/H138</f>
        <v>5735.0157728706627</v>
      </c>
    </row>
    <row r="139" spans="1:11" ht="15.75" customHeight="1" x14ac:dyDescent="0.25">
      <c r="A139" s="97" t="s">
        <v>94</v>
      </c>
      <c r="B139" s="97"/>
      <c r="C139" s="97"/>
      <c r="D139" s="97"/>
      <c r="E139" s="97"/>
      <c r="F139" s="97"/>
      <c r="G139" s="97"/>
      <c r="H139" s="97"/>
      <c r="I139" s="97"/>
      <c r="J139" s="97"/>
    </row>
    <row r="140" spans="1:11" ht="15.6" x14ac:dyDescent="0.25">
      <c r="A140" s="44">
        <v>17</v>
      </c>
      <c r="B140" s="45">
        <v>1</v>
      </c>
      <c r="C140" s="46" t="s">
        <v>90</v>
      </c>
      <c r="D140" s="45">
        <v>402</v>
      </c>
      <c r="E140" s="45">
        <v>0</v>
      </c>
      <c r="F140" s="45">
        <v>402</v>
      </c>
      <c r="G140" s="45">
        <v>0</v>
      </c>
      <c r="H140" s="47">
        <v>583</v>
      </c>
      <c r="I140" s="100" t="s">
        <v>91</v>
      </c>
      <c r="J140" s="100"/>
    </row>
    <row r="141" spans="1:11" ht="15.6" x14ac:dyDescent="0.25">
      <c r="A141" s="44">
        <v>18</v>
      </c>
      <c r="B141" s="45">
        <v>2</v>
      </c>
      <c r="C141" s="46" t="s">
        <v>90</v>
      </c>
      <c r="D141" s="45">
        <v>453</v>
      </c>
      <c r="E141" s="45">
        <v>0</v>
      </c>
      <c r="F141" s="45">
        <v>453</v>
      </c>
      <c r="G141" s="45">
        <v>0</v>
      </c>
      <c r="H141" s="47">
        <v>657</v>
      </c>
      <c r="I141" s="100" t="s">
        <v>91</v>
      </c>
      <c r="J141" s="100"/>
    </row>
    <row r="142" spans="1:11" ht="15.6" x14ac:dyDescent="0.25">
      <c r="A142" s="44">
        <v>19</v>
      </c>
      <c r="B142" s="45">
        <v>3</v>
      </c>
      <c r="C142" s="46" t="s">
        <v>90</v>
      </c>
      <c r="D142" s="45">
        <v>359</v>
      </c>
      <c r="E142" s="48">
        <v>0</v>
      </c>
      <c r="F142" s="45">
        <v>359</v>
      </c>
      <c r="G142" s="45">
        <v>0</v>
      </c>
      <c r="H142" s="47">
        <v>521</v>
      </c>
      <c r="I142" s="100" t="s">
        <v>91</v>
      </c>
      <c r="J142" s="100"/>
    </row>
    <row r="143" spans="1:11" ht="15.6" x14ac:dyDescent="0.25">
      <c r="A143" s="44">
        <v>20</v>
      </c>
      <c r="B143" s="45">
        <v>4</v>
      </c>
      <c r="C143" s="46" t="s">
        <v>90</v>
      </c>
      <c r="D143" s="45">
        <v>328</v>
      </c>
      <c r="E143" s="45">
        <v>0</v>
      </c>
      <c r="F143" s="45">
        <v>328</v>
      </c>
      <c r="G143" s="45">
        <v>0</v>
      </c>
      <c r="H143" s="47">
        <v>476</v>
      </c>
      <c r="I143" s="100" t="s">
        <v>91</v>
      </c>
      <c r="J143" s="100"/>
    </row>
    <row r="144" spans="1:11" ht="15.75" customHeight="1" x14ac:dyDescent="0.25">
      <c r="A144" s="97" t="s">
        <v>95</v>
      </c>
      <c r="B144" s="97"/>
      <c r="C144" s="97"/>
      <c r="D144" s="97"/>
      <c r="E144" s="97"/>
      <c r="F144" s="97"/>
      <c r="G144" s="97"/>
      <c r="H144" s="97"/>
      <c r="I144" s="97"/>
      <c r="J144" s="97"/>
    </row>
    <row r="145" spans="1:10" ht="15.6" x14ac:dyDescent="0.25">
      <c r="A145" s="44">
        <v>21</v>
      </c>
      <c r="B145" s="45">
        <v>1</v>
      </c>
      <c r="C145" s="46" t="s">
        <v>90</v>
      </c>
      <c r="D145" s="45">
        <v>404</v>
      </c>
      <c r="E145" s="45">
        <v>0</v>
      </c>
      <c r="F145" s="45">
        <v>404</v>
      </c>
      <c r="G145" s="45">
        <v>0</v>
      </c>
      <c r="H145" s="47">
        <v>586</v>
      </c>
      <c r="I145" s="100" t="s">
        <v>91</v>
      </c>
      <c r="J145" s="100"/>
    </row>
    <row r="146" spans="1:10" ht="15.6" x14ac:dyDescent="0.25">
      <c r="A146" s="44">
        <v>22</v>
      </c>
      <c r="B146" s="45">
        <v>2</v>
      </c>
      <c r="C146" s="46" t="s">
        <v>93</v>
      </c>
      <c r="D146" s="45">
        <v>297</v>
      </c>
      <c r="E146" s="45">
        <v>0</v>
      </c>
      <c r="F146" s="45">
        <v>297</v>
      </c>
      <c r="G146" s="45">
        <v>128</v>
      </c>
      <c r="H146" s="47">
        <v>495</v>
      </c>
      <c r="I146" s="100" t="s">
        <v>91</v>
      </c>
      <c r="J146" s="100"/>
    </row>
    <row r="147" spans="1:10" ht="15.6" x14ac:dyDescent="0.25">
      <c r="A147" s="44">
        <v>23</v>
      </c>
      <c r="B147" s="45">
        <v>3</v>
      </c>
      <c r="C147" s="46" t="s">
        <v>90</v>
      </c>
      <c r="D147" s="45">
        <v>359</v>
      </c>
      <c r="E147" s="48">
        <v>0</v>
      </c>
      <c r="F147" s="45">
        <v>359</v>
      </c>
      <c r="G147" s="45">
        <v>0</v>
      </c>
      <c r="H147" s="47">
        <v>521</v>
      </c>
      <c r="I147" s="100" t="s">
        <v>91</v>
      </c>
      <c r="J147" s="100"/>
    </row>
    <row r="148" spans="1:10" ht="15.6" x14ac:dyDescent="0.25">
      <c r="A148" s="44">
        <v>24</v>
      </c>
      <c r="B148" s="45">
        <v>4</v>
      </c>
      <c r="C148" s="46" t="s">
        <v>93</v>
      </c>
      <c r="D148" s="45">
        <v>227</v>
      </c>
      <c r="E148" s="45">
        <v>0</v>
      </c>
      <c r="F148" s="45">
        <v>227</v>
      </c>
      <c r="G148" s="45">
        <v>105</v>
      </c>
      <c r="H148" s="47">
        <v>434</v>
      </c>
      <c r="I148" s="100" t="s">
        <v>91</v>
      </c>
      <c r="J148" s="100"/>
    </row>
    <row r="149" spans="1:10" ht="15.6" x14ac:dyDescent="0.25">
      <c r="A149" s="97" t="s">
        <v>97</v>
      </c>
      <c r="B149" s="97"/>
      <c r="C149" s="97"/>
      <c r="D149" s="97"/>
      <c r="E149" s="97"/>
      <c r="F149" s="97"/>
      <c r="G149" s="97"/>
      <c r="H149" s="97"/>
      <c r="I149" s="97"/>
      <c r="J149" s="97"/>
    </row>
    <row r="150" spans="1:10" ht="15.75" customHeight="1" x14ac:dyDescent="0.25">
      <c r="A150" s="97" t="s">
        <v>89</v>
      </c>
      <c r="B150" s="97"/>
      <c r="C150" s="97"/>
      <c r="D150" s="97"/>
      <c r="E150" s="97"/>
      <c r="F150" s="97"/>
      <c r="G150" s="97"/>
      <c r="H150" s="97"/>
      <c r="I150" s="97"/>
      <c r="J150" s="97"/>
    </row>
    <row r="151" spans="1:10" ht="15.6" x14ac:dyDescent="0.25">
      <c r="A151" s="44">
        <v>25</v>
      </c>
      <c r="B151" s="45">
        <v>1</v>
      </c>
      <c r="C151" s="46" t="s">
        <v>90</v>
      </c>
      <c r="D151" s="45">
        <v>318</v>
      </c>
      <c r="E151" s="45">
        <v>0</v>
      </c>
      <c r="F151" s="45">
        <v>318</v>
      </c>
      <c r="G151" s="45">
        <v>28</v>
      </c>
      <c r="H151" s="47">
        <v>489</v>
      </c>
      <c r="I151" s="100" t="s">
        <v>91</v>
      </c>
      <c r="J151" s="100"/>
    </row>
    <row r="152" spans="1:10" ht="15.6" x14ac:dyDescent="0.25">
      <c r="A152" s="44">
        <v>26</v>
      </c>
      <c r="B152" s="45">
        <v>2</v>
      </c>
      <c r="C152" s="46" t="s">
        <v>90</v>
      </c>
      <c r="D152" s="45">
        <v>494</v>
      </c>
      <c r="E152" s="45">
        <v>0</v>
      </c>
      <c r="F152" s="45">
        <v>494</v>
      </c>
      <c r="G152" s="45">
        <v>46</v>
      </c>
      <c r="H152" s="47">
        <v>762</v>
      </c>
      <c r="I152" s="100" t="s">
        <v>91</v>
      </c>
      <c r="J152" s="100"/>
    </row>
    <row r="153" spans="1:10" ht="15.6" x14ac:dyDescent="0.25">
      <c r="A153" s="44">
        <v>27</v>
      </c>
      <c r="B153" s="45">
        <v>3</v>
      </c>
      <c r="C153" s="46" t="s">
        <v>90</v>
      </c>
      <c r="D153" s="45">
        <v>471</v>
      </c>
      <c r="E153" s="45">
        <v>0</v>
      </c>
      <c r="F153" s="45">
        <v>471</v>
      </c>
      <c r="G153" s="45">
        <v>0</v>
      </c>
      <c r="H153" s="47">
        <v>683</v>
      </c>
      <c r="I153" s="100" t="s">
        <v>91</v>
      </c>
      <c r="J153" s="100"/>
    </row>
    <row r="154" spans="1:10" ht="15.6" x14ac:dyDescent="0.25">
      <c r="A154" s="44">
        <v>28</v>
      </c>
      <c r="B154" s="45">
        <v>4</v>
      </c>
      <c r="C154" s="46" t="s">
        <v>93</v>
      </c>
      <c r="D154" s="45">
        <v>273</v>
      </c>
      <c r="E154" s="45">
        <v>0</v>
      </c>
      <c r="F154" s="45">
        <v>273</v>
      </c>
      <c r="G154" s="45">
        <v>78</v>
      </c>
      <c r="H154" s="47">
        <v>474</v>
      </c>
      <c r="I154" s="100" t="s">
        <v>91</v>
      </c>
      <c r="J154" s="100"/>
    </row>
    <row r="155" spans="1:10" ht="15.75" customHeight="1" x14ac:dyDescent="0.25">
      <c r="A155" s="97" t="s">
        <v>94</v>
      </c>
      <c r="B155" s="97"/>
      <c r="C155" s="97"/>
      <c r="D155" s="97"/>
      <c r="E155" s="97"/>
      <c r="F155" s="97"/>
      <c r="G155" s="97"/>
      <c r="H155" s="97"/>
      <c r="I155" s="97"/>
      <c r="J155" s="97"/>
    </row>
    <row r="156" spans="1:10" ht="15.6" x14ac:dyDescent="0.25">
      <c r="A156" s="44">
        <v>29</v>
      </c>
      <c r="B156" s="45">
        <v>1</v>
      </c>
      <c r="C156" s="46" t="s">
        <v>90</v>
      </c>
      <c r="D156" s="45">
        <v>288</v>
      </c>
      <c r="E156" s="45">
        <v>0</v>
      </c>
      <c r="F156" s="45">
        <v>288</v>
      </c>
      <c r="G156" s="45">
        <v>0</v>
      </c>
      <c r="H156" s="47">
        <v>418</v>
      </c>
      <c r="I156" s="100" t="s">
        <v>91</v>
      </c>
      <c r="J156" s="100"/>
    </row>
    <row r="157" spans="1:10" ht="15.6" x14ac:dyDescent="0.25">
      <c r="A157" s="44">
        <v>30</v>
      </c>
      <c r="B157" s="45">
        <v>2</v>
      </c>
      <c r="C157" s="46" t="s">
        <v>90</v>
      </c>
      <c r="D157" s="45">
        <v>446</v>
      </c>
      <c r="E157" s="45">
        <v>0</v>
      </c>
      <c r="F157" s="45">
        <v>446</v>
      </c>
      <c r="G157" s="45">
        <v>0</v>
      </c>
      <c r="H157" s="47">
        <v>647</v>
      </c>
      <c r="I157" s="100" t="s">
        <v>91</v>
      </c>
      <c r="J157" s="100"/>
    </row>
    <row r="158" spans="1:10" ht="15.6" x14ac:dyDescent="0.25">
      <c r="A158" s="44">
        <v>31</v>
      </c>
      <c r="B158" s="45">
        <v>3</v>
      </c>
      <c r="C158" s="46" t="s">
        <v>90</v>
      </c>
      <c r="D158" s="45">
        <v>471</v>
      </c>
      <c r="E158" s="45">
        <v>0</v>
      </c>
      <c r="F158" s="45">
        <v>471</v>
      </c>
      <c r="G158" s="45">
        <v>0</v>
      </c>
      <c r="H158" s="47">
        <v>683</v>
      </c>
      <c r="I158" s="100" t="s">
        <v>91</v>
      </c>
      <c r="J158" s="100"/>
    </row>
    <row r="159" spans="1:10" ht="15.6" x14ac:dyDescent="0.25">
      <c r="A159" s="44">
        <v>32</v>
      </c>
      <c r="B159" s="45">
        <v>4</v>
      </c>
      <c r="C159" s="46" t="s">
        <v>93</v>
      </c>
      <c r="D159" s="45">
        <v>191</v>
      </c>
      <c r="E159" s="45">
        <v>0</v>
      </c>
      <c r="F159" s="45">
        <v>191</v>
      </c>
      <c r="G159" s="45">
        <v>0</v>
      </c>
      <c r="H159" s="47">
        <v>277</v>
      </c>
      <c r="I159" s="100" t="s">
        <v>91</v>
      </c>
      <c r="J159" s="100"/>
    </row>
    <row r="160" spans="1:10" ht="15.75" customHeight="1" x14ac:dyDescent="0.25">
      <c r="A160" s="97" t="s">
        <v>95</v>
      </c>
      <c r="B160" s="97"/>
      <c r="C160" s="97"/>
      <c r="D160" s="97"/>
      <c r="E160" s="97"/>
      <c r="F160" s="97"/>
      <c r="G160" s="97"/>
      <c r="H160" s="97"/>
      <c r="I160" s="97"/>
      <c r="J160" s="97"/>
    </row>
    <row r="161" spans="1:21" ht="15.6" x14ac:dyDescent="0.25">
      <c r="A161" s="44">
        <v>33</v>
      </c>
      <c r="B161" s="45">
        <v>3</v>
      </c>
      <c r="C161" s="46" t="s">
        <v>90</v>
      </c>
      <c r="D161" s="45">
        <v>322</v>
      </c>
      <c r="E161" s="45">
        <v>0</v>
      </c>
      <c r="F161" s="45">
        <v>322</v>
      </c>
      <c r="G161" s="45">
        <v>0</v>
      </c>
      <c r="H161" s="47">
        <v>467</v>
      </c>
      <c r="I161" s="100" t="s">
        <v>91</v>
      </c>
      <c r="J161" s="100"/>
    </row>
    <row r="162" spans="1:21" ht="15.6" x14ac:dyDescent="0.25">
      <c r="A162" s="44">
        <v>34</v>
      </c>
      <c r="B162" s="45">
        <v>4</v>
      </c>
      <c r="C162" s="46" t="s">
        <v>93</v>
      </c>
      <c r="D162" s="45">
        <v>191</v>
      </c>
      <c r="E162" s="45">
        <v>0</v>
      </c>
      <c r="F162" s="45">
        <v>191</v>
      </c>
      <c r="G162" s="45">
        <v>91</v>
      </c>
      <c r="H162" s="47">
        <v>368</v>
      </c>
      <c r="I162" s="100" t="s">
        <v>91</v>
      </c>
      <c r="J162" s="100"/>
    </row>
    <row r="163" spans="1:21" ht="15.6" x14ac:dyDescent="0.25">
      <c r="A163" s="97" t="s">
        <v>98</v>
      </c>
      <c r="B163" s="97"/>
      <c r="C163" s="97"/>
      <c r="D163" s="97"/>
      <c r="E163" s="97"/>
      <c r="F163" s="97"/>
      <c r="G163" s="97"/>
      <c r="H163" s="97"/>
      <c r="I163" s="97"/>
      <c r="J163" s="97"/>
    </row>
    <row r="164" spans="1:21" ht="15.75" customHeight="1" x14ac:dyDescent="0.25">
      <c r="A164" s="97" t="s">
        <v>89</v>
      </c>
      <c r="B164" s="97"/>
      <c r="C164" s="97"/>
      <c r="D164" s="97"/>
      <c r="E164" s="97"/>
      <c r="F164" s="97"/>
      <c r="G164" s="97"/>
      <c r="H164" s="97"/>
      <c r="I164" s="97"/>
      <c r="J164" s="97"/>
    </row>
    <row r="165" spans="1:21" ht="15.6" x14ac:dyDescent="0.25">
      <c r="A165" s="47">
        <v>35</v>
      </c>
      <c r="B165" s="45">
        <v>1</v>
      </c>
      <c r="C165" s="46" t="s">
        <v>90</v>
      </c>
      <c r="D165" s="45">
        <v>418</v>
      </c>
      <c r="E165" s="45">
        <v>0</v>
      </c>
      <c r="F165" s="45">
        <v>418</v>
      </c>
      <c r="G165" s="45">
        <v>102</v>
      </c>
      <c r="H165" s="47">
        <v>708</v>
      </c>
      <c r="I165" s="100" t="s">
        <v>91</v>
      </c>
      <c r="J165" s="100"/>
    </row>
    <row r="166" spans="1:21" ht="15.6" x14ac:dyDescent="0.25">
      <c r="A166" s="47">
        <v>36</v>
      </c>
      <c r="B166" s="45">
        <v>2</v>
      </c>
      <c r="C166" s="46" t="s">
        <v>90</v>
      </c>
      <c r="D166" s="45">
        <v>468</v>
      </c>
      <c r="E166" s="45">
        <v>0</v>
      </c>
      <c r="F166" s="45">
        <v>468</v>
      </c>
      <c r="G166" s="45">
        <v>38</v>
      </c>
      <c r="H166" s="47">
        <v>717</v>
      </c>
      <c r="I166" s="100" t="s">
        <v>91</v>
      </c>
      <c r="J166" s="100"/>
    </row>
    <row r="167" spans="1:21" ht="15.6" x14ac:dyDescent="0.25">
      <c r="A167" s="47">
        <v>37</v>
      </c>
      <c r="B167" s="45">
        <v>3</v>
      </c>
      <c r="C167" s="46" t="s">
        <v>90</v>
      </c>
      <c r="D167" s="45">
        <v>428</v>
      </c>
      <c r="E167" s="45">
        <v>0</v>
      </c>
      <c r="F167" s="45">
        <v>428</v>
      </c>
      <c r="G167" s="45">
        <v>0</v>
      </c>
      <c r="H167" s="47">
        <v>621</v>
      </c>
      <c r="I167" s="100" t="s">
        <v>91</v>
      </c>
      <c r="J167" s="100"/>
    </row>
    <row r="168" spans="1:21" ht="15.6" x14ac:dyDescent="0.25">
      <c r="A168" s="47">
        <v>38</v>
      </c>
      <c r="B168" s="45">
        <v>4</v>
      </c>
      <c r="C168" s="46" t="s">
        <v>90</v>
      </c>
      <c r="D168" s="45">
        <v>357</v>
      </c>
      <c r="E168" s="45">
        <v>0</v>
      </c>
      <c r="F168" s="45">
        <v>357</v>
      </c>
      <c r="G168" s="45">
        <v>65</v>
      </c>
      <c r="H168" s="47">
        <v>582</v>
      </c>
      <c r="I168" s="100" t="s">
        <v>91</v>
      </c>
      <c r="J168" s="100"/>
    </row>
    <row r="169" spans="1:21" ht="15.75" customHeight="1" x14ac:dyDescent="0.25">
      <c r="A169" s="97" t="s">
        <v>94</v>
      </c>
      <c r="B169" s="97"/>
      <c r="C169" s="97"/>
      <c r="D169" s="97"/>
      <c r="E169" s="97"/>
      <c r="F169" s="97"/>
      <c r="G169" s="97"/>
      <c r="H169" s="97"/>
      <c r="I169" s="97"/>
      <c r="J169" s="97"/>
    </row>
    <row r="170" spans="1:21" ht="15.6" x14ac:dyDescent="0.25">
      <c r="A170" s="47">
        <v>39</v>
      </c>
      <c r="B170" s="45">
        <v>1</v>
      </c>
      <c r="C170" s="46" t="s">
        <v>90</v>
      </c>
      <c r="D170" s="45">
        <v>313</v>
      </c>
      <c r="E170" s="45">
        <v>0</v>
      </c>
      <c r="F170" s="45">
        <v>313</v>
      </c>
      <c r="G170" s="45">
        <v>0</v>
      </c>
      <c r="H170" s="47">
        <v>454</v>
      </c>
      <c r="I170" s="100" t="s">
        <v>91</v>
      </c>
      <c r="J170" s="100"/>
    </row>
    <row r="171" spans="1:21" ht="15.6" x14ac:dyDescent="0.25">
      <c r="A171" s="47">
        <v>40</v>
      </c>
      <c r="B171" s="45">
        <v>2</v>
      </c>
      <c r="C171" s="46" t="s">
        <v>90</v>
      </c>
      <c r="D171" s="45">
        <v>427</v>
      </c>
      <c r="E171" s="45">
        <v>0</v>
      </c>
      <c r="F171" s="45">
        <v>427</v>
      </c>
      <c r="G171" s="45">
        <v>0</v>
      </c>
      <c r="H171" s="47">
        <v>620</v>
      </c>
      <c r="I171" s="100" t="s">
        <v>91</v>
      </c>
      <c r="J171" s="100"/>
    </row>
    <row r="172" spans="1:21" ht="15.6" x14ac:dyDescent="0.25">
      <c r="A172" s="47">
        <v>41</v>
      </c>
      <c r="B172" s="45">
        <v>3</v>
      </c>
      <c r="C172" s="46" t="s">
        <v>90</v>
      </c>
      <c r="D172" s="45">
        <v>428</v>
      </c>
      <c r="E172" s="45">
        <v>0</v>
      </c>
      <c r="F172" s="45">
        <v>428</v>
      </c>
      <c r="G172" s="45">
        <v>0</v>
      </c>
      <c r="H172" s="47">
        <v>621</v>
      </c>
      <c r="I172" s="100" t="s">
        <v>91</v>
      </c>
      <c r="J172" s="100"/>
    </row>
    <row r="173" spans="1:21" ht="15.6" x14ac:dyDescent="0.25">
      <c r="A173" s="47">
        <v>42</v>
      </c>
      <c r="B173" s="45">
        <v>4</v>
      </c>
      <c r="C173" s="46" t="s">
        <v>90</v>
      </c>
      <c r="D173" s="45">
        <v>288</v>
      </c>
      <c r="E173" s="45">
        <v>0</v>
      </c>
      <c r="F173" s="45">
        <v>288</v>
      </c>
      <c r="G173" s="45">
        <v>0</v>
      </c>
      <c r="H173" s="47">
        <v>418</v>
      </c>
      <c r="I173" s="100" t="s">
        <v>91</v>
      </c>
      <c r="J173" s="100"/>
    </row>
    <row r="174" spans="1:21" ht="175.2" customHeight="1" x14ac:dyDescent="0.25">
      <c r="A174" s="63" t="s">
        <v>225</v>
      </c>
      <c r="B174" s="63"/>
      <c r="C174" s="63"/>
      <c r="D174" s="63"/>
      <c r="E174" s="63"/>
      <c r="F174" s="63"/>
      <c r="G174" s="63"/>
      <c r="H174" s="63"/>
      <c r="I174" s="63"/>
      <c r="J174" s="63"/>
      <c r="L174" s="55" t="s">
        <v>153</v>
      </c>
      <c r="M174" s="56"/>
      <c r="N174" s="105" t="s">
        <v>224</v>
      </c>
      <c r="O174" s="105"/>
      <c r="P174" s="105"/>
      <c r="Q174" s="105"/>
      <c r="R174" s="105"/>
      <c r="S174" s="105"/>
      <c r="T174" s="105"/>
      <c r="U174" s="105"/>
    </row>
    <row r="175" spans="1:21" ht="15" customHeight="1" x14ac:dyDescent="0.25">
      <c r="A175" s="101" t="s">
        <v>99</v>
      </c>
      <c r="B175" s="101"/>
      <c r="C175" s="101"/>
      <c r="D175" s="101"/>
      <c r="E175" s="101"/>
      <c r="F175" s="101"/>
      <c r="G175" s="101"/>
      <c r="H175" s="101"/>
      <c r="I175" s="101"/>
      <c r="J175" s="101"/>
    </row>
    <row r="176" spans="1:21" ht="15" customHeight="1" x14ac:dyDescent="0.25">
      <c r="A176" s="101" t="s">
        <v>100</v>
      </c>
      <c r="B176" s="101"/>
      <c r="C176" s="101"/>
      <c r="D176" s="101"/>
      <c r="E176" s="101"/>
      <c r="F176" s="101"/>
      <c r="G176" s="101"/>
      <c r="H176" s="101"/>
      <c r="I176" s="101"/>
      <c r="J176" s="101"/>
    </row>
    <row r="177" spans="1:10" ht="15" customHeight="1" x14ac:dyDescent="0.25">
      <c r="A177" s="101" t="s">
        <v>101</v>
      </c>
      <c r="B177" s="101"/>
      <c r="C177" s="101"/>
      <c r="D177" s="101"/>
      <c r="E177" s="101"/>
      <c r="F177" s="101"/>
      <c r="G177" s="101"/>
      <c r="H177" s="101"/>
      <c r="I177" s="101"/>
      <c r="J177" s="101"/>
    </row>
    <row r="178" spans="1:10" ht="15" customHeight="1" x14ac:dyDescent="0.25">
      <c r="A178" s="101" t="s">
        <v>102</v>
      </c>
      <c r="B178" s="101"/>
      <c r="C178" s="101"/>
      <c r="D178" s="101"/>
      <c r="E178" s="101"/>
      <c r="F178" s="101"/>
      <c r="G178" s="101"/>
      <c r="H178" s="101"/>
      <c r="I178" s="101"/>
      <c r="J178" s="101"/>
    </row>
    <row r="179" spans="1:10" ht="15" customHeight="1" x14ac:dyDescent="0.25">
      <c r="A179" s="101" t="s">
        <v>103</v>
      </c>
      <c r="B179" s="101"/>
      <c r="C179" s="101"/>
      <c r="D179" s="101"/>
      <c r="E179" s="101"/>
      <c r="F179" s="101"/>
      <c r="G179" s="101"/>
      <c r="H179" s="101"/>
      <c r="I179" s="101"/>
      <c r="J179" s="101"/>
    </row>
    <row r="180" spans="1:10" ht="15" customHeight="1" x14ac:dyDescent="0.25">
      <c r="A180" s="101" t="s">
        <v>104</v>
      </c>
      <c r="B180" s="101"/>
      <c r="C180" s="101"/>
      <c r="D180" s="101"/>
      <c r="E180" s="101"/>
      <c r="F180" s="101"/>
      <c r="G180" s="101"/>
      <c r="H180" s="101"/>
      <c r="I180" s="101"/>
      <c r="J180" s="101"/>
    </row>
    <row r="181" spans="1:10" ht="15" customHeight="1" x14ac:dyDescent="0.25">
      <c r="A181" s="101" t="s">
        <v>105</v>
      </c>
      <c r="B181" s="101"/>
      <c r="C181" s="101"/>
      <c r="D181" s="101"/>
      <c r="E181" s="101"/>
      <c r="F181" s="101"/>
      <c r="G181" s="101"/>
      <c r="H181" s="101"/>
      <c r="I181" s="101"/>
      <c r="J181" s="101"/>
    </row>
    <row r="182" spans="1:10" ht="29.25" customHeight="1" x14ac:dyDescent="0.25">
      <c r="A182" s="101" t="s">
        <v>106</v>
      </c>
      <c r="B182" s="101"/>
      <c r="C182" s="101"/>
      <c r="D182" s="101"/>
      <c r="E182" s="101"/>
      <c r="F182" s="101"/>
      <c r="G182" s="101"/>
      <c r="H182" s="101"/>
      <c r="I182" s="101"/>
      <c r="J182" s="101"/>
    </row>
    <row r="183" spans="1:10" ht="65.25" customHeight="1" x14ac:dyDescent="0.25">
      <c r="A183" s="65" t="s">
        <v>144</v>
      </c>
      <c r="B183" s="65"/>
      <c r="C183" s="65"/>
      <c r="D183" s="65"/>
      <c r="E183" s="65"/>
      <c r="F183" s="65"/>
      <c r="G183" s="65"/>
      <c r="H183" s="65"/>
      <c r="I183" s="65"/>
      <c r="J183" s="65"/>
    </row>
    <row r="184" spans="1:10" s="9" customFormat="1" ht="13.8" x14ac:dyDescent="0.25">
      <c r="A184" s="10" t="s">
        <v>149</v>
      </c>
      <c r="B184" s="10"/>
      <c r="C184" s="10"/>
      <c r="E184" s="10" t="str">
        <f>E8</f>
        <v>Rumee Regency</v>
      </c>
    </row>
    <row r="190" spans="1:10" x14ac:dyDescent="0.25">
      <c r="E190" s="8"/>
    </row>
    <row r="202" spans="5:5" x14ac:dyDescent="0.25">
      <c r="E202" s="8"/>
    </row>
    <row r="216" spans="5:5" x14ac:dyDescent="0.25">
      <c r="E216" s="8"/>
    </row>
    <row r="229" spans="1:2" hidden="1" x14ac:dyDescent="0.25"/>
    <row r="230" spans="1:2" hidden="1" x14ac:dyDescent="0.25"/>
    <row r="231" spans="1:2" hidden="1" x14ac:dyDescent="0.25"/>
    <row r="232" spans="1:2" hidden="1" x14ac:dyDescent="0.25"/>
    <row r="233" spans="1:2" hidden="1" x14ac:dyDescent="0.25"/>
    <row r="234" spans="1:2" hidden="1" x14ac:dyDescent="0.25"/>
    <row r="235" spans="1:2" hidden="1" x14ac:dyDescent="0.25"/>
    <row r="237" spans="1:2" x14ac:dyDescent="0.25">
      <c r="A237" s="9" t="s">
        <v>146</v>
      </c>
      <c r="B237" s="9"/>
    </row>
  </sheetData>
  <mergeCells count="320">
    <mergeCell ref="N174:U174"/>
    <mergeCell ref="A104:B104"/>
    <mergeCell ref="D104:E104"/>
    <mergeCell ref="A105:J105"/>
    <mergeCell ref="A106:J106"/>
    <mergeCell ref="A107:J107"/>
    <mergeCell ref="A108:J108"/>
    <mergeCell ref="G109:J109"/>
    <mergeCell ref="G110:J110"/>
    <mergeCell ref="G111:J111"/>
    <mergeCell ref="A94:B94"/>
    <mergeCell ref="D94:E94"/>
    <mergeCell ref="F94:G94"/>
    <mergeCell ref="H94:J94"/>
    <mergeCell ref="A95:B95"/>
    <mergeCell ref="D95:E95"/>
    <mergeCell ref="F95:G104"/>
    <mergeCell ref="H95:J104"/>
    <mergeCell ref="A96:B96"/>
    <mergeCell ref="D96:E96"/>
    <mergeCell ref="A97:B97"/>
    <mergeCell ref="D97:E97"/>
    <mergeCell ref="A98:B98"/>
    <mergeCell ref="D98:E98"/>
    <mergeCell ref="A99:B99"/>
    <mergeCell ref="D99:E99"/>
    <mergeCell ref="A100:B100"/>
    <mergeCell ref="D100:E100"/>
    <mergeCell ref="A101:B101"/>
    <mergeCell ref="D101:E101"/>
    <mergeCell ref="A102:B102"/>
    <mergeCell ref="D102:E102"/>
    <mergeCell ref="A103:B103"/>
    <mergeCell ref="D103:E103"/>
    <mergeCell ref="A89:B89"/>
    <mergeCell ref="D89:E89"/>
    <mergeCell ref="A90:B90"/>
    <mergeCell ref="D90:E90"/>
    <mergeCell ref="A91:B91"/>
    <mergeCell ref="C91:J91"/>
    <mergeCell ref="E92:F92"/>
    <mergeCell ref="I92:J92"/>
    <mergeCell ref="A93:B93"/>
    <mergeCell ref="C93:J93"/>
    <mergeCell ref="A79:B79"/>
    <mergeCell ref="C79:J79"/>
    <mergeCell ref="A80:B80"/>
    <mergeCell ref="D80:E80"/>
    <mergeCell ref="F80:G80"/>
    <mergeCell ref="H80:J80"/>
    <mergeCell ref="A81:B81"/>
    <mergeCell ref="D81:E81"/>
    <mergeCell ref="F81:G90"/>
    <mergeCell ref="H81:J90"/>
    <mergeCell ref="A82:B82"/>
    <mergeCell ref="D82:E82"/>
    <mergeCell ref="A83:B83"/>
    <mergeCell ref="D83:E83"/>
    <mergeCell ref="A84:B84"/>
    <mergeCell ref="D84:E84"/>
    <mergeCell ref="A85:B85"/>
    <mergeCell ref="D85:E85"/>
    <mergeCell ref="A86:B86"/>
    <mergeCell ref="D86:E86"/>
    <mergeCell ref="A87:B87"/>
    <mergeCell ref="D87:E87"/>
    <mergeCell ref="A88:B88"/>
    <mergeCell ref="D88:E88"/>
    <mergeCell ref="A74:B74"/>
    <mergeCell ref="D74:E74"/>
    <mergeCell ref="A75:B75"/>
    <mergeCell ref="D75:E75"/>
    <mergeCell ref="A76:B76"/>
    <mergeCell ref="D76:E76"/>
    <mergeCell ref="A77:B77"/>
    <mergeCell ref="C77:J77"/>
    <mergeCell ref="E78:F78"/>
    <mergeCell ref="I78:J78"/>
    <mergeCell ref="E64:F64"/>
    <mergeCell ref="I64:J64"/>
    <mergeCell ref="A65:B65"/>
    <mergeCell ref="C65:J65"/>
    <mergeCell ref="A66:B66"/>
    <mergeCell ref="D66:E66"/>
    <mergeCell ref="F66:G66"/>
    <mergeCell ref="H66:J66"/>
    <mergeCell ref="A67:B67"/>
    <mergeCell ref="D67:E67"/>
    <mergeCell ref="F67:G76"/>
    <mergeCell ref="H67:J76"/>
    <mergeCell ref="A68:B68"/>
    <mergeCell ref="D68:E68"/>
    <mergeCell ref="A69:B69"/>
    <mergeCell ref="D69:E69"/>
    <mergeCell ref="A70:B70"/>
    <mergeCell ref="D70:E70"/>
    <mergeCell ref="A71:B71"/>
    <mergeCell ref="D71:E71"/>
    <mergeCell ref="A72:B72"/>
    <mergeCell ref="D72:E72"/>
    <mergeCell ref="A73:B73"/>
    <mergeCell ref="D73:E73"/>
    <mergeCell ref="A181:J181"/>
    <mergeCell ref="A182:J182"/>
    <mergeCell ref="A183:J183"/>
    <mergeCell ref="H11:J11"/>
    <mergeCell ref="C12:J12"/>
    <mergeCell ref="I172:J172"/>
    <mergeCell ref="I173:J173"/>
    <mergeCell ref="A174:J174"/>
    <mergeCell ref="A175:J175"/>
    <mergeCell ref="A176:J176"/>
    <mergeCell ref="A177:J177"/>
    <mergeCell ref="A178:J178"/>
    <mergeCell ref="A179:J179"/>
    <mergeCell ref="A180:J180"/>
    <mergeCell ref="A164:J164"/>
    <mergeCell ref="I165:J165"/>
    <mergeCell ref="I166:J166"/>
    <mergeCell ref="I167:J167"/>
    <mergeCell ref="I168:J168"/>
    <mergeCell ref="A169:J169"/>
    <mergeCell ref="I170:J170"/>
    <mergeCell ref="I171:J171"/>
    <mergeCell ref="A155:J155"/>
    <mergeCell ref="I156:J156"/>
    <mergeCell ref="I157:J157"/>
    <mergeCell ref="I158:J158"/>
    <mergeCell ref="I159:J159"/>
    <mergeCell ref="A160:J160"/>
    <mergeCell ref="I161:J161"/>
    <mergeCell ref="I162:J162"/>
    <mergeCell ref="A163:J163"/>
    <mergeCell ref="I146:J146"/>
    <mergeCell ref="I147:J147"/>
    <mergeCell ref="I148:J148"/>
    <mergeCell ref="A149:J149"/>
    <mergeCell ref="I151:J151"/>
    <mergeCell ref="I152:J152"/>
    <mergeCell ref="I153:J153"/>
    <mergeCell ref="A150:J150"/>
    <mergeCell ref="I154:J154"/>
    <mergeCell ref="I137:J137"/>
    <mergeCell ref="I138:J138"/>
    <mergeCell ref="A139:J139"/>
    <mergeCell ref="I140:J140"/>
    <mergeCell ref="I141:J141"/>
    <mergeCell ref="I142:J142"/>
    <mergeCell ref="I143:J143"/>
    <mergeCell ref="A144:J144"/>
    <mergeCell ref="I145:J145"/>
    <mergeCell ref="A128:J128"/>
    <mergeCell ref="I129:J129"/>
    <mergeCell ref="I130:J130"/>
    <mergeCell ref="I131:J131"/>
    <mergeCell ref="I132:J132"/>
    <mergeCell ref="A133:J133"/>
    <mergeCell ref="A134:J134"/>
    <mergeCell ref="I135:J135"/>
    <mergeCell ref="I136:J136"/>
    <mergeCell ref="I119:J119"/>
    <mergeCell ref="I120:J120"/>
    <mergeCell ref="I121:J121"/>
    <mergeCell ref="I122:J122"/>
    <mergeCell ref="A123:J123"/>
    <mergeCell ref="I124:J124"/>
    <mergeCell ref="I125:J125"/>
    <mergeCell ref="I126:J126"/>
    <mergeCell ref="I127:J127"/>
    <mergeCell ref="H43:J43"/>
    <mergeCell ref="A44:J44"/>
    <mergeCell ref="H45:J45"/>
    <mergeCell ref="F46:J46"/>
    <mergeCell ref="F47:J47"/>
    <mergeCell ref="I115:J115"/>
    <mergeCell ref="A116:J116"/>
    <mergeCell ref="A117:J117"/>
    <mergeCell ref="A118:J118"/>
    <mergeCell ref="A63:B63"/>
    <mergeCell ref="C63:J63"/>
    <mergeCell ref="A62:B62"/>
    <mergeCell ref="A59:B59"/>
    <mergeCell ref="D59:E59"/>
    <mergeCell ref="A60:B60"/>
    <mergeCell ref="D60:E60"/>
    <mergeCell ref="A61:B61"/>
    <mergeCell ref="D61:E61"/>
    <mergeCell ref="A55:B55"/>
    <mergeCell ref="D55:E55"/>
    <mergeCell ref="A56:B56"/>
    <mergeCell ref="D56:E56"/>
    <mergeCell ref="A43:C43"/>
    <mergeCell ref="D43:E43"/>
    <mergeCell ref="E35:J35"/>
    <mergeCell ref="E36:J36"/>
    <mergeCell ref="E37:J37"/>
    <mergeCell ref="A38:J38"/>
    <mergeCell ref="G39:J39"/>
    <mergeCell ref="G40:J40"/>
    <mergeCell ref="G41:J41"/>
    <mergeCell ref="G42:J42"/>
    <mergeCell ref="A39:B39"/>
    <mergeCell ref="C39:E39"/>
    <mergeCell ref="A40:B40"/>
    <mergeCell ref="C40:E40"/>
    <mergeCell ref="A35:D35"/>
    <mergeCell ref="A36:D36"/>
    <mergeCell ref="A37:D37"/>
    <mergeCell ref="A41:B41"/>
    <mergeCell ref="A1:J1"/>
    <mergeCell ref="A2:J2"/>
    <mergeCell ref="E3:J3"/>
    <mergeCell ref="E4:J4"/>
    <mergeCell ref="E5:J5"/>
    <mergeCell ref="E6:J6"/>
    <mergeCell ref="E7:J7"/>
    <mergeCell ref="E8:J8"/>
    <mergeCell ref="E9:J9"/>
    <mergeCell ref="A3:D3"/>
    <mergeCell ref="A4:D4"/>
    <mergeCell ref="A8:D8"/>
    <mergeCell ref="A9:D9"/>
    <mergeCell ref="G13:J13"/>
    <mergeCell ref="G14:J14"/>
    <mergeCell ref="G15:J15"/>
    <mergeCell ref="G16:J16"/>
    <mergeCell ref="E17:J17"/>
    <mergeCell ref="E18:J18"/>
    <mergeCell ref="E19:J19"/>
    <mergeCell ref="E20:J20"/>
    <mergeCell ref="E21:J21"/>
    <mergeCell ref="E14:F14"/>
    <mergeCell ref="E15:F15"/>
    <mergeCell ref="A57:B57"/>
    <mergeCell ref="D57:E57"/>
    <mergeCell ref="A58:B58"/>
    <mergeCell ref="D58:E58"/>
    <mergeCell ref="A49:B49"/>
    <mergeCell ref="C49:J49"/>
    <mergeCell ref="E50:F50"/>
    <mergeCell ref="I50:J50"/>
    <mergeCell ref="A51:B51"/>
    <mergeCell ref="C51:J51"/>
    <mergeCell ref="A52:B52"/>
    <mergeCell ref="D52:E52"/>
    <mergeCell ref="H52:J52"/>
    <mergeCell ref="A53:B53"/>
    <mergeCell ref="D53:E53"/>
    <mergeCell ref="F53:G62"/>
    <mergeCell ref="H53:J62"/>
    <mergeCell ref="A54:B54"/>
    <mergeCell ref="D54:E54"/>
    <mergeCell ref="A21:D21"/>
    <mergeCell ref="A22:D22"/>
    <mergeCell ref="A25:B25"/>
    <mergeCell ref="D25:E25"/>
    <mergeCell ref="F25:G25"/>
    <mergeCell ref="A16:B16"/>
    <mergeCell ref="C16:D16"/>
    <mergeCell ref="E16:F16"/>
    <mergeCell ref="F23:G23"/>
    <mergeCell ref="A24:B24"/>
    <mergeCell ref="A20:D20"/>
    <mergeCell ref="A17:D17"/>
    <mergeCell ref="A18:D18"/>
    <mergeCell ref="A19:D19"/>
    <mergeCell ref="A23:B23"/>
    <mergeCell ref="D23:E23"/>
    <mergeCell ref="D24:E24"/>
    <mergeCell ref="F24:G24"/>
    <mergeCell ref="E22:J22"/>
    <mergeCell ref="H23:J23"/>
    <mergeCell ref="H24:J24"/>
    <mergeCell ref="H25:J25"/>
    <mergeCell ref="A11:B11"/>
    <mergeCell ref="C11:F11"/>
    <mergeCell ref="A5:D5"/>
    <mergeCell ref="A6:D6"/>
    <mergeCell ref="A7:D7"/>
    <mergeCell ref="B15:D15"/>
    <mergeCell ref="A12:B12"/>
    <mergeCell ref="B13:C13"/>
    <mergeCell ref="B14:D14"/>
    <mergeCell ref="A33:D33"/>
    <mergeCell ref="A34:D34"/>
    <mergeCell ref="A28:B28"/>
    <mergeCell ref="A26:J26"/>
    <mergeCell ref="A30:J30"/>
    <mergeCell ref="A31:J31"/>
    <mergeCell ref="E32:J32"/>
    <mergeCell ref="E33:J33"/>
    <mergeCell ref="A27:J27"/>
    <mergeCell ref="E34:J34"/>
    <mergeCell ref="A29:B29"/>
    <mergeCell ref="C29:J29"/>
    <mergeCell ref="C28:J28"/>
    <mergeCell ref="L174:M174"/>
    <mergeCell ref="A10:D10"/>
    <mergeCell ref="E10:J10"/>
    <mergeCell ref="A48:J48"/>
    <mergeCell ref="D62:E62"/>
    <mergeCell ref="F52:G52"/>
    <mergeCell ref="A111:F111"/>
    <mergeCell ref="A112:F112"/>
    <mergeCell ref="G112:J112"/>
    <mergeCell ref="A113:J113"/>
    <mergeCell ref="A114:J114"/>
    <mergeCell ref="A110:F110"/>
    <mergeCell ref="A109:F109"/>
    <mergeCell ref="F43:G43"/>
    <mergeCell ref="C41:E41"/>
    <mergeCell ref="A42:B42"/>
    <mergeCell ref="C42:E42"/>
    <mergeCell ref="A47:E47"/>
    <mergeCell ref="A45:C45"/>
    <mergeCell ref="D45:E45"/>
    <mergeCell ref="A46:C46"/>
    <mergeCell ref="D46:E46"/>
    <mergeCell ref="F45:G45"/>
    <mergeCell ref="A32:D32"/>
  </mergeCells>
  <hyperlinks>
    <hyperlink ref="A1" r:id="rId1" display="mailto:axisbank@vsjadon.com" xr:uid="{00000000-0004-0000-0000-000000000000}"/>
    <hyperlink ref="C29" r:id="rId2" xr:uid="{00000000-0004-0000-0000-000001000000}"/>
  </hyperlinks>
  <printOptions horizontalCentered="1"/>
  <pageMargins left="0.31496062992125984" right="0.31496062992125984" top="0.78740157480314965" bottom="0.78740157480314965" header="0.19685039370078741" footer="0.19685039370078741"/>
  <pageSetup paperSize="9" fitToHeight="0" orientation="portrait" horizontalDpi="150" r:id="rId3"/>
  <headerFooter>
    <oddHeader>&amp;C&amp;G</oddHeader>
    <oddFooter>&amp;L&amp;"Times New Roman,Bold"&amp;11Ref No: &amp;F&amp;C&amp;G&amp;R                                                                                          &amp;P</oddFooter>
  </headerFooter>
  <rowBreaks count="4" manualBreakCount="4">
    <brk id="29" max="16383" man="1"/>
    <brk id="76" max="16383" man="1"/>
    <brk id="183" max="16383" man="1"/>
    <brk id="236"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topLeftCell="D1" workbookViewId="0">
      <selection activeCell="G14" sqref="G14"/>
    </sheetView>
  </sheetViews>
  <sheetFormatPr defaultColWidth="10.109375" defaultRowHeight="14.4" x14ac:dyDescent="0.3"/>
  <cols>
    <col min="1" max="1" width="10.109375" style="12"/>
    <col min="2" max="2" width="25.77734375" style="12" customWidth="1"/>
    <col min="3" max="3" width="43.109375" style="12" customWidth="1"/>
    <col min="4" max="5" width="13.33203125" style="12" customWidth="1"/>
    <col min="6" max="6" width="16.33203125" style="12" customWidth="1"/>
    <col min="7" max="7" width="23.33203125" style="12" customWidth="1"/>
    <col min="8" max="8" width="19.109375" style="12" customWidth="1"/>
    <col min="9" max="16384" width="10.109375" style="12"/>
  </cols>
  <sheetData>
    <row r="1" spans="1:9" ht="15" customHeight="1" x14ac:dyDescent="0.3"/>
    <row r="2" spans="1:9" ht="15" customHeight="1" x14ac:dyDescent="0.3">
      <c r="A2" s="18"/>
      <c r="B2" s="18"/>
      <c r="C2" s="18"/>
      <c r="D2" s="18"/>
      <c r="E2" s="18"/>
      <c r="F2" s="18"/>
      <c r="G2" s="18"/>
      <c r="H2" s="18"/>
    </row>
    <row r="3" spans="1:9" x14ac:dyDescent="0.3">
      <c r="A3" s="18"/>
      <c r="B3" s="104" t="s">
        <v>154</v>
      </c>
      <c r="C3" s="104"/>
      <c r="D3" s="104"/>
      <c r="E3" s="104"/>
      <c r="F3" s="104"/>
      <c r="G3" s="104"/>
      <c r="H3" s="104"/>
    </row>
    <row r="4" spans="1:9" x14ac:dyDescent="0.3">
      <c r="A4" s="18"/>
      <c r="B4" s="19" t="s">
        <v>155</v>
      </c>
      <c r="C4" s="19" t="s">
        <v>156</v>
      </c>
      <c r="D4" s="19" t="s">
        <v>157</v>
      </c>
      <c r="E4" s="19" t="s">
        <v>158</v>
      </c>
      <c r="F4" s="19" t="s">
        <v>159</v>
      </c>
      <c r="G4" s="19" t="s">
        <v>160</v>
      </c>
      <c r="H4" s="19" t="s">
        <v>161</v>
      </c>
    </row>
    <row r="5" spans="1:9" ht="15" customHeight="1" x14ac:dyDescent="0.3">
      <c r="A5" s="18"/>
      <c r="B5" s="20" t="s">
        <v>166</v>
      </c>
      <c r="C5" s="21" t="s">
        <v>112</v>
      </c>
      <c r="D5" s="20" t="s">
        <v>167</v>
      </c>
      <c r="E5" s="20">
        <v>297</v>
      </c>
      <c r="F5" s="22">
        <f>E5*1.6</f>
        <v>475.20000000000005</v>
      </c>
      <c r="G5" s="22">
        <f>H5/F5</f>
        <v>4619.1077441077441</v>
      </c>
      <c r="H5" s="23">
        <v>2195000</v>
      </c>
    </row>
    <row r="6" spans="1:9" x14ac:dyDescent="0.3">
      <c r="A6" s="18"/>
      <c r="B6" s="20" t="s">
        <v>162</v>
      </c>
      <c r="C6" s="21" t="s">
        <v>112</v>
      </c>
      <c r="D6" s="20" t="s">
        <v>168</v>
      </c>
      <c r="E6" s="20">
        <v>359</v>
      </c>
      <c r="F6" s="22">
        <f t="shared" ref="F6:F11" si="0">E6*1.6</f>
        <v>574.4</v>
      </c>
      <c r="G6" s="22">
        <f t="shared" ref="G6:G11" si="1">H6/F6</f>
        <v>5066.1559888579386</v>
      </c>
      <c r="H6" s="23">
        <v>2910000</v>
      </c>
    </row>
    <row r="7" spans="1:9" ht="15" customHeight="1" x14ac:dyDescent="0.3">
      <c r="A7" s="18"/>
      <c r="B7" s="20" t="s">
        <v>162</v>
      </c>
      <c r="C7" s="21" t="s">
        <v>112</v>
      </c>
      <c r="D7" s="20" t="s">
        <v>168</v>
      </c>
      <c r="E7" s="20">
        <v>404</v>
      </c>
      <c r="F7" s="22">
        <f t="shared" si="0"/>
        <v>646.40000000000009</v>
      </c>
      <c r="G7" s="22">
        <f t="shared" si="1"/>
        <v>4950.4950495049497</v>
      </c>
      <c r="H7" s="23">
        <v>3200000</v>
      </c>
    </row>
    <row r="8" spans="1:9" x14ac:dyDescent="0.3">
      <c r="A8" s="18"/>
      <c r="B8" s="20" t="s">
        <v>162</v>
      </c>
      <c r="C8" s="21" t="s">
        <v>112</v>
      </c>
      <c r="D8" s="20" t="s">
        <v>168</v>
      </c>
      <c r="E8" s="20">
        <v>428</v>
      </c>
      <c r="F8" s="22">
        <f t="shared" si="0"/>
        <v>684.80000000000007</v>
      </c>
      <c r="G8" s="22">
        <f t="shared" si="1"/>
        <v>4716.7056074766351</v>
      </c>
      <c r="H8" s="23">
        <v>3230000</v>
      </c>
    </row>
    <row r="9" spans="1:9" ht="15" customHeight="1" x14ac:dyDescent="0.3">
      <c r="A9" s="18"/>
      <c r="B9" s="20" t="s">
        <v>162</v>
      </c>
      <c r="C9" s="24"/>
      <c r="D9" s="20" t="s">
        <v>168</v>
      </c>
      <c r="E9" s="20">
        <v>446</v>
      </c>
      <c r="F9" s="22">
        <f t="shared" si="0"/>
        <v>713.6</v>
      </c>
      <c r="G9" s="22">
        <f t="shared" si="1"/>
        <v>4709.9215246636768</v>
      </c>
      <c r="H9" s="23">
        <v>3361000</v>
      </c>
    </row>
    <row r="10" spans="1:9" ht="15" customHeight="1" x14ac:dyDescent="0.3">
      <c r="A10" s="18"/>
      <c r="B10" s="20" t="s">
        <v>163</v>
      </c>
      <c r="C10" s="21"/>
      <c r="D10" s="20" t="s">
        <v>168</v>
      </c>
      <c r="E10" s="20">
        <v>465</v>
      </c>
      <c r="F10" s="22">
        <f t="shared" si="0"/>
        <v>744</v>
      </c>
      <c r="G10" s="22">
        <f t="shared" si="1"/>
        <v>4569.8924731182797</v>
      </c>
      <c r="H10" s="23">
        <v>3400000</v>
      </c>
    </row>
    <row r="11" spans="1:9" ht="15" customHeight="1" x14ac:dyDescent="0.3">
      <c r="A11" s="18"/>
      <c r="B11" s="20" t="s">
        <v>163</v>
      </c>
      <c r="C11" s="21"/>
      <c r="D11" s="20" t="s">
        <v>168</v>
      </c>
      <c r="E11" s="20">
        <v>494</v>
      </c>
      <c r="F11" s="22">
        <f t="shared" si="0"/>
        <v>790.40000000000009</v>
      </c>
      <c r="G11" s="22">
        <f t="shared" si="1"/>
        <v>4491.3967611336029</v>
      </c>
      <c r="H11" s="23">
        <v>3550000</v>
      </c>
    </row>
    <row r="12" spans="1:9" ht="15" customHeight="1" x14ac:dyDescent="0.3">
      <c r="A12" s="18"/>
      <c r="B12" s="25" t="s">
        <v>164</v>
      </c>
      <c r="C12" s="20"/>
      <c r="D12" s="20"/>
      <c r="E12" s="20"/>
      <c r="F12" s="20"/>
      <c r="G12" s="26">
        <f>AVERAGE(G5:G11)</f>
        <v>4731.9535926946901</v>
      </c>
      <c r="H12" s="20"/>
    </row>
    <row r="13" spans="1:9" ht="15" customHeight="1" x14ac:dyDescent="0.3">
      <c r="B13" s="25" t="s">
        <v>165</v>
      </c>
      <c r="C13" s="20"/>
      <c r="D13" s="20"/>
      <c r="E13" s="20"/>
      <c r="F13" s="27"/>
      <c r="G13" s="25">
        <v>4700</v>
      </c>
      <c r="H13" s="25"/>
      <c r="I13" s="28"/>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0"/>
  <sheetViews>
    <sheetView zoomScale="115" zoomScaleNormal="115" workbookViewId="0">
      <selection activeCell="C10" sqref="C10"/>
    </sheetView>
  </sheetViews>
  <sheetFormatPr defaultColWidth="9.33203125" defaultRowHeight="13.2" x14ac:dyDescent="0.25"/>
  <cols>
    <col min="1" max="16384" width="9.33203125" style="1"/>
  </cols>
  <sheetData>
    <row r="2" spans="1:15" ht="14.4" x14ac:dyDescent="0.3">
      <c r="A2" s="1" t="s">
        <v>118</v>
      </c>
      <c r="B2" s="2" t="s">
        <v>119</v>
      </c>
      <c r="C2" s="2">
        <v>4</v>
      </c>
    </row>
    <row r="3" spans="1:15" x14ac:dyDescent="0.25">
      <c r="B3" s="1" t="s">
        <v>120</v>
      </c>
      <c r="C3" s="1" t="s">
        <v>121</v>
      </c>
    </row>
    <row r="4" spans="1:15" x14ac:dyDescent="0.25">
      <c r="A4" s="1" t="s">
        <v>122</v>
      </c>
      <c r="B4" s="3">
        <v>10</v>
      </c>
      <c r="C4" s="3">
        <v>10</v>
      </c>
      <c r="E4" s="1">
        <f>(100/B4)*C4</f>
        <v>100</v>
      </c>
    </row>
    <row r="5" spans="1:15" x14ac:dyDescent="0.25">
      <c r="A5" s="1" t="s">
        <v>123</v>
      </c>
      <c r="B5" s="1" t="s">
        <v>124</v>
      </c>
      <c r="C5" s="1" t="s">
        <v>125</v>
      </c>
      <c r="E5" s="1">
        <f>(100/B6)*C6</f>
        <v>80</v>
      </c>
      <c r="I5" s="3" t="s">
        <v>126</v>
      </c>
      <c r="J5" s="3" t="s">
        <v>127</v>
      </c>
      <c r="K5" s="3" t="s">
        <v>128</v>
      </c>
      <c r="L5" s="3" t="s">
        <v>129</v>
      </c>
      <c r="M5" s="3" t="s">
        <v>130</v>
      </c>
      <c r="N5" s="3" t="s">
        <v>131</v>
      </c>
      <c r="O5" s="3" t="s">
        <v>132</v>
      </c>
    </row>
    <row r="6" spans="1:15" x14ac:dyDescent="0.25">
      <c r="B6" s="3">
        <f>C2+1</f>
        <v>5</v>
      </c>
      <c r="C6" s="3">
        <v>4</v>
      </c>
      <c r="E6" s="1">
        <f>(100/B8)*C8</f>
        <v>50</v>
      </c>
      <c r="F6" s="4" t="s">
        <v>133</v>
      </c>
      <c r="I6" s="4">
        <f>C4</f>
        <v>10</v>
      </c>
      <c r="J6" s="4">
        <f>40/B6*C6</f>
        <v>32</v>
      </c>
      <c r="K6" s="4">
        <f>15/B8*C8</f>
        <v>7.5</v>
      </c>
      <c r="L6" s="4">
        <f>10/B10*C10</f>
        <v>2.5</v>
      </c>
      <c r="M6" s="4">
        <f>10/B12*C12</f>
        <v>0</v>
      </c>
      <c r="N6" s="4">
        <f>5/B14*C14</f>
        <v>0</v>
      </c>
      <c r="O6" s="4">
        <f>5/B16*C16</f>
        <v>0</v>
      </c>
    </row>
    <row r="7" spans="1:15" x14ac:dyDescent="0.25">
      <c r="A7" s="1" t="s">
        <v>134</v>
      </c>
      <c r="B7" s="1" t="s">
        <v>135</v>
      </c>
      <c r="C7" s="1" t="s">
        <v>136</v>
      </c>
      <c r="E7" s="1">
        <f>(100/B10)*C10</f>
        <v>25</v>
      </c>
      <c r="F7" s="3" t="s">
        <v>137</v>
      </c>
      <c r="G7" s="3"/>
      <c r="H7" s="3"/>
      <c r="I7" s="3">
        <f>I6+20</f>
        <v>30</v>
      </c>
      <c r="J7" s="3">
        <f>30/B6*C6</f>
        <v>24</v>
      </c>
      <c r="K7" s="3">
        <f>15/B8*C8</f>
        <v>7.5</v>
      </c>
      <c r="L7" s="3">
        <f>10/B10*C10</f>
        <v>2.5</v>
      </c>
      <c r="M7" s="3">
        <f>5/B12*C12</f>
        <v>0</v>
      </c>
      <c r="N7" s="3">
        <f>5/B14*C14</f>
        <v>0</v>
      </c>
      <c r="O7" s="3">
        <f>5/B16*C16</f>
        <v>0</v>
      </c>
    </row>
    <row r="8" spans="1:15" x14ac:dyDescent="0.25">
      <c r="B8" s="3">
        <f>C2</f>
        <v>4</v>
      </c>
      <c r="C8" s="3">
        <v>2</v>
      </c>
      <c r="E8" s="1">
        <f>(100/B12)*C12</f>
        <v>0</v>
      </c>
    </row>
    <row r="9" spans="1:15" x14ac:dyDescent="0.25">
      <c r="A9" s="1" t="s">
        <v>138</v>
      </c>
      <c r="B9" s="1" t="s">
        <v>135</v>
      </c>
      <c r="C9" s="1" t="s">
        <v>136</v>
      </c>
      <c r="E9" s="1">
        <f>(100/B14)*C14</f>
        <v>0</v>
      </c>
    </row>
    <row r="10" spans="1:15" x14ac:dyDescent="0.25">
      <c r="B10" s="3">
        <f>C2</f>
        <v>4</v>
      </c>
      <c r="C10" s="3">
        <v>1</v>
      </c>
      <c r="E10" s="1">
        <f>(100/B16)*C16</f>
        <v>0</v>
      </c>
    </row>
    <row r="11" spans="1:15" x14ac:dyDescent="0.25">
      <c r="A11" s="1" t="s">
        <v>130</v>
      </c>
      <c r="B11" s="1" t="s">
        <v>135</v>
      </c>
      <c r="C11" s="1" t="s">
        <v>136</v>
      </c>
    </row>
    <row r="12" spans="1:15" x14ac:dyDescent="0.25">
      <c r="B12" s="3">
        <f>C2</f>
        <v>4</v>
      </c>
      <c r="C12" s="3">
        <v>0</v>
      </c>
      <c r="F12" s="3"/>
      <c r="G12" s="3" t="s">
        <v>133</v>
      </c>
      <c r="H12" s="3" t="s">
        <v>139</v>
      </c>
      <c r="L12" s="1" t="s">
        <v>140</v>
      </c>
    </row>
    <row r="13" spans="1:15" ht="26.4" x14ac:dyDescent="0.25">
      <c r="A13" s="5" t="s">
        <v>131</v>
      </c>
      <c r="B13" s="1" t="s">
        <v>135</v>
      </c>
      <c r="C13" s="1" t="s">
        <v>136</v>
      </c>
      <c r="F13" s="3" t="s">
        <v>141</v>
      </c>
      <c r="G13" s="3">
        <f>I6</f>
        <v>10</v>
      </c>
      <c r="H13" s="3">
        <f>I7</f>
        <v>30</v>
      </c>
      <c r="L13" s="1" t="s">
        <v>140</v>
      </c>
    </row>
    <row r="14" spans="1:15" x14ac:dyDescent="0.25">
      <c r="B14" s="3">
        <f>C2</f>
        <v>4</v>
      </c>
      <c r="C14" s="3">
        <v>0</v>
      </c>
      <c r="F14" s="3" t="s">
        <v>142</v>
      </c>
      <c r="G14" s="3">
        <f>J6</f>
        <v>32</v>
      </c>
      <c r="H14" s="3">
        <f>J7</f>
        <v>24</v>
      </c>
    </row>
    <row r="15" spans="1:15" x14ac:dyDescent="0.25">
      <c r="A15" s="1" t="s">
        <v>132</v>
      </c>
      <c r="B15" s="1" t="s">
        <v>135</v>
      </c>
      <c r="C15" s="1" t="s">
        <v>136</v>
      </c>
      <c r="F15" s="3" t="s">
        <v>128</v>
      </c>
      <c r="G15" s="3">
        <f>K6</f>
        <v>7.5</v>
      </c>
      <c r="H15" s="3">
        <f>K7</f>
        <v>7.5</v>
      </c>
    </row>
    <row r="16" spans="1:15" x14ac:dyDescent="0.25">
      <c r="B16" s="3">
        <f>C2</f>
        <v>4</v>
      </c>
      <c r="C16" s="3">
        <v>0</v>
      </c>
      <c r="F16" s="3" t="s">
        <v>129</v>
      </c>
      <c r="G16" s="3">
        <f>L6</f>
        <v>2.5</v>
      </c>
      <c r="H16" s="3">
        <f>L7</f>
        <v>2.5</v>
      </c>
    </row>
    <row r="17" spans="6:8" x14ac:dyDescent="0.25">
      <c r="F17" s="3" t="s">
        <v>130</v>
      </c>
      <c r="G17" s="3">
        <f>M6</f>
        <v>0</v>
      </c>
      <c r="H17" s="3">
        <f>M7</f>
        <v>0</v>
      </c>
    </row>
    <row r="18" spans="6:8" ht="26.4" x14ac:dyDescent="0.25">
      <c r="F18" s="6" t="s">
        <v>131</v>
      </c>
      <c r="G18" s="3">
        <f>N6</f>
        <v>0</v>
      </c>
      <c r="H18" s="3">
        <f>N7</f>
        <v>0</v>
      </c>
    </row>
    <row r="19" spans="6:8" x14ac:dyDescent="0.25">
      <c r="F19" s="3" t="s">
        <v>132</v>
      </c>
      <c r="G19" s="3">
        <f>O6</f>
        <v>0</v>
      </c>
      <c r="H19" s="3">
        <f>O7</f>
        <v>0</v>
      </c>
    </row>
    <row r="20" spans="6:8" x14ac:dyDescent="0.25">
      <c r="F20" s="3" t="s">
        <v>143</v>
      </c>
      <c r="G20" s="7">
        <f>G13+G14+G15+G16+G17+G18+G19</f>
        <v>52</v>
      </c>
      <c r="H20" s="7">
        <f>H13+H14+H15+H16+H17+H18+H19</f>
        <v>64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workbookViewId="0">
      <selection activeCell="C11" sqref="C11"/>
    </sheetView>
  </sheetViews>
  <sheetFormatPr defaultColWidth="9.33203125" defaultRowHeight="13.2" x14ac:dyDescent="0.25"/>
  <cols>
    <col min="1" max="16384" width="9.33203125" style="1"/>
  </cols>
  <sheetData>
    <row r="2" spans="1:15" ht="14.4" x14ac:dyDescent="0.3">
      <c r="A2" s="1" t="s">
        <v>118</v>
      </c>
      <c r="B2" s="2" t="s">
        <v>119</v>
      </c>
      <c r="C2" s="2">
        <v>4</v>
      </c>
    </row>
    <row r="3" spans="1:15" x14ac:dyDescent="0.25">
      <c r="B3" s="1" t="s">
        <v>120</v>
      </c>
      <c r="C3" s="1" t="s">
        <v>121</v>
      </c>
    </row>
    <row r="4" spans="1:15" x14ac:dyDescent="0.25">
      <c r="A4" s="1" t="s">
        <v>122</v>
      </c>
      <c r="B4" s="3">
        <v>10</v>
      </c>
      <c r="C4" s="3">
        <v>10</v>
      </c>
      <c r="E4" s="1">
        <f>(100/B4)*C4</f>
        <v>100</v>
      </c>
    </row>
    <row r="5" spans="1:15" x14ac:dyDescent="0.25">
      <c r="A5" s="1" t="s">
        <v>123</v>
      </c>
      <c r="B5" s="1" t="s">
        <v>124</v>
      </c>
      <c r="C5" s="1" t="s">
        <v>125</v>
      </c>
      <c r="E5" s="1">
        <f>(100/B6)*C6</f>
        <v>100</v>
      </c>
      <c r="I5" s="3" t="s">
        <v>126</v>
      </c>
      <c r="J5" s="3" t="s">
        <v>127</v>
      </c>
      <c r="K5" s="3" t="s">
        <v>128</v>
      </c>
      <c r="L5" s="3" t="s">
        <v>129</v>
      </c>
      <c r="M5" s="3" t="s">
        <v>130</v>
      </c>
      <c r="N5" s="3" t="s">
        <v>131</v>
      </c>
      <c r="O5" s="3" t="s">
        <v>132</v>
      </c>
    </row>
    <row r="6" spans="1:15" x14ac:dyDescent="0.25">
      <c r="B6" s="3">
        <f>C2+1</f>
        <v>5</v>
      </c>
      <c r="C6" s="3">
        <v>5</v>
      </c>
      <c r="E6" s="1">
        <f>(100/B8)*C8</f>
        <v>100</v>
      </c>
      <c r="F6" s="4" t="s">
        <v>133</v>
      </c>
      <c r="I6" s="4">
        <f>C4</f>
        <v>10</v>
      </c>
      <c r="J6" s="4">
        <f>40/B6*C6</f>
        <v>40</v>
      </c>
      <c r="K6" s="4">
        <f>15/B8*C8</f>
        <v>15</v>
      </c>
      <c r="L6" s="4">
        <f>10/B10*C10</f>
        <v>6.25</v>
      </c>
      <c r="M6" s="4">
        <f>10/B12*C12</f>
        <v>0</v>
      </c>
      <c r="N6" s="4">
        <f>5/B14*C14</f>
        <v>0</v>
      </c>
      <c r="O6" s="4">
        <f>5/B16*C16</f>
        <v>0</v>
      </c>
    </row>
    <row r="7" spans="1:15" x14ac:dyDescent="0.25">
      <c r="A7" s="1" t="s">
        <v>134</v>
      </c>
      <c r="B7" s="1" t="s">
        <v>135</v>
      </c>
      <c r="C7" s="1" t="s">
        <v>136</v>
      </c>
      <c r="E7" s="1">
        <f>(100/B10)*C10</f>
        <v>62.5</v>
      </c>
      <c r="F7" s="3" t="s">
        <v>137</v>
      </c>
      <c r="G7" s="3"/>
      <c r="H7" s="3"/>
      <c r="I7" s="3">
        <f>I6+20</f>
        <v>30</v>
      </c>
      <c r="J7" s="3">
        <f>30/B6*C6</f>
        <v>30</v>
      </c>
      <c r="K7" s="3">
        <f>15/B8*C8</f>
        <v>15</v>
      </c>
      <c r="L7" s="3">
        <f>10/B10*C10</f>
        <v>6.25</v>
      </c>
      <c r="M7" s="3">
        <f>5/B12*C12</f>
        <v>0</v>
      </c>
      <c r="N7" s="3">
        <f>5/B14*C14</f>
        <v>0</v>
      </c>
      <c r="O7" s="3">
        <f>5/B16*C16</f>
        <v>0</v>
      </c>
    </row>
    <row r="8" spans="1:15" x14ac:dyDescent="0.25">
      <c r="B8" s="3">
        <f>C2</f>
        <v>4</v>
      </c>
      <c r="C8" s="3">
        <v>4</v>
      </c>
      <c r="E8" s="1">
        <f>(100/B12)*C12</f>
        <v>0</v>
      </c>
    </row>
    <row r="9" spans="1:15" x14ac:dyDescent="0.25">
      <c r="A9" s="1" t="s">
        <v>138</v>
      </c>
      <c r="B9" s="1" t="s">
        <v>135</v>
      </c>
      <c r="C9" s="1" t="s">
        <v>136</v>
      </c>
      <c r="E9" s="1">
        <f>(100/B14)*C14</f>
        <v>0</v>
      </c>
    </row>
    <row r="10" spans="1:15" x14ac:dyDescent="0.25">
      <c r="B10" s="3">
        <f>C2</f>
        <v>4</v>
      </c>
      <c r="C10" s="3">
        <v>2.5</v>
      </c>
      <c r="E10" s="1">
        <f>(100/B16)*C16</f>
        <v>0</v>
      </c>
    </row>
    <row r="11" spans="1:15" x14ac:dyDescent="0.25">
      <c r="A11" s="1" t="s">
        <v>130</v>
      </c>
      <c r="B11" s="1" t="s">
        <v>135</v>
      </c>
      <c r="C11" s="1" t="s">
        <v>136</v>
      </c>
    </row>
    <row r="12" spans="1:15" x14ac:dyDescent="0.25">
      <c r="B12" s="3">
        <f>C2</f>
        <v>4</v>
      </c>
      <c r="C12" s="3">
        <v>0</v>
      </c>
      <c r="F12" s="3"/>
      <c r="G12" s="3" t="s">
        <v>133</v>
      </c>
      <c r="H12" s="3" t="s">
        <v>139</v>
      </c>
      <c r="L12" s="1" t="s">
        <v>140</v>
      </c>
    </row>
    <row r="13" spans="1:15" ht="26.4" x14ac:dyDescent="0.25">
      <c r="A13" s="5" t="s">
        <v>131</v>
      </c>
      <c r="B13" s="1" t="s">
        <v>135</v>
      </c>
      <c r="C13" s="1" t="s">
        <v>136</v>
      </c>
      <c r="F13" s="3" t="s">
        <v>141</v>
      </c>
      <c r="G13" s="3">
        <f>I6</f>
        <v>10</v>
      </c>
      <c r="H13" s="3">
        <f>I7</f>
        <v>30</v>
      </c>
      <c r="L13" s="1" t="s">
        <v>140</v>
      </c>
    </row>
    <row r="14" spans="1:15" x14ac:dyDescent="0.25">
      <c r="B14" s="3">
        <f>C2</f>
        <v>4</v>
      </c>
      <c r="C14" s="3">
        <v>0</v>
      </c>
      <c r="F14" s="3" t="s">
        <v>142</v>
      </c>
      <c r="G14" s="3">
        <f>J6</f>
        <v>40</v>
      </c>
      <c r="H14" s="3">
        <f>J7</f>
        <v>30</v>
      </c>
    </row>
    <row r="15" spans="1:15" x14ac:dyDescent="0.25">
      <c r="A15" s="1" t="s">
        <v>132</v>
      </c>
      <c r="B15" s="1" t="s">
        <v>135</v>
      </c>
      <c r="C15" s="1" t="s">
        <v>136</v>
      </c>
      <c r="F15" s="3" t="s">
        <v>128</v>
      </c>
      <c r="G15" s="3">
        <f>K6</f>
        <v>15</v>
      </c>
      <c r="H15" s="3">
        <f>K7</f>
        <v>15</v>
      </c>
    </row>
    <row r="16" spans="1:15" x14ac:dyDescent="0.25">
      <c r="B16" s="3">
        <f>C2</f>
        <v>4</v>
      </c>
      <c r="C16" s="3">
        <v>0</v>
      </c>
      <c r="F16" s="3" t="s">
        <v>129</v>
      </c>
      <c r="G16" s="3">
        <f>L6</f>
        <v>6.25</v>
      </c>
      <c r="H16" s="3">
        <f>L7</f>
        <v>6.25</v>
      </c>
    </row>
    <row r="17" spans="6:8" x14ac:dyDescent="0.25">
      <c r="F17" s="3" t="s">
        <v>130</v>
      </c>
      <c r="G17" s="3">
        <f>M6</f>
        <v>0</v>
      </c>
      <c r="H17" s="3">
        <f>M7</f>
        <v>0</v>
      </c>
    </row>
    <row r="18" spans="6:8" ht="26.4" x14ac:dyDescent="0.25">
      <c r="F18" s="6" t="s">
        <v>131</v>
      </c>
      <c r="G18" s="3">
        <f>N6</f>
        <v>0</v>
      </c>
      <c r="H18" s="3">
        <f>N7</f>
        <v>0</v>
      </c>
    </row>
    <row r="19" spans="6:8" x14ac:dyDescent="0.25">
      <c r="F19" s="3" t="s">
        <v>132</v>
      </c>
      <c r="G19" s="3">
        <f>O6</f>
        <v>0</v>
      </c>
      <c r="H19" s="3">
        <f>O7</f>
        <v>0</v>
      </c>
    </row>
    <row r="20" spans="6:8" x14ac:dyDescent="0.25">
      <c r="F20" s="3" t="s">
        <v>143</v>
      </c>
      <c r="G20" s="7">
        <f>G13+G14+G15+G16+G17+G18+G19</f>
        <v>71.25</v>
      </c>
      <c r="H20" s="7">
        <f>H13+H14+H15+H16+H17+H18+H19</f>
        <v>81.25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0"/>
  <sheetViews>
    <sheetView workbookViewId="0">
      <selection activeCell="C11" sqref="C11"/>
    </sheetView>
  </sheetViews>
  <sheetFormatPr defaultColWidth="9.33203125" defaultRowHeight="13.2" x14ac:dyDescent="0.25"/>
  <cols>
    <col min="1" max="16384" width="9.33203125" style="1"/>
  </cols>
  <sheetData>
    <row r="2" spans="1:15" ht="14.4" x14ac:dyDescent="0.3">
      <c r="A2" s="1" t="s">
        <v>118</v>
      </c>
      <c r="B2" s="2" t="s">
        <v>119</v>
      </c>
      <c r="C2" s="2">
        <v>4</v>
      </c>
    </row>
    <row r="3" spans="1:15" x14ac:dyDescent="0.25">
      <c r="B3" s="1" t="s">
        <v>120</v>
      </c>
      <c r="C3" s="1" t="s">
        <v>121</v>
      </c>
    </row>
    <row r="4" spans="1:15" x14ac:dyDescent="0.25">
      <c r="A4" s="1" t="s">
        <v>122</v>
      </c>
      <c r="B4" s="3">
        <v>10</v>
      </c>
      <c r="C4" s="3">
        <v>10</v>
      </c>
      <c r="E4" s="1">
        <f>(100/B4)*C4</f>
        <v>100</v>
      </c>
    </row>
    <row r="5" spans="1:15" x14ac:dyDescent="0.25">
      <c r="A5" s="1" t="s">
        <v>123</v>
      </c>
      <c r="B5" s="1" t="s">
        <v>124</v>
      </c>
      <c r="C5" s="1" t="s">
        <v>125</v>
      </c>
      <c r="E5" s="1">
        <f>(100/B6)*C6</f>
        <v>100</v>
      </c>
      <c r="I5" s="3" t="s">
        <v>126</v>
      </c>
      <c r="J5" s="3" t="s">
        <v>127</v>
      </c>
      <c r="K5" s="3" t="s">
        <v>128</v>
      </c>
      <c r="L5" s="3" t="s">
        <v>129</v>
      </c>
      <c r="M5" s="3" t="s">
        <v>130</v>
      </c>
      <c r="N5" s="3" t="s">
        <v>131</v>
      </c>
      <c r="O5" s="3" t="s">
        <v>132</v>
      </c>
    </row>
    <row r="6" spans="1:15" x14ac:dyDescent="0.25">
      <c r="B6" s="3">
        <f>C2+1</f>
        <v>5</v>
      </c>
      <c r="C6" s="3">
        <v>5</v>
      </c>
      <c r="E6" s="1">
        <f>(100/B8)*C8</f>
        <v>100</v>
      </c>
      <c r="F6" s="4" t="s">
        <v>133</v>
      </c>
      <c r="I6" s="4">
        <f>C4</f>
        <v>10</v>
      </c>
      <c r="J6" s="4">
        <f>40/B6*C6</f>
        <v>40</v>
      </c>
      <c r="K6" s="4">
        <f>15/B8*C8</f>
        <v>15</v>
      </c>
      <c r="L6" s="4">
        <f>10/B10*C10</f>
        <v>2.5</v>
      </c>
      <c r="M6" s="4">
        <f>10/B12*C12</f>
        <v>0</v>
      </c>
      <c r="N6" s="4">
        <f>5/B14*C14</f>
        <v>0</v>
      </c>
      <c r="O6" s="4">
        <f>5/B16*C16</f>
        <v>0</v>
      </c>
    </row>
    <row r="7" spans="1:15" x14ac:dyDescent="0.25">
      <c r="A7" s="1" t="s">
        <v>134</v>
      </c>
      <c r="B7" s="1" t="s">
        <v>135</v>
      </c>
      <c r="C7" s="1" t="s">
        <v>136</v>
      </c>
      <c r="E7" s="1">
        <f>(100/B10)*C10</f>
        <v>25</v>
      </c>
      <c r="F7" s="3" t="s">
        <v>137</v>
      </c>
      <c r="G7" s="3"/>
      <c r="H7" s="3"/>
      <c r="I7" s="3">
        <f>I6+20</f>
        <v>30</v>
      </c>
      <c r="J7" s="3">
        <f>30/B6*C6</f>
        <v>30</v>
      </c>
      <c r="K7" s="3">
        <f>15/B8*C8</f>
        <v>15</v>
      </c>
      <c r="L7" s="3">
        <f>10/B10*C10</f>
        <v>2.5</v>
      </c>
      <c r="M7" s="3">
        <f>5/B12*C12</f>
        <v>0</v>
      </c>
      <c r="N7" s="3">
        <f>5/B14*C14</f>
        <v>0</v>
      </c>
      <c r="O7" s="3">
        <f>5/B16*C16</f>
        <v>0</v>
      </c>
    </row>
    <row r="8" spans="1:15" x14ac:dyDescent="0.25">
      <c r="B8" s="3">
        <f>C2</f>
        <v>4</v>
      </c>
      <c r="C8" s="3">
        <v>4</v>
      </c>
      <c r="E8" s="1">
        <f>(100/B12)*C12</f>
        <v>0</v>
      </c>
    </row>
    <row r="9" spans="1:15" x14ac:dyDescent="0.25">
      <c r="A9" s="1" t="s">
        <v>138</v>
      </c>
      <c r="B9" s="1" t="s">
        <v>135</v>
      </c>
      <c r="C9" s="1" t="s">
        <v>136</v>
      </c>
      <c r="E9" s="1">
        <f>(100/B14)*C14</f>
        <v>0</v>
      </c>
    </row>
    <row r="10" spans="1:15" x14ac:dyDescent="0.25">
      <c r="B10" s="3">
        <f>C2</f>
        <v>4</v>
      </c>
      <c r="C10" s="3">
        <v>1</v>
      </c>
      <c r="E10" s="1">
        <f>(100/B16)*C16</f>
        <v>0</v>
      </c>
    </row>
    <row r="11" spans="1:15" x14ac:dyDescent="0.25">
      <c r="A11" s="1" t="s">
        <v>130</v>
      </c>
      <c r="B11" s="1" t="s">
        <v>135</v>
      </c>
      <c r="C11" s="1" t="s">
        <v>136</v>
      </c>
    </row>
    <row r="12" spans="1:15" x14ac:dyDescent="0.25">
      <c r="B12" s="3">
        <f>C2</f>
        <v>4</v>
      </c>
      <c r="C12" s="3">
        <v>0</v>
      </c>
      <c r="F12" s="3"/>
      <c r="G12" s="3" t="s">
        <v>133</v>
      </c>
      <c r="H12" s="3" t="s">
        <v>139</v>
      </c>
      <c r="L12" s="1" t="s">
        <v>140</v>
      </c>
    </row>
    <row r="13" spans="1:15" ht="26.4" x14ac:dyDescent="0.25">
      <c r="A13" s="5" t="s">
        <v>131</v>
      </c>
      <c r="B13" s="1" t="s">
        <v>135</v>
      </c>
      <c r="C13" s="1" t="s">
        <v>136</v>
      </c>
      <c r="F13" s="3" t="s">
        <v>141</v>
      </c>
      <c r="G13" s="3">
        <f>I6</f>
        <v>10</v>
      </c>
      <c r="H13" s="3">
        <f>I7</f>
        <v>30</v>
      </c>
      <c r="L13" s="1" t="s">
        <v>140</v>
      </c>
    </row>
    <row r="14" spans="1:15" x14ac:dyDescent="0.25">
      <c r="B14" s="3">
        <f>C2</f>
        <v>4</v>
      </c>
      <c r="C14" s="3">
        <v>0</v>
      </c>
      <c r="F14" s="3" t="s">
        <v>142</v>
      </c>
      <c r="G14" s="3">
        <f>J6</f>
        <v>40</v>
      </c>
      <c r="H14" s="3">
        <f>J7</f>
        <v>30</v>
      </c>
    </row>
    <row r="15" spans="1:15" x14ac:dyDescent="0.25">
      <c r="A15" s="1" t="s">
        <v>132</v>
      </c>
      <c r="B15" s="1" t="s">
        <v>135</v>
      </c>
      <c r="C15" s="1" t="s">
        <v>136</v>
      </c>
      <c r="F15" s="3" t="s">
        <v>128</v>
      </c>
      <c r="G15" s="3">
        <f>K6</f>
        <v>15</v>
      </c>
      <c r="H15" s="3">
        <f>K7</f>
        <v>15</v>
      </c>
    </row>
    <row r="16" spans="1:15" x14ac:dyDescent="0.25">
      <c r="B16" s="3">
        <f>C2</f>
        <v>4</v>
      </c>
      <c r="C16" s="3">
        <v>0</v>
      </c>
      <c r="F16" s="3" t="s">
        <v>129</v>
      </c>
      <c r="G16" s="3">
        <f>L6</f>
        <v>2.5</v>
      </c>
      <c r="H16" s="3">
        <f>L7</f>
        <v>2.5</v>
      </c>
    </row>
    <row r="17" spans="6:8" x14ac:dyDescent="0.25">
      <c r="F17" s="3" t="s">
        <v>130</v>
      </c>
      <c r="G17" s="3">
        <f>M6</f>
        <v>0</v>
      </c>
      <c r="H17" s="3">
        <f>M7</f>
        <v>0</v>
      </c>
    </row>
    <row r="18" spans="6:8" ht="26.4" x14ac:dyDescent="0.25">
      <c r="F18" s="6" t="s">
        <v>131</v>
      </c>
      <c r="G18" s="3">
        <f>N6</f>
        <v>0</v>
      </c>
      <c r="H18" s="3">
        <f>N7</f>
        <v>0</v>
      </c>
    </row>
    <row r="19" spans="6:8" x14ac:dyDescent="0.25">
      <c r="F19" s="3" t="s">
        <v>132</v>
      </c>
      <c r="G19" s="3">
        <f>O6</f>
        <v>0</v>
      </c>
      <c r="H19" s="3">
        <f>O7</f>
        <v>0</v>
      </c>
    </row>
    <row r="20" spans="6:8" x14ac:dyDescent="0.25">
      <c r="F20" s="3" t="s">
        <v>143</v>
      </c>
      <c r="G20" s="7">
        <f>G13+G14+G15+G16+G17+G18+G19</f>
        <v>67.5</v>
      </c>
      <c r="H20" s="7">
        <f>H13+H14+H15+H16+H17+H18+H19</f>
        <v>77.5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20"/>
  <sheetViews>
    <sheetView workbookViewId="0">
      <selection activeCell="C9" sqref="C9"/>
    </sheetView>
  </sheetViews>
  <sheetFormatPr defaultColWidth="9.33203125" defaultRowHeight="13.2" x14ac:dyDescent="0.25"/>
  <cols>
    <col min="1" max="16384" width="9.33203125" style="1"/>
  </cols>
  <sheetData>
    <row r="2" spans="1:15" ht="14.4" x14ac:dyDescent="0.3">
      <c r="A2" s="1" t="s">
        <v>118</v>
      </c>
      <c r="B2" s="2" t="s">
        <v>119</v>
      </c>
      <c r="C2" s="2">
        <v>4</v>
      </c>
    </row>
    <row r="3" spans="1:15" x14ac:dyDescent="0.25">
      <c r="B3" s="1" t="s">
        <v>120</v>
      </c>
      <c r="C3" s="1" t="s">
        <v>121</v>
      </c>
    </row>
    <row r="4" spans="1:15" x14ac:dyDescent="0.25">
      <c r="A4" s="1" t="s">
        <v>122</v>
      </c>
      <c r="B4" s="3">
        <v>10</v>
      </c>
      <c r="C4" s="3">
        <v>10</v>
      </c>
      <c r="E4" s="1">
        <f>(100/B4)*C4</f>
        <v>100</v>
      </c>
    </row>
    <row r="5" spans="1:15" x14ac:dyDescent="0.25">
      <c r="A5" s="1" t="s">
        <v>123</v>
      </c>
      <c r="B5" s="1" t="s">
        <v>124</v>
      </c>
      <c r="C5" s="1" t="s">
        <v>125</v>
      </c>
      <c r="E5" s="1">
        <f>(100/B6)*C6</f>
        <v>60</v>
      </c>
      <c r="I5" s="3" t="s">
        <v>126</v>
      </c>
      <c r="J5" s="3" t="s">
        <v>127</v>
      </c>
      <c r="K5" s="3" t="s">
        <v>128</v>
      </c>
      <c r="L5" s="3" t="s">
        <v>129</v>
      </c>
      <c r="M5" s="3" t="s">
        <v>130</v>
      </c>
      <c r="N5" s="3" t="s">
        <v>131</v>
      </c>
      <c r="O5" s="3" t="s">
        <v>132</v>
      </c>
    </row>
    <row r="6" spans="1:15" x14ac:dyDescent="0.25">
      <c r="B6" s="3">
        <f>C2+1</f>
        <v>5</v>
      </c>
      <c r="C6" s="3">
        <v>3</v>
      </c>
      <c r="E6" s="1">
        <f>(100/B8)*C8</f>
        <v>12.5</v>
      </c>
      <c r="F6" s="4" t="s">
        <v>133</v>
      </c>
      <c r="I6" s="4">
        <f>C4</f>
        <v>10</v>
      </c>
      <c r="J6" s="4">
        <f>40/B6*C6</f>
        <v>24</v>
      </c>
      <c r="K6" s="4">
        <f>15/B8*C8</f>
        <v>1.875</v>
      </c>
      <c r="L6" s="4">
        <f>10/B10*C10</f>
        <v>0</v>
      </c>
      <c r="M6" s="4">
        <f>10/B12*C12</f>
        <v>0</v>
      </c>
      <c r="N6" s="4">
        <f>5/B14*C14</f>
        <v>0</v>
      </c>
      <c r="O6" s="4">
        <f>5/B16*C16</f>
        <v>0</v>
      </c>
    </row>
    <row r="7" spans="1:15" x14ac:dyDescent="0.25">
      <c r="A7" s="1" t="s">
        <v>134</v>
      </c>
      <c r="B7" s="1" t="s">
        <v>135</v>
      </c>
      <c r="C7" s="1" t="s">
        <v>136</v>
      </c>
      <c r="E7" s="1">
        <f>(100/B10)*C10</f>
        <v>0</v>
      </c>
      <c r="F7" s="3" t="s">
        <v>137</v>
      </c>
      <c r="G7" s="3"/>
      <c r="H7" s="3"/>
      <c r="I7" s="3">
        <f>I6+20</f>
        <v>30</v>
      </c>
      <c r="J7" s="3">
        <f>30/B6*C6</f>
        <v>18</v>
      </c>
      <c r="K7" s="3">
        <f>15/B8*C8</f>
        <v>1.875</v>
      </c>
      <c r="L7" s="3">
        <f>10/B10*C10</f>
        <v>0</v>
      </c>
      <c r="M7" s="3">
        <f>5/B12*C12</f>
        <v>0</v>
      </c>
      <c r="N7" s="3">
        <f>5/B14*C14</f>
        <v>0</v>
      </c>
      <c r="O7" s="3">
        <f>5/B16*C16</f>
        <v>0</v>
      </c>
    </row>
    <row r="8" spans="1:15" x14ac:dyDescent="0.25">
      <c r="B8" s="3">
        <f>C2</f>
        <v>4</v>
      </c>
      <c r="C8" s="3">
        <v>0.5</v>
      </c>
      <c r="E8" s="1">
        <f>(100/B12)*C12</f>
        <v>0</v>
      </c>
    </row>
    <row r="9" spans="1:15" x14ac:dyDescent="0.25">
      <c r="A9" s="1" t="s">
        <v>138</v>
      </c>
      <c r="B9" s="1" t="s">
        <v>135</v>
      </c>
      <c r="C9" s="1" t="s">
        <v>136</v>
      </c>
      <c r="E9" s="1">
        <f>(100/B14)*C14</f>
        <v>0</v>
      </c>
    </row>
    <row r="10" spans="1:15" x14ac:dyDescent="0.25">
      <c r="B10" s="3">
        <f>C2</f>
        <v>4</v>
      </c>
      <c r="C10" s="3">
        <v>0</v>
      </c>
      <c r="E10" s="1">
        <f>(100/B16)*C16</f>
        <v>0</v>
      </c>
    </row>
    <row r="11" spans="1:15" x14ac:dyDescent="0.25">
      <c r="A11" s="1" t="s">
        <v>130</v>
      </c>
      <c r="B11" s="1" t="s">
        <v>135</v>
      </c>
      <c r="C11" s="1" t="s">
        <v>136</v>
      </c>
    </row>
    <row r="12" spans="1:15" x14ac:dyDescent="0.25">
      <c r="B12" s="3">
        <f>C2</f>
        <v>4</v>
      </c>
      <c r="C12" s="3">
        <v>0</v>
      </c>
      <c r="F12" s="3"/>
      <c r="G12" s="3" t="s">
        <v>133</v>
      </c>
      <c r="H12" s="3" t="s">
        <v>139</v>
      </c>
      <c r="L12" s="1" t="s">
        <v>140</v>
      </c>
    </row>
    <row r="13" spans="1:15" ht="26.4" x14ac:dyDescent="0.25">
      <c r="A13" s="5" t="s">
        <v>131</v>
      </c>
      <c r="B13" s="1" t="s">
        <v>135</v>
      </c>
      <c r="C13" s="1" t="s">
        <v>136</v>
      </c>
      <c r="F13" s="3" t="s">
        <v>141</v>
      </c>
      <c r="G13" s="3">
        <f>I6</f>
        <v>10</v>
      </c>
      <c r="H13" s="3">
        <f>I7</f>
        <v>30</v>
      </c>
      <c r="L13" s="1" t="s">
        <v>140</v>
      </c>
    </row>
    <row r="14" spans="1:15" x14ac:dyDescent="0.25">
      <c r="B14" s="3">
        <f>C2</f>
        <v>4</v>
      </c>
      <c r="C14" s="3">
        <v>0</v>
      </c>
      <c r="F14" s="3" t="s">
        <v>142</v>
      </c>
      <c r="G14" s="3">
        <f>J6</f>
        <v>24</v>
      </c>
      <c r="H14" s="3">
        <f>J7</f>
        <v>18</v>
      </c>
    </row>
    <row r="15" spans="1:15" x14ac:dyDescent="0.25">
      <c r="A15" s="1" t="s">
        <v>132</v>
      </c>
      <c r="B15" s="1" t="s">
        <v>135</v>
      </c>
      <c r="C15" s="1" t="s">
        <v>136</v>
      </c>
      <c r="F15" s="3" t="s">
        <v>128</v>
      </c>
      <c r="G15" s="3">
        <f>K6</f>
        <v>1.875</v>
      </c>
      <c r="H15" s="3">
        <f>K7</f>
        <v>1.875</v>
      </c>
    </row>
    <row r="16" spans="1:15" x14ac:dyDescent="0.25">
      <c r="B16" s="3">
        <f>C2</f>
        <v>4</v>
      </c>
      <c r="C16" s="3">
        <v>0</v>
      </c>
      <c r="F16" s="3" t="s">
        <v>129</v>
      </c>
      <c r="G16" s="3">
        <f>L6</f>
        <v>0</v>
      </c>
      <c r="H16" s="3">
        <f>L7</f>
        <v>0</v>
      </c>
    </row>
    <row r="17" spans="6:8" x14ac:dyDescent="0.25">
      <c r="F17" s="3" t="s">
        <v>130</v>
      </c>
      <c r="G17" s="3">
        <f>M6</f>
        <v>0</v>
      </c>
      <c r="H17" s="3">
        <f>M7</f>
        <v>0</v>
      </c>
    </row>
    <row r="18" spans="6:8" ht="26.4" x14ac:dyDescent="0.25">
      <c r="F18" s="6" t="s">
        <v>131</v>
      </c>
      <c r="G18" s="3">
        <f>N6</f>
        <v>0</v>
      </c>
      <c r="H18" s="3">
        <f>N7</f>
        <v>0</v>
      </c>
    </row>
    <row r="19" spans="6:8" x14ac:dyDescent="0.25">
      <c r="F19" s="3" t="s">
        <v>132</v>
      </c>
      <c r="G19" s="3">
        <f>O6</f>
        <v>0</v>
      </c>
      <c r="H19" s="3">
        <f>O7</f>
        <v>0</v>
      </c>
    </row>
    <row r="20" spans="6:8" x14ac:dyDescent="0.25">
      <c r="F20" s="3" t="s">
        <v>143</v>
      </c>
      <c r="G20" s="7">
        <f>G13+G14+G15+G16+G17+G18+G19</f>
        <v>35.875</v>
      </c>
      <c r="H20" s="7">
        <f>H13+H14+H15+H16+H17+H18+H19</f>
        <v>49.875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2"/>
  <sheetViews>
    <sheetView workbookViewId="0">
      <selection activeCell="C2" sqref="C2"/>
    </sheetView>
  </sheetViews>
  <sheetFormatPr defaultRowHeight="13.2" x14ac:dyDescent="0.25"/>
  <cols>
    <col min="1" max="1" width="10.33203125" bestFit="1" customWidth="1"/>
  </cols>
  <sheetData>
    <row r="2" spans="1:2" ht="14.4" x14ac:dyDescent="0.3">
      <c r="A2" s="11">
        <v>44181</v>
      </c>
      <c r="B2" s="12" t="s">
        <v>151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Table 1</vt:lpstr>
      <vt:lpstr>VALUATION</vt:lpstr>
      <vt:lpstr>C % A</vt:lpstr>
      <vt:lpstr>C % B</vt:lpstr>
      <vt:lpstr>C % C</vt:lpstr>
      <vt:lpstr>C % D</vt:lpstr>
      <vt:lpstr>Note</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 Kadam</cp:lastModifiedBy>
  <cp:lastPrinted>2025-09-13T15:50:32Z</cp:lastPrinted>
  <dcterms:created xsi:type="dcterms:W3CDTF">2018-08-25T07:45:38Z</dcterms:created>
  <dcterms:modified xsi:type="dcterms:W3CDTF">2025-09-13T15:52:24Z</dcterms:modified>
</cp:coreProperties>
</file>