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A0760699-79BC-45AC-95C8-61F79AF8E743}" xr6:coauthVersionLast="47" xr6:coauthVersionMax="47" xr10:uidLastSave="{00000000-0000-0000-0000-000000000000}"/>
  <bookViews>
    <workbookView xWindow="-108" yWindow="-108" windowWidth="23256" windowHeight="12456" tabRatio="770" xr2:uid="{00000000-000D-0000-FFFF-FFFF00000000}"/>
  </bookViews>
  <sheets>
    <sheet name="Sheet1" sheetId="1" r:id="rId1"/>
    <sheet name="VALUATION" sheetId="19" r:id="rId2"/>
    <sheet name="Note" sheetId="18" r:id="rId3"/>
    <sheet name="A" sheetId="14" r:id="rId4"/>
    <sheet name="B" sheetId="15" r:id="rId5"/>
    <sheet name="C" sheetId="20" r:id="rId6"/>
    <sheet name="D" sheetId="16" r:id="rId7"/>
    <sheet name="E" sheetId="17" r:id="rId8"/>
    <sheet name="F" sheetId="21" r:id="rId9"/>
    <sheet name="Wing A" sheetId="11" r:id="rId10"/>
    <sheet name="Wing B" sheetId="12" r:id="rId11"/>
    <sheet name="Wing C" sheetId="13" r:id="rId12"/>
  </sheets>
  <definedNames>
    <definedName name="_xlnm.Print_Area" localSheetId="0">Sheet1!$A$1:$J$196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L78" i="1" l="1"/>
  <c r="L77" i="1"/>
  <c r="L76" i="1"/>
  <c r="L75" i="1"/>
  <c r="I68" i="1"/>
  <c r="L73" i="1" l="1"/>
  <c r="L74" i="1" s="1"/>
  <c r="L79" i="1" s="1"/>
  <c r="L80" i="1" s="1"/>
  <c r="C72" i="1" s="1"/>
  <c r="C73" i="1"/>
  <c r="D73" i="1" s="1"/>
  <c r="L71" i="1"/>
  <c r="D80" i="1"/>
  <c r="D79" i="1"/>
  <c r="D78" i="1"/>
  <c r="D77" i="1"/>
  <c r="D76" i="1"/>
  <c r="D75" i="1"/>
  <c r="D74" i="1"/>
  <c r="L72" i="1"/>
  <c r="C71" i="1" s="1"/>
  <c r="L70" i="1"/>
  <c r="L92" i="1"/>
  <c r="L91" i="1"/>
  <c r="L90" i="1"/>
  <c r="L89" i="1"/>
  <c r="L64" i="1"/>
  <c r="L63" i="1"/>
  <c r="I53" i="1"/>
  <c r="I82" i="1"/>
  <c r="F71" i="1" l="1"/>
  <c r="D72" i="1"/>
  <c r="H71" i="1"/>
  <c r="D71" i="1"/>
  <c r="D94" i="1"/>
  <c r="D90" i="1"/>
  <c r="L86" i="1"/>
  <c r="C85" i="1" s="1"/>
  <c r="D85" i="1" s="1"/>
  <c r="L84" i="1"/>
  <c r="D87" i="1"/>
  <c r="L85" i="1"/>
  <c r="D93" i="1"/>
  <c r="D89" i="1"/>
  <c r="D92" i="1"/>
  <c r="D88" i="1"/>
  <c r="D91" i="1"/>
  <c r="L87" i="1"/>
  <c r="L88" i="1" s="1"/>
  <c r="L93" i="1" s="1"/>
  <c r="L94" i="1" s="1"/>
  <c r="C86" i="1" s="1"/>
  <c r="L58" i="1"/>
  <c r="C57" i="1" s="1"/>
  <c r="L57" i="1"/>
  <c r="D64" i="1"/>
  <c r="D65" i="1"/>
  <c r="D61" i="1"/>
  <c r="L59" i="1"/>
  <c r="L60" i="1" s="1"/>
  <c r="L65" i="1" s="1"/>
  <c r="C59" i="1"/>
  <c r="D59" i="1" s="1"/>
  <c r="D66" i="1"/>
  <c r="L56" i="1"/>
  <c r="D60" i="1"/>
  <c r="D63" i="1"/>
  <c r="D62" i="1"/>
  <c r="G15" i="21"/>
  <c r="B15" i="21" s="1"/>
  <c r="B7" i="21"/>
  <c r="H15" i="21" s="1"/>
  <c r="B16" i="21" s="1"/>
  <c r="D6" i="21"/>
  <c r="C5" i="21"/>
  <c r="B10" i="21" s="1"/>
  <c r="D115" i="1"/>
  <c r="G15" i="20"/>
  <c r="G16" i="20" s="1"/>
  <c r="C15" i="20" s="1"/>
  <c r="B7" i="20"/>
  <c r="H15" i="20" s="1"/>
  <c r="B16" i="20" s="1"/>
  <c r="D6" i="20"/>
  <c r="C5" i="20"/>
  <c r="B12" i="20" s="1"/>
  <c r="G7" i="19"/>
  <c r="F11" i="19"/>
  <c r="G10" i="19"/>
  <c r="G9" i="19"/>
  <c r="G8" i="19"/>
  <c r="G6" i="19"/>
  <c r="G5" i="19"/>
  <c r="G15" i="17"/>
  <c r="G16" i="17" s="1"/>
  <c r="C15" i="17" s="1"/>
  <c r="B7" i="17"/>
  <c r="H15" i="17" s="1"/>
  <c r="B16" i="17" s="1"/>
  <c r="D6" i="17"/>
  <c r="C5" i="17"/>
  <c r="B11" i="17" s="1"/>
  <c r="G15" i="16"/>
  <c r="G16" i="16" s="1"/>
  <c r="C15" i="16" s="1"/>
  <c r="B7" i="16"/>
  <c r="H16" i="16" s="1"/>
  <c r="C16" i="16" s="1"/>
  <c r="D6" i="16"/>
  <c r="C5" i="16"/>
  <c r="B11" i="16" s="1"/>
  <c r="H42" i="1"/>
  <c r="D45" i="1" s="1"/>
  <c r="C42" i="1"/>
  <c r="G15" i="15"/>
  <c r="B15" i="15" s="1"/>
  <c r="B7" i="15"/>
  <c r="D6" i="15"/>
  <c r="C5" i="15"/>
  <c r="B8" i="15" s="1"/>
  <c r="G15" i="14"/>
  <c r="G16" i="14" s="1"/>
  <c r="C15" i="14" s="1"/>
  <c r="B7" i="14"/>
  <c r="H15" i="14" s="1"/>
  <c r="B16" i="14" s="1"/>
  <c r="D6" i="14"/>
  <c r="C5" i="14"/>
  <c r="B9" i="14"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D47" i="1"/>
  <c r="G102" i="1"/>
  <c r="B12" i="15"/>
  <c r="M16" i="15" s="1"/>
  <c r="C21" i="15" s="1"/>
  <c r="D7" i="14"/>
  <c r="H16" i="17"/>
  <c r="C16" i="17" s="1"/>
  <c r="D7" i="16"/>
  <c r="B12" i="16"/>
  <c r="M15" i="16" s="1"/>
  <c r="B21" i="16" s="1"/>
  <c r="H15" i="16"/>
  <c r="B16" i="16" s="1"/>
  <c r="B11" i="15"/>
  <c r="D11" i="15" s="1"/>
  <c r="B10" i="15"/>
  <c r="K15" i="15" s="1"/>
  <c r="B19" i="15" s="1"/>
  <c r="H15" i="15"/>
  <c r="B16" i="15" s="1"/>
  <c r="B9" i="15"/>
  <c r="D9" i="15" s="1"/>
  <c r="H16" i="15"/>
  <c r="C16" i="15" s="1"/>
  <c r="D7" i="15"/>
  <c r="K16" i="15"/>
  <c r="C19" i="15" s="1"/>
  <c r="L16" i="15"/>
  <c r="C20" i="15" s="1"/>
  <c r="B15" i="16"/>
  <c r="B8" i="20"/>
  <c r="I15" i="20" s="1"/>
  <c r="B17" i="20" s="1"/>
  <c r="B9" i="20"/>
  <c r="J15" i="20" s="1"/>
  <c r="B18" i="20" s="1"/>
  <c r="B10" i="20"/>
  <c r="K16" i="20" s="1"/>
  <c r="C19" i="20" s="1"/>
  <c r="B11" i="20"/>
  <c r="L15" i="20" s="1"/>
  <c r="B20" i="20" s="1"/>
  <c r="D7" i="20"/>
  <c r="I16" i="20"/>
  <c r="C17" i="20" s="1"/>
  <c r="B9" i="16"/>
  <c r="J16" i="16" s="1"/>
  <c r="C18" i="16" s="1"/>
  <c r="B8" i="16"/>
  <c r="I16" i="16" s="1"/>
  <c r="C17" i="16" s="1"/>
  <c r="B15" i="17"/>
  <c r="H16" i="20" l="1"/>
  <c r="C16" i="20" s="1"/>
  <c r="L15" i="15"/>
  <c r="B20" i="15" s="1"/>
  <c r="D9" i="20"/>
  <c r="B12" i="21"/>
  <c r="D12" i="21" s="1"/>
  <c r="K15" i="21"/>
  <c r="B19" i="21" s="1"/>
  <c r="K16" i="21"/>
  <c r="C19" i="21" s="1"/>
  <c r="D10" i="21"/>
  <c r="M15" i="21"/>
  <c r="B21" i="21" s="1"/>
  <c r="B15" i="20"/>
  <c r="B8" i="21"/>
  <c r="H16" i="14"/>
  <c r="C16" i="14" s="1"/>
  <c r="B11" i="21"/>
  <c r="D11" i="21" s="1"/>
  <c r="B9" i="21"/>
  <c r="D9" i="16"/>
  <c r="L16" i="20"/>
  <c r="C20" i="20" s="1"/>
  <c r="J15" i="16"/>
  <c r="B18" i="16" s="1"/>
  <c r="D11" i="20"/>
  <c r="B12" i="14"/>
  <c r="D7" i="17"/>
  <c r="J15" i="15"/>
  <c r="B18" i="15" s="1"/>
  <c r="B8" i="14"/>
  <c r="D8" i="14" s="1"/>
  <c r="J16" i="15"/>
  <c r="C18" i="15" s="1"/>
  <c r="B10" i="14"/>
  <c r="I15" i="16"/>
  <c r="B17" i="16" s="1"/>
  <c r="G16" i="15"/>
  <c r="C15" i="15" s="1"/>
  <c r="K15" i="20"/>
  <c r="B19" i="20" s="1"/>
  <c r="B11" i="14"/>
  <c r="J35" i="12"/>
  <c r="I35" i="12" s="1"/>
  <c r="K67" i="1"/>
  <c r="C69" i="1" s="1"/>
  <c r="J34" i="11"/>
  <c r="I34" i="11" s="1"/>
  <c r="F35" i="12"/>
  <c r="E35" i="12" s="1"/>
  <c r="M35" i="12"/>
  <c r="L35" i="12" s="1"/>
  <c r="K35" i="13"/>
  <c r="J35" i="13" s="1"/>
  <c r="D8" i="16"/>
  <c r="D10" i="20"/>
  <c r="G11" i="19"/>
  <c r="D7" i="21"/>
  <c r="F34" i="11"/>
  <c r="E34" i="11" s="1"/>
  <c r="M34" i="11"/>
  <c r="L34" i="11" s="1"/>
  <c r="G35" i="13"/>
  <c r="F35" i="13" s="1"/>
  <c r="N35" i="13"/>
  <c r="M35" i="13" s="1"/>
  <c r="H16" i="21"/>
  <c r="C16" i="21" s="1"/>
  <c r="F85" i="1"/>
  <c r="K81" i="1" s="1"/>
  <c r="C83" i="1" s="1"/>
  <c r="D86" i="1"/>
  <c r="H85" i="1"/>
  <c r="L61" i="1"/>
  <c r="L62" i="1" s="1"/>
  <c r="D57" i="1"/>
  <c r="L16" i="16"/>
  <c r="C20" i="16" s="1"/>
  <c r="D11" i="16"/>
  <c r="L15" i="16"/>
  <c r="B20" i="16" s="1"/>
  <c r="M16" i="20"/>
  <c r="C21" i="20" s="1"/>
  <c r="M15" i="20"/>
  <c r="B21" i="20" s="1"/>
  <c r="D12" i="20"/>
  <c r="J16" i="14"/>
  <c r="C18" i="14" s="1"/>
  <c r="J15" i="14"/>
  <c r="B18" i="14" s="1"/>
  <c r="D9" i="14"/>
  <c r="I16" i="15"/>
  <c r="C17" i="15" s="1"/>
  <c r="C22" i="15" s="1"/>
  <c r="D8" i="15"/>
  <c r="I15" i="15"/>
  <c r="B17" i="15" s="1"/>
  <c r="L15" i="17"/>
  <c r="B20" i="17" s="1"/>
  <c r="L16" i="17"/>
  <c r="C20" i="17" s="1"/>
  <c r="D11" i="17"/>
  <c r="D12" i="16"/>
  <c r="G16" i="21"/>
  <c r="C15" i="21" s="1"/>
  <c r="J16" i="20"/>
  <c r="C18" i="20" s="1"/>
  <c r="D8" i="20"/>
  <c r="D10" i="15"/>
  <c r="M15" i="15"/>
  <c r="B21" i="15" s="1"/>
  <c r="B10" i="16"/>
  <c r="B8" i="17"/>
  <c r="D12" i="15"/>
  <c r="M16" i="16"/>
  <c r="C21" i="16" s="1"/>
  <c r="B12" i="17"/>
  <c r="B10" i="17"/>
  <c r="B15" i="14"/>
  <c r="B9" i="17"/>
  <c r="C22" i="20" l="1"/>
  <c r="M16" i="21"/>
  <c r="C21" i="21" s="1"/>
  <c r="L16" i="21"/>
  <c r="C20" i="21" s="1"/>
  <c r="D9" i="21"/>
  <c r="J16" i="21"/>
  <c r="C18" i="21" s="1"/>
  <c r="J15" i="21"/>
  <c r="B18" i="21" s="1"/>
  <c r="D8" i="21"/>
  <c r="I15" i="21"/>
  <c r="B17" i="21" s="1"/>
  <c r="I16" i="21"/>
  <c r="C17" i="21" s="1"/>
  <c r="C22" i="21" s="1"/>
  <c r="L15" i="21"/>
  <c r="B20" i="21" s="1"/>
  <c r="L15" i="14"/>
  <c r="B20" i="14" s="1"/>
  <c r="L16" i="14"/>
  <c r="C20" i="14" s="1"/>
  <c r="D11" i="14"/>
  <c r="I15" i="14"/>
  <c r="B17" i="14" s="1"/>
  <c r="D12" i="14"/>
  <c r="M16" i="14"/>
  <c r="C21" i="14" s="1"/>
  <c r="I16" i="14"/>
  <c r="C17" i="14" s="1"/>
  <c r="B22" i="20"/>
  <c r="M15" i="14"/>
  <c r="B21" i="14" s="1"/>
  <c r="D10" i="14"/>
  <c r="K16" i="14"/>
  <c r="C19" i="14" s="1"/>
  <c r="K15" i="14"/>
  <c r="B19" i="14" s="1"/>
  <c r="B22" i="15"/>
  <c r="L66" i="1"/>
  <c r="C58" i="1" s="1"/>
  <c r="D58" i="1" s="1"/>
  <c r="D10" i="17"/>
  <c r="K15" i="17"/>
  <c r="B19" i="17" s="1"/>
  <c r="K16" i="17"/>
  <c r="C19" i="17" s="1"/>
  <c r="I15" i="17"/>
  <c r="B17" i="17" s="1"/>
  <c r="I16" i="17"/>
  <c r="C17" i="17" s="1"/>
  <c r="D8" i="17"/>
  <c r="J16" i="17"/>
  <c r="C18" i="17" s="1"/>
  <c r="J15" i="17"/>
  <c r="B18" i="17" s="1"/>
  <c r="D9" i="17"/>
  <c r="M16" i="17"/>
  <c r="C21" i="17" s="1"/>
  <c r="M15" i="17"/>
  <c r="B21" i="17" s="1"/>
  <c r="D12" i="17"/>
  <c r="K16" i="16"/>
  <c r="C19" i="16" s="1"/>
  <c r="C22" i="16" s="1"/>
  <c r="K15" i="16"/>
  <c r="B19" i="16" s="1"/>
  <c r="B22" i="16" s="1"/>
  <c r="D10" i="16"/>
  <c r="B22" i="21" l="1"/>
  <c r="C22" i="14"/>
  <c r="B22" i="14"/>
  <c r="C22" i="17"/>
  <c r="B22" i="17"/>
  <c r="F57" i="1"/>
  <c r="K52" i="1" s="1"/>
  <c r="C55" i="1" s="1"/>
  <c r="H57" i="1"/>
</calcChain>
</file>

<file path=xl/sharedStrings.xml><?xml version="1.0" encoding="utf-8"?>
<sst xmlns="http://schemas.openxmlformats.org/spreadsheetml/2006/main" count="754" uniqueCount="240">
  <si>
    <t>Date:</t>
  </si>
  <si>
    <t>CPC Name:</t>
  </si>
  <si>
    <t>Date Of Property Visit</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</si>
  <si>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</si>
  <si>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</si>
  <si>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</si>
  <si>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</si>
  <si>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</si>
  <si>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</si>
  <si>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</si>
  <si>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</si>
  <si>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</si>
  <si>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</si>
  <si>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</si>
  <si>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</si>
  <si>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</si>
  <si>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</si>
  <si>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</si>
  <si>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</si>
  <si>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</si>
  <si>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</si>
  <si>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</si>
  <si>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</si>
  <si>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</si>
  <si>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</si>
  <si>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</si>
  <si>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</si>
  <si>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</si>
  <si>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</si>
  <si>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</si>
  <si>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</si>
  <si>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</si>
  <si>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</si>
  <si>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</si>
  <si>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</si>
  <si>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</si>
  <si>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</si>
  <si>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</si>
  <si>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</si>
  <si>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Yes</t>
  </si>
  <si>
    <t>Type of Structure : RCC Framed Structure</t>
  </si>
  <si>
    <t>Approved usage of the Property: Residential                                                                                                                                                      (Restrictive convenants in regards to land use , if any)</t>
  </si>
  <si>
    <t>Expiry date: One year from date of issue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</si>
  <si>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</si>
  <si>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</si>
  <si>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</si>
  <si>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</si>
  <si>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</si>
  <si>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</si>
  <si>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</si>
  <si>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</si>
  <si>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</si>
  <si>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</si>
  <si>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</si>
  <si>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</si>
  <si>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</si>
  <si>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</si>
  <si>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</si>
  <si>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</si>
  <si>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</si>
  <si>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</si>
  <si>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</si>
  <si>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</si>
  <si>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</si>
  <si>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</si>
  <si>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</si>
  <si>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</si>
  <si>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</si>
  <si>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</si>
  <si>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</si>
  <si>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</si>
  <si>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</si>
  <si>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</si>
  <si>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</si>
  <si>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</si>
  <si>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</si>
  <si>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</si>
  <si>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</si>
  <si>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</si>
  <si>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</si>
  <si>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</si>
  <si>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</si>
  <si>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</si>
  <si>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</si>
  <si>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</si>
  <si>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</si>
  <si>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</si>
  <si>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</si>
  <si>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</si>
  <si>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</si>
  <si>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</si>
  <si>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</si>
  <si>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</si>
  <si>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</si>
  <si>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</si>
  <si>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</si>
  <si>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</si>
  <si>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</si>
  <si>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</si>
  <si>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</si>
  <si>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</si>
  <si>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Recommended rate of the flat Per Sq. Ft. ( on Saleble area)</t>
  </si>
  <si>
    <t xml:space="preserve">O. Certificate No.: </t>
  </si>
  <si>
    <t xml:space="preserve">Date of approval: </t>
  </si>
  <si>
    <t>Axis Sanpada</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</si>
  <si>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</si>
  <si>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</si>
  <si>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</si>
  <si>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</si>
  <si>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</si>
  <si>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</si>
  <si>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</si>
  <si>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</si>
  <si>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</si>
  <si>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</si>
  <si>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</si>
  <si>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</si>
  <si>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</si>
  <si>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</si>
  <si>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</si>
  <si>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</si>
  <si>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Refer Data</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</si>
  <si>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</si>
  <si>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</si>
  <si>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</si>
  <si>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</si>
  <si>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</si>
  <si>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</si>
  <si>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</si>
  <si>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</si>
  <si>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</si>
  <si>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</si>
  <si>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</si>
  <si>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</si>
  <si>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</si>
  <si>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</si>
  <si>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</si>
  <si>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</si>
  <si>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</si>
  <si>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</si>
  <si>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</si>
  <si>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</si>
  <si>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</si>
  <si>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</si>
  <si>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</si>
  <si>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</si>
  <si>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</si>
  <si>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</si>
  <si>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</si>
  <si>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</si>
  <si>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</si>
  <si>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</si>
  <si>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</si>
  <si>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</si>
  <si>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 xml:space="preserve">Construction details:                                                                  </t>
  </si>
  <si>
    <t>Middle class</t>
  </si>
  <si>
    <t>Developing</t>
  </si>
  <si>
    <t>86554 44445 &amp; 94992 64445</t>
  </si>
  <si>
    <t>Newali</t>
  </si>
  <si>
    <t>Raigad</t>
  </si>
  <si>
    <t>410 206</t>
  </si>
  <si>
    <t>S No</t>
  </si>
  <si>
    <t>Hissa No.</t>
  </si>
  <si>
    <t>About 1.6Km Distance From Panvel Railway Station</t>
  </si>
  <si>
    <t>Takka Road</t>
  </si>
  <si>
    <t>Channel Paradise</t>
  </si>
  <si>
    <t xml:space="preserve"> Road</t>
  </si>
  <si>
    <t>Open Plot</t>
  </si>
  <si>
    <t xml:space="preserve"> Building</t>
  </si>
  <si>
    <t>-</t>
  </si>
  <si>
    <t>ADTPO/RA/48/1/2058</t>
  </si>
  <si>
    <t>28/08/2015.</t>
  </si>
  <si>
    <t>26/08/2020.</t>
  </si>
  <si>
    <t>Pratiksha</t>
  </si>
  <si>
    <t>28/10/2020.</t>
  </si>
  <si>
    <t>Market Research Data</t>
  </si>
  <si>
    <t>Source</t>
  </si>
  <si>
    <t>Distance from proposed property</t>
  </si>
  <si>
    <t>Net Carpet</t>
  </si>
  <si>
    <t>Saleable Area</t>
  </si>
  <si>
    <t>Rate on Saleable</t>
  </si>
  <si>
    <t>Market Value</t>
  </si>
  <si>
    <t>99Acers</t>
  </si>
  <si>
    <t>housing</t>
  </si>
  <si>
    <t>Average</t>
  </si>
  <si>
    <t xml:space="preserve">Valuation Adopted </t>
  </si>
  <si>
    <t>Sai Aangan</t>
  </si>
  <si>
    <t>1BHK</t>
  </si>
  <si>
    <t>1RK</t>
  </si>
  <si>
    <t>2BHK</t>
  </si>
  <si>
    <t>nobroker</t>
  </si>
  <si>
    <t xml:space="preserve">Pamruchi-Takka Chs </t>
  </si>
  <si>
    <t>Shree Siddhivinayak Complex</t>
  </si>
  <si>
    <t>Dhanashree</t>
  </si>
  <si>
    <t xml:space="preserve">OLD APF </t>
  </si>
  <si>
    <t>Rate has not Changed.</t>
  </si>
  <si>
    <t>Name of the builder</t>
  </si>
  <si>
    <t>Mr. Walmik Raghunath Khairnar</t>
  </si>
  <si>
    <t>P52000004010</t>
  </si>
  <si>
    <t>Recommended Car Parking</t>
  </si>
  <si>
    <t>M/s. Om Sai Associate</t>
  </si>
  <si>
    <t xml:space="preserve">Sai Angan (A to E Wing), Survey No. 48, Hissa No. 1 at Village Newali, Panvel,
Navi Mumbai - 410 206.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</si>
  <si>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</si>
  <si>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</si>
  <si>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</si>
  <si>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</si>
  <si>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</si>
  <si>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</si>
  <si>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</si>
  <si>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</si>
  <si>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</si>
  <si>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</si>
  <si>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</si>
  <si>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</si>
  <si>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</si>
  <si>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</si>
  <si>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</si>
  <si>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</si>
  <si>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</si>
  <si>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</si>
  <si>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</si>
  <si>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</si>
  <si>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</si>
  <si>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</si>
  <si>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</si>
  <si>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</si>
  <si>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 + 1st to 3rd Floor</t>
  </si>
  <si>
    <t>Wing F = G + 1st to 3rd Floor</t>
  </si>
  <si>
    <t>K.Masha/L.N.A1(B)/S.R.91/2015                                                                                              Valid Up to: A to F Wing = G + 1st to 3rd Floor</t>
  </si>
  <si>
    <t>Sai Angan (Wing A to F)</t>
  </si>
  <si>
    <t>06 Wings</t>
  </si>
  <si>
    <t>Wing  D = G + 1st to 3rd Floor</t>
  </si>
  <si>
    <t>Location Link</t>
  </si>
  <si>
    <t>https://goo.gl/maps/GisifJkq8p6t9pxS7</t>
  </si>
  <si>
    <t>Office No. 1031, Wing J, Akshar Business Park, Plot No. 03 Sector 25, Near APMC Market,
Vashi, Navi Mumbai, Maharashtra 400703 TEL: 022-46090378/79/80                                                                                                                                            E mail : vsjcapf@gmail.com. Web site : www.vsjadon.com</t>
  </si>
  <si>
    <t>Contact Details ( Name &amp; Contact No.)</t>
  </si>
  <si>
    <t>19.022239,73.123498</t>
  </si>
  <si>
    <t>Wing A, B, C &amp; E = G + 1st to 3rd Floor</t>
  </si>
  <si>
    <t>As per visit (11/03/2025) Lift work is pending A to E</t>
  </si>
  <si>
    <r>
      <t xml:space="preserve">Remarks:  
1. Wing A to C &amp; E = All work completed. Please provide OC. Few tenants have occupied flats in building.
Wing D = Work stopped. Lift work is pending. Few tenants have occupied flats in building.
Wing F = Work stopped. Lift installation &amp; finishing work is pending.
2. We have given rate verify by Market Inquire.
3. Car parking is subjected to authentic documentation.
4. Recommended rate should be considered as all inclusive rate if other charges are not mentioned. (Excluding GST &amp; other government Taxes).
5. The few flats in the A, B, C, D &amp; E wings are occupied by the tenants.
</t>
    </r>
    <r>
      <rPr>
        <b/>
        <sz val="11"/>
        <color rgb="FFFF0000"/>
        <rFont val="Times New Roman"/>
        <family val="1"/>
      </rPr>
      <t xml:space="preserve">6. As per RERA, completion period of project Sai Angan  is expired on 30/12/2021 but project is still under construction.
</t>
    </r>
    <r>
      <rPr>
        <b/>
        <sz val="11"/>
        <rFont val="Times New Roman"/>
        <family val="1"/>
      </rPr>
      <t>7. Since the project has received first CC on 04/11/2015, But construction work of Wing F is not yet completed.</t>
    </r>
    <r>
      <rPr>
        <b/>
        <sz val="11"/>
        <color rgb="FFFF0000"/>
        <rFont val="Times New Roman"/>
        <family val="1"/>
      </rPr>
      <t xml:space="preserve">
5. On site, we meet Mr.Rajesh (Supervisor) - 9820641822.</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</si>
</sst>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2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Calibri"/>
      <family val="2"/>
    </font>
    <font>
      <b/>
      <sz val="12"/>
      <color indexed="8"/>
      <name val="Times New Roman"/>
      <family val="1"/>
    </font>
    <font>
      <sz val="12"/>
      <color theme="1"/>
      <name val="Times New Roman"/>
      <family val="1"/>
    </font>
    <font>
      <sz val="12"/>
      <name val="Times New Roman"/>
      <family val="1"/>
    </font>
    <font>
      <b/>
      <sz val="12"/>
      <name val="Times New Roman"/>
      <family val="1"/>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0" fillId="0" borderId="0" applyNumberFormat="0" applyFill="0" applyBorder="0" applyAlignment="0" applyProtection="0"/>
    <xf numFmtId="0" fontId="9" fillId="0" borderId="0"/>
    <xf numFmtId="9" fontId="5" fillId="0" borderId="0" applyFont="0" applyFill="0" applyBorder="0" applyAlignment="0" applyProtection="0"/>
    <xf numFmtId="0" fontId="9" fillId="0" borderId="0"/>
  </cellStyleXfs>
  <cellXfs count="210">
    <xf numFmtId="0" fontId="0" fillId="0" borderId="0" xfId="0"/>
    <xf numFmtId="0" fontId="4"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11" fillId="0" borderId="2" xfId="0" applyFont="1" applyBorder="1"/>
    <xf numFmtId="0" fontId="0" fillId="0" borderId="3" xfId="0" applyBorder="1"/>
    <xf numFmtId="0" fontId="0" fillId="3" borderId="2" xfId="0" applyFill="1" applyBorder="1"/>
    <xf numFmtId="0" fontId="11" fillId="0" borderId="2" xfId="0" applyFont="1" applyBorder="1" applyAlignment="1">
      <alignment horizontal="center"/>
    </xf>
    <xf numFmtId="0" fontId="13" fillId="0" borderId="0" xfId="0" applyFont="1"/>
    <xf numFmtId="0" fontId="4" fillId="0" borderId="4" xfId="0" applyFont="1" applyBorder="1" applyAlignment="1">
      <alignment vertical="top"/>
    </xf>
    <xf numFmtId="0" fontId="4" fillId="0" borderId="2" xfId="0" applyFont="1" applyBorder="1" applyAlignment="1">
      <alignment horizontal="left" vertical="top"/>
    </xf>
    <xf numFmtId="0" fontId="14" fillId="0" borderId="2" xfId="0" applyFont="1" applyBorder="1"/>
    <xf numFmtId="0" fontId="14" fillId="0" borderId="0" xfId="0" applyFont="1"/>
    <xf numFmtId="0" fontId="14" fillId="3" borderId="2" xfId="0" applyFont="1" applyFill="1" applyBorder="1"/>
    <xf numFmtId="0" fontId="13" fillId="0" borderId="2" xfId="0" applyFont="1" applyBorder="1" applyAlignment="1">
      <alignment horizontal="center"/>
    </xf>
    <xf numFmtId="0" fontId="13" fillId="0" borderId="0" xfId="0" applyFont="1" applyAlignment="1">
      <alignment horizontal="center"/>
    </xf>
    <xf numFmtId="0" fontId="14" fillId="0" borderId="2" xfId="0" applyFont="1" applyBorder="1" applyAlignment="1">
      <alignment horizontal="center"/>
    </xf>
    <xf numFmtId="0" fontId="14" fillId="3" borderId="2" xfId="0" applyFont="1" applyFill="1" applyBorder="1" applyAlignment="1">
      <alignment horizontal="center"/>
    </xf>
    <xf numFmtId="9" fontId="14" fillId="0" borderId="0" xfId="6" applyFont="1" applyBorder="1"/>
    <xf numFmtId="0" fontId="15" fillId="0" borderId="2" xfId="0" applyFont="1" applyBorder="1" applyAlignment="1">
      <alignment horizontal="center"/>
    </xf>
    <xf numFmtId="0" fontId="14" fillId="0" borderId="0" xfId="0" applyFont="1" applyAlignment="1">
      <alignment horizontal="right"/>
    </xf>
    <xf numFmtId="0" fontId="14" fillId="0" borderId="0" xfId="0" applyFont="1" applyAlignment="1">
      <alignment wrapText="1"/>
    </xf>
    <xf numFmtId="0" fontId="14" fillId="0" borderId="5" xfId="0" applyFont="1" applyBorder="1"/>
    <xf numFmtId="0" fontId="14" fillId="0" borderId="2" xfId="0" applyFont="1" applyBorder="1" applyAlignment="1">
      <alignment wrapText="1"/>
    </xf>
    <xf numFmtId="9" fontId="14" fillId="0" borderId="2" xfId="6" applyFont="1" applyBorder="1"/>
    <xf numFmtId="9" fontId="14" fillId="0" borderId="0" xfId="0" applyNumberFormat="1" applyFont="1"/>
    <xf numFmtId="0" fontId="16" fillId="0" borderId="0" xfId="0" applyFont="1"/>
    <xf numFmtId="0" fontId="4" fillId="0" borderId="0" xfId="2" applyFont="1"/>
    <xf numFmtId="0" fontId="1" fillId="0" borderId="0" xfId="3"/>
    <xf numFmtId="0" fontId="9" fillId="0" borderId="0" xfId="5"/>
    <xf numFmtId="0" fontId="11" fillId="0" borderId="2" xfId="5" applyFont="1" applyBorder="1" applyAlignment="1">
      <alignment horizontal="center" vertical="top" wrapText="1"/>
    </xf>
    <xf numFmtId="0" fontId="8" fillId="0" borderId="2" xfId="4" applyFont="1" applyBorder="1" applyAlignment="1">
      <alignment horizontal="center" vertical="top" wrapText="1"/>
    </xf>
    <xf numFmtId="0" fontId="9" fillId="0" borderId="2" xfId="5" applyBorder="1" applyAlignment="1">
      <alignment horizontal="center" vertical="center"/>
    </xf>
    <xf numFmtId="1" fontId="9" fillId="0" borderId="2" xfId="5" applyNumberFormat="1" applyBorder="1" applyAlignment="1">
      <alignment horizontal="center" vertical="center"/>
    </xf>
    <xf numFmtId="165" fontId="9" fillId="0" borderId="2" xfId="1" applyNumberFormat="1" applyFont="1" applyBorder="1" applyAlignment="1">
      <alignment horizontal="right" vertical="center"/>
    </xf>
    <xf numFmtId="43" fontId="1" fillId="0" borderId="0" xfId="3" applyNumberFormat="1"/>
    <xf numFmtId="0" fontId="11" fillId="0" borderId="2" xfId="5" applyFont="1" applyBorder="1" applyAlignment="1">
      <alignment horizontal="center" vertical="center"/>
    </xf>
    <xf numFmtId="1" fontId="12" fillId="0" borderId="2" xfId="5" applyNumberFormat="1" applyFont="1" applyBorder="1" applyAlignment="1">
      <alignment horizontal="center" vertical="center"/>
    </xf>
    <xf numFmtId="0" fontId="1" fillId="0" borderId="2" xfId="3" applyBorder="1" applyAlignment="1">
      <alignment horizontal="center" vertical="center"/>
    </xf>
    <xf numFmtId="0" fontId="17" fillId="0" borderId="0" xfId="3" applyFont="1"/>
    <xf numFmtId="1" fontId="1" fillId="0" borderId="0" xfId="3" applyNumberFormat="1"/>
    <xf numFmtId="0" fontId="1" fillId="0" borderId="0" xfId="3" applyAlignment="1">
      <alignment wrapText="1"/>
    </xf>
    <xf numFmtId="0" fontId="9" fillId="0" borderId="2" xfId="5" applyBorder="1" applyAlignment="1">
      <alignment horizontal="left" vertical="center"/>
    </xf>
    <xf numFmtId="0" fontId="19" fillId="0" borderId="19" xfId="7" applyFont="1" applyBorder="1" applyProtection="1">
      <protection hidden="1"/>
    </xf>
    <xf numFmtId="0" fontId="19" fillId="0" borderId="20" xfId="7" applyFont="1" applyBorder="1" applyProtection="1">
      <protection hidden="1"/>
    </xf>
    <xf numFmtId="0" fontId="20" fillId="0" borderId="21" xfId="7" applyFont="1" applyBorder="1" applyAlignment="1" applyProtection="1">
      <alignment horizontal="center" vertical="top"/>
      <protection locked="0"/>
    </xf>
    <xf numFmtId="0" fontId="20" fillId="0" borderId="2" xfId="7" applyFont="1" applyBorder="1" applyAlignment="1" applyProtection="1">
      <alignment horizontal="center" vertical="top"/>
      <protection locked="0"/>
    </xf>
    <xf numFmtId="0" fontId="19" fillId="0" borderId="0" xfId="7" applyFont="1" applyProtection="1">
      <protection hidden="1"/>
    </xf>
    <xf numFmtId="0" fontId="19" fillId="0" borderId="23" xfId="7" applyFont="1" applyBorder="1" applyProtection="1">
      <protection hidden="1"/>
    </xf>
    <xf numFmtId="0" fontId="14" fillId="0" borderId="0" xfId="0" applyFont="1" applyProtection="1">
      <protection hidden="1"/>
    </xf>
    <xf numFmtId="0" fontId="19" fillId="0" borderId="23" xfId="7" applyFont="1" applyBorder="1"/>
    <xf numFmtId="0" fontId="14"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4" fillId="0" borderId="32" xfId="0" applyFont="1" applyBorder="1" applyProtection="1">
      <protection hidden="1"/>
    </xf>
    <xf numFmtId="1" fontId="0" fillId="0" borderId="33" xfId="0" applyNumberFormat="1" applyBorder="1"/>
    <xf numFmtId="0" fontId="20" fillId="0" borderId="2" xfId="7" applyFont="1" applyBorder="1" applyAlignment="1" applyProtection="1">
      <alignment horizontal="center" vertical="top" wrapText="1"/>
      <protection locked="0"/>
    </xf>
    <xf numFmtId="0" fontId="20" fillId="0" borderId="2" xfId="7" applyFont="1" applyBorder="1" applyAlignment="1" applyProtection="1">
      <alignment horizontal="center" wrapText="1"/>
      <protection locked="0"/>
    </xf>
    <xf numFmtId="1" fontId="20" fillId="0" borderId="2" xfId="7" applyNumberFormat="1" applyFont="1" applyBorder="1" applyAlignment="1" applyProtection="1">
      <alignment horizontal="center" wrapText="1"/>
      <protection locked="0"/>
    </xf>
    <xf numFmtId="0" fontId="20" fillId="0" borderId="28" xfId="7" applyFont="1" applyBorder="1" applyAlignment="1" applyProtection="1">
      <alignment horizontal="center" wrapText="1"/>
      <protection locked="0"/>
    </xf>
    <xf numFmtId="0" fontId="22" fillId="0" borderId="0" xfId="0" applyFont="1"/>
    <xf numFmtId="0" fontId="20" fillId="0" borderId="35" xfId="7" applyFont="1" applyBorder="1" applyAlignment="1" applyProtection="1">
      <alignment horizontal="center" vertical="top" wrapText="1"/>
      <protection locked="0"/>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14" fontId="7" fillId="0" borderId="1" xfId="0" applyNumberFormat="1" applyFont="1" applyBorder="1" applyAlignment="1">
      <alignment horizontal="left" vertical="top"/>
    </xf>
    <xf numFmtId="0" fontId="7" fillId="0" borderId="4" xfId="0" applyFont="1" applyBorder="1" applyAlignment="1">
      <alignment horizontal="left" vertical="top"/>
    </xf>
    <xf numFmtId="0" fontId="7" fillId="0" borderId="6" xfId="0" applyFont="1" applyBorder="1" applyAlignment="1">
      <alignment horizontal="left" vertical="top"/>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21" fillId="0" borderId="14" xfId="7" applyFont="1" applyBorder="1" applyAlignment="1" applyProtection="1">
      <alignment horizontal="center" vertical="top" wrapText="1"/>
      <protection locked="0"/>
    </xf>
    <xf numFmtId="0" fontId="21" fillId="0" borderId="15" xfId="7" applyFont="1" applyBorder="1" applyAlignment="1" applyProtection="1">
      <alignment horizontal="center" vertical="top" wrapText="1"/>
      <protection locked="0"/>
    </xf>
    <xf numFmtId="0" fontId="21" fillId="0" borderId="16" xfId="7" applyFont="1" applyBorder="1" applyAlignment="1" applyProtection="1">
      <alignment horizontal="left" vertical="top" wrapText="1"/>
      <protection locked="0"/>
    </xf>
    <xf numFmtId="0" fontId="21" fillId="0" borderId="17" xfId="7" applyFont="1" applyBorder="1" applyAlignment="1" applyProtection="1">
      <alignment horizontal="left" vertical="top" wrapText="1"/>
      <protection locked="0"/>
    </xf>
    <xf numFmtId="0" fontId="21" fillId="0" borderId="18" xfId="7" applyFont="1" applyBorder="1" applyAlignment="1" applyProtection="1">
      <alignment horizontal="left" vertical="top" wrapText="1"/>
      <protection locked="0"/>
    </xf>
    <xf numFmtId="0" fontId="20" fillId="0" borderId="1" xfId="7" applyFont="1" applyBorder="1" applyAlignment="1" applyProtection="1">
      <alignment horizontal="center" vertical="top"/>
      <protection locked="0"/>
    </xf>
    <xf numFmtId="0" fontId="20" fillId="0" borderId="6" xfId="7" applyFont="1" applyBorder="1" applyAlignment="1" applyProtection="1">
      <alignment horizontal="center" vertical="top"/>
      <protection locked="0"/>
    </xf>
    <xf numFmtId="0" fontId="20" fillId="0" borderId="22" xfId="7" applyFont="1" applyBorder="1" applyAlignment="1" applyProtection="1">
      <alignment horizontal="center" vertical="top"/>
      <protection locked="0"/>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10" fillId="0" borderId="1" xfId="4" applyFill="1" applyBorder="1" applyAlignment="1">
      <alignment horizontal="left" vertical="top"/>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7" fillId="0" borderId="1" xfId="0" applyFont="1" applyBorder="1" applyAlignment="1">
      <alignment horizontal="left" vertical="top"/>
    </xf>
    <xf numFmtId="0" fontId="7" fillId="0" borderId="6" xfId="0" applyFont="1" applyBorder="1" applyAlignment="1">
      <alignment horizontal="left"/>
    </xf>
    <xf numFmtId="0" fontId="4" fillId="0" borderId="2" xfId="0" applyFont="1" applyBorder="1" applyAlignment="1">
      <alignment horizontal="left" vertical="top" wrapText="1"/>
    </xf>
    <xf numFmtId="0" fontId="21" fillId="0" borderId="21" xfId="7" applyFont="1" applyBorder="1" applyAlignment="1" applyProtection="1">
      <alignment horizontal="center" vertical="top" wrapText="1"/>
      <protection locked="0"/>
    </xf>
    <xf numFmtId="0" fontId="21" fillId="0" borderId="2" xfId="7" applyFont="1" applyBorder="1" applyAlignment="1" applyProtection="1">
      <alignment horizontal="center" vertical="top" wrapText="1"/>
      <protection locked="0"/>
    </xf>
    <xf numFmtId="9" fontId="21" fillId="0" borderId="2" xfId="7" applyNumberFormat="1" applyFont="1" applyBorder="1" applyAlignment="1" applyProtection="1">
      <alignment horizontal="center" vertical="top"/>
      <protection locked="0"/>
    </xf>
    <xf numFmtId="0" fontId="21" fillId="0" borderId="2" xfId="7" applyFont="1" applyBorder="1" applyAlignment="1" applyProtection="1">
      <alignment horizontal="center" vertical="top"/>
      <protection locked="0"/>
    </xf>
    <xf numFmtId="0" fontId="20" fillId="0" borderId="21" xfId="7" applyFont="1" applyBorder="1" applyAlignment="1" applyProtection="1">
      <alignment horizontal="center" vertical="top"/>
      <protection locked="0"/>
    </xf>
    <xf numFmtId="0" fontId="20" fillId="0" borderId="2" xfId="7" applyFont="1" applyBorder="1" applyAlignment="1" applyProtection="1">
      <alignment horizontal="center" vertical="top"/>
      <protection locked="0"/>
    </xf>
    <xf numFmtId="9" fontId="20" fillId="2" borderId="1" xfId="7" applyNumberFormat="1" applyFont="1" applyFill="1" applyBorder="1" applyAlignment="1" applyProtection="1">
      <alignment horizontal="center" vertical="center" wrapText="1"/>
      <protection hidden="1"/>
    </xf>
    <xf numFmtId="9" fontId="20" fillId="2" borderId="6" xfId="7" applyNumberFormat="1" applyFont="1" applyFill="1" applyBorder="1" applyAlignment="1" applyProtection="1">
      <alignment horizontal="center" vertical="center" wrapText="1"/>
      <protection hidden="1"/>
    </xf>
    <xf numFmtId="0" fontId="21" fillId="0" borderId="21" xfId="7" applyFont="1" applyBorder="1" applyAlignment="1" applyProtection="1">
      <alignment horizontal="left" vertical="top"/>
      <protection locked="0"/>
    </xf>
    <xf numFmtId="0" fontId="21" fillId="0" borderId="2" xfId="7" applyFont="1" applyBorder="1" applyAlignment="1" applyProtection="1">
      <alignment horizontal="left" vertical="top"/>
      <protection locked="0"/>
    </xf>
    <xf numFmtId="0" fontId="21" fillId="0" borderId="1" xfId="7" applyFont="1" applyBorder="1" applyAlignment="1" applyProtection="1">
      <alignment horizontal="left" vertical="top" wrapText="1"/>
      <protection locked="0"/>
    </xf>
    <xf numFmtId="0" fontId="21" fillId="0" borderId="4" xfId="7" applyFont="1" applyBorder="1" applyAlignment="1" applyProtection="1">
      <alignment horizontal="left" vertical="top" wrapText="1"/>
      <protection locked="0"/>
    </xf>
    <xf numFmtId="0" fontId="21" fillId="0" borderId="22" xfId="7" applyFont="1" applyBorder="1" applyAlignment="1" applyProtection="1">
      <alignment horizontal="left" vertical="top" wrapText="1"/>
      <protection locked="0"/>
    </xf>
    <xf numFmtId="0" fontId="18" fillId="0" borderId="14" xfId="7" applyFont="1" applyBorder="1" applyAlignment="1" applyProtection="1">
      <alignment horizontal="center" vertical="top" wrapText="1"/>
      <protection locked="0"/>
    </xf>
    <xf numFmtId="0" fontId="18" fillId="0" borderId="15" xfId="7" applyFont="1" applyBorder="1" applyAlignment="1" applyProtection="1">
      <alignment horizontal="center" vertical="top" wrapText="1"/>
      <protection locked="0"/>
    </xf>
    <xf numFmtId="0" fontId="18" fillId="0" borderId="16" xfId="7" applyFont="1" applyBorder="1" applyAlignment="1" applyProtection="1">
      <alignment horizontal="left" vertical="top" wrapText="1"/>
      <protection locked="0"/>
    </xf>
    <xf numFmtId="0" fontId="18" fillId="0" borderId="17" xfId="7" applyFont="1" applyBorder="1" applyAlignment="1" applyProtection="1">
      <alignment horizontal="left" vertical="top" wrapText="1"/>
      <protection locked="0"/>
    </xf>
    <xf numFmtId="0" fontId="18" fillId="0" borderId="18" xfId="7" applyFont="1" applyBorder="1" applyAlignment="1" applyProtection="1">
      <alignment horizontal="left" vertical="top" wrapText="1"/>
      <protection locked="0"/>
    </xf>
    <xf numFmtId="0" fontId="21" fillId="0" borderId="27" xfId="7" applyFont="1" applyBorder="1" applyAlignment="1" applyProtection="1">
      <alignment horizontal="left" vertical="top"/>
      <protection locked="0"/>
    </xf>
    <xf numFmtId="0" fontId="21" fillId="0" borderId="28" xfId="7" applyFont="1" applyBorder="1" applyAlignment="1" applyProtection="1">
      <alignment horizontal="left" vertical="top"/>
      <protection locked="0"/>
    </xf>
    <xf numFmtId="0" fontId="21" fillId="0" borderId="29" xfId="7" applyFont="1" applyBorder="1" applyAlignment="1" applyProtection="1">
      <alignment horizontal="left" vertical="top" wrapText="1"/>
      <protection locked="0"/>
    </xf>
    <xf numFmtId="0" fontId="21" fillId="0" borderId="37" xfId="7" applyFont="1" applyBorder="1" applyAlignment="1" applyProtection="1">
      <alignment horizontal="left" vertical="top" wrapText="1"/>
      <protection locked="0"/>
    </xf>
    <xf numFmtId="0" fontId="21" fillId="0" borderId="38" xfId="7" applyFont="1" applyBorder="1" applyAlignment="1" applyProtection="1">
      <alignment horizontal="left" vertical="top" wrapText="1"/>
      <protection locked="0"/>
    </xf>
    <xf numFmtId="0" fontId="20" fillId="0" borderId="34" xfId="7" applyFont="1" applyBorder="1" applyAlignment="1" applyProtection="1">
      <alignment horizontal="center" vertical="top"/>
      <protection locked="0"/>
    </xf>
    <xf numFmtId="0" fontId="20" fillId="0" borderId="12" xfId="7" applyFont="1" applyBorder="1" applyAlignment="1" applyProtection="1">
      <alignment horizontal="center" vertical="top"/>
      <protection locked="0"/>
    </xf>
    <xf numFmtId="0" fontId="20" fillId="0" borderId="35" xfId="7" applyFont="1" applyBorder="1" applyAlignment="1" applyProtection="1">
      <alignment horizontal="center" vertical="top" wrapText="1"/>
      <protection locked="0"/>
    </xf>
    <xf numFmtId="0" fontId="20" fillId="0" borderId="36" xfId="7" applyFont="1" applyBorder="1" applyAlignment="1" applyProtection="1">
      <alignment horizontal="center" vertical="top" wrapText="1"/>
      <protection locked="0"/>
    </xf>
    <xf numFmtId="9" fontId="20" fillId="2" borderId="2" xfId="7" applyNumberFormat="1" applyFont="1" applyFill="1" applyBorder="1" applyAlignment="1" applyProtection="1">
      <alignment horizontal="center" vertical="center" wrapText="1"/>
      <protection hidden="1"/>
    </xf>
    <xf numFmtId="9" fontId="20" fillId="2" borderId="28" xfId="7" applyNumberFormat="1" applyFont="1" applyFill="1" applyBorder="1" applyAlignment="1" applyProtection="1">
      <alignment horizontal="center" vertical="center" wrapText="1"/>
      <protection hidden="1"/>
    </xf>
    <xf numFmtId="9" fontId="20" fillId="2" borderId="7" xfId="7" applyNumberFormat="1" applyFont="1" applyFill="1" applyBorder="1" applyAlignment="1" applyProtection="1">
      <alignment horizontal="center" vertical="center" wrapText="1"/>
      <protection hidden="1"/>
    </xf>
    <xf numFmtId="9" fontId="20" fillId="2" borderId="13" xfId="7" applyNumberFormat="1" applyFont="1" applyFill="1" applyBorder="1" applyAlignment="1" applyProtection="1">
      <alignment horizontal="center" vertical="center" wrapText="1"/>
      <protection hidden="1"/>
    </xf>
    <xf numFmtId="9" fontId="20" fillId="2" borderId="26" xfId="7" applyNumberFormat="1" applyFont="1" applyFill="1" applyBorder="1" applyAlignment="1" applyProtection="1">
      <alignment horizontal="center" vertical="center" wrapText="1"/>
      <protection hidden="1"/>
    </xf>
    <xf numFmtId="9" fontId="20" fillId="2" borderId="9" xfId="7" applyNumberFormat="1" applyFont="1" applyFill="1" applyBorder="1" applyAlignment="1" applyProtection="1">
      <alignment horizontal="center" vertical="center" wrapText="1"/>
      <protection hidden="1"/>
    </xf>
    <xf numFmtId="9" fontId="20" fillId="2" borderId="0" xfId="7" applyNumberFormat="1" applyFont="1" applyFill="1" applyAlignment="1" applyProtection="1">
      <alignment horizontal="center" vertical="center" wrapText="1"/>
      <protection hidden="1"/>
    </xf>
    <xf numFmtId="9" fontId="20" fillId="2" borderId="23" xfId="7" applyNumberFormat="1" applyFont="1" applyFill="1" applyBorder="1" applyAlignment="1" applyProtection="1">
      <alignment horizontal="center" vertical="center" wrapText="1"/>
      <protection hidden="1"/>
    </xf>
    <xf numFmtId="9" fontId="20" fillId="2" borderId="31" xfId="7" applyNumberFormat="1" applyFont="1" applyFill="1" applyBorder="1" applyAlignment="1" applyProtection="1">
      <alignment horizontal="center" vertical="center" wrapText="1"/>
      <protection hidden="1"/>
    </xf>
    <xf numFmtId="9" fontId="20" fillId="2" borderId="32" xfId="7" applyNumberFormat="1" applyFont="1" applyFill="1" applyBorder="1" applyAlignment="1" applyProtection="1">
      <alignment horizontal="center" vertical="center" wrapText="1"/>
      <protection hidden="1"/>
    </xf>
    <xf numFmtId="9" fontId="20" fillId="2" borderId="33" xfId="7" applyNumberFormat="1" applyFont="1" applyFill="1" applyBorder="1" applyAlignment="1" applyProtection="1">
      <alignment horizontal="center" vertical="center" wrapText="1"/>
      <protection hidden="1"/>
    </xf>
    <xf numFmtId="0" fontId="6" fillId="0" borderId="7" xfId="0" applyFont="1" applyBorder="1" applyAlignment="1">
      <alignment vertical="top" wrapText="1"/>
    </xf>
    <xf numFmtId="0" fontId="6" fillId="0" borderId="13"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0" xfId="0" applyFont="1" applyAlignment="1">
      <alignment vertical="top" wrapText="1"/>
    </xf>
    <xf numFmtId="0" fontId="6" fillId="0" borderId="10" xfId="0" applyFont="1" applyBorder="1" applyAlignment="1">
      <alignment vertical="top" wrapText="1"/>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0" fontId="21" fillId="0" borderId="25" xfId="7" applyFont="1" applyBorder="1" applyAlignment="1" applyProtection="1">
      <alignment horizontal="center" vertical="top"/>
      <protection locked="0"/>
    </xf>
    <xf numFmtId="0" fontId="7" fillId="0" borderId="2" xfId="0" applyFont="1" applyBorder="1" applyAlignment="1">
      <alignment horizontal="center" vertical="top" wrapText="1"/>
    </xf>
    <xf numFmtId="14" fontId="4" fillId="2" borderId="1" xfId="0" applyNumberFormat="1" applyFont="1" applyFill="1" applyBorder="1" applyAlignment="1">
      <alignment horizontal="left" vertical="top"/>
    </xf>
    <xf numFmtId="14" fontId="4" fillId="0" borderId="2" xfId="0" applyNumberFormat="1" applyFont="1" applyBorder="1" applyAlignment="1">
      <alignment horizontal="center" vertical="top"/>
    </xf>
    <xf numFmtId="0" fontId="4" fillId="0" borderId="2" xfId="0" applyFont="1" applyBorder="1" applyAlignment="1">
      <alignment horizontal="left" vertical="top"/>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4" fillId="0" borderId="4"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1" fontId="4" fillId="0" borderId="1" xfId="0" applyNumberFormat="1" applyFont="1" applyBorder="1" applyAlignment="1">
      <alignment horizontal="center" vertical="top"/>
    </xf>
    <xf numFmtId="1" fontId="4" fillId="0" borderId="6" xfId="0" applyNumberFormat="1" applyFont="1" applyBorder="1" applyAlignment="1">
      <alignment horizontal="center" vertical="top"/>
    </xf>
    <xf numFmtId="0" fontId="7" fillId="0" borderId="2" xfId="0" applyFont="1" applyBorder="1" applyAlignment="1">
      <alignment horizontal="left" vertical="top" wrapText="1"/>
    </xf>
    <xf numFmtId="0" fontId="7" fillId="0" borderId="1" xfId="0" applyFont="1" applyBorder="1" applyAlignment="1">
      <alignment horizontal="center" vertical="top"/>
    </xf>
    <xf numFmtId="0" fontId="7" fillId="0" borderId="6" xfId="0" applyFont="1" applyBorder="1" applyAlignment="1">
      <alignment horizontal="center" vertical="top"/>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4" fillId="2" borderId="2" xfId="0" applyFont="1" applyFill="1" applyBorder="1" applyAlignment="1">
      <alignment horizontal="left" vertical="top"/>
    </xf>
    <xf numFmtId="0" fontId="7" fillId="0" borderId="2" xfId="0" applyFont="1" applyBorder="1" applyAlignment="1">
      <alignment horizontal="left"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0" fontId="16" fillId="0" borderId="0" xfId="0" applyFont="1" applyAlignment="1">
      <alignment horizontal="center" vertical="top" wrapText="1"/>
    </xf>
    <xf numFmtId="0" fontId="20" fillId="0" borderId="27" xfId="7" applyFont="1" applyBorder="1" applyAlignment="1" applyProtection="1">
      <alignment horizontal="center" vertical="top"/>
      <protection locked="0"/>
    </xf>
    <xf numFmtId="0" fontId="20" fillId="0" borderId="28" xfId="7" applyFont="1" applyBorder="1" applyAlignment="1" applyProtection="1">
      <alignment horizontal="center" vertical="top"/>
      <protection locked="0"/>
    </xf>
    <xf numFmtId="9" fontId="20" fillId="2" borderId="29" xfId="7" applyNumberFormat="1" applyFont="1" applyFill="1" applyBorder="1" applyAlignment="1" applyProtection="1">
      <alignment horizontal="center" vertical="center" wrapText="1"/>
      <protection hidden="1"/>
    </xf>
    <xf numFmtId="9" fontId="20" fillId="2" borderId="30" xfId="7" applyNumberFormat="1" applyFont="1" applyFill="1" applyBorder="1" applyAlignment="1" applyProtection="1">
      <alignment horizontal="center" vertical="center" wrapText="1"/>
      <protection hidden="1"/>
    </xf>
    <xf numFmtId="0" fontId="20" fillId="0" borderId="24" xfId="7" applyFont="1" applyBorder="1" applyAlignment="1" applyProtection="1">
      <alignment horizontal="center" vertical="top"/>
      <protection locked="0"/>
    </xf>
    <xf numFmtId="0" fontId="20" fillId="0" borderId="2" xfId="7" applyFont="1" applyBorder="1" applyAlignment="1" applyProtection="1">
      <alignment horizontal="center" vertical="top" wrapText="1"/>
      <protection locked="0"/>
    </xf>
    <xf numFmtId="0" fontId="20" fillId="0" borderId="25" xfId="7" applyFont="1" applyBorder="1" applyAlignment="1" applyProtection="1">
      <alignment horizontal="center" vertical="top" wrapText="1"/>
      <protection locked="0"/>
    </xf>
    <xf numFmtId="0" fontId="13" fillId="0" borderId="0" xfId="0" applyFont="1" applyAlignment="1">
      <alignment horizontal="center"/>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3" fillId="0" borderId="7" xfId="2" applyFont="1" applyBorder="1" applyAlignment="1">
      <alignment horizontal="left" vertical="top" wrapText="1"/>
    </xf>
    <xf numFmtId="0" fontId="3" fillId="0" borderId="13" xfId="2" applyFont="1" applyBorder="1" applyAlignment="1">
      <alignment horizontal="left" vertical="top" wrapText="1"/>
    </xf>
    <xf numFmtId="0" fontId="3" fillId="0" borderId="8" xfId="2" applyFont="1" applyBorder="1" applyAlignment="1">
      <alignment horizontal="left" vertical="top" wrapText="1"/>
    </xf>
    <xf numFmtId="0" fontId="11" fillId="0" borderId="2" xfId="5" applyFont="1" applyBorder="1" applyAlignment="1">
      <alignment horizontal="left"/>
    </xf>
    <xf numFmtId="0" fontId="14" fillId="0" borderId="2" xfId="0" applyFont="1" applyBorder="1" applyAlignment="1">
      <alignment horizontal="center"/>
    </xf>
    <xf numFmtId="0" fontId="14" fillId="3" borderId="2" xfId="0" applyFont="1" applyFill="1" applyBorder="1" applyAlignment="1">
      <alignment horizontal="center"/>
    </xf>
    <xf numFmtId="0" fontId="15" fillId="0" borderId="2" xfId="0" applyFont="1" applyBorder="1" applyAlignment="1">
      <alignment horizontal="center"/>
    </xf>
    <xf numFmtId="0" fontId="14" fillId="0" borderId="2" xfId="0" applyFont="1" applyBorder="1" applyAlignment="1">
      <alignment horizontal="left"/>
    </xf>
    <xf numFmtId="0" fontId="0" fillId="3" borderId="2" xfId="0" applyFill="1" applyBorder="1" applyAlignment="1">
      <alignment horizontal="center" wrapText="1"/>
    </xf>
    <xf numFmtId="0" fontId="11" fillId="0" borderId="2" xfId="0" applyFont="1" applyBorder="1" applyAlignment="1">
      <alignment horizontal="center"/>
    </xf>
  </cellXfs>
  <cellStyles count="8">
    <cellStyle name="Comma 2" xfId="1" xr:uid="{00000000-0005-0000-0000-000000000000}"/>
    <cellStyle name="Excel Built-in Normal" xfId="2" xr:uid="{00000000-0005-0000-0000-000001000000}"/>
    <cellStyle name="Excel Built-in Normal 2" xfId="3" xr:uid="{00000000-0005-0000-0000-000002000000}"/>
    <cellStyle name="Hyperlink" xfId="4" builtinId="8"/>
    <cellStyle name="Normal" xfId="0" builtinId="0"/>
    <cellStyle name="Normal 3" xfId="7" xr:uid="{00000000-0005-0000-0000-000005000000}"/>
    <cellStyle name="Normal 4" xfId="5" xr:uid="{00000000-0005-0000-0000-000006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drawing3.xml.rels><?xml version="1.0" encoding="UTF-8" standalone="yes"?>
<Relationships xmlns="http://schemas.openxmlformats.org/package/2006/relationships"><Relationship Id="rId2" Type="http://schemas.openxmlformats.org/officeDocument/2006/relationships/image" Target="../media/image32.jpeg"/><Relationship Id="rId1" Type="http://schemas.openxmlformats.org/officeDocument/2006/relationships/image" Target="../media/image3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 Id="rId5" Type="http://schemas.openxmlformats.org/officeDocument/2006/relationships/image" Target="../media/image37.jpeg"/><Relationship Id="rId4" Type="http://schemas.openxmlformats.org/officeDocument/2006/relationships/image" Target="../media/image3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51546</xdr:colOff>
      <xdr:row>178</xdr:row>
      <xdr:rowOff>70598</xdr:rowOff>
    </xdr:from>
    <xdr:to>
      <xdr:col>7</xdr:col>
      <xdr:colOff>185932</xdr:colOff>
      <xdr:row>193</xdr:row>
      <xdr:rowOff>93098</xdr:rowOff>
    </xdr:to>
    <xdr:pic>
      <xdr:nvPicPr>
        <xdr:cNvPr id="10162" name="Picture 1">
          <a:extLst>
            <a:ext uri="{FF2B5EF4-FFF2-40B4-BE49-F238E27FC236}">
              <a16:creationId xmlns:a16="http://schemas.microsoft.com/office/drawing/2014/main" id="{00000000-0008-0000-0000-0000B227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65921" y="33465248"/>
          <a:ext cx="4449211"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51547</xdr:colOff>
      <xdr:row>161</xdr:row>
      <xdr:rowOff>179294</xdr:rowOff>
    </xdr:from>
    <xdr:to>
      <xdr:col>7</xdr:col>
      <xdr:colOff>185934</xdr:colOff>
      <xdr:row>177</xdr:row>
      <xdr:rowOff>11294</xdr:rowOff>
    </xdr:to>
    <xdr:pic>
      <xdr:nvPicPr>
        <xdr:cNvPr id="10163" name="Picture 2">
          <a:extLst>
            <a:ext uri="{FF2B5EF4-FFF2-40B4-BE49-F238E27FC236}">
              <a16:creationId xmlns:a16="http://schemas.microsoft.com/office/drawing/2014/main" id="{00000000-0008-0000-0000-0000B327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765922" y="30335444"/>
          <a:ext cx="4449212"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158186</xdr:colOff>
      <xdr:row>115</xdr:row>
      <xdr:rowOff>31750</xdr:rowOff>
    </xdr:from>
    <xdr:to>
      <xdr:col>10</xdr:col>
      <xdr:colOff>485655</xdr:colOff>
      <xdr:row>116</xdr:row>
      <xdr:rowOff>127000</xdr:rowOff>
    </xdr:to>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6578036" y="28968700"/>
          <a:ext cx="327469"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a:t>
          </a:r>
        </a:p>
      </xdr:txBody>
    </xdr:sp>
    <xdr:clientData/>
  </xdr:twoCellAnchor>
  <xdr:twoCellAnchor>
    <xdr:from>
      <xdr:col>10</xdr:col>
      <xdr:colOff>1851354</xdr:colOff>
      <xdr:row>115</xdr:row>
      <xdr:rowOff>31750</xdr:rowOff>
    </xdr:from>
    <xdr:to>
      <xdr:col>11</xdr:col>
      <xdr:colOff>9525</xdr:colOff>
      <xdr:row>116</xdr:row>
      <xdr:rowOff>127000</xdr:rowOff>
    </xdr:to>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8271204" y="28968700"/>
          <a:ext cx="358446"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D</a:t>
          </a:r>
        </a:p>
      </xdr:txBody>
    </xdr:sp>
    <xdr:clientData/>
  </xdr:twoCellAnchor>
  <xdr:twoCellAnchor>
    <xdr:from>
      <xdr:col>10</xdr:col>
      <xdr:colOff>310516</xdr:colOff>
      <xdr:row>114</xdr:row>
      <xdr:rowOff>167640</xdr:rowOff>
    </xdr:from>
    <xdr:to>
      <xdr:col>17</xdr:col>
      <xdr:colOff>552451</xdr:colOff>
      <xdr:row>158</xdr:row>
      <xdr:rowOff>100965</xdr:rowOff>
    </xdr:to>
    <xdr:grpSp>
      <xdr:nvGrpSpPr>
        <xdr:cNvPr id="24" name="Group 23">
          <a:extLst>
            <a:ext uri="{FF2B5EF4-FFF2-40B4-BE49-F238E27FC236}">
              <a16:creationId xmlns:a16="http://schemas.microsoft.com/office/drawing/2014/main" id="{76455E0C-48D6-44D8-8DB4-BDF39BBA34B2}"/>
            </a:ext>
          </a:extLst>
        </xdr:cNvPr>
        <xdr:cNvGrpSpPr/>
      </xdr:nvGrpSpPr>
      <xdr:grpSpPr>
        <a:xfrm>
          <a:off x="6917056" y="23035260"/>
          <a:ext cx="6254115" cy="7644765"/>
          <a:chOff x="251013" y="350744"/>
          <a:chExt cx="6406129" cy="8430763"/>
        </a:xfrm>
      </xdr:grpSpPr>
      <xdr:grpSp>
        <xdr:nvGrpSpPr>
          <xdr:cNvPr id="25" name="Group 24">
            <a:extLst>
              <a:ext uri="{FF2B5EF4-FFF2-40B4-BE49-F238E27FC236}">
                <a16:creationId xmlns:a16="http://schemas.microsoft.com/office/drawing/2014/main" id="{AF1C88B1-0FCC-4E5A-90EC-3A416A6BEBFA}"/>
              </a:ext>
            </a:extLst>
          </xdr:cNvPr>
          <xdr:cNvGrpSpPr/>
        </xdr:nvGrpSpPr>
        <xdr:grpSpPr>
          <a:xfrm>
            <a:off x="251013" y="350744"/>
            <a:ext cx="6406129" cy="8430763"/>
            <a:chOff x="251013" y="350744"/>
            <a:chExt cx="6406129" cy="8430763"/>
          </a:xfrm>
        </xdr:grpSpPr>
        <xdr:pic>
          <xdr:nvPicPr>
            <xdr:cNvPr id="32" name="Picture 31">
              <a:extLst>
                <a:ext uri="{FF2B5EF4-FFF2-40B4-BE49-F238E27FC236}">
                  <a16:creationId xmlns:a16="http://schemas.microsoft.com/office/drawing/2014/main" id="{9BEDB12E-0DD0-481D-8DCD-48849169CD1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18539" y="350744"/>
              <a:ext cx="2877333" cy="2160000"/>
            </a:xfrm>
            <a:prstGeom prst="rect">
              <a:avLst/>
            </a:prstGeom>
            <a:ln>
              <a:solidFill>
                <a:schemeClr val="tx1"/>
              </a:solidFill>
            </a:ln>
          </xdr:spPr>
        </xdr:pic>
        <xdr:pic>
          <xdr:nvPicPr>
            <xdr:cNvPr id="33" name="Picture 32">
              <a:extLst>
                <a:ext uri="{FF2B5EF4-FFF2-40B4-BE49-F238E27FC236}">
                  <a16:creationId xmlns:a16="http://schemas.microsoft.com/office/drawing/2014/main" id="{E8735194-1395-4E2B-BECA-B76E8E0EC16D}"/>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173689" y="2724143"/>
              <a:ext cx="1483453" cy="1980000"/>
            </a:xfrm>
            <a:prstGeom prst="rect">
              <a:avLst/>
            </a:prstGeom>
            <a:ln>
              <a:solidFill>
                <a:schemeClr val="tx1"/>
              </a:solidFill>
            </a:ln>
          </xdr:spPr>
        </xdr:pic>
        <xdr:pic>
          <xdr:nvPicPr>
            <xdr:cNvPr id="34" name="Picture 33">
              <a:extLst>
                <a:ext uri="{FF2B5EF4-FFF2-40B4-BE49-F238E27FC236}">
                  <a16:creationId xmlns:a16="http://schemas.microsoft.com/office/drawing/2014/main" id="{B4CD1310-9707-4A97-9167-2AC8F2FD20A6}"/>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494430" y="350744"/>
              <a:ext cx="2877333" cy="2160000"/>
            </a:xfrm>
            <a:prstGeom prst="rect">
              <a:avLst/>
            </a:prstGeom>
            <a:ln>
              <a:solidFill>
                <a:schemeClr val="tx1"/>
              </a:solidFill>
            </a:ln>
          </xdr:spPr>
        </xdr:pic>
        <xdr:pic>
          <xdr:nvPicPr>
            <xdr:cNvPr id="35" name="Picture 34">
              <a:extLst>
                <a:ext uri="{FF2B5EF4-FFF2-40B4-BE49-F238E27FC236}">
                  <a16:creationId xmlns:a16="http://schemas.microsoft.com/office/drawing/2014/main" id="{9A10D4B9-BF91-4154-A105-FE6CE8CAC09D}"/>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51013" y="2728809"/>
              <a:ext cx="1483453" cy="1980000"/>
            </a:xfrm>
            <a:prstGeom prst="rect">
              <a:avLst/>
            </a:prstGeom>
            <a:ln>
              <a:solidFill>
                <a:schemeClr val="tx1"/>
              </a:solidFill>
            </a:ln>
          </xdr:spPr>
        </xdr:pic>
        <xdr:pic>
          <xdr:nvPicPr>
            <xdr:cNvPr id="36" name="Picture 35">
              <a:extLst>
                <a:ext uri="{FF2B5EF4-FFF2-40B4-BE49-F238E27FC236}">
                  <a16:creationId xmlns:a16="http://schemas.microsoft.com/office/drawing/2014/main" id="{E9B32554-0C36-4226-AB9E-BC2C02396AB9}"/>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891905" y="2728809"/>
              <a:ext cx="1483453" cy="1980000"/>
            </a:xfrm>
            <a:prstGeom prst="rect">
              <a:avLst/>
            </a:prstGeom>
            <a:ln>
              <a:solidFill>
                <a:schemeClr val="tx1"/>
              </a:solidFill>
            </a:ln>
          </xdr:spPr>
        </xdr:pic>
        <xdr:pic>
          <xdr:nvPicPr>
            <xdr:cNvPr id="37" name="Picture 36">
              <a:extLst>
                <a:ext uri="{FF2B5EF4-FFF2-40B4-BE49-F238E27FC236}">
                  <a16:creationId xmlns:a16="http://schemas.microsoft.com/office/drawing/2014/main" id="{56168E3D-7D65-4358-9195-A8CBD20AB5A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532797" y="2724143"/>
              <a:ext cx="1483453" cy="1980000"/>
            </a:xfrm>
            <a:prstGeom prst="rect">
              <a:avLst/>
            </a:prstGeom>
            <a:ln>
              <a:solidFill>
                <a:schemeClr val="tx1"/>
              </a:solidFill>
            </a:ln>
          </xdr:spPr>
        </xdr:pic>
        <xdr:pic>
          <xdr:nvPicPr>
            <xdr:cNvPr id="38" name="Picture 37">
              <a:extLst>
                <a:ext uri="{FF2B5EF4-FFF2-40B4-BE49-F238E27FC236}">
                  <a16:creationId xmlns:a16="http://schemas.microsoft.com/office/drawing/2014/main" id="{4C925963-1324-4060-B9ED-3EE59DEC1417}"/>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84093" y="4855158"/>
              <a:ext cx="2637556" cy="1980000"/>
            </a:xfrm>
            <a:prstGeom prst="rect">
              <a:avLst/>
            </a:prstGeom>
            <a:ln>
              <a:solidFill>
                <a:schemeClr val="tx1"/>
              </a:solidFill>
            </a:ln>
          </xdr:spPr>
        </xdr:pic>
        <xdr:pic>
          <xdr:nvPicPr>
            <xdr:cNvPr id="39" name="Picture 38">
              <a:extLst>
                <a:ext uri="{FF2B5EF4-FFF2-40B4-BE49-F238E27FC236}">
                  <a16:creationId xmlns:a16="http://schemas.microsoft.com/office/drawing/2014/main" id="{C79814D9-594E-46CB-9573-B62EE71F7121}"/>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230865" y="4840943"/>
              <a:ext cx="1483453" cy="1980000"/>
            </a:xfrm>
            <a:prstGeom prst="rect">
              <a:avLst/>
            </a:prstGeom>
            <a:ln>
              <a:solidFill>
                <a:schemeClr val="tx1"/>
              </a:solidFill>
            </a:ln>
          </xdr:spPr>
        </xdr:pic>
        <xdr:pic>
          <xdr:nvPicPr>
            <xdr:cNvPr id="44" name="Picture 43">
              <a:extLst>
                <a:ext uri="{FF2B5EF4-FFF2-40B4-BE49-F238E27FC236}">
                  <a16:creationId xmlns:a16="http://schemas.microsoft.com/office/drawing/2014/main" id="{9396EBC9-BF94-4106-9700-BBF4FE71AF47}"/>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836808" y="4817093"/>
              <a:ext cx="1483453" cy="1980000"/>
            </a:xfrm>
            <a:prstGeom prst="rect">
              <a:avLst/>
            </a:prstGeom>
            <a:ln>
              <a:solidFill>
                <a:schemeClr val="tx1"/>
              </a:solidFill>
            </a:ln>
          </xdr:spPr>
        </xdr:pic>
        <xdr:pic>
          <xdr:nvPicPr>
            <xdr:cNvPr id="45" name="Picture 44">
              <a:extLst>
                <a:ext uri="{FF2B5EF4-FFF2-40B4-BE49-F238E27FC236}">
                  <a16:creationId xmlns:a16="http://schemas.microsoft.com/office/drawing/2014/main" id="{E96A97D5-6954-4055-ADC1-1DAF9E5E4E5B}"/>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447602" y="6981507"/>
              <a:ext cx="1348594" cy="1800000"/>
            </a:xfrm>
            <a:prstGeom prst="rect">
              <a:avLst/>
            </a:prstGeom>
            <a:ln>
              <a:solidFill>
                <a:schemeClr val="tx1"/>
              </a:solidFill>
            </a:ln>
          </xdr:spPr>
        </xdr:pic>
        <xdr:pic>
          <xdr:nvPicPr>
            <xdr:cNvPr id="62" name="Picture 61">
              <a:extLst>
                <a:ext uri="{FF2B5EF4-FFF2-40B4-BE49-F238E27FC236}">
                  <a16:creationId xmlns:a16="http://schemas.microsoft.com/office/drawing/2014/main" id="{C7ADAAE3-4575-40DE-BBBB-8D34FF3BC51D}"/>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862917" y="6967292"/>
              <a:ext cx="2397778" cy="1800000"/>
            </a:xfrm>
            <a:prstGeom prst="rect">
              <a:avLst/>
            </a:prstGeom>
            <a:ln>
              <a:solidFill>
                <a:schemeClr val="tx1"/>
              </a:solidFill>
            </a:ln>
          </xdr:spPr>
        </xdr:pic>
      </xdr:grpSp>
      <xdr:sp macro="" textlink="">
        <xdr:nvSpPr>
          <xdr:cNvPr id="26" name="TextBox 29">
            <a:extLst>
              <a:ext uri="{FF2B5EF4-FFF2-40B4-BE49-F238E27FC236}">
                <a16:creationId xmlns:a16="http://schemas.microsoft.com/office/drawing/2014/main" id="{8559B06C-008A-4FB2-8FF8-5C842A88C2D6}"/>
              </a:ext>
            </a:extLst>
          </xdr:cNvPr>
          <xdr:cNvSpPr txBox="1"/>
        </xdr:nvSpPr>
        <xdr:spPr>
          <a:xfrm>
            <a:off x="3620017" y="460994"/>
            <a:ext cx="1018891" cy="38020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7" name="TextBox 30">
            <a:extLst>
              <a:ext uri="{FF2B5EF4-FFF2-40B4-BE49-F238E27FC236}">
                <a16:creationId xmlns:a16="http://schemas.microsoft.com/office/drawing/2014/main" id="{AFACC0C2-F423-4B2E-B258-B3AAFE79204E}"/>
              </a:ext>
            </a:extLst>
          </xdr:cNvPr>
          <xdr:cNvSpPr txBox="1"/>
        </xdr:nvSpPr>
        <xdr:spPr>
          <a:xfrm>
            <a:off x="433742" y="4347468"/>
            <a:ext cx="941857" cy="38020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28" name="TextBox 31">
            <a:extLst>
              <a:ext uri="{FF2B5EF4-FFF2-40B4-BE49-F238E27FC236}">
                <a16:creationId xmlns:a16="http://schemas.microsoft.com/office/drawing/2014/main" id="{1818B0C4-CFC2-43BF-8735-B320384515CC}"/>
              </a:ext>
            </a:extLst>
          </xdr:cNvPr>
          <xdr:cNvSpPr txBox="1"/>
        </xdr:nvSpPr>
        <xdr:spPr>
          <a:xfrm>
            <a:off x="2168834" y="4317162"/>
            <a:ext cx="959203" cy="38020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29" name="TextBox 32">
            <a:extLst>
              <a:ext uri="{FF2B5EF4-FFF2-40B4-BE49-F238E27FC236}">
                <a16:creationId xmlns:a16="http://schemas.microsoft.com/office/drawing/2014/main" id="{79B62E55-06E6-4362-8A42-FA20EF5BB17B}"/>
              </a:ext>
            </a:extLst>
          </xdr:cNvPr>
          <xdr:cNvSpPr txBox="1"/>
        </xdr:nvSpPr>
        <xdr:spPr>
          <a:xfrm>
            <a:off x="3835633" y="4362662"/>
            <a:ext cx="998218" cy="38020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sp macro="" textlink="">
        <xdr:nvSpPr>
          <xdr:cNvPr id="30" name="TextBox 33">
            <a:extLst>
              <a:ext uri="{FF2B5EF4-FFF2-40B4-BE49-F238E27FC236}">
                <a16:creationId xmlns:a16="http://schemas.microsoft.com/office/drawing/2014/main" id="{7634ECA5-5373-44D8-A102-C71675C20AAC}"/>
              </a:ext>
            </a:extLst>
          </xdr:cNvPr>
          <xdr:cNvSpPr txBox="1"/>
        </xdr:nvSpPr>
        <xdr:spPr>
          <a:xfrm>
            <a:off x="5331736" y="4192921"/>
            <a:ext cx="990202" cy="38020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a:t>
            </a:r>
            <a:endParaRPr lang="en-IN" b="1">
              <a:solidFill>
                <a:srgbClr val="FF0000"/>
              </a:solidFill>
            </a:endParaRPr>
          </a:p>
        </xdr:txBody>
      </xdr:sp>
      <xdr:sp macro="" textlink="">
        <xdr:nvSpPr>
          <xdr:cNvPr id="31" name="TextBox 34">
            <a:extLst>
              <a:ext uri="{FF2B5EF4-FFF2-40B4-BE49-F238E27FC236}">
                <a16:creationId xmlns:a16="http://schemas.microsoft.com/office/drawing/2014/main" id="{DB2B4628-9039-4C86-9C6D-9F75690D69FB}"/>
              </a:ext>
            </a:extLst>
          </xdr:cNvPr>
          <xdr:cNvSpPr txBox="1"/>
        </xdr:nvSpPr>
        <xdr:spPr>
          <a:xfrm>
            <a:off x="597999" y="6385544"/>
            <a:ext cx="988460" cy="38020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F</a:t>
            </a:r>
            <a:endParaRPr lang="en-IN" b="1">
              <a:solidFill>
                <a:srgbClr val="FF0000"/>
              </a:solidFill>
            </a:endParaRPr>
          </a:p>
        </xdr:txBody>
      </xdr:sp>
    </xdr:grpSp>
    <xdr:clientData/>
  </xdr:twoCellAnchor>
  <xdr:twoCellAnchor>
    <xdr:from>
      <xdr:col>0</xdr:col>
      <xdr:colOff>167641</xdr:colOff>
      <xdr:row>116</xdr:row>
      <xdr:rowOff>30480</xdr:rowOff>
    </xdr:from>
    <xdr:to>
      <xdr:col>9</xdr:col>
      <xdr:colOff>121921</xdr:colOff>
      <xdr:row>154</xdr:row>
      <xdr:rowOff>19418</xdr:rowOff>
    </xdr:to>
    <xdr:grpSp>
      <xdr:nvGrpSpPr>
        <xdr:cNvPr id="2" name="Group 1">
          <a:extLst>
            <a:ext uri="{FF2B5EF4-FFF2-40B4-BE49-F238E27FC236}">
              <a16:creationId xmlns:a16="http://schemas.microsoft.com/office/drawing/2014/main" id="{B76134CD-76C1-1983-FB77-9DE6CCBE89A8}"/>
            </a:ext>
          </a:extLst>
        </xdr:cNvPr>
        <xdr:cNvGrpSpPr/>
      </xdr:nvGrpSpPr>
      <xdr:grpSpPr>
        <a:xfrm>
          <a:off x="167641" y="23248620"/>
          <a:ext cx="6294120" cy="6648818"/>
          <a:chOff x="72111" y="568800"/>
          <a:chExt cx="7547973" cy="7250798"/>
        </a:xfrm>
      </xdr:grpSpPr>
      <xdr:grpSp>
        <xdr:nvGrpSpPr>
          <xdr:cNvPr id="3" name="Group 2">
            <a:extLst>
              <a:ext uri="{FF2B5EF4-FFF2-40B4-BE49-F238E27FC236}">
                <a16:creationId xmlns:a16="http://schemas.microsoft.com/office/drawing/2014/main" id="{9535F8E8-6A7D-5BD5-7C3F-2434CD59E472}"/>
              </a:ext>
            </a:extLst>
          </xdr:cNvPr>
          <xdr:cNvGrpSpPr/>
        </xdr:nvGrpSpPr>
        <xdr:grpSpPr>
          <a:xfrm>
            <a:off x="1300690" y="6019598"/>
            <a:ext cx="5509988" cy="1800000"/>
            <a:chOff x="-944557" y="6055200"/>
            <a:chExt cx="5509988" cy="1800000"/>
          </a:xfrm>
        </xdr:grpSpPr>
        <xdr:pic>
          <xdr:nvPicPr>
            <xdr:cNvPr id="18" name="Picture 17">
              <a:extLst>
                <a:ext uri="{FF2B5EF4-FFF2-40B4-BE49-F238E27FC236}">
                  <a16:creationId xmlns:a16="http://schemas.microsoft.com/office/drawing/2014/main" id="{BFA3532C-C9AD-9809-BC30-01E67D6F973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2167653" y="6055200"/>
              <a:ext cx="2397778" cy="1800000"/>
            </a:xfrm>
            <a:prstGeom prst="rect">
              <a:avLst/>
            </a:prstGeom>
            <a:ln>
              <a:solidFill>
                <a:schemeClr val="tx1"/>
              </a:solidFill>
            </a:ln>
          </xdr:spPr>
        </xdr:pic>
        <xdr:pic>
          <xdr:nvPicPr>
            <xdr:cNvPr id="19" name="Picture 18">
              <a:extLst>
                <a:ext uri="{FF2B5EF4-FFF2-40B4-BE49-F238E27FC236}">
                  <a16:creationId xmlns:a16="http://schemas.microsoft.com/office/drawing/2014/main" id="{5EB1EA16-584E-6ABA-5F06-70BE0F25C839}"/>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611548" y="6055200"/>
              <a:ext cx="1348594"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D67C159D-47DB-9496-C8BB-38F5F839BFD4}"/>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944557" y="6055200"/>
              <a:ext cx="1348594" cy="1800000"/>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D7C25B36-2D78-4629-F92B-A0C092BDE9CB}"/>
              </a:ext>
            </a:extLst>
          </xdr:cNvPr>
          <xdr:cNvGrpSpPr/>
        </xdr:nvGrpSpPr>
        <xdr:grpSpPr>
          <a:xfrm>
            <a:off x="72111" y="3278760"/>
            <a:ext cx="7547973" cy="2591923"/>
            <a:chOff x="72111" y="3278760"/>
            <a:chExt cx="7547973" cy="2591923"/>
          </a:xfrm>
        </xdr:grpSpPr>
        <xdr:pic>
          <xdr:nvPicPr>
            <xdr:cNvPr id="12" name="Picture 11">
              <a:extLst>
                <a:ext uri="{FF2B5EF4-FFF2-40B4-BE49-F238E27FC236}">
                  <a16:creationId xmlns:a16="http://schemas.microsoft.com/office/drawing/2014/main" id="{467D0810-592B-A058-9E0F-5297856E1EB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4263195" y="3312000"/>
              <a:ext cx="3356889"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87CEEF4F-0385-ED5B-1D6B-8EE97A509DA2}"/>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167653" y="3312000"/>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5A2A2C22-F841-E4BE-7BE6-48067C1115AF}"/>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72111" y="3312000"/>
              <a:ext cx="1888031" cy="2520000"/>
            </a:xfrm>
            <a:prstGeom prst="rect">
              <a:avLst/>
            </a:prstGeom>
            <a:ln>
              <a:solidFill>
                <a:schemeClr val="tx1"/>
              </a:solidFill>
            </a:ln>
          </xdr:spPr>
        </xdr:pic>
        <xdr:sp macro="" textlink="">
          <xdr:nvSpPr>
            <xdr:cNvPr id="15" name="TextBox 20">
              <a:extLst>
                <a:ext uri="{FF2B5EF4-FFF2-40B4-BE49-F238E27FC236}">
                  <a16:creationId xmlns:a16="http://schemas.microsoft.com/office/drawing/2014/main" id="{7AE472CC-3888-EB72-9248-6EAD1617E5AC}"/>
                </a:ext>
              </a:extLst>
            </xdr:cNvPr>
            <xdr:cNvSpPr txBox="1"/>
          </xdr:nvSpPr>
          <xdr:spPr>
            <a:xfrm>
              <a:off x="4216817" y="3278760"/>
              <a:ext cx="1007070" cy="40801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F</a:t>
              </a:r>
              <a:endParaRPr lang="en-IN" b="1"/>
            </a:p>
          </xdr:txBody>
        </xdr:sp>
        <xdr:sp macro="" textlink="">
          <xdr:nvSpPr>
            <xdr:cNvPr id="16" name="TextBox 21">
              <a:extLst>
                <a:ext uri="{FF2B5EF4-FFF2-40B4-BE49-F238E27FC236}">
                  <a16:creationId xmlns:a16="http://schemas.microsoft.com/office/drawing/2014/main" id="{2135E866-5330-65C2-4EE3-405FA91FAFFA}"/>
                </a:ext>
              </a:extLst>
            </xdr:cNvPr>
            <xdr:cNvSpPr txBox="1"/>
          </xdr:nvSpPr>
          <xdr:spPr>
            <a:xfrm>
              <a:off x="1986997" y="5440680"/>
              <a:ext cx="1047339" cy="4080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E</a:t>
              </a:r>
              <a:endParaRPr lang="en-IN" b="1">
                <a:solidFill>
                  <a:srgbClr val="FFFF00"/>
                </a:solidFill>
              </a:endParaRPr>
            </a:p>
          </xdr:txBody>
        </xdr:sp>
        <xdr:sp macro="" textlink="">
          <xdr:nvSpPr>
            <xdr:cNvPr id="17" name="TextBox 22">
              <a:extLst>
                <a:ext uri="{FF2B5EF4-FFF2-40B4-BE49-F238E27FC236}">
                  <a16:creationId xmlns:a16="http://schemas.microsoft.com/office/drawing/2014/main" id="{B5B40E7E-5BEB-44FE-1DDF-A5DAB73FFF1A}"/>
                </a:ext>
              </a:extLst>
            </xdr:cNvPr>
            <xdr:cNvSpPr txBox="1"/>
          </xdr:nvSpPr>
          <xdr:spPr>
            <a:xfrm>
              <a:off x="912804" y="5462668"/>
              <a:ext cx="1047339" cy="4080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D</a:t>
              </a:r>
              <a:endParaRPr lang="en-IN" b="1">
                <a:solidFill>
                  <a:srgbClr val="FFFF00"/>
                </a:solidFill>
              </a:endParaRPr>
            </a:p>
          </xdr:txBody>
        </xdr:sp>
      </xdr:grpSp>
      <xdr:grpSp>
        <xdr:nvGrpSpPr>
          <xdr:cNvPr id="5" name="Group 4">
            <a:extLst>
              <a:ext uri="{FF2B5EF4-FFF2-40B4-BE49-F238E27FC236}">
                <a16:creationId xmlns:a16="http://schemas.microsoft.com/office/drawing/2014/main" id="{80F76BB4-2B37-E36F-7BFA-BE6CFCB3B8D9}"/>
              </a:ext>
            </a:extLst>
          </xdr:cNvPr>
          <xdr:cNvGrpSpPr/>
        </xdr:nvGrpSpPr>
        <xdr:grpSpPr>
          <a:xfrm>
            <a:off x="72111" y="568800"/>
            <a:ext cx="7547973" cy="2558684"/>
            <a:chOff x="72111" y="568800"/>
            <a:chExt cx="7547973" cy="2558684"/>
          </a:xfrm>
        </xdr:grpSpPr>
        <xdr:pic>
          <xdr:nvPicPr>
            <xdr:cNvPr id="6" name="Picture 5">
              <a:extLst>
                <a:ext uri="{FF2B5EF4-FFF2-40B4-BE49-F238E27FC236}">
                  <a16:creationId xmlns:a16="http://schemas.microsoft.com/office/drawing/2014/main" id="{4C533E49-D894-44A5-B0B3-31B827C1901B}"/>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5732053" y="568800"/>
              <a:ext cx="1888031" cy="2520000"/>
            </a:xfrm>
            <a:prstGeom prst="rect">
              <a:avLst/>
            </a:prstGeom>
            <a:ln>
              <a:solidFill>
                <a:schemeClr val="tx1"/>
              </a:solidFill>
            </a:ln>
          </xdr:spPr>
        </xdr:pic>
        <xdr:pic>
          <xdr:nvPicPr>
            <xdr:cNvPr id="7" name="Picture 6">
              <a:extLst>
                <a:ext uri="{FF2B5EF4-FFF2-40B4-BE49-F238E27FC236}">
                  <a16:creationId xmlns:a16="http://schemas.microsoft.com/office/drawing/2014/main" id="{13356247-A616-55B8-920B-A9FB53834CB9}"/>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tretch>
              <a:fillRect/>
            </a:stretch>
          </xdr:blipFill>
          <xdr:spPr>
            <a:xfrm>
              <a:off x="72111" y="568800"/>
              <a:ext cx="3356889" cy="2520000"/>
            </a:xfrm>
            <a:prstGeom prst="rect">
              <a:avLst/>
            </a:prstGeom>
            <a:ln>
              <a:solidFill>
                <a:schemeClr val="tx1"/>
              </a:solidFill>
            </a:ln>
          </xdr:spPr>
        </xdr:pic>
        <xdr:pic>
          <xdr:nvPicPr>
            <xdr:cNvPr id="8" name="Picture 7">
              <a:extLst>
                <a:ext uri="{FF2B5EF4-FFF2-40B4-BE49-F238E27FC236}">
                  <a16:creationId xmlns:a16="http://schemas.microsoft.com/office/drawing/2014/main" id="{85A4C218-D169-6EC5-2290-C7D116AC440B}"/>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3636511" y="568800"/>
              <a:ext cx="1888031" cy="2520000"/>
            </a:xfrm>
            <a:prstGeom prst="rect">
              <a:avLst/>
            </a:prstGeom>
            <a:ln>
              <a:solidFill>
                <a:schemeClr val="tx1"/>
              </a:solidFill>
            </a:ln>
          </xdr:spPr>
        </xdr:pic>
        <xdr:sp macro="" textlink="">
          <xdr:nvSpPr>
            <xdr:cNvPr id="9" name="TextBox 23">
              <a:extLst>
                <a:ext uri="{FF2B5EF4-FFF2-40B4-BE49-F238E27FC236}">
                  <a16:creationId xmlns:a16="http://schemas.microsoft.com/office/drawing/2014/main" id="{A104514F-E917-4F34-5DB8-927D97E61C6E}"/>
                </a:ext>
              </a:extLst>
            </xdr:cNvPr>
            <xdr:cNvSpPr txBox="1"/>
          </xdr:nvSpPr>
          <xdr:spPr>
            <a:xfrm>
              <a:off x="5560276" y="2646402"/>
              <a:ext cx="1047339" cy="4080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C</a:t>
              </a:r>
              <a:endParaRPr lang="en-IN" b="1">
                <a:solidFill>
                  <a:srgbClr val="FFFF00"/>
                </a:solidFill>
              </a:endParaRPr>
            </a:p>
          </xdr:txBody>
        </xdr:sp>
        <xdr:sp macro="" textlink="">
          <xdr:nvSpPr>
            <xdr:cNvPr id="10" name="TextBox 24">
              <a:extLst>
                <a:ext uri="{FF2B5EF4-FFF2-40B4-BE49-F238E27FC236}">
                  <a16:creationId xmlns:a16="http://schemas.microsoft.com/office/drawing/2014/main" id="{77926C7E-7121-85D3-9615-2EBC6E442F2C}"/>
                </a:ext>
              </a:extLst>
            </xdr:cNvPr>
            <xdr:cNvSpPr txBox="1"/>
          </xdr:nvSpPr>
          <xdr:spPr>
            <a:xfrm>
              <a:off x="4499325" y="2719468"/>
              <a:ext cx="1047339" cy="4080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B</a:t>
              </a:r>
              <a:endParaRPr lang="en-IN" b="1">
                <a:solidFill>
                  <a:srgbClr val="FFFF00"/>
                </a:solidFill>
              </a:endParaRPr>
            </a:p>
          </xdr:txBody>
        </xdr:sp>
        <xdr:sp macro="" textlink="">
          <xdr:nvSpPr>
            <xdr:cNvPr id="11" name="TextBox 25">
              <a:extLst>
                <a:ext uri="{FF2B5EF4-FFF2-40B4-BE49-F238E27FC236}">
                  <a16:creationId xmlns:a16="http://schemas.microsoft.com/office/drawing/2014/main" id="{8753C27B-802E-116D-A4DE-1420A247D826}"/>
                </a:ext>
              </a:extLst>
            </xdr:cNvPr>
            <xdr:cNvSpPr txBox="1"/>
          </xdr:nvSpPr>
          <xdr:spPr>
            <a:xfrm>
              <a:off x="2377482" y="590787"/>
              <a:ext cx="1047339" cy="4080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7</xdr:col>
      <xdr:colOff>495300</xdr:colOff>
      <xdr:row>31</xdr:row>
      <xdr:rowOff>171450</xdr:rowOff>
    </xdr:to>
    <xdr:pic>
      <xdr:nvPicPr>
        <xdr:cNvPr id="7643" name="Picture 1">
          <a:extLst>
            <a:ext uri="{FF2B5EF4-FFF2-40B4-BE49-F238E27FC236}">
              <a16:creationId xmlns:a16="http://schemas.microsoft.com/office/drawing/2014/main" id="{00000000-0008-0000-0100-0000DB1D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057400" y="2486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7</xdr:col>
      <xdr:colOff>495300</xdr:colOff>
      <xdr:row>51</xdr:row>
      <xdr:rowOff>171450</xdr:rowOff>
    </xdr:to>
    <xdr:pic>
      <xdr:nvPicPr>
        <xdr:cNvPr id="7644" name="Picture 2">
          <a:extLst>
            <a:ext uri="{FF2B5EF4-FFF2-40B4-BE49-F238E27FC236}">
              <a16:creationId xmlns:a16="http://schemas.microsoft.com/office/drawing/2014/main" id="{00000000-0008-0000-0100-0000DC1D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2057400" y="6296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742950</xdr:colOff>
      <xdr:row>13</xdr:row>
      <xdr:rowOff>0</xdr:rowOff>
    </xdr:from>
    <xdr:to>
      <xdr:col>18</xdr:col>
      <xdr:colOff>523875</xdr:colOff>
      <xdr:row>31</xdr:row>
      <xdr:rowOff>171450</xdr:rowOff>
    </xdr:to>
    <xdr:pic>
      <xdr:nvPicPr>
        <xdr:cNvPr id="7645" name="Picture 3">
          <a:extLst>
            <a:ext uri="{FF2B5EF4-FFF2-40B4-BE49-F238E27FC236}">
              <a16:creationId xmlns:a16="http://schemas.microsoft.com/office/drawing/2014/main" id="{00000000-0008-0000-0100-0000DD1D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058275" y="2486025"/>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752475</xdr:colOff>
      <xdr:row>33</xdr:row>
      <xdr:rowOff>19050</xdr:rowOff>
    </xdr:from>
    <xdr:to>
      <xdr:col>18</xdr:col>
      <xdr:colOff>533400</xdr:colOff>
      <xdr:row>51</xdr:row>
      <xdr:rowOff>190500</xdr:rowOff>
    </xdr:to>
    <xdr:pic>
      <xdr:nvPicPr>
        <xdr:cNvPr id="7646" name="Picture 4">
          <a:extLst>
            <a:ext uri="{FF2B5EF4-FFF2-40B4-BE49-F238E27FC236}">
              <a16:creationId xmlns:a16="http://schemas.microsoft.com/office/drawing/2014/main" id="{00000000-0008-0000-0100-0000DE1D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067800" y="6315075"/>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190500</xdr:colOff>
      <xdr:row>13</xdr:row>
      <xdr:rowOff>0</xdr:rowOff>
    </xdr:from>
    <xdr:to>
      <xdr:col>30</xdr:col>
      <xdr:colOff>552450</xdr:colOff>
      <xdr:row>31</xdr:row>
      <xdr:rowOff>171450</xdr:rowOff>
    </xdr:to>
    <xdr:pic>
      <xdr:nvPicPr>
        <xdr:cNvPr id="7647" name="Picture 5">
          <a:extLst>
            <a:ext uri="{FF2B5EF4-FFF2-40B4-BE49-F238E27FC236}">
              <a16:creationId xmlns:a16="http://schemas.microsoft.com/office/drawing/2014/main" id="{00000000-0008-0000-0100-0000DF1D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6068675" y="2486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190500</xdr:colOff>
      <xdr:row>33</xdr:row>
      <xdr:rowOff>19050</xdr:rowOff>
    </xdr:from>
    <xdr:to>
      <xdr:col>30</xdr:col>
      <xdr:colOff>552450</xdr:colOff>
      <xdr:row>51</xdr:row>
      <xdr:rowOff>190500</xdr:rowOff>
    </xdr:to>
    <xdr:pic>
      <xdr:nvPicPr>
        <xdr:cNvPr id="7648" name="Picture 6">
          <a:extLst>
            <a:ext uri="{FF2B5EF4-FFF2-40B4-BE49-F238E27FC236}">
              <a16:creationId xmlns:a16="http://schemas.microsoft.com/office/drawing/2014/main" id="{00000000-0008-0000-0100-0000E01D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6068675" y="63150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7</xdr:col>
      <xdr:colOff>257175</xdr:colOff>
      <xdr:row>20</xdr:row>
      <xdr:rowOff>123825</xdr:rowOff>
    </xdr:to>
    <xdr:pic>
      <xdr:nvPicPr>
        <xdr:cNvPr id="6389" name="Picture 1">
          <a:extLst>
            <a:ext uri="{FF2B5EF4-FFF2-40B4-BE49-F238E27FC236}">
              <a16:creationId xmlns:a16="http://schemas.microsoft.com/office/drawing/2014/main" id="{00000000-0008-0000-0200-0000F518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190750" y="19050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457200</xdr:colOff>
      <xdr:row>1</xdr:row>
      <xdr:rowOff>19050</xdr:rowOff>
    </xdr:from>
    <xdr:to>
      <xdr:col>12</xdr:col>
      <xdr:colOff>104775</xdr:colOff>
      <xdr:row>20</xdr:row>
      <xdr:rowOff>142875</xdr:rowOff>
    </xdr:to>
    <xdr:pic>
      <xdr:nvPicPr>
        <xdr:cNvPr id="6390" name="Picture 2">
          <a:extLst>
            <a:ext uri="{FF2B5EF4-FFF2-40B4-BE49-F238E27FC236}">
              <a16:creationId xmlns:a16="http://schemas.microsoft.com/office/drawing/2014/main" id="{00000000-0008-0000-0200-0000F618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086350" y="20955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26</xdr:row>
      <xdr:rowOff>0</xdr:rowOff>
    </xdr:from>
    <xdr:to>
      <xdr:col>9</xdr:col>
      <xdr:colOff>590550</xdr:colOff>
      <xdr:row>37</xdr:row>
      <xdr:rowOff>66675</xdr:rowOff>
    </xdr:to>
    <xdr:pic>
      <xdr:nvPicPr>
        <xdr:cNvPr id="3265" name="Picture 1">
          <a:extLst>
            <a:ext uri="{FF2B5EF4-FFF2-40B4-BE49-F238E27FC236}">
              <a16:creationId xmlns:a16="http://schemas.microsoft.com/office/drawing/2014/main" id="{00000000-0008-0000-0300-0000C10C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067425" y="363855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114300</xdr:colOff>
      <xdr:row>26</xdr:row>
      <xdr:rowOff>0</xdr:rowOff>
    </xdr:from>
    <xdr:to>
      <xdr:col>12</xdr:col>
      <xdr:colOff>514350</xdr:colOff>
      <xdr:row>37</xdr:row>
      <xdr:rowOff>66675</xdr:rowOff>
    </xdr:to>
    <xdr:pic>
      <xdr:nvPicPr>
        <xdr:cNvPr id="3266" name="Picture 2">
          <a:extLst>
            <a:ext uri="{FF2B5EF4-FFF2-40B4-BE49-F238E27FC236}">
              <a16:creationId xmlns:a16="http://schemas.microsoft.com/office/drawing/2014/main" id="{00000000-0008-0000-0300-0000C20C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820025" y="363855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142875</xdr:colOff>
      <xdr:row>26</xdr:row>
      <xdr:rowOff>0</xdr:rowOff>
    </xdr:from>
    <xdr:to>
      <xdr:col>15</xdr:col>
      <xdr:colOff>542925</xdr:colOff>
      <xdr:row>37</xdr:row>
      <xdr:rowOff>66675</xdr:rowOff>
    </xdr:to>
    <xdr:pic>
      <xdr:nvPicPr>
        <xdr:cNvPr id="3267" name="Picture 3">
          <a:extLst>
            <a:ext uri="{FF2B5EF4-FFF2-40B4-BE49-F238E27FC236}">
              <a16:creationId xmlns:a16="http://schemas.microsoft.com/office/drawing/2014/main" id="{00000000-0008-0000-0300-0000C30C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677400" y="363855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39</xdr:row>
      <xdr:rowOff>19050</xdr:rowOff>
    </xdr:from>
    <xdr:to>
      <xdr:col>9</xdr:col>
      <xdr:colOff>590550</xdr:colOff>
      <xdr:row>50</xdr:row>
      <xdr:rowOff>85725</xdr:rowOff>
    </xdr:to>
    <xdr:pic>
      <xdr:nvPicPr>
        <xdr:cNvPr id="3268" name="Picture 4">
          <a:extLst>
            <a:ext uri="{FF2B5EF4-FFF2-40B4-BE49-F238E27FC236}">
              <a16:creationId xmlns:a16="http://schemas.microsoft.com/office/drawing/2014/main" id="{00000000-0008-0000-0300-0000C40C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6067425" y="61341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104775</xdr:colOff>
      <xdr:row>39</xdr:row>
      <xdr:rowOff>0</xdr:rowOff>
    </xdr:from>
    <xdr:to>
      <xdr:col>12</xdr:col>
      <xdr:colOff>504825</xdr:colOff>
      <xdr:row>50</xdr:row>
      <xdr:rowOff>66675</xdr:rowOff>
    </xdr:to>
    <xdr:pic>
      <xdr:nvPicPr>
        <xdr:cNvPr id="3269" name="Picture 5">
          <a:extLst>
            <a:ext uri="{FF2B5EF4-FFF2-40B4-BE49-F238E27FC236}">
              <a16:creationId xmlns:a16="http://schemas.microsoft.com/office/drawing/2014/main" id="{00000000-0008-0000-0300-0000C50C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810500" y="611505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229" name="Picture 1">
          <a:extLst>
            <a:ext uri="{FF2B5EF4-FFF2-40B4-BE49-F238E27FC236}">
              <a16:creationId xmlns:a16="http://schemas.microsoft.com/office/drawing/2014/main" id="{00000000-0008-0000-0900-0000B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8534400" y="76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isifJkq8p6t9pxS7"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1"/>
  <sheetViews>
    <sheetView tabSelected="1" view="pageBreakPreview" zoomScaleNormal="100" zoomScaleSheetLayoutView="100" zoomScalePageLayoutView="85" workbookViewId="0">
      <selection activeCell="P7" sqref="O7:P7"/>
    </sheetView>
  </sheetViews>
  <sheetFormatPr defaultColWidth="9.109375" defaultRowHeight="13.8" x14ac:dyDescent="0.25"/>
  <cols>
    <col min="1" max="1" width="10.6640625" style="28" customWidth="1"/>
    <col min="2" max="3" width="14.44140625" style="28" customWidth="1"/>
    <col min="4" max="4" width="7.33203125" style="28" customWidth="1"/>
    <col min="5" max="5" width="8.109375" style="28" customWidth="1"/>
    <col min="6" max="6" width="10.5546875" style="28" customWidth="1"/>
    <col min="7" max="7" width="9.88671875" style="28" customWidth="1"/>
    <col min="8" max="8" width="7.33203125" style="28" customWidth="1"/>
    <col min="9" max="9" width="9.6640625" style="28" customWidth="1"/>
    <col min="10" max="10" width="3.88671875" style="28" customWidth="1"/>
    <col min="11" max="11" width="33" style="28" customWidth="1"/>
    <col min="12" max="16384" width="9.109375" style="28"/>
  </cols>
  <sheetData>
    <row r="1" spans="1:10" ht="43.95" customHeight="1" x14ac:dyDescent="0.25">
      <c r="A1" s="150" t="s">
        <v>234</v>
      </c>
      <c r="B1" s="151"/>
      <c r="C1" s="151"/>
      <c r="D1" s="151"/>
      <c r="E1" s="151"/>
      <c r="F1" s="151"/>
      <c r="G1" s="151"/>
      <c r="H1" s="151"/>
      <c r="I1" s="151"/>
      <c r="J1" s="152"/>
    </row>
    <row r="2" spans="1:10" x14ac:dyDescent="0.25">
      <c r="A2" s="176" t="s">
        <v>38</v>
      </c>
      <c r="B2" s="177"/>
      <c r="C2" s="177"/>
      <c r="D2" s="177"/>
      <c r="E2" s="177"/>
      <c r="F2" s="177"/>
      <c r="G2" s="177"/>
      <c r="H2" s="177"/>
      <c r="I2" s="177"/>
      <c r="J2" s="178"/>
    </row>
    <row r="3" spans="1:10" x14ac:dyDescent="0.25">
      <c r="A3" s="66" t="s">
        <v>0</v>
      </c>
      <c r="B3" s="67"/>
      <c r="C3" s="67"/>
      <c r="D3" s="67"/>
      <c r="E3" s="68"/>
      <c r="F3" s="179" t="str">
        <f ca="1">TEXT(TODAY(),"DD/MM/YYYY")</f>
        <v>15/09/2025</v>
      </c>
      <c r="G3" s="180"/>
      <c r="H3" s="180"/>
      <c r="I3" s="180"/>
      <c r="J3" s="181"/>
    </row>
    <row r="4" spans="1:10" x14ac:dyDescent="0.25">
      <c r="A4" s="66" t="s">
        <v>1</v>
      </c>
      <c r="B4" s="67"/>
      <c r="C4" s="67"/>
      <c r="D4" s="67"/>
      <c r="E4" s="68"/>
      <c r="F4" s="66" t="s">
        <v>104</v>
      </c>
      <c r="G4" s="67"/>
      <c r="H4" s="67"/>
      <c r="I4" s="67"/>
      <c r="J4" s="68"/>
    </row>
    <row r="5" spans="1:10" x14ac:dyDescent="0.25">
      <c r="A5" s="66" t="s">
        <v>2</v>
      </c>
      <c r="B5" s="67"/>
      <c r="C5" s="67"/>
      <c r="D5" s="67"/>
      <c r="E5" s="68"/>
      <c r="F5" s="179">
        <v>45911</v>
      </c>
      <c r="G5" s="180"/>
      <c r="H5" s="180"/>
      <c r="I5" s="180"/>
      <c r="J5" s="181"/>
    </row>
    <row r="6" spans="1:10" ht="16.5" customHeight="1" x14ac:dyDescent="0.25">
      <c r="A6" s="66" t="s">
        <v>196</v>
      </c>
      <c r="B6" s="67"/>
      <c r="C6" s="67"/>
      <c r="D6" s="67"/>
      <c r="E6" s="68"/>
      <c r="F6" s="72" t="s">
        <v>197</v>
      </c>
      <c r="G6" s="153"/>
      <c r="H6" s="153"/>
      <c r="I6" s="153"/>
      <c r="J6" s="73"/>
    </row>
    <row r="7" spans="1:10" x14ac:dyDescent="0.25">
      <c r="A7" s="66" t="s">
        <v>3</v>
      </c>
      <c r="B7" s="67"/>
      <c r="C7" s="67"/>
      <c r="D7" s="67"/>
      <c r="E7" s="68"/>
      <c r="F7" s="72" t="s">
        <v>200</v>
      </c>
      <c r="G7" s="153"/>
      <c r="H7" s="153"/>
      <c r="I7" s="153"/>
      <c r="J7" s="73"/>
    </row>
    <row r="8" spans="1:10" x14ac:dyDescent="0.25">
      <c r="A8" s="66" t="s">
        <v>4</v>
      </c>
      <c r="B8" s="67"/>
      <c r="C8" s="67"/>
      <c r="D8" s="67"/>
      <c r="E8" s="68"/>
      <c r="F8" s="139" t="s">
        <v>229</v>
      </c>
      <c r="G8" s="140"/>
      <c r="H8" s="140"/>
      <c r="I8" s="140"/>
      <c r="J8" s="141"/>
    </row>
    <row r="9" spans="1:10" x14ac:dyDescent="0.25">
      <c r="A9" s="66" t="s">
        <v>235</v>
      </c>
      <c r="B9" s="67"/>
      <c r="C9" s="67"/>
      <c r="D9" s="67"/>
      <c r="E9" s="68"/>
      <c r="F9" s="72" t="s">
        <v>157</v>
      </c>
      <c r="G9" s="153"/>
      <c r="H9" s="153"/>
      <c r="I9" s="153"/>
      <c r="J9" s="73"/>
    </row>
    <row r="10" spans="1:10" x14ac:dyDescent="0.25">
      <c r="A10" s="92" t="s">
        <v>152</v>
      </c>
      <c r="B10" s="70"/>
      <c r="C10" s="70"/>
      <c r="D10" s="70"/>
      <c r="E10" s="71"/>
      <c r="F10" s="72" t="s">
        <v>198</v>
      </c>
      <c r="G10" s="153"/>
      <c r="H10" s="153"/>
      <c r="I10" s="153"/>
      <c r="J10" s="73"/>
    </row>
    <row r="11" spans="1:10" x14ac:dyDescent="0.25">
      <c r="A11" s="66" t="s">
        <v>5</v>
      </c>
      <c r="B11" s="67"/>
      <c r="C11" s="67"/>
      <c r="D11" s="67"/>
      <c r="E11" s="68"/>
      <c r="F11" s="66" t="s">
        <v>121</v>
      </c>
      <c r="G11" s="67"/>
      <c r="H11" s="67"/>
      <c r="I11" s="67"/>
      <c r="J11" s="68"/>
    </row>
    <row r="12" spans="1:10" ht="31.5" customHeight="1" x14ac:dyDescent="0.25">
      <c r="A12" s="149" t="s">
        <v>58</v>
      </c>
      <c r="B12" s="149"/>
      <c r="C12" s="72" t="s">
        <v>201</v>
      </c>
      <c r="D12" s="153"/>
      <c r="E12" s="153"/>
      <c r="F12" s="153"/>
      <c r="G12" s="153"/>
      <c r="H12" s="153"/>
      <c r="I12" s="153"/>
      <c r="J12" s="73"/>
    </row>
    <row r="13" spans="1:10" x14ac:dyDescent="0.25">
      <c r="A13" s="1" t="s">
        <v>161</v>
      </c>
      <c r="B13" s="66">
        <v>48</v>
      </c>
      <c r="C13" s="67"/>
      <c r="D13" s="68"/>
      <c r="E13" s="1" t="s">
        <v>162</v>
      </c>
      <c r="F13" s="12">
        <v>1</v>
      </c>
      <c r="G13" s="3" t="s">
        <v>59</v>
      </c>
      <c r="H13" s="72" t="s">
        <v>158</v>
      </c>
      <c r="I13" s="153"/>
      <c r="J13" s="73"/>
    </row>
    <row r="14" spans="1:10" x14ac:dyDescent="0.25">
      <c r="A14" s="1" t="s">
        <v>6</v>
      </c>
      <c r="B14" s="66" t="s">
        <v>164</v>
      </c>
      <c r="C14" s="67"/>
      <c r="D14" s="67"/>
      <c r="E14" s="68"/>
      <c r="F14" s="2" t="s">
        <v>60</v>
      </c>
      <c r="G14" s="66" t="s">
        <v>159</v>
      </c>
      <c r="H14" s="67"/>
      <c r="I14" s="67"/>
      <c r="J14" s="68"/>
    </row>
    <row r="15" spans="1:10" x14ac:dyDescent="0.25">
      <c r="A15" s="1" t="s">
        <v>7</v>
      </c>
      <c r="B15" s="66" t="s">
        <v>133</v>
      </c>
      <c r="C15" s="67"/>
      <c r="D15" s="67"/>
      <c r="E15" s="68"/>
      <c r="F15" s="2" t="s">
        <v>61</v>
      </c>
      <c r="G15" s="66" t="s">
        <v>160</v>
      </c>
      <c r="H15" s="67"/>
      <c r="I15" s="67"/>
      <c r="J15" s="68"/>
    </row>
    <row r="16" spans="1:10" ht="32.25" customHeight="1" x14ac:dyDescent="0.25">
      <c r="A16" s="175" t="s">
        <v>62</v>
      </c>
      <c r="B16" s="175"/>
      <c r="C16" s="174" t="s">
        <v>165</v>
      </c>
      <c r="D16" s="174"/>
      <c r="E16" s="174"/>
      <c r="F16" s="94" t="s">
        <v>47</v>
      </c>
      <c r="G16" s="94"/>
      <c r="H16" s="153" t="s">
        <v>163</v>
      </c>
      <c r="I16" s="153"/>
      <c r="J16" s="73"/>
    </row>
    <row r="17" spans="1:10" ht="15" customHeight="1" x14ac:dyDescent="0.25">
      <c r="A17" s="162" t="s">
        <v>49</v>
      </c>
      <c r="B17" s="163"/>
      <c r="C17" s="163"/>
      <c r="D17" s="163"/>
      <c r="E17" s="164"/>
      <c r="F17" s="168" t="s">
        <v>56</v>
      </c>
      <c r="G17" s="169"/>
      <c r="H17" s="169"/>
      <c r="I17" s="169"/>
      <c r="J17" s="170"/>
    </row>
    <row r="18" spans="1:10" x14ac:dyDescent="0.25">
      <c r="A18" s="165"/>
      <c r="B18" s="166"/>
      <c r="C18" s="166"/>
      <c r="D18" s="166"/>
      <c r="E18" s="167"/>
      <c r="F18" s="171"/>
      <c r="G18" s="172"/>
      <c r="H18" s="172"/>
      <c r="I18" s="172"/>
      <c r="J18" s="173"/>
    </row>
    <row r="19" spans="1:10" ht="15" customHeight="1" x14ac:dyDescent="0.25">
      <c r="A19" s="162" t="s">
        <v>8</v>
      </c>
      <c r="B19" s="163"/>
      <c r="C19" s="163"/>
      <c r="D19" s="163"/>
      <c r="E19" s="164"/>
      <c r="F19" s="162" t="s">
        <v>39</v>
      </c>
      <c r="G19" s="163"/>
      <c r="H19" s="163"/>
      <c r="I19" s="163"/>
      <c r="J19" s="164"/>
    </row>
    <row r="20" spans="1:10" x14ac:dyDescent="0.25">
      <c r="A20" s="66" t="s">
        <v>9</v>
      </c>
      <c r="B20" s="67"/>
      <c r="C20" s="67"/>
      <c r="D20" s="67"/>
      <c r="E20" s="68"/>
      <c r="F20" s="85" t="s">
        <v>155</v>
      </c>
      <c r="G20" s="86"/>
      <c r="H20" s="86"/>
      <c r="I20" s="86"/>
      <c r="J20" s="87"/>
    </row>
    <row r="21" spans="1:10" x14ac:dyDescent="0.25">
      <c r="A21" s="66" t="s">
        <v>10</v>
      </c>
      <c r="B21" s="67"/>
      <c r="C21" s="67"/>
      <c r="D21" s="67"/>
      <c r="E21" s="68"/>
      <c r="F21" s="85" t="s">
        <v>48</v>
      </c>
      <c r="G21" s="86"/>
      <c r="H21" s="86"/>
      <c r="I21" s="86"/>
      <c r="J21" s="87"/>
    </row>
    <row r="22" spans="1:10" x14ac:dyDescent="0.25">
      <c r="A22" s="66" t="s">
        <v>11</v>
      </c>
      <c r="B22" s="67"/>
      <c r="C22" s="67"/>
      <c r="D22" s="67"/>
      <c r="E22" s="68"/>
      <c r="F22" s="85" t="s">
        <v>156</v>
      </c>
      <c r="G22" s="86"/>
      <c r="H22" s="86"/>
      <c r="I22" s="86"/>
      <c r="J22" s="87"/>
    </row>
    <row r="23" spans="1:10" x14ac:dyDescent="0.25">
      <c r="A23" s="66" t="s">
        <v>28</v>
      </c>
      <c r="B23" s="67"/>
      <c r="C23" s="67"/>
      <c r="D23" s="67"/>
      <c r="E23" s="68"/>
      <c r="F23" s="85" t="s">
        <v>63</v>
      </c>
      <c r="G23" s="86"/>
      <c r="H23" s="86"/>
      <c r="I23" s="86"/>
      <c r="J23" s="87"/>
    </row>
    <row r="24" spans="1:10" x14ac:dyDescent="0.25">
      <c r="A24" s="64" t="s">
        <v>12</v>
      </c>
      <c r="B24" s="65"/>
      <c r="C24" s="64" t="s">
        <v>13</v>
      </c>
      <c r="D24" s="65"/>
      <c r="E24" s="64" t="s">
        <v>14</v>
      </c>
      <c r="F24" s="65"/>
      <c r="G24" s="64" t="s">
        <v>46</v>
      </c>
      <c r="H24" s="65"/>
      <c r="I24" s="64" t="s">
        <v>15</v>
      </c>
      <c r="J24" s="65"/>
    </row>
    <row r="25" spans="1:10" x14ac:dyDescent="0.25">
      <c r="A25" s="64" t="s">
        <v>16</v>
      </c>
      <c r="B25" s="65"/>
      <c r="C25" s="64" t="s">
        <v>45</v>
      </c>
      <c r="D25" s="65"/>
      <c r="E25" s="64" t="s">
        <v>45</v>
      </c>
      <c r="F25" s="65"/>
      <c r="G25" s="64" t="s">
        <v>45</v>
      </c>
      <c r="H25" s="65"/>
      <c r="I25" s="64" t="s">
        <v>45</v>
      </c>
      <c r="J25" s="65"/>
    </row>
    <row r="26" spans="1:10" x14ac:dyDescent="0.25">
      <c r="A26" s="160" t="s">
        <v>17</v>
      </c>
      <c r="B26" s="161"/>
      <c r="C26" s="64" t="s">
        <v>166</v>
      </c>
      <c r="D26" s="65"/>
      <c r="E26" s="64" t="s">
        <v>167</v>
      </c>
      <c r="F26" s="65"/>
      <c r="G26" s="64" t="s">
        <v>168</v>
      </c>
      <c r="H26" s="65"/>
      <c r="I26" s="64" t="s">
        <v>6</v>
      </c>
      <c r="J26" s="65"/>
    </row>
    <row r="27" spans="1:10" x14ac:dyDescent="0.25">
      <c r="A27" s="66" t="s">
        <v>55</v>
      </c>
      <c r="B27" s="67"/>
      <c r="C27" s="67"/>
      <c r="D27" s="67"/>
      <c r="E27" s="67"/>
      <c r="F27" s="67"/>
      <c r="G27" s="67"/>
      <c r="H27" s="67"/>
      <c r="I27" s="67"/>
      <c r="J27" s="68"/>
    </row>
    <row r="28" spans="1:10" x14ac:dyDescent="0.25">
      <c r="A28" s="66" t="s">
        <v>40</v>
      </c>
      <c r="B28" s="67"/>
      <c r="C28" s="67"/>
      <c r="D28" s="67"/>
      <c r="E28" s="67"/>
      <c r="F28" s="67"/>
      <c r="G28" s="67"/>
      <c r="H28" s="67"/>
      <c r="I28" s="67"/>
      <c r="J28" s="68"/>
    </row>
    <row r="29" spans="1:10" x14ac:dyDescent="0.25">
      <c r="A29" s="66" t="s">
        <v>35</v>
      </c>
      <c r="B29" s="68"/>
      <c r="C29" s="66" t="s">
        <v>236</v>
      </c>
      <c r="D29" s="67"/>
      <c r="E29" s="67"/>
      <c r="F29" s="67"/>
      <c r="G29" s="67"/>
      <c r="H29" s="67"/>
      <c r="I29" s="67"/>
      <c r="J29" s="68"/>
    </row>
    <row r="30" spans="1:10" ht="14.4" x14ac:dyDescent="0.25">
      <c r="A30" s="66" t="s">
        <v>232</v>
      </c>
      <c r="B30" s="68"/>
      <c r="C30" s="88" t="s">
        <v>233</v>
      </c>
      <c r="D30" s="67"/>
      <c r="E30" s="67"/>
      <c r="F30" s="67"/>
      <c r="G30" s="67"/>
      <c r="H30" s="67"/>
      <c r="I30" s="67"/>
      <c r="J30" s="68"/>
    </row>
    <row r="31" spans="1:10" x14ac:dyDescent="0.25">
      <c r="A31" s="139" t="s">
        <v>18</v>
      </c>
      <c r="B31" s="140"/>
      <c r="C31" s="140"/>
      <c r="D31" s="140"/>
      <c r="E31" s="140"/>
      <c r="F31" s="140"/>
      <c r="G31" s="140"/>
      <c r="H31" s="140"/>
      <c r="I31" s="140"/>
      <c r="J31" s="141"/>
    </row>
    <row r="32" spans="1:10" ht="15" customHeight="1" x14ac:dyDescent="0.25">
      <c r="A32" s="162" t="s">
        <v>41</v>
      </c>
      <c r="B32" s="163"/>
      <c r="C32" s="163"/>
      <c r="D32" s="163"/>
      <c r="E32" s="163"/>
      <c r="F32" s="163"/>
      <c r="G32" s="163"/>
      <c r="H32" s="163"/>
      <c r="I32" s="163"/>
      <c r="J32" s="164"/>
    </row>
    <row r="33" spans="1:10" x14ac:dyDescent="0.25">
      <c r="A33" s="165"/>
      <c r="B33" s="166"/>
      <c r="C33" s="166"/>
      <c r="D33" s="166"/>
      <c r="E33" s="166"/>
      <c r="F33" s="166"/>
      <c r="G33" s="166"/>
      <c r="H33" s="166"/>
      <c r="I33" s="166"/>
      <c r="J33" s="167"/>
    </row>
    <row r="34" spans="1:10" ht="16.5" customHeight="1" x14ac:dyDescent="0.25">
      <c r="A34" s="66" t="s">
        <v>64</v>
      </c>
      <c r="B34" s="67"/>
      <c r="C34" s="67"/>
      <c r="D34" s="67"/>
      <c r="E34" s="68"/>
      <c r="F34" s="72">
        <v>7030</v>
      </c>
      <c r="G34" s="153"/>
      <c r="H34" s="153"/>
      <c r="I34" s="153"/>
      <c r="J34" s="73"/>
    </row>
    <row r="35" spans="1:10" x14ac:dyDescent="0.25">
      <c r="A35" s="66" t="s">
        <v>19</v>
      </c>
      <c r="B35" s="67"/>
      <c r="C35" s="67"/>
      <c r="D35" s="67"/>
      <c r="E35" s="68"/>
      <c r="F35" s="66">
        <v>1</v>
      </c>
      <c r="G35" s="67"/>
      <c r="H35" s="67"/>
      <c r="I35" s="67"/>
      <c r="J35" s="68"/>
    </row>
    <row r="36" spans="1:10" x14ac:dyDescent="0.25">
      <c r="A36" s="66" t="s">
        <v>20</v>
      </c>
      <c r="B36" s="67"/>
      <c r="C36" s="67"/>
      <c r="D36" s="67"/>
      <c r="E36" s="68"/>
      <c r="F36" s="66" t="s">
        <v>169</v>
      </c>
      <c r="G36" s="67"/>
      <c r="H36" s="67"/>
      <c r="I36" s="67"/>
      <c r="J36" s="68"/>
    </row>
    <row r="37" spans="1:10" x14ac:dyDescent="0.25">
      <c r="A37" s="66" t="s">
        <v>21</v>
      </c>
      <c r="B37" s="67"/>
      <c r="C37" s="67"/>
      <c r="D37" s="67"/>
      <c r="E37" s="68"/>
      <c r="F37" s="66" t="s">
        <v>169</v>
      </c>
      <c r="G37" s="67"/>
      <c r="H37" s="67"/>
      <c r="I37" s="67"/>
      <c r="J37" s="68"/>
    </row>
    <row r="38" spans="1:10" x14ac:dyDescent="0.25">
      <c r="A38" s="66" t="s">
        <v>65</v>
      </c>
      <c r="B38" s="67"/>
      <c r="C38" s="67"/>
      <c r="D38" s="67"/>
      <c r="E38" s="68"/>
      <c r="F38" s="66">
        <v>3900</v>
      </c>
      <c r="G38" s="67"/>
      <c r="H38" s="67"/>
      <c r="I38" s="67"/>
      <c r="J38" s="68"/>
    </row>
    <row r="39" spans="1:10" x14ac:dyDescent="0.25">
      <c r="A39" s="66" t="s">
        <v>22</v>
      </c>
      <c r="B39" s="67"/>
      <c r="C39" s="67"/>
      <c r="D39" s="67"/>
      <c r="E39" s="68"/>
      <c r="F39" s="66" t="s">
        <v>230</v>
      </c>
      <c r="G39" s="67"/>
      <c r="H39" s="67"/>
      <c r="I39" s="67"/>
      <c r="J39" s="68"/>
    </row>
    <row r="40" spans="1:10" x14ac:dyDescent="0.25">
      <c r="A40" s="139" t="s">
        <v>67</v>
      </c>
      <c r="B40" s="140"/>
      <c r="C40" s="140"/>
      <c r="D40" s="140"/>
      <c r="E40" s="140"/>
      <c r="F40" s="140"/>
      <c r="G40" s="140"/>
      <c r="H40" s="140"/>
      <c r="I40" s="140"/>
      <c r="J40" s="141"/>
    </row>
    <row r="41" spans="1:10" x14ac:dyDescent="0.25">
      <c r="A41" s="94" t="s">
        <v>66</v>
      </c>
      <c r="B41" s="94"/>
      <c r="C41" s="89" t="s">
        <v>170</v>
      </c>
      <c r="D41" s="90"/>
      <c r="E41" s="90"/>
      <c r="F41" s="91"/>
      <c r="G41" s="4" t="s">
        <v>57</v>
      </c>
      <c r="H41" s="147" t="s">
        <v>171</v>
      </c>
      <c r="I41" s="90"/>
      <c r="J41" s="91"/>
    </row>
    <row r="42" spans="1:10" x14ac:dyDescent="0.25">
      <c r="A42" s="72" t="s">
        <v>68</v>
      </c>
      <c r="B42" s="73"/>
      <c r="C42" s="89" t="str">
        <f>C41</f>
        <v>ADTPO/RA/48/1/2058</v>
      </c>
      <c r="D42" s="90"/>
      <c r="E42" s="90"/>
      <c r="F42" s="91"/>
      <c r="G42" s="4" t="s">
        <v>57</v>
      </c>
      <c r="H42" s="147" t="str">
        <f>H41</f>
        <v>28/08/2015.</v>
      </c>
      <c r="I42" s="90"/>
      <c r="J42" s="91"/>
    </row>
    <row r="43" spans="1:10" ht="32.1" customHeight="1" x14ac:dyDescent="0.25">
      <c r="A43" s="72" t="s">
        <v>69</v>
      </c>
      <c r="B43" s="73"/>
      <c r="C43" s="154" t="s">
        <v>228</v>
      </c>
      <c r="D43" s="155"/>
      <c r="E43" s="155"/>
      <c r="F43" s="156"/>
      <c r="G43" s="4" t="s">
        <v>57</v>
      </c>
      <c r="H43" s="147">
        <v>42312</v>
      </c>
      <c r="I43" s="90" t="s">
        <v>42</v>
      </c>
      <c r="J43" s="91"/>
    </row>
    <row r="44" spans="1:10" x14ac:dyDescent="0.25">
      <c r="A44" s="72" t="s">
        <v>102</v>
      </c>
      <c r="B44" s="73"/>
      <c r="C44" s="154" t="s">
        <v>45</v>
      </c>
      <c r="D44" s="155"/>
      <c r="E44" s="155"/>
      <c r="F44" s="156" t="s">
        <v>103</v>
      </c>
      <c r="G44" s="4" t="s">
        <v>57</v>
      </c>
      <c r="H44" s="147" t="s">
        <v>45</v>
      </c>
      <c r="I44" s="90" t="s">
        <v>50</v>
      </c>
      <c r="J44" s="91"/>
    </row>
    <row r="45" spans="1:10" x14ac:dyDescent="0.25">
      <c r="A45" s="149" t="s">
        <v>75</v>
      </c>
      <c r="B45" s="149"/>
      <c r="C45" s="149"/>
      <c r="D45" s="148">
        <f>H43</f>
        <v>42312</v>
      </c>
      <c r="E45" s="148"/>
      <c r="F45" s="92" t="s">
        <v>70</v>
      </c>
      <c r="G45" s="93"/>
      <c r="H45" s="69">
        <v>44560</v>
      </c>
      <c r="I45" s="70"/>
      <c r="J45" s="71"/>
    </row>
    <row r="46" spans="1:10" x14ac:dyDescent="0.25">
      <c r="A46" s="142" t="s">
        <v>23</v>
      </c>
      <c r="B46" s="143"/>
      <c r="C46" s="143"/>
      <c r="D46" s="143"/>
      <c r="E46" s="143"/>
      <c r="F46" s="143"/>
      <c r="G46" s="143"/>
      <c r="H46" s="143"/>
      <c r="I46" s="143"/>
      <c r="J46" s="144"/>
    </row>
    <row r="47" spans="1:10" x14ac:dyDescent="0.25">
      <c r="A47" s="66" t="s">
        <v>100</v>
      </c>
      <c r="B47" s="67"/>
      <c r="C47" s="68"/>
      <c r="D47" s="157">
        <f>F38</f>
        <v>3900</v>
      </c>
      <c r="E47" s="158"/>
      <c r="F47" s="159" t="s">
        <v>71</v>
      </c>
      <c r="G47" s="159"/>
      <c r="H47" s="159"/>
      <c r="I47" s="146" t="s">
        <v>45</v>
      </c>
      <c r="J47" s="146"/>
    </row>
    <row r="48" spans="1:10" x14ac:dyDescent="0.25">
      <c r="A48" s="1" t="s">
        <v>72</v>
      </c>
      <c r="B48" s="11"/>
      <c r="C48" s="94" t="s">
        <v>226</v>
      </c>
      <c r="D48" s="94"/>
      <c r="E48" s="94"/>
      <c r="F48" s="66" t="s">
        <v>53</v>
      </c>
      <c r="G48" s="67"/>
      <c r="H48" s="67"/>
      <c r="I48" s="67"/>
      <c r="J48" s="68"/>
    </row>
    <row r="49" spans="1:12" x14ac:dyDescent="0.25">
      <c r="A49" s="66" t="s">
        <v>43</v>
      </c>
      <c r="B49" s="67"/>
      <c r="C49" s="67"/>
      <c r="D49" s="67"/>
      <c r="E49" s="68"/>
      <c r="F49" s="72" t="s">
        <v>51</v>
      </c>
      <c r="G49" s="153"/>
      <c r="H49" s="153"/>
      <c r="I49" s="153"/>
      <c r="J49" s="73"/>
    </row>
    <row r="50" spans="1:12" x14ac:dyDescent="0.25">
      <c r="A50" s="66" t="s">
        <v>52</v>
      </c>
      <c r="B50" s="67"/>
      <c r="C50" s="67"/>
      <c r="D50" s="67"/>
      <c r="E50" s="67"/>
      <c r="F50" s="67"/>
      <c r="G50" s="67"/>
      <c r="H50" s="67"/>
      <c r="I50" s="67"/>
      <c r="J50" s="68"/>
    </row>
    <row r="51" spans="1:12" ht="15" customHeight="1" thickBot="1" x14ac:dyDescent="0.3">
      <c r="A51" s="74" t="s">
        <v>154</v>
      </c>
      <c r="B51" s="75"/>
      <c r="C51" s="75"/>
      <c r="D51" s="75"/>
      <c r="E51" s="75"/>
      <c r="F51" s="75"/>
      <c r="G51" s="75"/>
      <c r="H51" s="75"/>
      <c r="I51" s="75"/>
      <c r="J51" s="76"/>
      <c r="K51" s="62" t="s">
        <v>238</v>
      </c>
    </row>
    <row r="52" spans="1:12" customFormat="1" ht="15.75" customHeight="1" x14ac:dyDescent="0.3">
      <c r="A52" s="108" t="s">
        <v>202</v>
      </c>
      <c r="B52" s="109"/>
      <c r="C52" s="110" t="s">
        <v>237</v>
      </c>
      <c r="D52" s="111"/>
      <c r="E52" s="111"/>
      <c r="F52" s="111"/>
      <c r="G52" s="111"/>
      <c r="H52" s="111"/>
      <c r="I52" s="111"/>
      <c r="J52" s="112"/>
      <c r="K52" s="45"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completed","0")))))))))))&amp;(IF(C59=(D53+G53+I53),", RCC Slab",IF(C59&gt;0,", RCC upto "&amp;C59&amp;" Slab",""))&amp;(IF(C60=I53,", Brickwork",IF(C60&gt;0,", Brickwork upto "&amp;C60&amp;" Floor",""))&amp;(IF(C61=I53,", Internal Plaster",IF(C61&gt;0,", Internal Plaster upto "&amp;C61&amp;" Floor",""))&amp;(IF(C62=I53,", External Plaster",IF(C62&gt;0,", External Plaster upto "&amp;C62&amp;" Floor",""))&amp;(IF(C63=I53,", Flooring",IF(C63&gt;0,", Flooring upto "&amp;C63&amp;" Floor",""))&amp;(IF(C64=I53,", Painting",IF(C64&gt;0,", Painting upto "&amp;C64&amp;" Floor",""))&amp;(IF(C65&gt;0,", Finishing upto "&amp;C65&amp;" Floor","")&amp;(IF(C59&gt;0.5," Completed",""))))))))))))))</f>
        <v>All work completed. Please provide OC.</v>
      </c>
      <c r="L52" s="46"/>
    </row>
    <row r="53" spans="1:12" customFormat="1" ht="15.6" x14ac:dyDescent="0.3">
      <c r="A53" s="47" t="s">
        <v>122</v>
      </c>
      <c r="B53" s="48">
        <v>0</v>
      </c>
      <c r="C53" s="48" t="s">
        <v>124</v>
      </c>
      <c r="D53" s="48">
        <v>1</v>
      </c>
      <c r="E53" s="82" t="s">
        <v>123</v>
      </c>
      <c r="F53" s="83"/>
      <c r="G53" s="48">
        <v>0</v>
      </c>
      <c r="H53" s="48" t="s">
        <v>203</v>
      </c>
      <c r="I53" s="82">
        <f ca="1">--TRIM(RIGHT(SUBSTITUTE(LEFT(C52,_xlfn.AGGREGATE(16,6,FIND({0,1,2,3,4,5,6,7,8,9},C52,ROW(INDIRECT("1:"&amp;LEN(C52)))),1))," ",REPT(" ",LEN(C52))),LEN(C52)))</f>
        <v>3</v>
      </c>
      <c r="J53" s="84"/>
      <c r="K53" s="49"/>
      <c r="L53" s="50"/>
    </row>
    <row r="54" spans="1:12" customFormat="1" ht="15.6" x14ac:dyDescent="0.3">
      <c r="A54" s="95" t="s">
        <v>208</v>
      </c>
      <c r="B54" s="96"/>
      <c r="C54" s="97">
        <v>1</v>
      </c>
      <c r="D54" s="98"/>
      <c r="E54" s="98"/>
      <c r="F54" s="98" t="s">
        <v>209</v>
      </c>
      <c r="G54" s="98"/>
      <c r="H54" s="97">
        <v>1</v>
      </c>
      <c r="I54" s="98"/>
      <c r="J54" s="145"/>
      <c r="K54" s="49"/>
      <c r="L54" s="50"/>
    </row>
    <row r="55" spans="1:12" customFormat="1" ht="16.5" customHeight="1" thickBot="1" x14ac:dyDescent="0.35">
      <c r="A55" s="113" t="s">
        <v>204</v>
      </c>
      <c r="B55" s="114"/>
      <c r="C55" s="115" t="str">
        <f ca="1">K52</f>
        <v>All work completed. Please provide OC.</v>
      </c>
      <c r="D55" s="116"/>
      <c r="E55" s="116"/>
      <c r="F55" s="116"/>
      <c r="G55" s="116"/>
      <c r="H55" s="116"/>
      <c r="I55" s="116"/>
      <c r="J55" s="117"/>
      <c r="K55" s="49" t="s">
        <v>205</v>
      </c>
      <c r="L55" s="50"/>
    </row>
    <row r="56" spans="1:12" customFormat="1" ht="15.75" hidden="1" customHeight="1" x14ac:dyDescent="0.3">
      <c r="A56" s="118" t="s">
        <v>30</v>
      </c>
      <c r="B56" s="119"/>
      <c r="C56" s="63" t="s">
        <v>206</v>
      </c>
      <c r="D56" s="120" t="s">
        <v>207</v>
      </c>
      <c r="E56" s="120"/>
      <c r="F56" s="120" t="s">
        <v>208</v>
      </c>
      <c r="G56" s="120"/>
      <c r="H56" s="120" t="s">
        <v>209</v>
      </c>
      <c r="I56" s="120"/>
      <c r="J56" s="121"/>
      <c r="K56" s="51" t="s">
        <v>210</v>
      </c>
      <c r="L56" s="52">
        <f ca="1">I53*25%</f>
        <v>0.75</v>
      </c>
    </row>
    <row r="57" spans="1:12" customFormat="1" ht="15.75" hidden="1" customHeight="1" x14ac:dyDescent="0.3">
      <c r="A57" s="99" t="s">
        <v>211</v>
      </c>
      <c r="B57" s="100"/>
      <c r="C57" s="59">
        <f ca="1">L58</f>
        <v>3</v>
      </c>
      <c r="D57" s="101">
        <f ca="1">((100/I53)*C57)/100</f>
        <v>1</v>
      </c>
      <c r="E57" s="102"/>
      <c r="F57" s="122">
        <f ca="1">(((C58/I53*10)+(40/(D53+G53+I53)*C59)+(7.5/(I53)*C60)+(7.5/(I53)*C61)+(10/I53*C62)+(10/I53*C63)+(5/I53*C64)+(5/I53*C65)+(5/I53*C66))/100)</f>
        <v>1</v>
      </c>
      <c r="G57" s="122"/>
      <c r="H57" s="124">
        <f ca="1">((((C57/I53)*20)+((C58/I53)*25)+(30/(I53+G53+D53)*C59)+(5/I53*C60)+(5/I53*C61)+(5/I53*C62)+(5/I53*C63)+(0/I53*C64)+(0/I53*C65)+(5/I53*C66))/100)</f>
        <v>1</v>
      </c>
      <c r="I57" s="125"/>
      <c r="J57" s="126"/>
      <c r="K57" s="51" t="s">
        <v>144</v>
      </c>
      <c r="L57" s="53">
        <f ca="1">I53*50%</f>
        <v>1.5</v>
      </c>
    </row>
    <row r="58" spans="1:12" customFormat="1" ht="15.6" hidden="1" x14ac:dyDescent="0.3">
      <c r="A58" s="99" t="s">
        <v>31</v>
      </c>
      <c r="B58" s="100"/>
      <c r="C58" s="60">
        <f ca="1">L66</f>
        <v>3</v>
      </c>
      <c r="D58" s="101">
        <f ca="1">((100/I53)*C58)/100</f>
        <v>1</v>
      </c>
      <c r="E58" s="102"/>
      <c r="F58" s="122"/>
      <c r="G58" s="122"/>
      <c r="H58" s="127"/>
      <c r="I58" s="128"/>
      <c r="J58" s="129"/>
      <c r="K58" s="51" t="s">
        <v>147</v>
      </c>
      <c r="L58" s="53">
        <f ca="1">I53</f>
        <v>3</v>
      </c>
    </row>
    <row r="59" spans="1:12" customFormat="1" ht="15.75" hidden="1" customHeight="1" x14ac:dyDescent="0.3">
      <c r="A59" s="99" t="s">
        <v>212</v>
      </c>
      <c r="B59" s="100"/>
      <c r="C59" s="60">
        <f ca="1">D53+I53</f>
        <v>4</v>
      </c>
      <c r="D59" s="101">
        <f ca="1">((100/(D53+G53+I53))*C59)/100</f>
        <v>1</v>
      </c>
      <c r="E59" s="102"/>
      <c r="F59" s="122"/>
      <c r="G59" s="122"/>
      <c r="H59" s="127"/>
      <c r="I59" s="128"/>
      <c r="J59" s="129"/>
      <c r="K59" s="51" t="s">
        <v>148</v>
      </c>
      <c r="L59" s="54">
        <f ca="1">(IF(B53&gt;1,(I53/(B53+2)),I53/4))</f>
        <v>0.75</v>
      </c>
    </row>
    <row r="60" spans="1:12" customFormat="1" ht="15.75" hidden="1" customHeight="1" x14ac:dyDescent="0.3">
      <c r="A60" s="99" t="s">
        <v>213</v>
      </c>
      <c r="B60" s="100" t="s">
        <v>214</v>
      </c>
      <c r="C60" s="59">
        <v>3</v>
      </c>
      <c r="D60" s="101">
        <f ca="1">((100/I53)*C60)/100</f>
        <v>1</v>
      </c>
      <c r="E60" s="102"/>
      <c r="F60" s="122"/>
      <c r="G60" s="122"/>
      <c r="H60" s="127"/>
      <c r="I60" s="128"/>
      <c r="J60" s="129"/>
      <c r="K60" s="51" t="s">
        <v>149</v>
      </c>
      <c r="L60" s="54">
        <f ca="1">(IF(B53&gt;1,(I53/(B53+2)+L59),I53/4+L59))</f>
        <v>1.5</v>
      </c>
    </row>
    <row r="61" spans="1:12" customFormat="1" ht="15.75" hidden="1" customHeight="1" x14ac:dyDescent="0.3">
      <c r="A61" s="99" t="s">
        <v>215</v>
      </c>
      <c r="B61" s="100" t="s">
        <v>214</v>
      </c>
      <c r="C61" s="59">
        <v>3</v>
      </c>
      <c r="D61" s="101">
        <f ca="1">((100/I53)*C61)/100</f>
        <v>1</v>
      </c>
      <c r="E61" s="102"/>
      <c r="F61" s="122"/>
      <c r="G61" s="122"/>
      <c r="H61" s="127"/>
      <c r="I61" s="128"/>
      <c r="J61" s="129"/>
      <c r="K61" s="51" t="s">
        <v>216</v>
      </c>
      <c r="L61" s="54">
        <f>(IF(B53&gt;1,(I53/(B53+2)+L60),0))</f>
        <v>0</v>
      </c>
    </row>
    <row r="62" spans="1:12" customFormat="1" ht="15.75" hidden="1" customHeight="1" x14ac:dyDescent="0.3">
      <c r="A62" s="99" t="s">
        <v>217</v>
      </c>
      <c r="B62" s="100" t="s">
        <v>218</v>
      </c>
      <c r="C62" s="59">
        <v>3</v>
      </c>
      <c r="D62" s="101">
        <f ca="1">((100/(I53))*C62)/100</f>
        <v>1</v>
      </c>
      <c r="E62" s="102"/>
      <c r="F62" s="122"/>
      <c r="G62" s="122"/>
      <c r="H62" s="127"/>
      <c r="I62" s="128"/>
      <c r="J62" s="129"/>
      <c r="K62" s="51" t="s">
        <v>219</v>
      </c>
      <c r="L62" s="54">
        <f>(IF(B53&gt;2,(I53/(B53+2)+L61),0))</f>
        <v>0</v>
      </c>
    </row>
    <row r="63" spans="1:12" customFormat="1" ht="15.75" hidden="1" customHeight="1" x14ac:dyDescent="0.3">
      <c r="A63" s="99" t="s">
        <v>220</v>
      </c>
      <c r="B63" s="100" t="s">
        <v>220</v>
      </c>
      <c r="C63" s="60">
        <v>3</v>
      </c>
      <c r="D63" s="101">
        <f ca="1">((100/I53)*C63)/100</f>
        <v>1</v>
      </c>
      <c r="E63" s="102"/>
      <c r="F63" s="122"/>
      <c r="G63" s="122"/>
      <c r="H63" s="127"/>
      <c r="I63" s="128"/>
      <c r="J63" s="129"/>
      <c r="K63" s="51" t="s">
        <v>221</v>
      </c>
      <c r="L63" s="55">
        <f>(IF(B53&gt;3,(I53/(B53+2)+L62),0))</f>
        <v>0</v>
      </c>
    </row>
    <row r="64" spans="1:12" customFormat="1" ht="15.75" hidden="1" customHeight="1" x14ac:dyDescent="0.3">
      <c r="A64" s="99" t="s">
        <v>222</v>
      </c>
      <c r="B64" s="100"/>
      <c r="C64" s="59">
        <v>3</v>
      </c>
      <c r="D64" s="101">
        <f ca="1">((100/I53)*C64)/100</f>
        <v>1</v>
      </c>
      <c r="E64" s="102"/>
      <c r="F64" s="122"/>
      <c r="G64" s="122"/>
      <c r="H64" s="127"/>
      <c r="I64" s="128"/>
      <c r="J64" s="129"/>
      <c r="K64" s="51" t="s">
        <v>223</v>
      </c>
      <c r="L64" s="54">
        <f>(IF(B53&gt;4,(I53/(B53+2)+L63),0))</f>
        <v>0</v>
      </c>
    </row>
    <row r="65" spans="1:12" customFormat="1" ht="15.75" hidden="1" customHeight="1" x14ac:dyDescent="0.3">
      <c r="A65" s="99" t="s">
        <v>224</v>
      </c>
      <c r="B65" s="100" t="s">
        <v>224</v>
      </c>
      <c r="C65" s="59">
        <v>3</v>
      </c>
      <c r="D65" s="101">
        <f ca="1">((100/(I53))*C65)/100</f>
        <v>1</v>
      </c>
      <c r="E65" s="102"/>
      <c r="F65" s="122"/>
      <c r="G65" s="122"/>
      <c r="H65" s="127"/>
      <c r="I65" s="128"/>
      <c r="J65" s="129"/>
      <c r="K65" s="51" t="s">
        <v>150</v>
      </c>
      <c r="L65" s="54">
        <f ca="1">(IF(B53=1,(I53/(B53+3)+L60),IF(B53=0,(I53/4+L60),IF(B53&gt;1,0))))</f>
        <v>2.25</v>
      </c>
    </row>
    <row r="66" spans="1:12" customFormat="1" ht="16.5" hidden="1" customHeight="1" thickBot="1" x14ac:dyDescent="0.35">
      <c r="A66" s="183" t="s">
        <v>225</v>
      </c>
      <c r="B66" s="184"/>
      <c r="C66" s="61">
        <v>3</v>
      </c>
      <c r="D66" s="185">
        <f ca="1">((100/(I53))*C66)/100</f>
        <v>1</v>
      </c>
      <c r="E66" s="186"/>
      <c r="F66" s="123"/>
      <c r="G66" s="123"/>
      <c r="H66" s="130"/>
      <c r="I66" s="131"/>
      <c r="J66" s="132"/>
      <c r="K66" s="56" t="s">
        <v>151</v>
      </c>
      <c r="L66" s="57">
        <f ca="1">(IF(B53&gt;1.5,(I53/(B53+2)+L60+MAX(0,L61-L60)+MAX(0,L62-L61)+MAX(0,L63-L62)+MAX(0,L64-L63)+MAX(0,L65-L64)),IF(B53=1,(I53/(B53+3)+L65),IF(B53=0,I53/4+L65))))</f>
        <v>3</v>
      </c>
    </row>
    <row r="67" spans="1:12" customFormat="1" ht="15.75" customHeight="1" x14ac:dyDescent="0.3">
      <c r="A67" s="108" t="s">
        <v>202</v>
      </c>
      <c r="B67" s="109"/>
      <c r="C67" s="110" t="s">
        <v>231</v>
      </c>
      <c r="D67" s="111"/>
      <c r="E67" s="111"/>
      <c r="F67" s="111"/>
      <c r="G67" s="111"/>
      <c r="H67" s="111"/>
      <c r="I67" s="111"/>
      <c r="J67" s="112"/>
      <c r="K67" s="45"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Plinth, RCC, Brick, Plaster, Flooring, Painting work Completed. Finishing work is in process.</v>
      </c>
      <c r="L67" s="46"/>
    </row>
    <row r="68" spans="1:12" customFormat="1" ht="15.6" x14ac:dyDescent="0.3">
      <c r="A68" s="47" t="s">
        <v>122</v>
      </c>
      <c r="B68" s="48">
        <v>0</v>
      </c>
      <c r="C68" s="48" t="s">
        <v>124</v>
      </c>
      <c r="D68" s="48">
        <v>1</v>
      </c>
      <c r="E68" s="82" t="s">
        <v>123</v>
      </c>
      <c r="F68" s="83"/>
      <c r="G68" s="48">
        <v>0</v>
      </c>
      <c r="H68" s="48" t="s">
        <v>203</v>
      </c>
      <c r="I68" s="82">
        <f ca="1">--TRIM(RIGHT(SUBSTITUTE(LEFT(C67,_xlfn.AGGREGATE(16,6,FIND({0,1,2,3,4,5,6,7,8,9},C67,ROW(INDIRECT("1:"&amp;LEN(C67)))),1))," ",REPT(" ",LEN(C67))),LEN(C67)))</f>
        <v>3</v>
      </c>
      <c r="J68" s="84"/>
      <c r="K68" s="49"/>
      <c r="L68" s="50"/>
    </row>
    <row r="69" spans="1:12" customFormat="1" ht="33" customHeight="1" x14ac:dyDescent="0.3">
      <c r="A69" s="103" t="s">
        <v>204</v>
      </c>
      <c r="B69" s="104"/>
      <c r="C69" s="105" t="str">
        <f ca="1">K67</f>
        <v>Plinth, RCC, Brick, Plaster, Flooring, Painting work Completed. Finishing work is in process.</v>
      </c>
      <c r="D69" s="106"/>
      <c r="E69" s="106"/>
      <c r="F69" s="106"/>
      <c r="G69" s="106"/>
      <c r="H69" s="106"/>
      <c r="I69" s="106"/>
      <c r="J69" s="107"/>
      <c r="K69" s="49" t="s">
        <v>205</v>
      </c>
      <c r="L69" s="50"/>
    </row>
    <row r="70" spans="1:12" customFormat="1" ht="15.75" customHeight="1" x14ac:dyDescent="0.3">
      <c r="A70" s="187" t="s">
        <v>30</v>
      </c>
      <c r="B70" s="83"/>
      <c r="C70" s="58" t="s">
        <v>206</v>
      </c>
      <c r="D70" s="188" t="s">
        <v>207</v>
      </c>
      <c r="E70" s="188"/>
      <c r="F70" s="188" t="s">
        <v>208</v>
      </c>
      <c r="G70" s="188"/>
      <c r="H70" s="188" t="s">
        <v>209</v>
      </c>
      <c r="I70" s="188"/>
      <c r="J70" s="189"/>
      <c r="K70" s="51" t="s">
        <v>210</v>
      </c>
      <c r="L70" s="52">
        <f ca="1">I68*25%</f>
        <v>0.75</v>
      </c>
    </row>
    <row r="71" spans="1:12" customFormat="1" ht="15.75" customHeight="1" x14ac:dyDescent="0.3">
      <c r="A71" s="99" t="s">
        <v>211</v>
      </c>
      <c r="B71" s="100"/>
      <c r="C71" s="59">
        <f ca="1">L72</f>
        <v>3</v>
      </c>
      <c r="D71" s="101">
        <f ca="1">((100/I68)*C71)/100</f>
        <v>1</v>
      </c>
      <c r="E71" s="102"/>
      <c r="F71" s="122">
        <f ca="1">(((C72/I68*10)+(40/(D68+G68+I68)*C73)+(7.5/(I68)*C74)+(7.5/(I68)*C75)+(10/I68*C76)+(10/I68*C77)+(5/I68*C78)+(5/I68*C79)+(5/I68*C80))/100)</f>
        <v>0.93333333333333346</v>
      </c>
      <c r="G71" s="122"/>
      <c r="H71" s="124">
        <f ca="1">((((C71/I68)*20)+((C72/I68)*25)+(30/(I68+G68+D68)*C73)+(5/I68*C74)+(5/I68*C75)+(5/I68*C76)+(5/I68*C77)+(0/I68*C78)+(0/I68*C79)+(5/I68*C80))/100)</f>
        <v>0.96666666666666667</v>
      </c>
      <c r="I71" s="125"/>
      <c r="J71" s="126"/>
      <c r="K71" s="51" t="s">
        <v>144</v>
      </c>
      <c r="L71" s="53">
        <f ca="1">I68*50%</f>
        <v>1.5</v>
      </c>
    </row>
    <row r="72" spans="1:12" customFormat="1" ht="15.6" x14ac:dyDescent="0.3">
      <c r="A72" s="99" t="s">
        <v>31</v>
      </c>
      <c r="B72" s="100"/>
      <c r="C72" s="60">
        <f ca="1">L80</f>
        <v>3</v>
      </c>
      <c r="D72" s="101">
        <f ca="1">((100/I68)*C72)/100</f>
        <v>1</v>
      </c>
      <c r="E72" s="102"/>
      <c r="F72" s="122"/>
      <c r="G72" s="122"/>
      <c r="H72" s="127"/>
      <c r="I72" s="128"/>
      <c r="J72" s="129"/>
      <c r="K72" s="51" t="s">
        <v>147</v>
      </c>
      <c r="L72" s="53">
        <f ca="1">I68</f>
        <v>3</v>
      </c>
    </row>
    <row r="73" spans="1:12" customFormat="1" ht="15.75" customHeight="1" x14ac:dyDescent="0.3">
      <c r="A73" s="99" t="s">
        <v>212</v>
      </c>
      <c r="B73" s="100"/>
      <c r="C73" s="60">
        <f ca="1">D68+I68</f>
        <v>4</v>
      </c>
      <c r="D73" s="101">
        <f ca="1">((100/(D68+G68+I68))*C73)/100</f>
        <v>1</v>
      </c>
      <c r="E73" s="102"/>
      <c r="F73" s="122"/>
      <c r="G73" s="122"/>
      <c r="H73" s="127"/>
      <c r="I73" s="128"/>
      <c r="J73" s="129"/>
      <c r="K73" s="51" t="s">
        <v>148</v>
      </c>
      <c r="L73" s="54">
        <f ca="1">(IF(B68&gt;1,(I68/(B68+2)),I68/4))</f>
        <v>0.75</v>
      </c>
    </row>
    <row r="74" spans="1:12" customFormat="1" ht="15.75" customHeight="1" x14ac:dyDescent="0.3">
      <c r="A74" s="99" t="s">
        <v>213</v>
      </c>
      <c r="B74" s="100" t="s">
        <v>214</v>
      </c>
      <c r="C74" s="59">
        <v>3</v>
      </c>
      <c r="D74" s="101">
        <f ca="1">((100/I68)*C74)/100</f>
        <v>1</v>
      </c>
      <c r="E74" s="102"/>
      <c r="F74" s="122"/>
      <c r="G74" s="122"/>
      <c r="H74" s="127"/>
      <c r="I74" s="128"/>
      <c r="J74" s="129"/>
      <c r="K74" s="51" t="s">
        <v>149</v>
      </c>
      <c r="L74" s="54">
        <f ca="1">(IF(B68&gt;1,(I68/(B68+2)+L73),I68/4+L73))</f>
        <v>1.5</v>
      </c>
    </row>
    <row r="75" spans="1:12" customFormat="1" ht="15.75" customHeight="1" x14ac:dyDescent="0.3">
      <c r="A75" s="99" t="s">
        <v>215</v>
      </c>
      <c r="B75" s="100" t="s">
        <v>214</v>
      </c>
      <c r="C75" s="59">
        <v>3</v>
      </c>
      <c r="D75" s="101">
        <f ca="1">((100/I68)*C75)/100</f>
        <v>1</v>
      </c>
      <c r="E75" s="102"/>
      <c r="F75" s="122"/>
      <c r="G75" s="122"/>
      <c r="H75" s="127"/>
      <c r="I75" s="128"/>
      <c r="J75" s="129"/>
      <c r="K75" s="51" t="s">
        <v>216</v>
      </c>
      <c r="L75" s="54">
        <f>(IF(B68&gt;1,(I68/(B68+2)+L74),0))</f>
        <v>0</v>
      </c>
    </row>
    <row r="76" spans="1:12" customFormat="1" ht="15.75" customHeight="1" x14ac:dyDescent="0.3">
      <c r="A76" s="99" t="s">
        <v>217</v>
      </c>
      <c r="B76" s="100" t="s">
        <v>218</v>
      </c>
      <c r="C76" s="59">
        <v>3</v>
      </c>
      <c r="D76" s="101">
        <f ca="1">((100/(I68))*C76)/100</f>
        <v>1</v>
      </c>
      <c r="E76" s="102"/>
      <c r="F76" s="122"/>
      <c r="G76" s="122"/>
      <c r="H76" s="127"/>
      <c r="I76" s="128"/>
      <c r="J76" s="129"/>
      <c r="K76" s="51" t="s">
        <v>219</v>
      </c>
      <c r="L76" s="54">
        <f>(IF(B68&gt;2,(I68/(B68+2)+L75),0))</f>
        <v>0</v>
      </c>
    </row>
    <row r="77" spans="1:12" customFormat="1" ht="15.75" customHeight="1" x14ac:dyDescent="0.3">
      <c r="A77" s="99" t="s">
        <v>220</v>
      </c>
      <c r="B77" s="100" t="s">
        <v>220</v>
      </c>
      <c r="C77" s="60">
        <v>3</v>
      </c>
      <c r="D77" s="101">
        <f ca="1">((100/I68)*C77)/100</f>
        <v>1</v>
      </c>
      <c r="E77" s="102"/>
      <c r="F77" s="122"/>
      <c r="G77" s="122"/>
      <c r="H77" s="127"/>
      <c r="I77" s="128"/>
      <c r="J77" s="129"/>
      <c r="K77" s="51" t="s">
        <v>221</v>
      </c>
      <c r="L77" s="55">
        <f>(IF(B68&gt;3,(I68/(B68+2)+L76),0))</f>
        <v>0</v>
      </c>
    </row>
    <row r="78" spans="1:12" customFormat="1" ht="15.75" customHeight="1" x14ac:dyDescent="0.3">
      <c r="A78" s="99" t="s">
        <v>222</v>
      </c>
      <c r="B78" s="100"/>
      <c r="C78" s="59">
        <v>3</v>
      </c>
      <c r="D78" s="101">
        <f ca="1">((100/I68)*C78)/100</f>
        <v>1</v>
      </c>
      <c r="E78" s="102"/>
      <c r="F78" s="122"/>
      <c r="G78" s="122"/>
      <c r="H78" s="127"/>
      <c r="I78" s="128"/>
      <c r="J78" s="129"/>
      <c r="K78" s="51" t="s">
        <v>223</v>
      </c>
      <c r="L78" s="54">
        <f>(IF(B68&gt;4,(I68/(B68+2)+L77),0))</f>
        <v>0</v>
      </c>
    </row>
    <row r="79" spans="1:12" customFormat="1" ht="15.75" customHeight="1" x14ac:dyDescent="0.3">
      <c r="A79" s="99" t="s">
        <v>224</v>
      </c>
      <c r="B79" s="100" t="s">
        <v>224</v>
      </c>
      <c r="C79" s="59">
        <v>1</v>
      </c>
      <c r="D79" s="101">
        <f ca="1">((100/(I68))*C79)/100</f>
        <v>0.33333333333333337</v>
      </c>
      <c r="E79" s="102"/>
      <c r="F79" s="122"/>
      <c r="G79" s="122"/>
      <c r="H79" s="127"/>
      <c r="I79" s="128"/>
      <c r="J79" s="129"/>
      <c r="K79" s="51" t="s">
        <v>150</v>
      </c>
      <c r="L79" s="54">
        <f ca="1">(IF(B68=1,(I68/(B68+3)+L74),IF(B68=0,(I68/4+L74),IF(B68&gt;1,0))))</f>
        <v>2.25</v>
      </c>
    </row>
    <row r="80" spans="1:12" customFormat="1" ht="16.5" customHeight="1" thickBot="1" x14ac:dyDescent="0.35">
      <c r="A80" s="183" t="s">
        <v>225</v>
      </c>
      <c r="B80" s="184"/>
      <c r="C80" s="61">
        <v>1</v>
      </c>
      <c r="D80" s="185">
        <f ca="1">((100/(I68))*C80)/100</f>
        <v>0.33333333333333337</v>
      </c>
      <c r="E80" s="186"/>
      <c r="F80" s="123"/>
      <c r="G80" s="123"/>
      <c r="H80" s="130"/>
      <c r="I80" s="131"/>
      <c r="J80" s="132"/>
      <c r="K80" s="56" t="s">
        <v>151</v>
      </c>
      <c r="L80" s="57">
        <f ca="1">(IF(B68&gt;1.5,(I68/(B68+2)+L74+MAX(0,L75-L74)+MAX(0,L76-L75)+MAX(0,L77-L76)+MAX(0,L78-L77)+MAX(0,L79-L78)),IF(B68=1,(I68/(B68+3)+L79),IF(B68=0,I68/4+L79))))</f>
        <v>3</v>
      </c>
    </row>
    <row r="81" spans="1:12" customFormat="1" ht="15.75" customHeight="1" x14ac:dyDescent="0.3">
      <c r="A81" s="77" t="s">
        <v>202</v>
      </c>
      <c r="B81" s="78"/>
      <c r="C81" s="79" t="s">
        <v>227</v>
      </c>
      <c r="D81" s="80"/>
      <c r="E81" s="80"/>
      <c r="F81" s="80"/>
      <c r="G81" s="80"/>
      <c r="H81" s="80"/>
      <c r="I81" s="80"/>
      <c r="J81" s="81"/>
      <c r="K81" s="45"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Excavation work Completed. Plinth work completed, RCC Slab, Brickwork, Internal Plaster, External Plaster, Flooring upto 2 Floor, Painting upto 1 Floor Completed</v>
      </c>
      <c r="L81" s="46"/>
    </row>
    <row r="82" spans="1:12" customFormat="1" ht="15.6" x14ac:dyDescent="0.3">
      <c r="A82" s="47" t="s">
        <v>122</v>
      </c>
      <c r="B82" s="48">
        <v>0</v>
      </c>
      <c r="C82" s="48" t="s">
        <v>124</v>
      </c>
      <c r="D82" s="48">
        <v>1</v>
      </c>
      <c r="E82" s="82" t="s">
        <v>123</v>
      </c>
      <c r="F82" s="83"/>
      <c r="G82" s="48">
        <v>0</v>
      </c>
      <c r="H82" s="48" t="s">
        <v>203</v>
      </c>
      <c r="I82" s="82">
        <f ca="1">--TRIM(RIGHT(SUBSTITUTE(LEFT(C81,_xlfn.AGGREGATE(16,6,FIND({0,1,2,3,4,5,6,7,8,9},C81,ROW(INDIRECT("1:"&amp;LEN(C81)))),1))," ",REPT(" ",LEN(C81))),LEN(C81)))</f>
        <v>3</v>
      </c>
      <c r="J82" s="84"/>
      <c r="K82" s="49"/>
      <c r="L82" s="50"/>
    </row>
    <row r="83" spans="1:12" customFormat="1" ht="46.5" customHeight="1" x14ac:dyDescent="0.3">
      <c r="A83" s="103" t="s">
        <v>204</v>
      </c>
      <c r="B83" s="104"/>
      <c r="C83" s="105" t="str">
        <f ca="1">K81</f>
        <v>Excavation work Completed. Plinth work completed, RCC Slab, Brickwork, Internal Plaster, External Plaster, Flooring upto 2 Floor, Painting upto 1 Floor Completed</v>
      </c>
      <c r="D83" s="106"/>
      <c r="E83" s="106"/>
      <c r="F83" s="106"/>
      <c r="G83" s="106"/>
      <c r="H83" s="106"/>
      <c r="I83" s="106"/>
      <c r="J83" s="107"/>
      <c r="K83" s="49" t="s">
        <v>205</v>
      </c>
      <c r="L83" s="50"/>
    </row>
    <row r="84" spans="1:12" customFormat="1" ht="15.75" customHeight="1" x14ac:dyDescent="0.3">
      <c r="A84" s="187" t="s">
        <v>30</v>
      </c>
      <c r="B84" s="83"/>
      <c r="C84" s="58" t="s">
        <v>206</v>
      </c>
      <c r="D84" s="188" t="s">
        <v>207</v>
      </c>
      <c r="E84" s="188"/>
      <c r="F84" s="188" t="s">
        <v>208</v>
      </c>
      <c r="G84" s="188"/>
      <c r="H84" s="188" t="s">
        <v>209</v>
      </c>
      <c r="I84" s="188"/>
      <c r="J84" s="189"/>
      <c r="K84" s="51" t="s">
        <v>210</v>
      </c>
      <c r="L84" s="52">
        <f ca="1">I82*25%</f>
        <v>0.75</v>
      </c>
    </row>
    <row r="85" spans="1:12" customFormat="1" ht="15.75" customHeight="1" x14ac:dyDescent="0.3">
      <c r="A85" s="99" t="s">
        <v>211</v>
      </c>
      <c r="B85" s="100"/>
      <c r="C85" s="59">
        <f ca="1">L86</f>
        <v>3</v>
      </c>
      <c r="D85" s="101">
        <f ca="1">((100/I82)*C85)/100</f>
        <v>1</v>
      </c>
      <c r="E85" s="102"/>
      <c r="F85" s="122">
        <f ca="1">(((C86/I82*10)+(40/(D82+G82+I82)*C87)+(7.5/(I82)*C88)+(7.5/(I82)*C89)+(10/I82*C90)+(10/I82*C91)+(5/I82*C92)+(5/I82*C93)+(5/I82*C94))/100)</f>
        <v>0.83333333333333348</v>
      </c>
      <c r="G85" s="122"/>
      <c r="H85" s="124">
        <f ca="1">((((C85/I82)*20)+((C86/I82)*25)+(30/(I82+G82+D82)*C87)+(5/I82*C88)+(5/I82*C89)+(5/I82*C90)+(5/I82*C91)+(0/I82*C92)+(0/I82*C93)+(5/I82*C94))/100)</f>
        <v>0.93333333333333324</v>
      </c>
      <c r="I85" s="125"/>
      <c r="J85" s="126"/>
      <c r="K85" s="51" t="s">
        <v>144</v>
      </c>
      <c r="L85" s="53">
        <f ca="1">I82*50%</f>
        <v>1.5</v>
      </c>
    </row>
    <row r="86" spans="1:12" customFormat="1" ht="15.6" x14ac:dyDescent="0.3">
      <c r="A86" s="99" t="s">
        <v>31</v>
      </c>
      <c r="B86" s="100"/>
      <c r="C86" s="60">
        <f ca="1">L94</f>
        <v>3</v>
      </c>
      <c r="D86" s="101">
        <f ca="1">((100/I82)*C86)/100</f>
        <v>1</v>
      </c>
      <c r="E86" s="102"/>
      <c r="F86" s="122"/>
      <c r="G86" s="122"/>
      <c r="H86" s="127"/>
      <c r="I86" s="128"/>
      <c r="J86" s="129"/>
      <c r="K86" s="51" t="s">
        <v>147</v>
      </c>
      <c r="L86" s="53">
        <f ca="1">I82</f>
        <v>3</v>
      </c>
    </row>
    <row r="87" spans="1:12" customFormat="1" ht="15.75" customHeight="1" x14ac:dyDescent="0.3">
      <c r="A87" s="99" t="s">
        <v>212</v>
      </c>
      <c r="B87" s="100"/>
      <c r="C87" s="60">
        <v>4</v>
      </c>
      <c r="D87" s="101">
        <f ca="1">((100/(D82+G82+I82))*C87)/100</f>
        <v>1</v>
      </c>
      <c r="E87" s="102"/>
      <c r="F87" s="122"/>
      <c r="G87" s="122"/>
      <c r="H87" s="127"/>
      <c r="I87" s="128"/>
      <c r="J87" s="129"/>
      <c r="K87" s="51" t="s">
        <v>148</v>
      </c>
      <c r="L87" s="54">
        <f ca="1">(IF(B82&gt;1,(I82/(B82+2)),I82/4))</f>
        <v>0.75</v>
      </c>
    </row>
    <row r="88" spans="1:12" customFormat="1" ht="15.75" customHeight="1" x14ac:dyDescent="0.3">
      <c r="A88" s="99" t="s">
        <v>213</v>
      </c>
      <c r="B88" s="100" t="s">
        <v>214</v>
      </c>
      <c r="C88" s="59">
        <v>3</v>
      </c>
      <c r="D88" s="101">
        <f ca="1">((100/I82)*C88)/100</f>
        <v>1</v>
      </c>
      <c r="E88" s="102"/>
      <c r="F88" s="122"/>
      <c r="G88" s="122"/>
      <c r="H88" s="127"/>
      <c r="I88" s="128"/>
      <c r="J88" s="129"/>
      <c r="K88" s="51" t="s">
        <v>149</v>
      </c>
      <c r="L88" s="54">
        <f ca="1">(IF(B82&gt;1,(I82/(B82+2)+L87),I82/4+L87))</f>
        <v>1.5</v>
      </c>
    </row>
    <row r="89" spans="1:12" customFormat="1" ht="15.75" customHeight="1" x14ac:dyDescent="0.3">
      <c r="A89" s="99" t="s">
        <v>215</v>
      </c>
      <c r="B89" s="100" t="s">
        <v>214</v>
      </c>
      <c r="C89" s="59">
        <v>3</v>
      </c>
      <c r="D89" s="101">
        <f ca="1">((100/I82)*C89)/100</f>
        <v>1</v>
      </c>
      <c r="E89" s="102"/>
      <c r="F89" s="122"/>
      <c r="G89" s="122"/>
      <c r="H89" s="127"/>
      <c r="I89" s="128"/>
      <c r="J89" s="129"/>
      <c r="K89" s="51" t="s">
        <v>216</v>
      </c>
      <c r="L89" s="54">
        <f>(IF(B82&gt;1,(I82/(B82+2)+L88),0))</f>
        <v>0</v>
      </c>
    </row>
    <row r="90" spans="1:12" customFormat="1" ht="15.75" customHeight="1" x14ac:dyDescent="0.3">
      <c r="A90" s="99" t="s">
        <v>217</v>
      </c>
      <c r="B90" s="100" t="s">
        <v>218</v>
      </c>
      <c r="C90" s="59">
        <v>3</v>
      </c>
      <c r="D90" s="101">
        <f ca="1">((100/(I82))*C90)/100</f>
        <v>1</v>
      </c>
      <c r="E90" s="102"/>
      <c r="F90" s="122"/>
      <c r="G90" s="122"/>
      <c r="H90" s="127"/>
      <c r="I90" s="128"/>
      <c r="J90" s="129"/>
      <c r="K90" s="51" t="s">
        <v>219</v>
      </c>
      <c r="L90" s="54">
        <f>(IF(B82&gt;2,(I82/(B82+2)+L89),0))</f>
        <v>0</v>
      </c>
    </row>
    <row r="91" spans="1:12" customFormat="1" ht="15.75" customHeight="1" x14ac:dyDescent="0.3">
      <c r="A91" s="99" t="s">
        <v>220</v>
      </c>
      <c r="B91" s="100" t="s">
        <v>220</v>
      </c>
      <c r="C91" s="59">
        <v>2</v>
      </c>
      <c r="D91" s="101">
        <f ca="1">((100/I82)*C91)/100</f>
        <v>0.66666666666666674</v>
      </c>
      <c r="E91" s="102"/>
      <c r="F91" s="122"/>
      <c r="G91" s="122"/>
      <c r="H91" s="127"/>
      <c r="I91" s="128"/>
      <c r="J91" s="129"/>
      <c r="K91" s="51" t="s">
        <v>221</v>
      </c>
      <c r="L91" s="55">
        <f>(IF(B82&gt;3,(I82/(B82+2)+L90),0))</f>
        <v>0</v>
      </c>
    </row>
    <row r="92" spans="1:12" customFormat="1" ht="15.75" customHeight="1" x14ac:dyDescent="0.3">
      <c r="A92" s="99" t="s">
        <v>222</v>
      </c>
      <c r="B92" s="100"/>
      <c r="C92" s="59">
        <v>1</v>
      </c>
      <c r="D92" s="101">
        <f ca="1">((100/I82)*C92)/100</f>
        <v>0.33333333333333337</v>
      </c>
      <c r="E92" s="102"/>
      <c r="F92" s="122"/>
      <c r="G92" s="122"/>
      <c r="H92" s="127"/>
      <c r="I92" s="128"/>
      <c r="J92" s="129"/>
      <c r="K92" s="51" t="s">
        <v>223</v>
      </c>
      <c r="L92" s="54">
        <f>(IF(B82&gt;4,(I82/(B82+2)+L91),0))</f>
        <v>0</v>
      </c>
    </row>
    <row r="93" spans="1:12" customFormat="1" ht="15.75" customHeight="1" x14ac:dyDescent="0.3">
      <c r="A93" s="99" t="s">
        <v>224</v>
      </c>
      <c r="B93" s="100" t="s">
        <v>224</v>
      </c>
      <c r="C93" s="59">
        <v>0</v>
      </c>
      <c r="D93" s="101">
        <f ca="1">((100/(I82))*C93)/100</f>
        <v>0</v>
      </c>
      <c r="E93" s="102"/>
      <c r="F93" s="122"/>
      <c r="G93" s="122"/>
      <c r="H93" s="127"/>
      <c r="I93" s="128"/>
      <c r="J93" s="129"/>
      <c r="K93" s="51" t="s">
        <v>150</v>
      </c>
      <c r="L93" s="54">
        <f ca="1">(IF(B82=1,(I82/(B82+3)+L88),IF(B82=0,(I82/4+L88),IF(B82&gt;1,0))))</f>
        <v>2.25</v>
      </c>
    </row>
    <row r="94" spans="1:12" customFormat="1" ht="16.5" customHeight="1" thickBot="1" x14ac:dyDescent="0.35">
      <c r="A94" s="183" t="s">
        <v>225</v>
      </c>
      <c r="B94" s="184"/>
      <c r="C94" s="61">
        <v>0</v>
      </c>
      <c r="D94" s="185">
        <f ca="1">((100/(I82))*C94)/100</f>
        <v>0</v>
      </c>
      <c r="E94" s="186"/>
      <c r="F94" s="123"/>
      <c r="G94" s="123"/>
      <c r="H94" s="130"/>
      <c r="I94" s="131"/>
      <c r="J94" s="132"/>
      <c r="K94" s="56" t="s">
        <v>151</v>
      </c>
      <c r="L94" s="57">
        <f ca="1">(IF(B82&gt;1.5,(I82/(B82+2)+L88+MAX(0,L89-L88)+MAX(0,L90-L89)+MAX(0,L91-L90)+MAX(0,L92-L91)+MAX(0,L93-L92)),IF(B82=1,(I82/(B82+3)+L93),IF(B82=0,I82/4+L93))))</f>
        <v>3</v>
      </c>
    </row>
    <row r="95" spans="1:12" x14ac:dyDescent="0.25">
      <c r="A95" s="66" t="s">
        <v>54</v>
      </c>
      <c r="B95" s="67"/>
      <c r="C95" s="67"/>
      <c r="D95" s="67"/>
      <c r="E95" s="67"/>
      <c r="F95" s="67"/>
      <c r="G95" s="67"/>
      <c r="H95" s="67"/>
      <c r="I95" s="67"/>
      <c r="J95" s="68"/>
    </row>
    <row r="96" spans="1:12" x14ac:dyDescent="0.25">
      <c r="A96" s="66" t="s">
        <v>44</v>
      </c>
      <c r="B96" s="67"/>
      <c r="C96" s="67"/>
      <c r="D96" s="67"/>
      <c r="E96" s="67"/>
      <c r="F96" s="67"/>
      <c r="G96" s="67"/>
      <c r="H96" s="67"/>
      <c r="I96" s="67"/>
      <c r="J96" s="68"/>
    </row>
    <row r="97" spans="1:15" ht="15" customHeight="1" x14ac:dyDescent="0.25">
      <c r="A97" s="133" t="s">
        <v>74</v>
      </c>
      <c r="B97" s="134"/>
      <c r="C97" s="134"/>
      <c r="D97" s="134"/>
      <c r="E97" s="134"/>
      <c r="F97" s="134"/>
      <c r="G97" s="134"/>
      <c r="H97" s="134"/>
      <c r="I97" s="134"/>
      <c r="J97" s="135"/>
    </row>
    <row r="98" spans="1:15" x14ac:dyDescent="0.25">
      <c r="A98" s="136"/>
      <c r="B98" s="137"/>
      <c r="C98" s="137"/>
      <c r="D98" s="137"/>
      <c r="E98" s="137"/>
      <c r="F98" s="137"/>
      <c r="G98" s="137"/>
      <c r="H98" s="137"/>
      <c r="I98" s="137"/>
      <c r="J98" s="138"/>
    </row>
    <row r="99" spans="1:15" x14ac:dyDescent="0.25">
      <c r="A99" s="139" t="s">
        <v>24</v>
      </c>
      <c r="B99" s="140"/>
      <c r="C99" s="140"/>
      <c r="D99" s="140"/>
      <c r="E99" s="140"/>
      <c r="F99" s="140"/>
      <c r="G99" s="140"/>
      <c r="H99" s="140"/>
      <c r="I99" s="140"/>
      <c r="J99" s="141"/>
    </row>
    <row r="100" spans="1:15" ht="15" customHeight="1" x14ac:dyDescent="0.25">
      <c r="A100" s="66" t="s">
        <v>101</v>
      </c>
      <c r="B100" s="67"/>
      <c r="C100" s="67"/>
      <c r="D100" s="67"/>
      <c r="E100" s="67"/>
      <c r="F100" s="68"/>
      <c r="G100" s="89">
        <v>4700</v>
      </c>
      <c r="H100" s="90"/>
      <c r="I100" s="90"/>
      <c r="J100" s="91"/>
      <c r="L100" s="182"/>
      <c r="M100" s="182"/>
      <c r="N100" s="182"/>
      <c r="O100" s="182"/>
    </row>
    <row r="101" spans="1:15" ht="15" customHeight="1" x14ac:dyDescent="0.25">
      <c r="A101" s="66" t="s">
        <v>199</v>
      </c>
      <c r="B101" s="67"/>
      <c r="C101" s="67"/>
      <c r="D101" s="67"/>
      <c r="E101" s="67"/>
      <c r="F101" s="68"/>
      <c r="G101" s="89" t="s">
        <v>130</v>
      </c>
      <c r="H101" s="90"/>
      <c r="I101" s="90"/>
      <c r="J101" s="91"/>
      <c r="L101" s="182"/>
      <c r="M101" s="182"/>
      <c r="N101" s="182"/>
      <c r="O101" s="182"/>
    </row>
    <row r="102" spans="1:15" s="29" customFormat="1" ht="14.4" customHeight="1" x14ac:dyDescent="0.25">
      <c r="A102" s="139" t="s">
        <v>73</v>
      </c>
      <c r="B102" s="140"/>
      <c r="C102" s="140"/>
      <c r="D102" s="140"/>
      <c r="E102" s="140"/>
      <c r="F102" s="141"/>
      <c r="G102" s="89">
        <f>G100*0.8</f>
        <v>3760</v>
      </c>
      <c r="H102" s="90"/>
      <c r="I102" s="90"/>
      <c r="J102" s="91"/>
    </row>
    <row r="103" spans="1:15" ht="182.4" customHeight="1" x14ac:dyDescent="0.25">
      <c r="A103" s="200" t="s">
        <v>239</v>
      </c>
      <c r="B103" s="201"/>
      <c r="C103" s="201"/>
      <c r="D103" s="201"/>
      <c r="E103" s="201"/>
      <c r="F103" s="201"/>
      <c r="G103" s="201"/>
      <c r="H103" s="201"/>
      <c r="I103" s="201"/>
      <c r="J103" s="202"/>
    </row>
    <row r="104" spans="1:15" x14ac:dyDescent="0.25">
      <c r="A104" s="85" t="s">
        <v>25</v>
      </c>
      <c r="B104" s="86"/>
      <c r="C104" s="86"/>
      <c r="D104" s="86"/>
      <c r="E104" s="86"/>
      <c r="F104" s="86"/>
      <c r="G104" s="86"/>
      <c r="H104" s="86"/>
      <c r="I104" s="86"/>
      <c r="J104" s="87"/>
    </row>
    <row r="105" spans="1:15" x14ac:dyDescent="0.25">
      <c r="A105" s="66" t="s">
        <v>29</v>
      </c>
      <c r="B105" s="67"/>
      <c r="C105" s="67"/>
      <c r="D105" s="67"/>
      <c r="E105" s="67"/>
      <c r="F105" s="67"/>
      <c r="G105" s="67"/>
      <c r="H105" s="67"/>
      <c r="I105" s="67"/>
      <c r="J105" s="68"/>
    </row>
    <row r="106" spans="1:15" x14ac:dyDescent="0.25">
      <c r="A106" s="85" t="s">
        <v>27</v>
      </c>
      <c r="B106" s="86"/>
      <c r="C106" s="86"/>
      <c r="D106" s="86"/>
      <c r="E106" s="86"/>
      <c r="F106" s="86"/>
      <c r="G106" s="86"/>
      <c r="H106" s="86"/>
      <c r="I106" s="86"/>
      <c r="J106" s="87"/>
    </row>
    <row r="107" spans="1:15" x14ac:dyDescent="0.25">
      <c r="A107" s="66" t="s">
        <v>34</v>
      </c>
      <c r="B107" s="67"/>
      <c r="C107" s="67"/>
      <c r="D107" s="67"/>
      <c r="E107" s="67"/>
      <c r="F107" s="67"/>
      <c r="G107" s="67"/>
      <c r="H107" s="67"/>
      <c r="I107" s="67"/>
      <c r="J107" s="68"/>
    </row>
    <row r="108" spans="1:15" x14ac:dyDescent="0.25">
      <c r="A108" s="66" t="s">
        <v>105</v>
      </c>
      <c r="B108" s="67"/>
      <c r="C108" s="67"/>
      <c r="D108" s="67"/>
      <c r="E108" s="67"/>
      <c r="F108" s="67"/>
      <c r="G108" s="67"/>
      <c r="H108" s="67"/>
      <c r="I108" s="67"/>
      <c r="J108" s="68"/>
    </row>
    <row r="109" spans="1:15" x14ac:dyDescent="0.25">
      <c r="A109" s="66" t="s">
        <v>106</v>
      </c>
      <c r="B109" s="67"/>
      <c r="C109" s="67"/>
      <c r="D109" s="67"/>
      <c r="E109" s="67"/>
      <c r="F109" s="67"/>
      <c r="G109" s="67"/>
      <c r="H109" s="67"/>
      <c r="I109" s="67"/>
      <c r="J109" s="68"/>
    </row>
    <row r="110" spans="1:15" ht="18" customHeight="1" x14ac:dyDescent="0.25">
      <c r="A110" s="72" t="s">
        <v>107</v>
      </c>
      <c r="B110" s="153"/>
      <c r="C110" s="153"/>
      <c r="D110" s="153"/>
      <c r="E110" s="153"/>
      <c r="F110" s="153"/>
      <c r="G110" s="153"/>
      <c r="H110" s="153"/>
      <c r="I110" s="153"/>
      <c r="J110" s="73"/>
    </row>
    <row r="111" spans="1:15" ht="15" customHeight="1" x14ac:dyDescent="0.25">
      <c r="A111" s="191" t="s">
        <v>26</v>
      </c>
      <c r="B111" s="192"/>
      <c r="C111" s="192"/>
      <c r="D111" s="192"/>
      <c r="E111" s="192"/>
      <c r="F111" s="192"/>
      <c r="G111" s="192"/>
      <c r="H111" s="192"/>
      <c r="I111" s="192"/>
      <c r="J111" s="193"/>
    </row>
    <row r="112" spans="1:15" x14ac:dyDescent="0.25">
      <c r="A112" s="194"/>
      <c r="B112" s="195"/>
      <c r="C112" s="195"/>
      <c r="D112" s="195"/>
      <c r="E112" s="195"/>
      <c r="F112" s="195"/>
      <c r="G112" s="195"/>
      <c r="H112" s="195"/>
      <c r="I112" s="195"/>
      <c r="J112" s="196"/>
    </row>
    <row r="113" spans="1:10" x14ac:dyDescent="0.25">
      <c r="A113" s="194"/>
      <c r="B113" s="195"/>
      <c r="C113" s="195"/>
      <c r="D113" s="195"/>
      <c r="E113" s="195"/>
      <c r="F113" s="195"/>
      <c r="G113" s="195"/>
      <c r="H113" s="195"/>
      <c r="I113" s="195"/>
      <c r="J113" s="196"/>
    </row>
    <row r="114" spans="1:10" x14ac:dyDescent="0.25">
      <c r="A114" s="197"/>
      <c r="B114" s="198"/>
      <c r="C114" s="198"/>
      <c r="D114" s="198"/>
      <c r="E114" s="198"/>
      <c r="F114" s="198"/>
      <c r="G114" s="198"/>
      <c r="H114" s="198"/>
      <c r="I114" s="198"/>
      <c r="J114" s="199"/>
    </row>
    <row r="115" spans="1:10" x14ac:dyDescent="0.25">
      <c r="A115" s="10" t="s">
        <v>153</v>
      </c>
      <c r="B115" s="10"/>
      <c r="C115" s="10"/>
      <c r="D115" s="10" t="str">
        <f>F8</f>
        <v>Sai Angan (Wing A to F)</v>
      </c>
      <c r="E115" s="10"/>
      <c r="F115" s="10"/>
    </row>
    <row r="116" spans="1:10" s="10" customFormat="1" x14ac:dyDescent="0.25">
      <c r="D116" s="190"/>
      <c r="E116" s="190"/>
      <c r="F116" s="190"/>
    </row>
    <row r="117" spans="1:10" s="10" customFormat="1" x14ac:dyDescent="0.25"/>
    <row r="161" spans="1:2" x14ac:dyDescent="0.25">
      <c r="A161" s="10" t="s">
        <v>120</v>
      </c>
      <c r="B161" s="10"/>
    </row>
  </sheetData>
  <mergeCells count="229">
    <mergeCell ref="A74:B74"/>
    <mergeCell ref="D74:E74"/>
    <mergeCell ref="A75:B75"/>
    <mergeCell ref="D75:E75"/>
    <mergeCell ref="A76:B76"/>
    <mergeCell ref="D76:E76"/>
    <mergeCell ref="D116:F116"/>
    <mergeCell ref="A94:B94"/>
    <mergeCell ref="D94:E94"/>
    <mergeCell ref="A84:B84"/>
    <mergeCell ref="D84:E84"/>
    <mergeCell ref="F84:G84"/>
    <mergeCell ref="A101:F101"/>
    <mergeCell ref="G101:J101"/>
    <mergeCell ref="A111:J114"/>
    <mergeCell ref="A102:F102"/>
    <mergeCell ref="G102:J102"/>
    <mergeCell ref="A108:J108"/>
    <mergeCell ref="A105:J105"/>
    <mergeCell ref="A109:J109"/>
    <mergeCell ref="A110:J110"/>
    <mergeCell ref="A106:J106"/>
    <mergeCell ref="A103:J103"/>
    <mergeCell ref="A107:J107"/>
    <mergeCell ref="A104:J104"/>
    <mergeCell ref="A96:J96"/>
    <mergeCell ref="H84:J84"/>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5:J95"/>
    <mergeCell ref="E68:F68"/>
    <mergeCell ref="I68:J68"/>
    <mergeCell ref="A69:B69"/>
    <mergeCell ref="C69:J69"/>
    <mergeCell ref="A70:B70"/>
    <mergeCell ref="D70:E70"/>
    <mergeCell ref="F70:G70"/>
    <mergeCell ref="H70:J70"/>
    <mergeCell ref="A71:B71"/>
    <mergeCell ref="D71:E71"/>
    <mergeCell ref="F71:G80"/>
    <mergeCell ref="H71:J80"/>
    <mergeCell ref="A77:B77"/>
    <mergeCell ref="D77:E77"/>
    <mergeCell ref="A78:B78"/>
    <mergeCell ref="D78:E78"/>
    <mergeCell ref="A79:B79"/>
    <mergeCell ref="D79:E79"/>
    <mergeCell ref="A80:B80"/>
    <mergeCell ref="D80:E80"/>
    <mergeCell ref="A72:B72"/>
    <mergeCell ref="D72:E72"/>
    <mergeCell ref="A73:B73"/>
    <mergeCell ref="D73:E73"/>
    <mergeCell ref="A63:B63"/>
    <mergeCell ref="D63:E63"/>
    <mergeCell ref="A64:B64"/>
    <mergeCell ref="D64:E64"/>
    <mergeCell ref="A65:B65"/>
    <mergeCell ref="D65:E65"/>
    <mergeCell ref="A66:B66"/>
    <mergeCell ref="D66:E66"/>
    <mergeCell ref="A67:B67"/>
    <mergeCell ref="C67:J67"/>
    <mergeCell ref="L101:O101"/>
    <mergeCell ref="A100:F100"/>
    <mergeCell ref="L100:O100"/>
    <mergeCell ref="A7:E7"/>
    <mergeCell ref="F7:J7"/>
    <mergeCell ref="A34:E34"/>
    <mergeCell ref="B13:D13"/>
    <mergeCell ref="H13:J13"/>
    <mergeCell ref="G15:J15"/>
    <mergeCell ref="A11:E11"/>
    <mergeCell ref="A31:J31"/>
    <mergeCell ref="A29:B29"/>
    <mergeCell ref="A32:J33"/>
    <mergeCell ref="G25:H25"/>
    <mergeCell ref="F34:J34"/>
    <mergeCell ref="A9:E9"/>
    <mergeCell ref="C24:D24"/>
    <mergeCell ref="E24:F24"/>
    <mergeCell ref="G24:H24"/>
    <mergeCell ref="F8:J8"/>
    <mergeCell ref="F11:J11"/>
    <mergeCell ref="B14:E14"/>
    <mergeCell ref="A8:E8"/>
    <mergeCell ref="F23:J23"/>
    <mergeCell ref="F9:J9"/>
    <mergeCell ref="C16:E16"/>
    <mergeCell ref="B15:E15"/>
    <mergeCell ref="A16:B16"/>
    <mergeCell ref="A10:E10"/>
    <mergeCell ref="F10:J10"/>
    <mergeCell ref="A12:B12"/>
    <mergeCell ref="C12:J12"/>
    <mergeCell ref="A2:J2"/>
    <mergeCell ref="A3:E3"/>
    <mergeCell ref="F3:J3"/>
    <mergeCell ref="A4:E4"/>
    <mergeCell ref="F4:J4"/>
    <mergeCell ref="A6:E6"/>
    <mergeCell ref="F6:J6"/>
    <mergeCell ref="A5:E5"/>
    <mergeCell ref="F5:J5"/>
    <mergeCell ref="C26:D26"/>
    <mergeCell ref="F36:J36"/>
    <mergeCell ref="A20:E20"/>
    <mergeCell ref="A19:E19"/>
    <mergeCell ref="F19:J19"/>
    <mergeCell ref="G14:J14"/>
    <mergeCell ref="F16:G16"/>
    <mergeCell ref="H16:J16"/>
    <mergeCell ref="A17:E18"/>
    <mergeCell ref="F17:J18"/>
    <mergeCell ref="A40:J40"/>
    <mergeCell ref="D45:E45"/>
    <mergeCell ref="C42:F42"/>
    <mergeCell ref="A45:C45"/>
    <mergeCell ref="A1:J1"/>
    <mergeCell ref="A49:E49"/>
    <mergeCell ref="F49:J49"/>
    <mergeCell ref="F38:J38"/>
    <mergeCell ref="A25:B25"/>
    <mergeCell ref="A35:E35"/>
    <mergeCell ref="C43:F43"/>
    <mergeCell ref="D47:E47"/>
    <mergeCell ref="H41:J41"/>
    <mergeCell ref="H42:J42"/>
    <mergeCell ref="F47:H47"/>
    <mergeCell ref="H43:J43"/>
    <mergeCell ref="A44:B44"/>
    <mergeCell ref="C44:F44"/>
    <mergeCell ref="A22:E22"/>
    <mergeCell ref="A23:E23"/>
    <mergeCell ref="F22:J22"/>
    <mergeCell ref="E26:F26"/>
    <mergeCell ref="G26:H26"/>
    <mergeCell ref="A26:B26"/>
    <mergeCell ref="A83:B83"/>
    <mergeCell ref="C83:J83"/>
    <mergeCell ref="G100:J100"/>
    <mergeCell ref="A52:B52"/>
    <mergeCell ref="C52:J52"/>
    <mergeCell ref="E53:F53"/>
    <mergeCell ref="I53:J53"/>
    <mergeCell ref="A55:B55"/>
    <mergeCell ref="C55:J55"/>
    <mergeCell ref="A56:B56"/>
    <mergeCell ref="D56:E56"/>
    <mergeCell ref="F56:G56"/>
    <mergeCell ref="H56:J56"/>
    <mergeCell ref="A57:B57"/>
    <mergeCell ref="D57:E57"/>
    <mergeCell ref="F57:G66"/>
    <mergeCell ref="H57:J66"/>
    <mergeCell ref="A58:B58"/>
    <mergeCell ref="A97:J98"/>
    <mergeCell ref="A99:J99"/>
    <mergeCell ref="A62:B62"/>
    <mergeCell ref="D62:E62"/>
    <mergeCell ref="D58:E58"/>
    <mergeCell ref="A59:B59"/>
    <mergeCell ref="E82:F82"/>
    <mergeCell ref="I82:J82"/>
    <mergeCell ref="F20:J20"/>
    <mergeCell ref="C29:J29"/>
    <mergeCell ref="A30:B30"/>
    <mergeCell ref="C30:J30"/>
    <mergeCell ref="A27:J27"/>
    <mergeCell ref="F37:J37"/>
    <mergeCell ref="A38:E38"/>
    <mergeCell ref="C41:F41"/>
    <mergeCell ref="F45:G45"/>
    <mergeCell ref="C25:D25"/>
    <mergeCell ref="E25:F25"/>
    <mergeCell ref="I24:J24"/>
    <mergeCell ref="A21:E21"/>
    <mergeCell ref="A28:J28"/>
    <mergeCell ref="A41:B41"/>
    <mergeCell ref="F39:J39"/>
    <mergeCell ref="I26:J26"/>
    <mergeCell ref="F21:J21"/>
    <mergeCell ref="A54:B54"/>
    <mergeCell ref="C54:E54"/>
    <mergeCell ref="A61:B61"/>
    <mergeCell ref="D61:E61"/>
    <mergeCell ref="I25:J25"/>
    <mergeCell ref="A24:B24"/>
    <mergeCell ref="F35:J35"/>
    <mergeCell ref="H45:J45"/>
    <mergeCell ref="A43:B43"/>
    <mergeCell ref="F48:J48"/>
    <mergeCell ref="A51:J51"/>
    <mergeCell ref="A81:B81"/>
    <mergeCell ref="C81:J81"/>
    <mergeCell ref="A50:J50"/>
    <mergeCell ref="A47:C47"/>
    <mergeCell ref="C48:E48"/>
    <mergeCell ref="A46:J46"/>
    <mergeCell ref="D59:E59"/>
    <mergeCell ref="A60:B60"/>
    <mergeCell ref="D60:E60"/>
    <mergeCell ref="F54:G54"/>
    <mergeCell ref="H54:J54"/>
    <mergeCell ref="A42:B42"/>
    <mergeCell ref="A36:E36"/>
    <mergeCell ref="A37:E37"/>
    <mergeCell ref="A39:E39"/>
    <mergeCell ref="I47:J47"/>
    <mergeCell ref="H44:J44"/>
  </mergeCells>
  <phoneticPr fontId="0" type="noConversion"/>
  <hyperlinks>
    <hyperlink ref="C30" r:id="rId1" xr:uid="{00000000-0004-0000-0000-000000000000}"/>
  </hyperlinks>
  <printOptions horizontalCentered="1"/>
  <pageMargins left="0.35433070866141736" right="0.35433070866141736" top="0.78740157480314965" bottom="0.78740157480314965" header="0.19685039370078741" footer="0.19685039370078741"/>
  <pageSetup paperSize="9" fitToHeight="0" orientation="portrait" r:id="rId2"/>
  <headerFooter>
    <oddHeader>&amp;C&amp;G</oddHeader>
    <oddFooter>&amp;L&amp;"Times New Roman,Bold"Ref No: &amp;F&amp;C&amp;G&amp;R&amp;P</oddFooter>
  </headerFooter>
  <rowBreaks count="2" manualBreakCount="2">
    <brk id="114" max="16383" man="1"/>
    <brk id="160"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M34"/>
  <sheetViews>
    <sheetView workbookViewId="0">
      <selection activeCell="O5" sqref="O5"/>
    </sheetView>
  </sheetViews>
  <sheetFormatPr defaultRowHeight="14.4" x14ac:dyDescent="0.3"/>
  <sheetData>
    <row r="2" spans="2:13" x14ac:dyDescent="0.3">
      <c r="C2" s="8" t="s">
        <v>95</v>
      </c>
      <c r="D2" s="208"/>
      <c r="E2" s="208"/>
    </row>
    <row r="3" spans="2:13" x14ac:dyDescent="0.3">
      <c r="E3" s="7"/>
      <c r="F3" s="7"/>
      <c r="G3" s="7"/>
      <c r="H3" s="7"/>
      <c r="I3" s="7"/>
      <c r="J3" s="7"/>
    </row>
    <row r="4" spans="2:13" x14ac:dyDescent="0.3">
      <c r="B4" s="8" t="s">
        <v>96</v>
      </c>
      <c r="C4" s="6" t="s">
        <v>76</v>
      </c>
      <c r="D4" s="209" t="s">
        <v>77</v>
      </c>
      <c r="E4" s="209"/>
      <c r="F4" s="209"/>
      <c r="G4" s="9"/>
      <c r="H4" s="209" t="s">
        <v>78</v>
      </c>
      <c r="I4" s="209"/>
      <c r="J4" s="209"/>
      <c r="K4" s="209" t="s">
        <v>79</v>
      </c>
      <c r="L4" s="209"/>
      <c r="M4" s="209"/>
    </row>
    <row r="5" spans="2:13" x14ac:dyDescent="0.3">
      <c r="B5" s="8">
        <v>1</v>
      </c>
      <c r="C5" s="6"/>
      <c r="D5" s="6" t="s">
        <v>80</v>
      </c>
      <c r="E5" s="6" t="s">
        <v>81</v>
      </c>
      <c r="F5" s="6" t="s">
        <v>82</v>
      </c>
      <c r="G5" s="6"/>
      <c r="H5" s="6" t="s">
        <v>80</v>
      </c>
      <c r="I5" s="6" t="s">
        <v>81</v>
      </c>
      <c r="J5" s="6" t="s">
        <v>82</v>
      </c>
      <c r="K5" s="6" t="s">
        <v>80</v>
      </c>
      <c r="L5" s="6" t="s">
        <v>81</v>
      </c>
      <c r="M5" s="6" t="s">
        <v>82</v>
      </c>
    </row>
    <row r="6" spans="2:13" x14ac:dyDescent="0.3">
      <c r="C6" s="5" t="s">
        <v>83</v>
      </c>
      <c r="D6" s="5"/>
      <c r="E6" s="5"/>
      <c r="F6" s="5">
        <f>D6*E6</f>
        <v>0</v>
      </c>
      <c r="G6" s="5" t="s">
        <v>97</v>
      </c>
      <c r="H6" s="5"/>
      <c r="I6" s="5"/>
      <c r="J6" s="5">
        <f>H6*I6</f>
        <v>0</v>
      </c>
      <c r="K6" s="5"/>
      <c r="L6" s="5"/>
      <c r="M6" s="5">
        <f>K6*L6</f>
        <v>0</v>
      </c>
    </row>
    <row r="7" spans="2:13" x14ac:dyDescent="0.3">
      <c r="C7" s="5"/>
      <c r="D7" s="5"/>
      <c r="E7" s="5"/>
      <c r="F7" s="5">
        <f t="shared" ref="F7:F33" si="0">D7*E7</f>
        <v>0</v>
      </c>
      <c r="G7" s="5" t="s">
        <v>98</v>
      </c>
      <c r="H7" s="5"/>
      <c r="I7" s="5"/>
      <c r="J7" s="5">
        <f t="shared" ref="J7:J29" si="1">H7*I7</f>
        <v>0</v>
      </c>
      <c r="K7" s="5"/>
      <c r="L7" s="5"/>
      <c r="M7" s="5">
        <f t="shared" ref="M7:M29" si="2">K7*L7</f>
        <v>0</v>
      </c>
    </row>
    <row r="8" spans="2:13" x14ac:dyDescent="0.3">
      <c r="C8" s="5"/>
      <c r="D8" s="5"/>
      <c r="E8" s="5"/>
      <c r="F8" s="5">
        <f t="shared" si="0"/>
        <v>0</v>
      </c>
      <c r="G8" s="5"/>
      <c r="H8" s="5"/>
      <c r="I8" s="5"/>
      <c r="J8" s="5">
        <f t="shared" si="1"/>
        <v>0</v>
      </c>
      <c r="K8" s="5"/>
      <c r="L8" s="5"/>
      <c r="M8" s="5">
        <f t="shared" si="2"/>
        <v>0</v>
      </c>
    </row>
    <row r="9" spans="2:13" x14ac:dyDescent="0.3">
      <c r="C9" s="5" t="s">
        <v>86</v>
      </c>
      <c r="D9" s="5"/>
      <c r="E9" s="5"/>
      <c r="F9" s="5">
        <f t="shared" si="0"/>
        <v>0</v>
      </c>
      <c r="G9" s="5" t="s">
        <v>97</v>
      </c>
      <c r="H9" s="5"/>
      <c r="I9" s="5"/>
      <c r="J9" s="5">
        <f t="shared" si="1"/>
        <v>0</v>
      </c>
      <c r="K9" s="5"/>
      <c r="L9" s="5"/>
      <c r="M9" s="5">
        <f t="shared" si="2"/>
        <v>0</v>
      </c>
    </row>
    <row r="10" spans="2:13" x14ac:dyDescent="0.3">
      <c r="C10" s="5"/>
      <c r="D10" s="5"/>
      <c r="E10" s="5"/>
      <c r="F10" s="5">
        <f t="shared" si="0"/>
        <v>0</v>
      </c>
      <c r="G10" s="5" t="s">
        <v>98</v>
      </c>
      <c r="H10" s="5"/>
      <c r="I10" s="5"/>
      <c r="J10" s="5">
        <f t="shared" si="1"/>
        <v>0</v>
      </c>
      <c r="K10" s="5"/>
      <c r="L10" s="5"/>
      <c r="M10" s="5">
        <f t="shared" si="2"/>
        <v>0</v>
      </c>
    </row>
    <row r="11" spans="2:13" x14ac:dyDescent="0.3">
      <c r="C11" s="5"/>
      <c r="D11" s="5"/>
      <c r="E11" s="5"/>
      <c r="F11" s="5">
        <f t="shared" si="0"/>
        <v>0</v>
      </c>
      <c r="G11" s="5"/>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t="s">
        <v>84</v>
      </c>
      <c r="D13" s="5"/>
      <c r="E13" s="5"/>
      <c r="F13" s="5">
        <f t="shared" si="0"/>
        <v>0</v>
      </c>
      <c r="G13" s="5" t="s">
        <v>97</v>
      </c>
      <c r="H13" s="5"/>
      <c r="I13" s="5"/>
      <c r="J13" s="5">
        <f t="shared" si="1"/>
        <v>0</v>
      </c>
      <c r="K13" s="5"/>
      <c r="L13" s="5"/>
      <c r="M13" s="5">
        <f t="shared" si="2"/>
        <v>0</v>
      </c>
    </row>
    <row r="14" spans="2:13" x14ac:dyDescent="0.3">
      <c r="C14" s="5"/>
      <c r="D14" s="5"/>
      <c r="E14" s="5"/>
      <c r="F14" s="5">
        <f t="shared" si="0"/>
        <v>0</v>
      </c>
      <c r="G14" s="5" t="s">
        <v>98</v>
      </c>
      <c r="H14" s="5"/>
      <c r="I14" s="5"/>
      <c r="J14" s="5">
        <f t="shared" si="1"/>
        <v>0</v>
      </c>
      <c r="K14" s="5"/>
      <c r="L14" s="5"/>
      <c r="M14" s="5">
        <f t="shared" si="2"/>
        <v>0</v>
      </c>
    </row>
    <row r="15" spans="2:13" x14ac:dyDescent="0.3">
      <c r="C15" s="5"/>
      <c r="D15" s="5"/>
      <c r="E15" s="5"/>
      <c r="F15" s="5">
        <f t="shared" si="0"/>
        <v>0</v>
      </c>
      <c r="G15" s="5"/>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t="s">
        <v>85</v>
      </c>
      <c r="D17" s="5"/>
      <c r="E17" s="5"/>
      <c r="F17" s="5">
        <f t="shared" si="0"/>
        <v>0</v>
      </c>
      <c r="G17" s="5" t="s">
        <v>97</v>
      </c>
      <c r="H17" s="5"/>
      <c r="I17" s="5"/>
      <c r="J17" s="5">
        <f t="shared" si="1"/>
        <v>0</v>
      </c>
      <c r="K17" s="5"/>
      <c r="L17" s="5"/>
      <c r="M17" s="5">
        <f t="shared" si="2"/>
        <v>0</v>
      </c>
    </row>
    <row r="18" spans="3:13" x14ac:dyDescent="0.3">
      <c r="C18" s="5"/>
      <c r="D18" s="5"/>
      <c r="E18" s="5"/>
      <c r="F18" s="5">
        <f t="shared" si="0"/>
        <v>0</v>
      </c>
      <c r="G18" s="5" t="s">
        <v>98</v>
      </c>
      <c r="H18" s="5"/>
      <c r="I18" s="5"/>
      <c r="J18" s="5">
        <f t="shared" si="1"/>
        <v>0</v>
      </c>
      <c r="K18" s="5"/>
      <c r="L18" s="5"/>
      <c r="M18" s="5">
        <f t="shared" si="2"/>
        <v>0</v>
      </c>
    </row>
    <row r="19" spans="3:13" x14ac:dyDescent="0.3">
      <c r="C19" s="5"/>
      <c r="D19" s="5"/>
      <c r="E19" s="5"/>
      <c r="F19" s="5">
        <f t="shared" si="0"/>
        <v>0</v>
      </c>
      <c r="G19" s="5"/>
      <c r="H19" s="5"/>
      <c r="I19" s="5"/>
      <c r="J19" s="5">
        <f t="shared" si="1"/>
        <v>0</v>
      </c>
      <c r="K19" s="5"/>
      <c r="L19" s="5"/>
      <c r="M19" s="5">
        <f t="shared" si="2"/>
        <v>0</v>
      </c>
    </row>
    <row r="20" spans="3:13" x14ac:dyDescent="0.3">
      <c r="C20" s="5" t="s">
        <v>85</v>
      </c>
      <c r="D20" s="5"/>
      <c r="E20" s="5"/>
      <c r="F20" s="5">
        <f t="shared" si="0"/>
        <v>0</v>
      </c>
      <c r="G20" s="5" t="s">
        <v>97</v>
      </c>
      <c r="H20" s="5"/>
      <c r="I20" s="5"/>
      <c r="J20" s="5">
        <f t="shared" si="1"/>
        <v>0</v>
      </c>
      <c r="K20" s="5"/>
      <c r="L20" s="5"/>
      <c r="M20" s="5">
        <f t="shared" si="2"/>
        <v>0</v>
      </c>
    </row>
    <row r="21" spans="3:13" x14ac:dyDescent="0.3">
      <c r="C21" s="5"/>
      <c r="D21" s="5"/>
      <c r="E21" s="5"/>
      <c r="F21" s="5">
        <f t="shared" si="0"/>
        <v>0</v>
      </c>
      <c r="G21" s="5" t="s">
        <v>98</v>
      </c>
      <c r="H21" s="5"/>
      <c r="I21" s="5"/>
      <c r="J21" s="5">
        <f t="shared" si="1"/>
        <v>0</v>
      </c>
      <c r="K21" s="5"/>
      <c r="L21" s="5"/>
      <c r="M21" s="5">
        <f t="shared" si="2"/>
        <v>0</v>
      </c>
    </row>
    <row r="22" spans="3:13" x14ac:dyDescent="0.3">
      <c r="C22" s="5"/>
      <c r="D22" s="5"/>
      <c r="E22" s="5"/>
      <c r="F22" s="5">
        <f t="shared" si="0"/>
        <v>0</v>
      </c>
      <c r="G22" s="5"/>
      <c r="H22" s="5"/>
      <c r="I22" s="5"/>
      <c r="J22" s="5">
        <f t="shared" si="1"/>
        <v>0</v>
      </c>
      <c r="K22" s="5"/>
      <c r="L22" s="5"/>
      <c r="M22" s="5">
        <f t="shared" si="2"/>
        <v>0</v>
      </c>
    </row>
    <row r="23" spans="3:13" x14ac:dyDescent="0.3">
      <c r="C23" s="5" t="s">
        <v>91</v>
      </c>
      <c r="D23" s="5"/>
      <c r="E23" s="5"/>
      <c r="F23" s="5">
        <f t="shared" si="0"/>
        <v>0</v>
      </c>
      <c r="G23" s="5" t="s">
        <v>99</v>
      </c>
      <c r="H23" s="5"/>
      <c r="I23" s="5"/>
      <c r="J23" s="5">
        <f t="shared" si="1"/>
        <v>0</v>
      </c>
      <c r="K23" s="5"/>
      <c r="L23" s="5"/>
      <c r="M23" s="5">
        <f t="shared" si="2"/>
        <v>0</v>
      </c>
    </row>
    <row r="24" spans="3:13" x14ac:dyDescent="0.3">
      <c r="C24" s="5" t="s">
        <v>92</v>
      </c>
      <c r="D24" s="5"/>
      <c r="E24" s="5"/>
      <c r="F24" s="5">
        <f t="shared" si="0"/>
        <v>0</v>
      </c>
      <c r="G24" s="5" t="s">
        <v>99</v>
      </c>
      <c r="H24" s="5"/>
      <c r="I24" s="5"/>
      <c r="J24" s="5">
        <f t="shared" si="1"/>
        <v>0</v>
      </c>
      <c r="K24" s="5"/>
      <c r="L24" s="5"/>
      <c r="M24" s="5">
        <f t="shared" si="2"/>
        <v>0</v>
      </c>
    </row>
    <row r="25" spans="3:13" x14ac:dyDescent="0.3">
      <c r="C25" s="5" t="s">
        <v>93</v>
      </c>
      <c r="D25" s="5"/>
      <c r="E25" s="5"/>
      <c r="F25" s="5">
        <f t="shared" si="0"/>
        <v>0</v>
      </c>
      <c r="G25" s="5" t="s">
        <v>99</v>
      </c>
      <c r="H25" s="5"/>
      <c r="I25" s="5"/>
      <c r="J25" s="5">
        <f t="shared" si="1"/>
        <v>0</v>
      </c>
      <c r="K25" s="5"/>
      <c r="L25" s="5"/>
      <c r="M25" s="5">
        <f t="shared" si="2"/>
        <v>0</v>
      </c>
    </row>
    <row r="26" spans="3:13" x14ac:dyDescent="0.3">
      <c r="C26" s="5"/>
      <c r="D26" s="5"/>
      <c r="E26" s="5"/>
      <c r="F26" s="5">
        <f t="shared" si="0"/>
        <v>0</v>
      </c>
      <c r="G26" s="5"/>
      <c r="H26" s="5"/>
      <c r="I26" s="5"/>
      <c r="J26" s="5">
        <f t="shared" si="1"/>
        <v>0</v>
      </c>
      <c r="K26" s="5"/>
      <c r="L26" s="5"/>
      <c r="M26" s="5">
        <f t="shared" si="2"/>
        <v>0</v>
      </c>
    </row>
    <row r="27" spans="3:13" x14ac:dyDescent="0.3">
      <c r="C27" s="5" t="s">
        <v>87</v>
      </c>
      <c r="D27" s="5"/>
      <c r="E27" s="5"/>
      <c r="F27" s="5">
        <f t="shared" si="0"/>
        <v>0</v>
      </c>
      <c r="G27" s="5"/>
      <c r="H27" s="5"/>
      <c r="I27" s="5"/>
      <c r="J27" s="5">
        <f t="shared" si="1"/>
        <v>0</v>
      </c>
      <c r="K27" s="5"/>
      <c r="L27" s="5"/>
      <c r="M27" s="5">
        <f t="shared" si="2"/>
        <v>0</v>
      </c>
    </row>
    <row r="28" spans="3:13" x14ac:dyDescent="0.3">
      <c r="C28" s="5" t="s">
        <v>88</v>
      </c>
      <c r="D28" s="5"/>
      <c r="E28" s="5"/>
      <c r="F28" s="5">
        <f t="shared" si="0"/>
        <v>0</v>
      </c>
      <c r="G28" s="5"/>
      <c r="H28" s="5"/>
      <c r="I28" s="5"/>
      <c r="J28" s="5">
        <f t="shared" si="1"/>
        <v>0</v>
      </c>
      <c r="K28" s="5"/>
      <c r="L28" s="5"/>
      <c r="M28" s="5">
        <f t="shared" si="2"/>
        <v>0</v>
      </c>
    </row>
    <row r="29" spans="3:13" x14ac:dyDescent="0.3">
      <c r="C29" s="5" t="s">
        <v>89</v>
      </c>
      <c r="D29" s="5"/>
      <c r="E29" s="5"/>
      <c r="F29" s="5">
        <f t="shared" si="0"/>
        <v>0</v>
      </c>
      <c r="G29" s="5"/>
      <c r="H29" s="5"/>
      <c r="I29" s="5"/>
      <c r="J29" s="5">
        <f t="shared" si="1"/>
        <v>0</v>
      </c>
      <c r="K29" s="5"/>
      <c r="L29" s="5"/>
      <c r="M29" s="5">
        <f t="shared" si="2"/>
        <v>0</v>
      </c>
    </row>
    <row r="30" spans="3:13" x14ac:dyDescent="0.3">
      <c r="C30" s="5" t="s">
        <v>90</v>
      </c>
      <c r="D30" s="5"/>
      <c r="E30" s="5"/>
      <c r="F30" s="5">
        <f t="shared" si="0"/>
        <v>0</v>
      </c>
      <c r="G30" s="5"/>
      <c r="H30" s="5"/>
      <c r="I30" s="5"/>
      <c r="J30" s="5">
        <f>H30*I30</f>
        <v>0</v>
      </c>
      <c r="K30" s="5"/>
      <c r="L30" s="5"/>
      <c r="M30" s="5">
        <f>K30*L30</f>
        <v>0</v>
      </c>
    </row>
    <row r="31" spans="3:13" x14ac:dyDescent="0.3">
      <c r="C31" s="5"/>
      <c r="D31" s="5"/>
      <c r="E31" s="5"/>
      <c r="F31" s="5">
        <f t="shared" si="0"/>
        <v>0</v>
      </c>
      <c r="G31" s="5"/>
      <c r="H31" s="5"/>
      <c r="I31" s="5"/>
      <c r="J31" s="5">
        <f>H31*I31</f>
        <v>0</v>
      </c>
      <c r="K31" s="5"/>
      <c r="L31" s="5"/>
      <c r="M31" s="5">
        <f>K31*L31</f>
        <v>0</v>
      </c>
    </row>
    <row r="32" spans="3:13" x14ac:dyDescent="0.3">
      <c r="C32" s="5"/>
      <c r="D32" s="5"/>
      <c r="E32" s="5"/>
      <c r="F32" s="5">
        <f t="shared" si="0"/>
        <v>0</v>
      </c>
      <c r="G32" s="5"/>
      <c r="H32" s="5"/>
      <c r="I32" s="5"/>
      <c r="J32" s="5">
        <f>H32*I32</f>
        <v>0</v>
      </c>
      <c r="K32" s="5"/>
      <c r="L32" s="5"/>
      <c r="M32" s="5">
        <f>K32*L32</f>
        <v>0</v>
      </c>
    </row>
    <row r="33" spans="3:13" x14ac:dyDescent="0.3">
      <c r="C33" s="5"/>
      <c r="D33" s="5"/>
      <c r="E33" s="5"/>
      <c r="F33" s="5">
        <f t="shared" si="0"/>
        <v>0</v>
      </c>
      <c r="G33" s="5"/>
      <c r="H33" s="5"/>
      <c r="I33" s="5"/>
      <c r="J33" s="5">
        <f>H33*I33</f>
        <v>0</v>
      </c>
      <c r="K33" s="5"/>
      <c r="L33" s="5"/>
      <c r="M33" s="5">
        <f>K33*L33</f>
        <v>0</v>
      </c>
    </row>
    <row r="34" spans="3:13" x14ac:dyDescent="0.3">
      <c r="C34" s="5" t="s">
        <v>94</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M35"/>
  <sheetViews>
    <sheetView workbookViewId="0">
      <selection activeCell="G7" sqref="G7:G8"/>
    </sheetView>
  </sheetViews>
  <sheetFormatPr defaultRowHeight="14.4" x14ac:dyDescent="0.3"/>
  <sheetData>
    <row r="3" spans="2:13" x14ac:dyDescent="0.3">
      <c r="C3" s="8" t="s">
        <v>95</v>
      </c>
      <c r="D3" s="208"/>
      <c r="E3" s="208"/>
    </row>
    <row r="4" spans="2:13" x14ac:dyDescent="0.3">
      <c r="E4" s="7"/>
      <c r="F4" s="7"/>
      <c r="G4" s="7"/>
      <c r="H4" s="7"/>
      <c r="I4" s="7"/>
      <c r="J4" s="7"/>
    </row>
    <row r="5" spans="2:13" x14ac:dyDescent="0.3">
      <c r="B5" s="8" t="s">
        <v>96</v>
      </c>
      <c r="C5" s="6" t="s">
        <v>76</v>
      </c>
      <c r="D5" s="209" t="s">
        <v>77</v>
      </c>
      <c r="E5" s="209"/>
      <c r="F5" s="209"/>
      <c r="G5" s="9"/>
      <c r="H5" s="209" t="s">
        <v>78</v>
      </c>
      <c r="I5" s="209"/>
      <c r="J5" s="209"/>
      <c r="K5" s="209" t="s">
        <v>79</v>
      </c>
      <c r="L5" s="209"/>
      <c r="M5" s="209"/>
    </row>
    <row r="6" spans="2:13" x14ac:dyDescent="0.3">
      <c r="B6" s="8">
        <v>1</v>
      </c>
      <c r="C6" s="6"/>
      <c r="D6" s="6" t="s">
        <v>80</v>
      </c>
      <c r="E6" s="6" t="s">
        <v>81</v>
      </c>
      <c r="F6" s="6" t="s">
        <v>82</v>
      </c>
      <c r="G6" s="6"/>
      <c r="H6" s="6" t="s">
        <v>80</v>
      </c>
      <c r="I6" s="6" t="s">
        <v>81</v>
      </c>
      <c r="J6" s="6" t="s">
        <v>82</v>
      </c>
      <c r="K6" s="6" t="s">
        <v>80</v>
      </c>
      <c r="L6" s="6" t="s">
        <v>81</v>
      </c>
      <c r="M6" s="6" t="s">
        <v>82</v>
      </c>
    </row>
    <row r="7" spans="2:13" x14ac:dyDescent="0.3">
      <c r="C7" s="5" t="s">
        <v>83</v>
      </c>
      <c r="D7" s="5"/>
      <c r="E7" s="5"/>
      <c r="F7" s="5">
        <f>D7*E7</f>
        <v>0</v>
      </c>
      <c r="G7" s="5" t="s">
        <v>97</v>
      </c>
      <c r="H7" s="5"/>
      <c r="I7" s="5"/>
      <c r="J7" s="5">
        <f>H7*I7</f>
        <v>0</v>
      </c>
      <c r="K7" s="5"/>
      <c r="L7" s="5"/>
      <c r="M7" s="5">
        <f>K7*L7</f>
        <v>0</v>
      </c>
    </row>
    <row r="8" spans="2:13" x14ac:dyDescent="0.3">
      <c r="C8" s="5"/>
      <c r="D8" s="5"/>
      <c r="E8" s="5"/>
      <c r="F8" s="5">
        <f t="shared" ref="F8:F34" si="0">D8*E8</f>
        <v>0</v>
      </c>
      <c r="G8" s="5" t="s">
        <v>98</v>
      </c>
      <c r="H8" s="5"/>
      <c r="I8" s="5"/>
      <c r="J8" s="5">
        <f t="shared" ref="J8:J34" si="1">H8*I8</f>
        <v>0</v>
      </c>
      <c r="K8" s="5"/>
      <c r="L8" s="5"/>
      <c r="M8" s="5">
        <f t="shared" ref="M8:M34" si="2">K8*L8</f>
        <v>0</v>
      </c>
    </row>
    <row r="9" spans="2:13" x14ac:dyDescent="0.3">
      <c r="C9" s="5"/>
      <c r="D9" s="5"/>
      <c r="E9" s="5"/>
      <c r="F9" s="5">
        <f t="shared" si="0"/>
        <v>0</v>
      </c>
      <c r="G9" s="5"/>
      <c r="H9" s="5"/>
      <c r="I9" s="5"/>
      <c r="J9" s="5">
        <f t="shared" si="1"/>
        <v>0</v>
      </c>
      <c r="K9" s="5"/>
      <c r="L9" s="5"/>
      <c r="M9" s="5">
        <f t="shared" si="2"/>
        <v>0</v>
      </c>
    </row>
    <row r="10" spans="2:13" x14ac:dyDescent="0.3">
      <c r="C10" s="5" t="s">
        <v>86</v>
      </c>
      <c r="D10" s="5"/>
      <c r="E10" s="5"/>
      <c r="F10" s="5">
        <f t="shared" si="0"/>
        <v>0</v>
      </c>
      <c r="G10" s="5" t="s">
        <v>97</v>
      </c>
      <c r="H10" s="5"/>
      <c r="I10" s="5"/>
      <c r="J10" s="5">
        <f t="shared" si="1"/>
        <v>0</v>
      </c>
      <c r="K10" s="5"/>
      <c r="L10" s="5"/>
      <c r="M10" s="5">
        <f t="shared" si="2"/>
        <v>0</v>
      </c>
    </row>
    <row r="11" spans="2:13" x14ac:dyDescent="0.3">
      <c r="C11" s="5"/>
      <c r="D11" s="5"/>
      <c r="E11" s="5"/>
      <c r="F11" s="5">
        <f t="shared" si="0"/>
        <v>0</v>
      </c>
      <c r="G11" s="5" t="s">
        <v>98</v>
      </c>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c r="D13" s="5"/>
      <c r="E13" s="5"/>
      <c r="F13" s="5">
        <f t="shared" si="0"/>
        <v>0</v>
      </c>
      <c r="G13" s="5"/>
      <c r="H13" s="5"/>
      <c r="I13" s="5"/>
      <c r="J13" s="5">
        <f t="shared" si="1"/>
        <v>0</v>
      </c>
      <c r="K13" s="5"/>
      <c r="L13" s="5"/>
      <c r="M13" s="5">
        <f t="shared" si="2"/>
        <v>0</v>
      </c>
    </row>
    <row r="14" spans="2:13" x14ac:dyDescent="0.3">
      <c r="C14" s="5" t="s">
        <v>84</v>
      </c>
      <c r="D14" s="5"/>
      <c r="E14" s="5"/>
      <c r="F14" s="5">
        <f t="shared" si="0"/>
        <v>0</v>
      </c>
      <c r="G14" s="5" t="s">
        <v>97</v>
      </c>
      <c r="H14" s="5"/>
      <c r="I14" s="5"/>
      <c r="J14" s="5">
        <f t="shared" si="1"/>
        <v>0</v>
      </c>
      <c r="K14" s="5"/>
      <c r="L14" s="5"/>
      <c r="M14" s="5">
        <f t="shared" si="2"/>
        <v>0</v>
      </c>
    </row>
    <row r="15" spans="2:13" x14ac:dyDescent="0.3">
      <c r="C15" s="5"/>
      <c r="D15" s="5"/>
      <c r="E15" s="5"/>
      <c r="F15" s="5">
        <f t="shared" si="0"/>
        <v>0</v>
      </c>
      <c r="G15" s="5" t="s">
        <v>98</v>
      </c>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c r="D17" s="5"/>
      <c r="E17" s="5"/>
      <c r="F17" s="5">
        <f t="shared" si="0"/>
        <v>0</v>
      </c>
      <c r="G17" s="5"/>
      <c r="H17" s="5"/>
      <c r="I17" s="5"/>
      <c r="J17" s="5">
        <f t="shared" si="1"/>
        <v>0</v>
      </c>
      <c r="K17" s="5"/>
      <c r="L17" s="5"/>
      <c r="M17" s="5">
        <f t="shared" si="2"/>
        <v>0</v>
      </c>
    </row>
    <row r="18" spans="3:13" x14ac:dyDescent="0.3">
      <c r="C18" s="5" t="s">
        <v>85</v>
      </c>
      <c r="D18" s="5"/>
      <c r="E18" s="5"/>
      <c r="F18" s="5">
        <f t="shared" si="0"/>
        <v>0</v>
      </c>
      <c r="G18" s="5" t="s">
        <v>97</v>
      </c>
      <c r="H18" s="5"/>
      <c r="I18" s="5"/>
      <c r="J18" s="5">
        <f t="shared" si="1"/>
        <v>0</v>
      </c>
      <c r="K18" s="5"/>
      <c r="L18" s="5"/>
      <c r="M18" s="5">
        <f t="shared" si="2"/>
        <v>0</v>
      </c>
    </row>
    <row r="19" spans="3:13" x14ac:dyDescent="0.3">
      <c r="C19" s="5"/>
      <c r="D19" s="5"/>
      <c r="E19" s="5"/>
      <c r="F19" s="5">
        <f t="shared" si="0"/>
        <v>0</v>
      </c>
      <c r="G19" s="5" t="s">
        <v>98</v>
      </c>
      <c r="H19" s="5"/>
      <c r="I19" s="5"/>
      <c r="J19" s="5">
        <f t="shared" si="1"/>
        <v>0</v>
      </c>
      <c r="K19" s="5"/>
      <c r="L19" s="5"/>
      <c r="M19" s="5">
        <f t="shared" si="2"/>
        <v>0</v>
      </c>
    </row>
    <row r="20" spans="3:13" x14ac:dyDescent="0.3">
      <c r="C20" s="5"/>
      <c r="D20" s="5"/>
      <c r="E20" s="5"/>
      <c r="F20" s="5">
        <f t="shared" si="0"/>
        <v>0</v>
      </c>
      <c r="G20" s="5"/>
      <c r="H20" s="5"/>
      <c r="I20" s="5"/>
      <c r="J20" s="5">
        <f t="shared" si="1"/>
        <v>0</v>
      </c>
      <c r="K20" s="5"/>
      <c r="L20" s="5"/>
      <c r="M20" s="5">
        <f t="shared" si="2"/>
        <v>0</v>
      </c>
    </row>
    <row r="21" spans="3:13" x14ac:dyDescent="0.3">
      <c r="C21" s="5" t="s">
        <v>85</v>
      </c>
      <c r="D21" s="5"/>
      <c r="E21" s="5"/>
      <c r="F21" s="5">
        <f t="shared" si="0"/>
        <v>0</v>
      </c>
      <c r="G21" s="5" t="s">
        <v>97</v>
      </c>
      <c r="H21" s="5"/>
      <c r="I21" s="5"/>
      <c r="J21" s="5">
        <f t="shared" si="1"/>
        <v>0</v>
      </c>
      <c r="K21" s="5"/>
      <c r="L21" s="5"/>
      <c r="M21" s="5">
        <f t="shared" si="2"/>
        <v>0</v>
      </c>
    </row>
    <row r="22" spans="3:13" x14ac:dyDescent="0.3">
      <c r="C22" s="5"/>
      <c r="D22" s="5"/>
      <c r="E22" s="5"/>
      <c r="F22" s="5">
        <f t="shared" si="0"/>
        <v>0</v>
      </c>
      <c r="G22" s="5" t="s">
        <v>98</v>
      </c>
      <c r="H22" s="5"/>
      <c r="I22" s="5"/>
      <c r="J22" s="5">
        <f t="shared" si="1"/>
        <v>0</v>
      </c>
      <c r="K22" s="5"/>
      <c r="L22" s="5"/>
      <c r="M22" s="5">
        <f t="shared" si="2"/>
        <v>0</v>
      </c>
    </row>
    <row r="23" spans="3:13" x14ac:dyDescent="0.3">
      <c r="C23" s="5"/>
      <c r="D23" s="5"/>
      <c r="E23" s="5"/>
      <c r="F23" s="5">
        <f t="shared" si="0"/>
        <v>0</v>
      </c>
      <c r="G23" s="5"/>
      <c r="H23" s="5"/>
      <c r="I23" s="5"/>
      <c r="J23" s="5">
        <f t="shared" si="1"/>
        <v>0</v>
      </c>
      <c r="K23" s="5"/>
      <c r="L23" s="5"/>
      <c r="M23" s="5">
        <f t="shared" si="2"/>
        <v>0</v>
      </c>
    </row>
    <row r="24" spans="3:13" x14ac:dyDescent="0.3">
      <c r="C24" s="5" t="s">
        <v>91</v>
      </c>
      <c r="D24" s="5"/>
      <c r="E24" s="5"/>
      <c r="F24" s="5">
        <f t="shared" si="0"/>
        <v>0</v>
      </c>
      <c r="G24" s="5" t="s">
        <v>99</v>
      </c>
      <c r="H24" s="5"/>
      <c r="I24" s="5"/>
      <c r="J24" s="5">
        <f t="shared" si="1"/>
        <v>0</v>
      </c>
      <c r="K24" s="5"/>
      <c r="L24" s="5"/>
      <c r="M24" s="5">
        <f t="shared" si="2"/>
        <v>0</v>
      </c>
    </row>
    <row r="25" spans="3:13" x14ac:dyDescent="0.3">
      <c r="C25" s="5" t="s">
        <v>92</v>
      </c>
      <c r="D25" s="5"/>
      <c r="E25" s="5"/>
      <c r="F25" s="5">
        <f t="shared" si="0"/>
        <v>0</v>
      </c>
      <c r="G25" s="5" t="s">
        <v>99</v>
      </c>
      <c r="H25" s="5"/>
      <c r="I25" s="5"/>
      <c r="J25" s="5">
        <f t="shared" si="1"/>
        <v>0</v>
      </c>
      <c r="K25" s="5"/>
      <c r="L25" s="5"/>
      <c r="M25" s="5">
        <f t="shared" si="2"/>
        <v>0</v>
      </c>
    </row>
    <row r="26" spans="3:13" x14ac:dyDescent="0.3">
      <c r="C26" s="5" t="s">
        <v>93</v>
      </c>
      <c r="D26" s="5"/>
      <c r="E26" s="5"/>
      <c r="F26" s="5">
        <f t="shared" si="0"/>
        <v>0</v>
      </c>
      <c r="G26" s="5" t="s">
        <v>99</v>
      </c>
      <c r="H26" s="5"/>
      <c r="I26" s="5"/>
      <c r="J26" s="5">
        <f t="shared" si="1"/>
        <v>0</v>
      </c>
      <c r="K26" s="5"/>
      <c r="L26" s="5"/>
      <c r="M26" s="5">
        <f t="shared" si="2"/>
        <v>0</v>
      </c>
    </row>
    <row r="27" spans="3:13" x14ac:dyDescent="0.3">
      <c r="C27" s="5"/>
      <c r="D27" s="5"/>
      <c r="E27" s="5"/>
      <c r="F27" s="5">
        <f t="shared" si="0"/>
        <v>0</v>
      </c>
      <c r="G27" s="5"/>
      <c r="H27" s="5"/>
      <c r="I27" s="5"/>
      <c r="J27" s="5">
        <f t="shared" si="1"/>
        <v>0</v>
      </c>
      <c r="K27" s="5"/>
      <c r="L27" s="5"/>
      <c r="M27" s="5">
        <f t="shared" si="2"/>
        <v>0</v>
      </c>
    </row>
    <row r="28" spans="3:13" x14ac:dyDescent="0.3">
      <c r="C28" s="5" t="s">
        <v>87</v>
      </c>
      <c r="D28" s="5"/>
      <c r="E28" s="5"/>
      <c r="F28" s="5">
        <f t="shared" si="0"/>
        <v>0</v>
      </c>
      <c r="G28" s="5"/>
      <c r="H28" s="5"/>
      <c r="I28" s="5"/>
      <c r="J28" s="5">
        <f t="shared" si="1"/>
        <v>0</v>
      </c>
      <c r="K28" s="5"/>
      <c r="L28" s="5"/>
      <c r="M28" s="5">
        <f t="shared" si="2"/>
        <v>0</v>
      </c>
    </row>
    <row r="29" spans="3:13" x14ac:dyDescent="0.3">
      <c r="C29" s="5" t="s">
        <v>88</v>
      </c>
      <c r="D29" s="5"/>
      <c r="E29" s="5"/>
      <c r="F29" s="5">
        <f t="shared" si="0"/>
        <v>0</v>
      </c>
      <c r="G29" s="5"/>
      <c r="H29" s="5"/>
      <c r="I29" s="5"/>
      <c r="J29" s="5">
        <f t="shared" si="1"/>
        <v>0</v>
      </c>
      <c r="K29" s="5"/>
      <c r="L29" s="5"/>
      <c r="M29" s="5">
        <f t="shared" si="2"/>
        <v>0</v>
      </c>
    </row>
    <row r="30" spans="3:13" x14ac:dyDescent="0.3">
      <c r="C30" s="5" t="s">
        <v>89</v>
      </c>
      <c r="D30" s="5"/>
      <c r="E30" s="5"/>
      <c r="F30" s="5">
        <f t="shared" si="0"/>
        <v>0</v>
      </c>
      <c r="G30" s="5"/>
      <c r="H30" s="5"/>
      <c r="I30" s="5"/>
      <c r="J30" s="5">
        <f t="shared" si="1"/>
        <v>0</v>
      </c>
      <c r="K30" s="5"/>
      <c r="L30" s="5"/>
      <c r="M30" s="5">
        <f t="shared" si="2"/>
        <v>0</v>
      </c>
    </row>
    <row r="31" spans="3:13" x14ac:dyDescent="0.3">
      <c r="C31" s="5" t="s">
        <v>90</v>
      </c>
      <c r="D31" s="5"/>
      <c r="E31" s="5"/>
      <c r="F31" s="5">
        <f t="shared" si="0"/>
        <v>0</v>
      </c>
      <c r="G31" s="5"/>
      <c r="H31" s="5"/>
      <c r="I31" s="5"/>
      <c r="J31" s="5">
        <f t="shared" si="1"/>
        <v>0</v>
      </c>
      <c r="K31" s="5"/>
      <c r="L31" s="5"/>
      <c r="M31" s="5">
        <f t="shared" si="2"/>
        <v>0</v>
      </c>
    </row>
    <row r="32" spans="3:13" x14ac:dyDescent="0.3">
      <c r="C32" s="5"/>
      <c r="D32" s="5"/>
      <c r="E32" s="5"/>
      <c r="F32" s="5">
        <f t="shared" si="0"/>
        <v>0</v>
      </c>
      <c r="G32" s="5"/>
      <c r="H32" s="5"/>
      <c r="I32" s="5"/>
      <c r="J32" s="5">
        <f t="shared" si="1"/>
        <v>0</v>
      </c>
      <c r="K32" s="5"/>
      <c r="L32" s="5"/>
      <c r="M32" s="5">
        <f t="shared" si="2"/>
        <v>0</v>
      </c>
    </row>
    <row r="33" spans="3:13" x14ac:dyDescent="0.3">
      <c r="C33" s="5"/>
      <c r="D33" s="5"/>
      <c r="E33" s="5"/>
      <c r="F33" s="5">
        <f t="shared" si="0"/>
        <v>0</v>
      </c>
      <c r="G33" s="5"/>
      <c r="H33" s="5"/>
      <c r="I33" s="5"/>
      <c r="J33" s="5">
        <f t="shared" si="1"/>
        <v>0</v>
      </c>
      <c r="K33" s="5"/>
      <c r="L33" s="5"/>
      <c r="M33" s="5">
        <f t="shared" si="2"/>
        <v>0</v>
      </c>
    </row>
    <row r="34" spans="3:13" x14ac:dyDescent="0.3">
      <c r="C34" s="5"/>
      <c r="D34" s="5"/>
      <c r="E34" s="5"/>
      <c r="F34" s="5">
        <f t="shared" si="0"/>
        <v>0</v>
      </c>
      <c r="G34" s="5"/>
      <c r="H34" s="5"/>
      <c r="I34" s="5"/>
      <c r="J34" s="5">
        <f t="shared" si="1"/>
        <v>0</v>
      </c>
      <c r="K34" s="5"/>
      <c r="L34" s="5"/>
      <c r="M34" s="5">
        <f t="shared" si="2"/>
        <v>0</v>
      </c>
    </row>
    <row r="35" spans="3:13" x14ac:dyDescent="0.3">
      <c r="C35" s="5" t="s">
        <v>94</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3:N35"/>
  <sheetViews>
    <sheetView workbookViewId="0">
      <selection activeCell="H7" sqref="H7:H8"/>
    </sheetView>
  </sheetViews>
  <sheetFormatPr defaultRowHeight="14.4" x14ac:dyDescent="0.3"/>
  <sheetData>
    <row r="3" spans="3:14" x14ac:dyDescent="0.3">
      <c r="D3" s="8" t="s">
        <v>95</v>
      </c>
      <c r="E3" s="208"/>
      <c r="F3" s="208"/>
    </row>
    <row r="4" spans="3:14" x14ac:dyDescent="0.3">
      <c r="F4" s="7"/>
      <c r="G4" s="7"/>
      <c r="H4" s="7"/>
      <c r="I4" s="7"/>
      <c r="J4" s="7"/>
      <c r="K4" s="7"/>
    </row>
    <row r="5" spans="3:14" x14ac:dyDescent="0.3">
      <c r="C5" s="8" t="s">
        <v>96</v>
      </c>
      <c r="D5" s="6" t="s">
        <v>76</v>
      </c>
      <c r="E5" s="209" t="s">
        <v>77</v>
      </c>
      <c r="F5" s="209"/>
      <c r="G5" s="209"/>
      <c r="H5" s="9"/>
      <c r="I5" s="209" t="s">
        <v>78</v>
      </c>
      <c r="J5" s="209"/>
      <c r="K5" s="209"/>
      <c r="L5" s="209" t="s">
        <v>79</v>
      </c>
      <c r="M5" s="209"/>
      <c r="N5" s="209"/>
    </row>
    <row r="6" spans="3:14" x14ac:dyDescent="0.3">
      <c r="C6" s="8">
        <v>1</v>
      </c>
      <c r="D6" s="6"/>
      <c r="E6" s="6" t="s">
        <v>80</v>
      </c>
      <c r="F6" s="6" t="s">
        <v>81</v>
      </c>
      <c r="G6" s="6" t="s">
        <v>82</v>
      </c>
      <c r="H6" s="6"/>
      <c r="I6" s="6" t="s">
        <v>80</v>
      </c>
      <c r="J6" s="6" t="s">
        <v>81</v>
      </c>
      <c r="K6" s="6" t="s">
        <v>82</v>
      </c>
      <c r="L6" s="6" t="s">
        <v>80</v>
      </c>
      <c r="M6" s="6" t="s">
        <v>81</v>
      </c>
      <c r="N6" s="6" t="s">
        <v>82</v>
      </c>
    </row>
    <row r="7" spans="3:14" x14ac:dyDescent="0.3">
      <c r="D7" s="5" t="s">
        <v>83</v>
      </c>
      <c r="E7" s="5"/>
      <c r="F7" s="5"/>
      <c r="G7" s="5">
        <f>E7*F7</f>
        <v>0</v>
      </c>
      <c r="H7" s="5" t="s">
        <v>97</v>
      </c>
      <c r="I7" s="5"/>
      <c r="J7" s="5"/>
      <c r="K7" s="5">
        <f>I7*J7</f>
        <v>0</v>
      </c>
      <c r="L7" s="5"/>
      <c r="M7" s="5"/>
      <c r="N7" s="5">
        <f>L7*M7</f>
        <v>0</v>
      </c>
    </row>
    <row r="8" spans="3:14" x14ac:dyDescent="0.3">
      <c r="D8" s="5"/>
      <c r="E8" s="5"/>
      <c r="F8" s="5"/>
      <c r="G8" s="5">
        <f t="shared" ref="G8:G34" si="0">E8*F8</f>
        <v>0</v>
      </c>
      <c r="H8" s="5" t="s">
        <v>98</v>
      </c>
      <c r="I8" s="5"/>
      <c r="J8" s="5"/>
      <c r="K8" s="5">
        <f t="shared" ref="K8:K34" si="1">I8*J8</f>
        <v>0</v>
      </c>
      <c r="L8" s="5"/>
      <c r="M8" s="5"/>
      <c r="N8" s="5">
        <f t="shared" ref="N8:N34" si="2">L8*M8</f>
        <v>0</v>
      </c>
    </row>
    <row r="9" spans="3:14" x14ac:dyDescent="0.3">
      <c r="D9" s="5"/>
      <c r="E9" s="5"/>
      <c r="F9" s="5"/>
      <c r="G9" s="5">
        <f t="shared" si="0"/>
        <v>0</v>
      </c>
      <c r="H9" s="5"/>
      <c r="I9" s="5"/>
      <c r="J9" s="5"/>
      <c r="K9" s="5">
        <f t="shared" si="1"/>
        <v>0</v>
      </c>
      <c r="L9" s="5"/>
      <c r="M9" s="5"/>
      <c r="N9" s="5">
        <f t="shared" si="2"/>
        <v>0</v>
      </c>
    </row>
    <row r="10" spans="3:14" x14ac:dyDescent="0.3">
      <c r="D10" s="5" t="s">
        <v>86</v>
      </c>
      <c r="E10" s="5"/>
      <c r="F10" s="5"/>
      <c r="G10" s="5">
        <f t="shared" si="0"/>
        <v>0</v>
      </c>
      <c r="H10" s="5" t="s">
        <v>97</v>
      </c>
      <c r="I10" s="5"/>
      <c r="J10" s="5"/>
      <c r="K10" s="5">
        <f t="shared" si="1"/>
        <v>0</v>
      </c>
      <c r="L10" s="5"/>
      <c r="M10" s="5"/>
      <c r="N10" s="5">
        <f t="shared" si="2"/>
        <v>0</v>
      </c>
    </row>
    <row r="11" spans="3:14" x14ac:dyDescent="0.3">
      <c r="D11" s="5"/>
      <c r="E11" s="5"/>
      <c r="F11" s="5"/>
      <c r="G11" s="5">
        <f t="shared" si="0"/>
        <v>0</v>
      </c>
      <c r="H11" s="5" t="s">
        <v>98</v>
      </c>
      <c r="I11" s="5"/>
      <c r="J11" s="5"/>
      <c r="K11" s="5">
        <f t="shared" si="1"/>
        <v>0</v>
      </c>
      <c r="L11" s="5"/>
      <c r="M11" s="5"/>
      <c r="N11" s="5">
        <f t="shared" si="2"/>
        <v>0</v>
      </c>
    </row>
    <row r="12" spans="3:14" x14ac:dyDescent="0.3">
      <c r="D12" s="5"/>
      <c r="E12" s="5"/>
      <c r="F12" s="5"/>
      <c r="G12" s="5">
        <f t="shared" si="0"/>
        <v>0</v>
      </c>
      <c r="H12" s="5"/>
      <c r="I12" s="5"/>
      <c r="J12" s="5"/>
      <c r="K12" s="5">
        <f t="shared" si="1"/>
        <v>0</v>
      </c>
      <c r="L12" s="5"/>
      <c r="M12" s="5"/>
      <c r="N12" s="5">
        <f t="shared" si="2"/>
        <v>0</v>
      </c>
    </row>
    <row r="13" spans="3:14" x14ac:dyDescent="0.3">
      <c r="D13" s="5"/>
      <c r="E13" s="5"/>
      <c r="F13" s="5"/>
      <c r="G13" s="5">
        <f t="shared" si="0"/>
        <v>0</v>
      </c>
      <c r="H13" s="5"/>
      <c r="I13" s="5"/>
      <c r="J13" s="5"/>
      <c r="K13" s="5">
        <f t="shared" si="1"/>
        <v>0</v>
      </c>
      <c r="L13" s="5"/>
      <c r="M13" s="5"/>
      <c r="N13" s="5">
        <f t="shared" si="2"/>
        <v>0</v>
      </c>
    </row>
    <row r="14" spans="3:14" x14ac:dyDescent="0.3">
      <c r="D14" s="5" t="s">
        <v>84</v>
      </c>
      <c r="E14" s="5"/>
      <c r="F14" s="5"/>
      <c r="G14" s="5">
        <f t="shared" si="0"/>
        <v>0</v>
      </c>
      <c r="H14" s="5" t="s">
        <v>97</v>
      </c>
      <c r="I14" s="5"/>
      <c r="J14" s="5"/>
      <c r="K14" s="5">
        <f t="shared" si="1"/>
        <v>0</v>
      </c>
      <c r="L14" s="5"/>
      <c r="M14" s="5"/>
      <c r="N14" s="5">
        <f t="shared" si="2"/>
        <v>0</v>
      </c>
    </row>
    <row r="15" spans="3:14" x14ac:dyDescent="0.3">
      <c r="D15" s="5"/>
      <c r="E15" s="5"/>
      <c r="F15" s="5"/>
      <c r="G15" s="5">
        <f t="shared" si="0"/>
        <v>0</v>
      </c>
      <c r="H15" s="5" t="s">
        <v>98</v>
      </c>
      <c r="I15" s="5"/>
      <c r="J15" s="5"/>
      <c r="K15" s="5">
        <f t="shared" si="1"/>
        <v>0</v>
      </c>
      <c r="L15" s="5"/>
      <c r="M15" s="5"/>
      <c r="N15" s="5">
        <f t="shared" si="2"/>
        <v>0</v>
      </c>
    </row>
    <row r="16" spans="3:14" x14ac:dyDescent="0.3">
      <c r="D16" s="5"/>
      <c r="E16" s="5"/>
      <c r="F16" s="5"/>
      <c r="G16" s="5">
        <f t="shared" si="0"/>
        <v>0</v>
      </c>
      <c r="H16" s="5"/>
      <c r="I16" s="5"/>
      <c r="J16" s="5"/>
      <c r="K16" s="5">
        <f t="shared" si="1"/>
        <v>0</v>
      </c>
      <c r="L16" s="5"/>
      <c r="M16" s="5"/>
      <c r="N16" s="5">
        <f t="shared" si="2"/>
        <v>0</v>
      </c>
    </row>
    <row r="17" spans="4:14" x14ac:dyDescent="0.3">
      <c r="D17" s="5"/>
      <c r="E17" s="5"/>
      <c r="F17" s="5"/>
      <c r="G17" s="5">
        <f t="shared" si="0"/>
        <v>0</v>
      </c>
      <c r="H17" s="5"/>
      <c r="I17" s="5"/>
      <c r="J17" s="5"/>
      <c r="K17" s="5">
        <f t="shared" si="1"/>
        <v>0</v>
      </c>
      <c r="L17" s="5"/>
      <c r="M17" s="5"/>
      <c r="N17" s="5">
        <f t="shared" si="2"/>
        <v>0</v>
      </c>
    </row>
    <row r="18" spans="4:14" x14ac:dyDescent="0.3">
      <c r="D18" s="5" t="s">
        <v>85</v>
      </c>
      <c r="E18" s="5"/>
      <c r="F18" s="5"/>
      <c r="G18" s="5">
        <f t="shared" si="0"/>
        <v>0</v>
      </c>
      <c r="H18" s="5" t="s">
        <v>97</v>
      </c>
      <c r="I18" s="5"/>
      <c r="J18" s="5"/>
      <c r="K18" s="5">
        <f t="shared" si="1"/>
        <v>0</v>
      </c>
      <c r="L18" s="5"/>
      <c r="M18" s="5"/>
      <c r="N18" s="5">
        <f t="shared" si="2"/>
        <v>0</v>
      </c>
    </row>
    <row r="19" spans="4:14" x14ac:dyDescent="0.3">
      <c r="D19" s="5"/>
      <c r="E19" s="5"/>
      <c r="F19" s="5"/>
      <c r="G19" s="5">
        <f t="shared" si="0"/>
        <v>0</v>
      </c>
      <c r="H19" s="5" t="s">
        <v>98</v>
      </c>
      <c r="I19" s="5"/>
      <c r="J19" s="5"/>
      <c r="K19" s="5">
        <f t="shared" si="1"/>
        <v>0</v>
      </c>
      <c r="L19" s="5"/>
      <c r="M19" s="5"/>
      <c r="N19" s="5">
        <f t="shared" si="2"/>
        <v>0</v>
      </c>
    </row>
    <row r="20" spans="4:14" x14ac:dyDescent="0.3">
      <c r="D20" s="5"/>
      <c r="E20" s="5"/>
      <c r="F20" s="5"/>
      <c r="G20" s="5">
        <f t="shared" si="0"/>
        <v>0</v>
      </c>
      <c r="H20" s="5"/>
      <c r="I20" s="5"/>
      <c r="J20" s="5"/>
      <c r="K20" s="5">
        <f t="shared" si="1"/>
        <v>0</v>
      </c>
      <c r="L20" s="5"/>
      <c r="M20" s="5"/>
      <c r="N20" s="5">
        <f t="shared" si="2"/>
        <v>0</v>
      </c>
    </row>
    <row r="21" spans="4:14" x14ac:dyDescent="0.3">
      <c r="D21" s="5" t="s">
        <v>85</v>
      </c>
      <c r="E21" s="5"/>
      <c r="F21" s="5"/>
      <c r="G21" s="5">
        <f t="shared" si="0"/>
        <v>0</v>
      </c>
      <c r="H21" s="5" t="s">
        <v>97</v>
      </c>
      <c r="I21" s="5"/>
      <c r="J21" s="5"/>
      <c r="K21" s="5">
        <f t="shared" si="1"/>
        <v>0</v>
      </c>
      <c r="L21" s="5"/>
      <c r="M21" s="5"/>
      <c r="N21" s="5">
        <f t="shared" si="2"/>
        <v>0</v>
      </c>
    </row>
    <row r="22" spans="4:14" x14ac:dyDescent="0.3">
      <c r="D22" s="5"/>
      <c r="E22" s="5"/>
      <c r="F22" s="5"/>
      <c r="G22" s="5">
        <f t="shared" si="0"/>
        <v>0</v>
      </c>
      <c r="H22" s="5" t="s">
        <v>98</v>
      </c>
      <c r="I22" s="5"/>
      <c r="J22" s="5"/>
      <c r="K22" s="5">
        <f t="shared" si="1"/>
        <v>0</v>
      </c>
      <c r="L22" s="5"/>
      <c r="M22" s="5"/>
      <c r="N22" s="5">
        <f t="shared" si="2"/>
        <v>0</v>
      </c>
    </row>
    <row r="23" spans="4:14" x14ac:dyDescent="0.3">
      <c r="D23" s="5"/>
      <c r="E23" s="5"/>
      <c r="F23" s="5"/>
      <c r="G23" s="5">
        <f t="shared" si="0"/>
        <v>0</v>
      </c>
      <c r="H23" s="5"/>
      <c r="I23" s="5"/>
      <c r="J23" s="5"/>
      <c r="K23" s="5">
        <f t="shared" si="1"/>
        <v>0</v>
      </c>
      <c r="L23" s="5"/>
      <c r="M23" s="5"/>
      <c r="N23" s="5">
        <f t="shared" si="2"/>
        <v>0</v>
      </c>
    </row>
    <row r="24" spans="4:14" x14ac:dyDescent="0.3">
      <c r="D24" s="5" t="s">
        <v>91</v>
      </c>
      <c r="E24" s="5"/>
      <c r="F24" s="5"/>
      <c r="G24" s="5">
        <f t="shared" si="0"/>
        <v>0</v>
      </c>
      <c r="H24" s="5" t="s">
        <v>99</v>
      </c>
      <c r="I24" s="5"/>
      <c r="J24" s="5"/>
      <c r="K24" s="5">
        <f t="shared" si="1"/>
        <v>0</v>
      </c>
      <c r="L24" s="5"/>
      <c r="M24" s="5"/>
      <c r="N24" s="5">
        <f t="shared" si="2"/>
        <v>0</v>
      </c>
    </row>
    <row r="25" spans="4:14" x14ac:dyDescent="0.3">
      <c r="D25" s="5" t="s">
        <v>92</v>
      </c>
      <c r="E25" s="5"/>
      <c r="F25" s="5"/>
      <c r="G25" s="5">
        <f t="shared" si="0"/>
        <v>0</v>
      </c>
      <c r="H25" s="5" t="s">
        <v>99</v>
      </c>
      <c r="I25" s="5"/>
      <c r="J25" s="5"/>
      <c r="K25" s="5">
        <f t="shared" si="1"/>
        <v>0</v>
      </c>
      <c r="L25" s="5"/>
      <c r="M25" s="5"/>
      <c r="N25" s="5">
        <f t="shared" si="2"/>
        <v>0</v>
      </c>
    </row>
    <row r="26" spans="4:14" x14ac:dyDescent="0.3">
      <c r="D26" s="5" t="s">
        <v>93</v>
      </c>
      <c r="E26" s="5"/>
      <c r="F26" s="5"/>
      <c r="G26" s="5">
        <f t="shared" si="0"/>
        <v>0</v>
      </c>
      <c r="H26" s="5" t="s">
        <v>99</v>
      </c>
      <c r="I26" s="5"/>
      <c r="J26" s="5"/>
      <c r="K26" s="5">
        <f t="shared" si="1"/>
        <v>0</v>
      </c>
      <c r="L26" s="5"/>
      <c r="M26" s="5"/>
      <c r="N26" s="5">
        <f t="shared" si="2"/>
        <v>0</v>
      </c>
    </row>
    <row r="27" spans="4:14" x14ac:dyDescent="0.3">
      <c r="D27" s="5"/>
      <c r="E27" s="5"/>
      <c r="F27" s="5"/>
      <c r="G27" s="5">
        <f t="shared" si="0"/>
        <v>0</v>
      </c>
      <c r="H27" s="5"/>
      <c r="I27" s="5"/>
      <c r="J27" s="5"/>
      <c r="K27" s="5">
        <f t="shared" si="1"/>
        <v>0</v>
      </c>
      <c r="L27" s="5"/>
      <c r="M27" s="5"/>
      <c r="N27" s="5">
        <f t="shared" si="2"/>
        <v>0</v>
      </c>
    </row>
    <row r="28" spans="4:14" x14ac:dyDescent="0.3">
      <c r="D28" s="5" t="s">
        <v>87</v>
      </c>
      <c r="E28" s="5"/>
      <c r="F28" s="5"/>
      <c r="G28" s="5">
        <f t="shared" si="0"/>
        <v>0</v>
      </c>
      <c r="H28" s="5"/>
      <c r="I28" s="5"/>
      <c r="J28" s="5"/>
      <c r="K28" s="5">
        <f t="shared" si="1"/>
        <v>0</v>
      </c>
      <c r="L28" s="5"/>
      <c r="M28" s="5"/>
      <c r="N28" s="5">
        <f t="shared" si="2"/>
        <v>0</v>
      </c>
    </row>
    <row r="29" spans="4:14" x14ac:dyDescent="0.3">
      <c r="D29" s="5" t="s">
        <v>88</v>
      </c>
      <c r="E29" s="5"/>
      <c r="F29" s="5"/>
      <c r="G29" s="5">
        <f t="shared" si="0"/>
        <v>0</v>
      </c>
      <c r="H29" s="5"/>
      <c r="I29" s="5"/>
      <c r="J29" s="5"/>
      <c r="K29" s="5">
        <f t="shared" si="1"/>
        <v>0</v>
      </c>
      <c r="L29" s="5"/>
      <c r="M29" s="5"/>
      <c r="N29" s="5">
        <f t="shared" si="2"/>
        <v>0</v>
      </c>
    </row>
    <row r="30" spans="4:14" x14ac:dyDescent="0.3">
      <c r="D30" s="5" t="s">
        <v>89</v>
      </c>
      <c r="E30" s="5"/>
      <c r="F30" s="5"/>
      <c r="G30" s="5">
        <f t="shared" si="0"/>
        <v>0</v>
      </c>
      <c r="H30" s="5"/>
      <c r="I30" s="5"/>
      <c r="J30" s="5"/>
      <c r="K30" s="5">
        <f t="shared" si="1"/>
        <v>0</v>
      </c>
      <c r="L30" s="5"/>
      <c r="M30" s="5"/>
      <c r="N30" s="5">
        <f t="shared" si="2"/>
        <v>0</v>
      </c>
    </row>
    <row r="31" spans="4:14" x14ac:dyDescent="0.3">
      <c r="D31" s="5" t="s">
        <v>90</v>
      </c>
      <c r="E31" s="5"/>
      <c r="F31" s="5"/>
      <c r="G31" s="5">
        <f t="shared" si="0"/>
        <v>0</v>
      </c>
      <c r="H31" s="5"/>
      <c r="I31" s="5"/>
      <c r="J31" s="5"/>
      <c r="K31" s="5">
        <f t="shared" si="1"/>
        <v>0</v>
      </c>
      <c r="L31" s="5"/>
      <c r="M31" s="5"/>
      <c r="N31" s="5">
        <f t="shared" si="2"/>
        <v>0</v>
      </c>
    </row>
    <row r="32" spans="4:14" x14ac:dyDescent="0.3">
      <c r="D32" s="5"/>
      <c r="E32" s="5"/>
      <c r="F32" s="5"/>
      <c r="G32" s="5">
        <f t="shared" si="0"/>
        <v>0</v>
      </c>
      <c r="H32" s="5"/>
      <c r="I32" s="5"/>
      <c r="J32" s="5"/>
      <c r="K32" s="5">
        <f t="shared" si="1"/>
        <v>0</v>
      </c>
      <c r="L32" s="5"/>
      <c r="M32" s="5"/>
      <c r="N32" s="5">
        <f t="shared" si="2"/>
        <v>0</v>
      </c>
    </row>
    <row r="33" spans="4:14" x14ac:dyDescent="0.3">
      <c r="D33" s="5"/>
      <c r="E33" s="5"/>
      <c r="F33" s="5"/>
      <c r="G33" s="5">
        <f t="shared" si="0"/>
        <v>0</v>
      </c>
      <c r="H33" s="5"/>
      <c r="I33" s="5"/>
      <c r="J33" s="5"/>
      <c r="K33" s="5">
        <f t="shared" si="1"/>
        <v>0</v>
      </c>
      <c r="L33" s="5"/>
      <c r="M33" s="5"/>
      <c r="N33" s="5">
        <f t="shared" si="2"/>
        <v>0</v>
      </c>
    </row>
    <row r="34" spans="4:14" x14ac:dyDescent="0.3">
      <c r="D34" s="5"/>
      <c r="E34" s="5"/>
      <c r="F34" s="5"/>
      <c r="G34" s="5">
        <f t="shared" si="0"/>
        <v>0</v>
      </c>
      <c r="H34" s="5"/>
      <c r="I34" s="5"/>
      <c r="J34" s="5"/>
      <c r="K34" s="5">
        <f t="shared" si="1"/>
        <v>0</v>
      </c>
      <c r="L34" s="5"/>
      <c r="M34" s="5"/>
      <c r="N34" s="5">
        <f t="shared" si="2"/>
        <v>0</v>
      </c>
    </row>
    <row r="35" spans="4:14" x14ac:dyDescent="0.3">
      <c r="D35" s="5" t="s">
        <v>94</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
  <sheetViews>
    <sheetView workbookViewId="0">
      <selection sqref="A1:IV65536"/>
    </sheetView>
  </sheetViews>
  <sheetFormatPr defaultColWidth="8.6640625" defaultRowHeight="14.4" x14ac:dyDescent="0.3"/>
  <cols>
    <col min="1" max="1" width="8.6640625" style="30"/>
    <col min="2" max="2" width="22.109375" style="30" customWidth="1"/>
    <col min="3" max="3" width="37" style="30" customWidth="1"/>
    <col min="4" max="5" width="11.44140625" style="30" customWidth="1"/>
    <col min="6" max="6" width="14" style="30" customWidth="1"/>
    <col min="7" max="7" width="20" style="30" customWidth="1"/>
    <col min="8" max="8" width="16.44140625" style="30" customWidth="1"/>
    <col min="9" max="9" width="8.6640625" style="30"/>
    <col min="10" max="10" width="9.88671875" style="30" bestFit="1" customWidth="1"/>
    <col min="11" max="16384" width="8.6640625" style="30"/>
  </cols>
  <sheetData>
    <row r="1" spans="1:10" ht="15" customHeight="1" x14ac:dyDescent="0.3"/>
    <row r="2" spans="1:10" ht="15" customHeight="1" x14ac:dyDescent="0.3">
      <c r="A2" s="31"/>
      <c r="B2" s="31"/>
      <c r="C2" s="31"/>
      <c r="D2" s="31"/>
      <c r="E2" s="31"/>
      <c r="F2" s="31"/>
      <c r="G2" s="31"/>
      <c r="H2" s="31"/>
    </row>
    <row r="3" spans="1:10" ht="15.75" customHeight="1" x14ac:dyDescent="0.3">
      <c r="A3" s="31"/>
      <c r="B3" s="203" t="s">
        <v>175</v>
      </c>
      <c r="C3" s="203"/>
      <c r="D3" s="203"/>
      <c r="E3" s="203"/>
      <c r="F3" s="203"/>
      <c r="G3" s="203"/>
      <c r="H3" s="203"/>
    </row>
    <row r="4" spans="1:10" x14ac:dyDescent="0.3">
      <c r="A4" s="31"/>
      <c r="B4" s="32" t="s">
        <v>176</v>
      </c>
      <c r="C4" s="32" t="s">
        <v>177</v>
      </c>
      <c r="D4" s="32" t="s">
        <v>96</v>
      </c>
      <c r="E4" s="32" t="s">
        <v>178</v>
      </c>
      <c r="F4" s="32" t="s">
        <v>179</v>
      </c>
      <c r="G4" s="32" t="s">
        <v>180</v>
      </c>
      <c r="H4" s="32" t="s">
        <v>181</v>
      </c>
    </row>
    <row r="5" spans="1:10" ht="15" customHeight="1" x14ac:dyDescent="0.3">
      <c r="A5" s="31"/>
      <c r="B5" s="33" t="s">
        <v>182</v>
      </c>
      <c r="C5" s="44" t="s">
        <v>186</v>
      </c>
      <c r="D5" s="34" t="s">
        <v>187</v>
      </c>
      <c r="E5" s="34">
        <v>0</v>
      </c>
      <c r="F5" s="35">
        <v>625</v>
      </c>
      <c r="G5" s="35">
        <f t="shared" ref="G5:G10" si="0">H5/F5</f>
        <v>4400</v>
      </c>
      <c r="H5" s="36">
        <v>2750000</v>
      </c>
      <c r="J5" s="37"/>
    </row>
    <row r="6" spans="1:10" x14ac:dyDescent="0.3">
      <c r="A6" s="31"/>
      <c r="B6" s="33" t="s">
        <v>182</v>
      </c>
      <c r="C6" s="44" t="s">
        <v>186</v>
      </c>
      <c r="D6" s="34" t="s">
        <v>188</v>
      </c>
      <c r="E6" s="34">
        <v>0</v>
      </c>
      <c r="F6" s="35">
        <v>400</v>
      </c>
      <c r="G6" s="35">
        <f t="shared" si="0"/>
        <v>4500</v>
      </c>
      <c r="H6" s="36">
        <v>1800000</v>
      </c>
      <c r="J6" s="37"/>
    </row>
    <row r="7" spans="1:10" ht="15" customHeight="1" x14ac:dyDescent="0.3">
      <c r="A7" s="31"/>
      <c r="B7" s="33" t="s">
        <v>190</v>
      </c>
      <c r="C7" s="44" t="s">
        <v>165</v>
      </c>
      <c r="D7" s="34" t="s">
        <v>189</v>
      </c>
      <c r="E7" s="34">
        <v>0</v>
      </c>
      <c r="F7" s="35">
        <v>1000</v>
      </c>
      <c r="G7" s="35">
        <f t="shared" si="0"/>
        <v>7500</v>
      </c>
      <c r="H7" s="36">
        <v>7500000</v>
      </c>
      <c r="J7" s="37"/>
    </row>
    <row r="8" spans="1:10" ht="15" customHeight="1" x14ac:dyDescent="0.3">
      <c r="A8" s="31"/>
      <c r="B8" s="33" t="s">
        <v>190</v>
      </c>
      <c r="C8" s="44" t="s">
        <v>191</v>
      </c>
      <c r="D8" s="34" t="s">
        <v>189</v>
      </c>
      <c r="E8" s="34">
        <v>0</v>
      </c>
      <c r="F8" s="35">
        <v>930</v>
      </c>
      <c r="G8" s="35">
        <f t="shared" si="0"/>
        <v>7204.3010752688169</v>
      </c>
      <c r="H8" s="36">
        <v>6700000</v>
      </c>
      <c r="J8" s="37"/>
    </row>
    <row r="9" spans="1:10" x14ac:dyDescent="0.3">
      <c r="A9" s="31"/>
      <c r="B9" s="33" t="s">
        <v>183</v>
      </c>
      <c r="C9" s="44" t="s">
        <v>192</v>
      </c>
      <c r="D9" s="34" t="s">
        <v>187</v>
      </c>
      <c r="E9" s="34">
        <v>0</v>
      </c>
      <c r="F9" s="35">
        <v>485</v>
      </c>
      <c r="G9" s="35">
        <f t="shared" si="0"/>
        <v>3501.0309278350514</v>
      </c>
      <c r="H9" s="36">
        <v>1698000</v>
      </c>
      <c r="J9" s="37"/>
    </row>
    <row r="10" spans="1:10" ht="15" customHeight="1" x14ac:dyDescent="0.3">
      <c r="A10" s="31"/>
      <c r="B10" s="33" t="s">
        <v>183</v>
      </c>
      <c r="C10" s="44" t="s">
        <v>192</v>
      </c>
      <c r="D10" s="34" t="s">
        <v>189</v>
      </c>
      <c r="E10" s="34">
        <v>0</v>
      </c>
      <c r="F10" s="35">
        <v>680</v>
      </c>
      <c r="G10" s="35">
        <f t="shared" si="0"/>
        <v>3500</v>
      </c>
      <c r="H10" s="36">
        <v>2380000</v>
      </c>
      <c r="J10" s="37"/>
    </row>
    <row r="11" spans="1:10" ht="15" customHeight="1" x14ac:dyDescent="0.3">
      <c r="A11" s="31"/>
      <c r="B11" s="38" t="s">
        <v>184</v>
      </c>
      <c r="C11" s="34"/>
      <c r="D11" s="34"/>
      <c r="E11" s="34">
        <v>0</v>
      </c>
      <c r="F11" s="35">
        <f>E11*1.5</f>
        <v>0</v>
      </c>
      <c r="G11" s="39">
        <f>AVERAGE(G5:G10)</f>
        <v>5100.8886671839782</v>
      </c>
      <c r="H11" s="34"/>
      <c r="J11" s="37"/>
    </row>
    <row r="12" spans="1:10" ht="15" customHeight="1" x14ac:dyDescent="0.3">
      <c r="B12" s="38" t="s">
        <v>185</v>
      </c>
      <c r="C12" s="34"/>
      <c r="D12" s="34"/>
      <c r="E12" s="34"/>
      <c r="F12" s="40"/>
      <c r="G12" s="38">
        <v>5000</v>
      </c>
      <c r="H12" s="38"/>
      <c r="I12" s="41"/>
      <c r="J12" s="37"/>
    </row>
    <row r="13" spans="1:10" ht="15" customHeight="1" x14ac:dyDescent="0.3">
      <c r="G13" s="42"/>
    </row>
    <row r="14" spans="1:10" x14ac:dyDescent="0.3">
      <c r="E14" s="42"/>
      <c r="G14" s="42"/>
    </row>
    <row r="15" spans="1:10" x14ac:dyDescent="0.3">
      <c r="E15" s="42"/>
      <c r="G15" s="42"/>
    </row>
    <row r="16" spans="1:10" x14ac:dyDescent="0.3">
      <c r="E16" s="42"/>
      <c r="G16" s="42"/>
    </row>
    <row r="17" spans="2:7" x14ac:dyDescent="0.3">
      <c r="E17" s="42"/>
      <c r="G17" s="42"/>
    </row>
    <row r="18" spans="2:7" x14ac:dyDescent="0.3">
      <c r="E18" s="42"/>
      <c r="G18" s="42"/>
    </row>
    <row r="19" spans="2:7" x14ac:dyDescent="0.3">
      <c r="E19" s="42"/>
      <c r="G19" s="42"/>
    </row>
    <row r="20" spans="2:7" x14ac:dyDescent="0.3">
      <c r="G20" s="42"/>
    </row>
    <row r="21" spans="2:7" x14ac:dyDescent="0.3">
      <c r="G21" s="42"/>
    </row>
    <row r="22" spans="2:7" x14ac:dyDescent="0.3">
      <c r="B22" s="43"/>
      <c r="G22" s="42"/>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4"/>
  <sheetViews>
    <sheetView topLeftCell="A10" workbookViewId="0">
      <selection activeCell="A23" sqref="A23:E24"/>
    </sheetView>
  </sheetViews>
  <sheetFormatPr defaultRowHeight="14.4" x14ac:dyDescent="0.3"/>
  <cols>
    <col min="1" max="1" width="11.109375" bestFit="1" customWidth="1"/>
    <col min="2" max="2" width="12.5546875" customWidth="1"/>
  </cols>
  <sheetData>
    <row r="2" spans="1:2" x14ac:dyDescent="0.3">
      <c r="A2" t="s">
        <v>172</v>
      </c>
      <c r="B2" t="s">
        <v>173</v>
      </c>
    </row>
    <row r="23" spans="1:3" x14ac:dyDescent="0.3">
      <c r="A23" t="s">
        <v>174</v>
      </c>
      <c r="B23" t="s">
        <v>193</v>
      </c>
      <c r="C23" t="s">
        <v>194</v>
      </c>
    </row>
    <row r="24" spans="1:3" x14ac:dyDescent="0.3">
      <c r="C24" t="s">
        <v>195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C10" sqref="C10"/>
    </sheetView>
  </sheetViews>
  <sheetFormatPr defaultColWidth="9.109375" defaultRowHeight="13.8" x14ac:dyDescent="0.25"/>
  <cols>
    <col min="1" max="1" width="20.5546875" style="14" customWidth="1"/>
    <col min="2" max="2" width="11.6640625" style="14" customWidth="1"/>
    <col min="3" max="4" width="9.109375" style="14"/>
    <col min="5" max="5" width="10.109375" style="14" customWidth="1"/>
    <col min="6" max="6" width="10.6640625" style="14" customWidth="1"/>
    <col min="7" max="7" width="9.109375" style="14"/>
    <col min="8" max="8" width="10.44140625" style="14" customWidth="1"/>
    <col min="9" max="9" width="15.44140625" style="14" customWidth="1"/>
    <col min="10" max="16384" width="9.109375" style="14"/>
  </cols>
  <sheetData>
    <row r="2" spans="1:13" x14ac:dyDescent="0.25">
      <c r="A2" s="13" t="s">
        <v>122</v>
      </c>
      <c r="B2" s="13" t="s">
        <v>123</v>
      </c>
      <c r="C2" s="13" t="s">
        <v>124</v>
      </c>
      <c r="D2" s="204" t="s">
        <v>125</v>
      </c>
      <c r="E2" s="204"/>
    </row>
    <row r="3" spans="1:13" x14ac:dyDescent="0.25">
      <c r="A3" s="15">
        <v>0</v>
      </c>
      <c r="B3" s="15">
        <v>0</v>
      </c>
      <c r="C3" s="15">
        <v>0</v>
      </c>
      <c r="D3" s="205">
        <v>3</v>
      </c>
      <c r="E3" s="205"/>
    </row>
    <row r="5" spans="1:13" x14ac:dyDescent="0.25">
      <c r="A5" s="14" t="s">
        <v>108</v>
      </c>
      <c r="B5" s="16" t="s">
        <v>126</v>
      </c>
      <c r="C5" s="16">
        <f>D3</f>
        <v>3</v>
      </c>
      <c r="D5" s="17"/>
    </row>
    <row r="6" spans="1:13" x14ac:dyDescent="0.25">
      <c r="A6" s="14" t="s">
        <v>109</v>
      </c>
      <c r="B6" s="18">
        <v>10</v>
      </c>
      <c r="C6" s="19">
        <v>10</v>
      </c>
      <c r="D6" s="20">
        <f>((100/B6)*C6)/100</f>
        <v>1</v>
      </c>
    </row>
    <row r="7" spans="1:13" x14ac:dyDescent="0.25">
      <c r="A7" s="14" t="s">
        <v>110</v>
      </c>
      <c r="B7" s="18">
        <f>A3+B3+C3+D3</f>
        <v>3</v>
      </c>
      <c r="C7" s="19">
        <v>3</v>
      </c>
      <c r="D7" s="20">
        <f t="shared" ref="D7:D12" si="0">((100/B7)*C7)/100</f>
        <v>1</v>
      </c>
      <c r="F7" s="206" t="s">
        <v>127</v>
      </c>
      <c r="G7" s="206"/>
      <c r="H7" s="21" t="s">
        <v>128</v>
      </c>
      <c r="J7" s="22"/>
    </row>
    <row r="8" spans="1:13" x14ac:dyDescent="0.25">
      <c r="A8" s="14" t="s">
        <v>115</v>
      </c>
      <c r="B8" s="18">
        <f>C5</f>
        <v>3</v>
      </c>
      <c r="C8" s="19">
        <v>3</v>
      </c>
      <c r="D8" s="20">
        <f t="shared" si="0"/>
        <v>1</v>
      </c>
      <c r="F8" s="207" t="s">
        <v>129</v>
      </c>
      <c r="G8" s="207"/>
      <c r="H8" s="18" t="s">
        <v>130</v>
      </c>
    </row>
    <row r="9" spans="1:13" x14ac:dyDescent="0.25">
      <c r="A9" s="14" t="s">
        <v>117</v>
      </c>
      <c r="B9" s="18">
        <f>C5</f>
        <v>3</v>
      </c>
      <c r="C9" s="19">
        <v>3</v>
      </c>
      <c r="D9" s="20">
        <f t="shared" si="0"/>
        <v>1</v>
      </c>
      <c r="F9" s="207" t="s">
        <v>131</v>
      </c>
      <c r="G9" s="207"/>
      <c r="H9" s="18" t="s">
        <v>132</v>
      </c>
    </row>
    <row r="10" spans="1:13" x14ac:dyDescent="0.25">
      <c r="A10" s="14" t="s">
        <v>36</v>
      </c>
      <c r="B10" s="18">
        <f>C5</f>
        <v>3</v>
      </c>
      <c r="C10" s="19">
        <v>1</v>
      </c>
      <c r="D10" s="20">
        <f t="shared" si="0"/>
        <v>0.33333333333333337</v>
      </c>
      <c r="F10" s="207" t="s">
        <v>133</v>
      </c>
      <c r="G10" s="207"/>
      <c r="H10" s="18" t="s">
        <v>134</v>
      </c>
    </row>
    <row r="11" spans="1:13" x14ac:dyDescent="0.25">
      <c r="A11" s="23" t="s">
        <v>113</v>
      </c>
      <c r="B11" s="18">
        <f>C5</f>
        <v>3</v>
      </c>
      <c r="C11" s="19">
        <v>1</v>
      </c>
      <c r="D11" s="20">
        <f t="shared" si="0"/>
        <v>0.33333333333333337</v>
      </c>
      <c r="F11" s="207" t="s">
        <v>135</v>
      </c>
      <c r="G11" s="207"/>
      <c r="H11" s="18" t="s">
        <v>136</v>
      </c>
    </row>
    <row r="12" spans="1:13" x14ac:dyDescent="0.25">
      <c r="A12" s="14" t="s">
        <v>37</v>
      </c>
      <c r="B12" s="18">
        <f>C5</f>
        <v>3</v>
      </c>
      <c r="C12" s="19">
        <v>0</v>
      </c>
      <c r="D12" s="20">
        <f t="shared" si="0"/>
        <v>0</v>
      </c>
      <c r="F12" s="207" t="s">
        <v>137</v>
      </c>
      <c r="G12" s="207"/>
      <c r="H12" s="18" t="s">
        <v>138</v>
      </c>
    </row>
    <row r="13" spans="1:13" ht="31.5" customHeight="1" x14ac:dyDescent="0.25">
      <c r="F13" s="207" t="s">
        <v>139</v>
      </c>
      <c r="G13" s="207"/>
      <c r="H13" s="18" t="s">
        <v>140</v>
      </c>
    </row>
    <row r="14" spans="1:13" hidden="1" x14ac:dyDescent="0.25">
      <c r="A14" s="13"/>
      <c r="B14" s="13" t="s">
        <v>114</v>
      </c>
      <c r="C14" s="13" t="s">
        <v>118</v>
      </c>
      <c r="G14" s="13" t="s">
        <v>109</v>
      </c>
      <c r="H14" s="13" t="s">
        <v>111</v>
      </c>
      <c r="I14" s="13" t="s">
        <v>112</v>
      </c>
      <c r="J14" s="13" t="s">
        <v>33</v>
      </c>
      <c r="K14" s="13" t="s">
        <v>36</v>
      </c>
      <c r="L14" s="13" t="s">
        <v>113</v>
      </c>
      <c r="M14" s="13" t="s">
        <v>37</v>
      </c>
    </row>
    <row r="15" spans="1:13" hidden="1" x14ac:dyDescent="0.25">
      <c r="A15" s="13" t="s">
        <v>31</v>
      </c>
      <c r="B15" s="13">
        <f>G15</f>
        <v>10</v>
      </c>
      <c r="C15" s="13">
        <f>G16</f>
        <v>30</v>
      </c>
      <c r="E15" s="204" t="s">
        <v>114</v>
      </c>
      <c r="F15" s="204"/>
      <c r="G15" s="24">
        <f>C6</f>
        <v>10</v>
      </c>
      <c r="H15" s="24">
        <f>40/B7*C7</f>
        <v>40</v>
      </c>
      <c r="I15" s="24">
        <f>15/B8*C8</f>
        <v>15</v>
      </c>
      <c r="J15" s="24">
        <f>10/B9*C9</f>
        <v>10</v>
      </c>
      <c r="K15" s="24">
        <f>10/B10*C10</f>
        <v>3.3333333333333335</v>
      </c>
      <c r="L15" s="24">
        <f>5/B11*C11</f>
        <v>1.6666666666666667</v>
      </c>
      <c r="M15" s="24">
        <f>5/B12*C12</f>
        <v>0</v>
      </c>
    </row>
    <row r="16" spans="1:13" hidden="1" x14ac:dyDescent="0.25">
      <c r="A16" s="13" t="s">
        <v>32</v>
      </c>
      <c r="B16" s="13">
        <f>H15</f>
        <v>40</v>
      </c>
      <c r="C16" s="13">
        <f>H16</f>
        <v>30</v>
      </c>
      <c r="E16" s="204" t="s">
        <v>116</v>
      </c>
      <c r="F16" s="204"/>
      <c r="G16" s="13">
        <f>G15+20</f>
        <v>30</v>
      </c>
      <c r="H16" s="13">
        <f>30/B7*C7</f>
        <v>30</v>
      </c>
      <c r="I16" s="13">
        <f>15/B8*C8</f>
        <v>15</v>
      </c>
      <c r="J16" s="13">
        <f>10/B9*C9</f>
        <v>10</v>
      </c>
      <c r="K16" s="13">
        <f>5/B10*C10</f>
        <v>1.6666666666666667</v>
      </c>
      <c r="L16" s="13">
        <f>5/B11*C11</f>
        <v>1.6666666666666667</v>
      </c>
      <c r="M16" s="13">
        <f>5/B12*C12</f>
        <v>0</v>
      </c>
    </row>
    <row r="17" spans="1:8" hidden="1" x14ac:dyDescent="0.25">
      <c r="A17" s="13" t="s">
        <v>112</v>
      </c>
      <c r="B17" s="13">
        <f>I15</f>
        <v>15</v>
      </c>
      <c r="C17" s="13">
        <f>I16</f>
        <v>15</v>
      </c>
    </row>
    <row r="18" spans="1:8" ht="29.25" hidden="1" customHeight="1" x14ac:dyDescent="0.25">
      <c r="A18" s="13" t="s">
        <v>33</v>
      </c>
      <c r="B18" s="13">
        <f>J15</f>
        <v>10</v>
      </c>
      <c r="C18" s="13">
        <f>J16</f>
        <v>10</v>
      </c>
    </row>
    <row r="19" spans="1:8" hidden="1" x14ac:dyDescent="0.25">
      <c r="A19" s="13" t="s">
        <v>36</v>
      </c>
      <c r="B19" s="13">
        <f>K15</f>
        <v>3.3333333333333335</v>
      </c>
      <c r="C19" s="13">
        <f>K16</f>
        <v>1.6666666666666667</v>
      </c>
    </row>
    <row r="20" spans="1:8" hidden="1" x14ac:dyDescent="0.25">
      <c r="A20" s="25" t="s">
        <v>113</v>
      </c>
      <c r="B20" s="13">
        <f>L15</f>
        <v>1.6666666666666667</v>
      </c>
      <c r="C20" s="13">
        <f>L16</f>
        <v>1.6666666666666667</v>
      </c>
    </row>
    <row r="21" spans="1:8" hidden="1" x14ac:dyDescent="0.25">
      <c r="A21" s="13" t="s">
        <v>37</v>
      </c>
      <c r="B21" s="13">
        <f>M15</f>
        <v>0</v>
      </c>
      <c r="C21" s="13">
        <f>M16</f>
        <v>0</v>
      </c>
    </row>
    <row r="22" spans="1:8" x14ac:dyDescent="0.25">
      <c r="A22" s="13" t="s">
        <v>119</v>
      </c>
      <c r="B22" s="26">
        <f>(B15+B16+B17+B18+B19+B20+B21)/100</f>
        <v>0.8</v>
      </c>
      <c r="C22" s="26">
        <f>(C15+C16+C17+C18+C19+C20+C21)/100</f>
        <v>0.88333333333333341</v>
      </c>
      <c r="F22" s="207" t="s">
        <v>141</v>
      </c>
      <c r="G22" s="207"/>
      <c r="H22" s="18" t="s">
        <v>132</v>
      </c>
    </row>
    <row r="23" spans="1:8" x14ac:dyDescent="0.25">
      <c r="F23" s="207" t="s">
        <v>142</v>
      </c>
      <c r="G23" s="207"/>
      <c r="H23" s="18" t="s">
        <v>143</v>
      </c>
    </row>
    <row r="24" spans="1:8" x14ac:dyDescent="0.25">
      <c r="A24" s="14" t="s">
        <v>144</v>
      </c>
      <c r="B24" s="27">
        <v>0.01</v>
      </c>
      <c r="C24" s="27">
        <v>0.02</v>
      </c>
      <c r="F24" s="207" t="s">
        <v>145</v>
      </c>
      <c r="G24" s="207"/>
      <c r="H24" s="18" t="s">
        <v>146</v>
      </c>
    </row>
    <row r="25" spans="1:8" x14ac:dyDescent="0.25">
      <c r="A25" s="14" t="s">
        <v>147</v>
      </c>
      <c r="B25" s="27">
        <v>0.01</v>
      </c>
      <c r="C25" s="27">
        <v>0.03</v>
      </c>
    </row>
    <row r="26" spans="1:8" x14ac:dyDescent="0.25">
      <c r="A26" s="14" t="s">
        <v>148</v>
      </c>
      <c r="B26" s="27">
        <v>0.03</v>
      </c>
      <c r="C26" s="27">
        <v>0.08</v>
      </c>
    </row>
    <row r="27" spans="1:8" x14ac:dyDescent="0.25">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9"/>
  <sheetViews>
    <sheetView workbookViewId="0">
      <selection activeCell="C9" sqref="C9"/>
    </sheetView>
  </sheetViews>
  <sheetFormatPr defaultColWidth="9.109375" defaultRowHeight="13.8" x14ac:dyDescent="0.25"/>
  <cols>
    <col min="1" max="1" width="20.5546875" style="14" customWidth="1"/>
    <col min="2" max="2" width="11.6640625" style="14" customWidth="1"/>
    <col min="3" max="4" width="9.109375" style="14"/>
    <col min="5" max="5" width="10.109375" style="14" customWidth="1"/>
    <col min="6" max="6" width="10.6640625" style="14" customWidth="1"/>
    <col min="7" max="7" width="9.109375" style="14"/>
    <col min="8" max="8" width="10.44140625" style="14" customWidth="1"/>
    <col min="9" max="9" width="15.44140625" style="14" customWidth="1"/>
    <col min="10" max="16384" width="9.109375" style="14"/>
  </cols>
  <sheetData>
    <row r="2" spans="1:13" x14ac:dyDescent="0.25">
      <c r="A2" s="13" t="s">
        <v>122</v>
      </c>
      <c r="B2" s="13" t="s">
        <v>123</v>
      </c>
      <c r="C2" s="13" t="s">
        <v>124</v>
      </c>
      <c r="D2" s="204" t="s">
        <v>125</v>
      </c>
      <c r="E2" s="204"/>
    </row>
    <row r="3" spans="1:13" x14ac:dyDescent="0.25">
      <c r="A3" s="15">
        <v>0</v>
      </c>
      <c r="B3" s="15">
        <v>0</v>
      </c>
      <c r="C3" s="15">
        <v>1</v>
      </c>
      <c r="D3" s="205">
        <v>3</v>
      </c>
      <c r="E3" s="205"/>
    </row>
    <row r="5" spans="1:13" x14ac:dyDescent="0.25">
      <c r="A5" s="14" t="s">
        <v>108</v>
      </c>
      <c r="B5" s="16" t="s">
        <v>126</v>
      </c>
      <c r="C5" s="16">
        <f>D3</f>
        <v>3</v>
      </c>
      <c r="D5" s="17"/>
    </row>
    <row r="6" spans="1:13" x14ac:dyDescent="0.25">
      <c r="A6" s="14" t="s">
        <v>109</v>
      </c>
      <c r="B6" s="18">
        <v>10</v>
      </c>
      <c r="C6" s="19">
        <v>10</v>
      </c>
      <c r="D6" s="20">
        <f>((100/B6)*C6)/100</f>
        <v>1</v>
      </c>
    </row>
    <row r="7" spans="1:13" x14ac:dyDescent="0.25">
      <c r="A7" s="14" t="s">
        <v>110</v>
      </c>
      <c r="B7" s="18">
        <f>A3+B3+C3+D3</f>
        <v>4</v>
      </c>
      <c r="C7" s="19">
        <v>4</v>
      </c>
      <c r="D7" s="20">
        <f t="shared" ref="D7:D12" si="0">((100/B7)*C7)/100</f>
        <v>1</v>
      </c>
      <c r="F7" s="206" t="s">
        <v>127</v>
      </c>
      <c r="G7" s="206"/>
      <c r="H7" s="21" t="s">
        <v>128</v>
      </c>
      <c r="J7" s="22"/>
    </row>
    <row r="8" spans="1:13" x14ac:dyDescent="0.25">
      <c r="A8" s="14" t="s">
        <v>115</v>
      </c>
      <c r="B8" s="18">
        <f>C5</f>
        <v>3</v>
      </c>
      <c r="C8" s="19">
        <v>3</v>
      </c>
      <c r="D8" s="20">
        <f t="shared" si="0"/>
        <v>1</v>
      </c>
      <c r="F8" s="207" t="s">
        <v>129</v>
      </c>
      <c r="G8" s="207"/>
      <c r="H8" s="18" t="s">
        <v>130</v>
      </c>
    </row>
    <row r="9" spans="1:13" x14ac:dyDescent="0.25">
      <c r="A9" s="14" t="s">
        <v>117</v>
      </c>
      <c r="B9" s="18">
        <f>C5</f>
        <v>3</v>
      </c>
      <c r="C9" s="19">
        <v>1.5</v>
      </c>
      <c r="D9" s="20">
        <f t="shared" si="0"/>
        <v>0.5</v>
      </c>
      <c r="F9" s="207" t="s">
        <v>131</v>
      </c>
      <c r="G9" s="207"/>
      <c r="H9" s="18" t="s">
        <v>132</v>
      </c>
    </row>
    <row r="10" spans="1:13" x14ac:dyDescent="0.25">
      <c r="A10" s="14" t="s">
        <v>36</v>
      </c>
      <c r="B10" s="18">
        <f>C5</f>
        <v>3</v>
      </c>
      <c r="C10" s="19">
        <v>0</v>
      </c>
      <c r="D10" s="20">
        <f t="shared" si="0"/>
        <v>0</v>
      </c>
      <c r="F10" s="207" t="s">
        <v>133</v>
      </c>
      <c r="G10" s="207"/>
      <c r="H10" s="18" t="s">
        <v>134</v>
      </c>
    </row>
    <row r="11" spans="1:13" x14ac:dyDescent="0.25">
      <c r="A11" s="23" t="s">
        <v>113</v>
      </c>
      <c r="B11" s="18">
        <f>C5</f>
        <v>3</v>
      </c>
      <c r="C11" s="19">
        <v>0</v>
      </c>
      <c r="D11" s="20">
        <f t="shared" si="0"/>
        <v>0</v>
      </c>
      <c r="F11" s="207" t="s">
        <v>135</v>
      </c>
      <c r="G11" s="207"/>
      <c r="H11" s="18" t="s">
        <v>136</v>
      </c>
    </row>
    <row r="12" spans="1:13" x14ac:dyDescent="0.25">
      <c r="A12" s="14" t="s">
        <v>37</v>
      </c>
      <c r="B12" s="18">
        <f>C5</f>
        <v>3</v>
      </c>
      <c r="C12" s="19">
        <v>0</v>
      </c>
      <c r="D12" s="20">
        <f t="shared" si="0"/>
        <v>0</v>
      </c>
      <c r="F12" s="207" t="s">
        <v>137</v>
      </c>
      <c r="G12" s="207"/>
      <c r="H12" s="18" t="s">
        <v>138</v>
      </c>
    </row>
    <row r="13" spans="1:13" ht="31.5" customHeight="1" x14ac:dyDescent="0.25">
      <c r="F13" s="207" t="s">
        <v>139</v>
      </c>
      <c r="G13" s="207"/>
      <c r="H13" s="18" t="s">
        <v>140</v>
      </c>
    </row>
    <row r="14" spans="1:13" hidden="1" x14ac:dyDescent="0.25">
      <c r="A14" s="13"/>
      <c r="B14" s="13" t="s">
        <v>114</v>
      </c>
      <c r="C14" s="13" t="s">
        <v>118</v>
      </c>
      <c r="G14" s="13" t="s">
        <v>109</v>
      </c>
      <c r="H14" s="13" t="s">
        <v>111</v>
      </c>
      <c r="I14" s="13" t="s">
        <v>112</v>
      </c>
      <c r="J14" s="13" t="s">
        <v>33</v>
      </c>
      <c r="K14" s="13" t="s">
        <v>36</v>
      </c>
      <c r="L14" s="13" t="s">
        <v>113</v>
      </c>
      <c r="M14" s="13" t="s">
        <v>37</v>
      </c>
    </row>
    <row r="15" spans="1:13" hidden="1" x14ac:dyDescent="0.25">
      <c r="A15" s="13" t="s">
        <v>31</v>
      </c>
      <c r="B15" s="13">
        <f>G15</f>
        <v>10</v>
      </c>
      <c r="C15" s="13">
        <f>G16</f>
        <v>30</v>
      </c>
      <c r="E15" s="204" t="s">
        <v>114</v>
      </c>
      <c r="F15" s="204"/>
      <c r="G15" s="24">
        <f>C6</f>
        <v>10</v>
      </c>
      <c r="H15" s="24">
        <f>40/B7*C7</f>
        <v>40</v>
      </c>
      <c r="I15" s="24">
        <f>15/B8*C8</f>
        <v>15</v>
      </c>
      <c r="J15" s="24">
        <f>10/B9*C9</f>
        <v>5</v>
      </c>
      <c r="K15" s="24">
        <f>10/B10*C10</f>
        <v>0</v>
      </c>
      <c r="L15" s="24">
        <f>5/B11*C11</f>
        <v>0</v>
      </c>
      <c r="M15" s="24">
        <f>5/B12*C12</f>
        <v>0</v>
      </c>
    </row>
    <row r="16" spans="1:13" hidden="1" x14ac:dyDescent="0.25">
      <c r="A16" s="13" t="s">
        <v>32</v>
      </c>
      <c r="B16" s="13">
        <f>H15</f>
        <v>40</v>
      </c>
      <c r="C16" s="13">
        <f>H16</f>
        <v>30</v>
      </c>
      <c r="E16" s="204" t="s">
        <v>116</v>
      </c>
      <c r="F16" s="204"/>
      <c r="G16" s="13">
        <f>G15+20</f>
        <v>30</v>
      </c>
      <c r="H16" s="13">
        <f>30/B7*C7</f>
        <v>30</v>
      </c>
      <c r="I16" s="13">
        <f>15/B8*C8</f>
        <v>15</v>
      </c>
      <c r="J16" s="13">
        <f>10/B9*C9</f>
        <v>5</v>
      </c>
      <c r="K16" s="13">
        <f>5/B10*C10</f>
        <v>0</v>
      </c>
      <c r="L16" s="13">
        <f>5/B11*C11</f>
        <v>0</v>
      </c>
      <c r="M16" s="13">
        <f>5/B12*C12</f>
        <v>0</v>
      </c>
    </row>
    <row r="17" spans="1:8" hidden="1" x14ac:dyDescent="0.25">
      <c r="A17" s="13" t="s">
        <v>112</v>
      </c>
      <c r="B17" s="13">
        <f>I15</f>
        <v>15</v>
      </c>
      <c r="C17" s="13">
        <f>I16</f>
        <v>15</v>
      </c>
    </row>
    <row r="18" spans="1:8" ht="29.25" hidden="1" customHeight="1" x14ac:dyDescent="0.25">
      <c r="A18" s="13" t="s">
        <v>33</v>
      </c>
      <c r="B18" s="13">
        <f>J15</f>
        <v>5</v>
      </c>
      <c r="C18" s="13">
        <f>J16</f>
        <v>5</v>
      </c>
    </row>
    <row r="19" spans="1:8" hidden="1" x14ac:dyDescent="0.25">
      <c r="A19" s="13" t="s">
        <v>36</v>
      </c>
      <c r="B19" s="13">
        <f>K15</f>
        <v>0</v>
      </c>
      <c r="C19" s="13">
        <f>K16</f>
        <v>0</v>
      </c>
    </row>
    <row r="20" spans="1:8" hidden="1" x14ac:dyDescent="0.25">
      <c r="A20" s="25" t="s">
        <v>113</v>
      </c>
      <c r="B20" s="13">
        <f>L15</f>
        <v>0</v>
      </c>
      <c r="C20" s="13">
        <f>L16</f>
        <v>0</v>
      </c>
    </row>
    <row r="21" spans="1:8" hidden="1" x14ac:dyDescent="0.25">
      <c r="A21" s="13" t="s">
        <v>37</v>
      </c>
      <c r="B21" s="13">
        <f>M15</f>
        <v>0</v>
      </c>
      <c r="C21" s="13">
        <f>M16</f>
        <v>0</v>
      </c>
    </row>
    <row r="22" spans="1:8" x14ac:dyDescent="0.25">
      <c r="A22" s="13" t="s">
        <v>119</v>
      </c>
      <c r="B22" s="26">
        <f>(B15+B16+B17+B18+B19+B20+B21)/100</f>
        <v>0.7</v>
      </c>
      <c r="C22" s="26">
        <f>(C15+C16+C17+C18+C19+C20+C21)/100</f>
        <v>0.8</v>
      </c>
      <c r="F22" s="207" t="s">
        <v>141</v>
      </c>
      <c r="G22" s="207"/>
      <c r="H22" s="18" t="s">
        <v>132</v>
      </c>
    </row>
    <row r="23" spans="1:8" x14ac:dyDescent="0.25">
      <c r="F23" s="207" t="s">
        <v>142</v>
      </c>
      <c r="G23" s="207"/>
      <c r="H23" s="18" t="s">
        <v>143</v>
      </c>
    </row>
    <row r="24" spans="1:8" x14ac:dyDescent="0.25">
      <c r="A24" s="14" t="s">
        <v>144</v>
      </c>
      <c r="B24" s="27">
        <v>0.01</v>
      </c>
      <c r="C24" s="27">
        <v>0.02</v>
      </c>
      <c r="F24" s="207" t="s">
        <v>145</v>
      </c>
      <c r="G24" s="207"/>
      <c r="H24" s="18" t="s">
        <v>146</v>
      </c>
    </row>
    <row r="25" spans="1:8" x14ac:dyDescent="0.25">
      <c r="A25" s="14" t="s">
        <v>147</v>
      </c>
      <c r="B25" s="27">
        <v>0.01</v>
      </c>
      <c r="C25" s="27">
        <v>0.03</v>
      </c>
    </row>
    <row r="26" spans="1:8" x14ac:dyDescent="0.25">
      <c r="A26" s="14" t="s">
        <v>148</v>
      </c>
      <c r="B26" s="27">
        <v>0.03</v>
      </c>
      <c r="C26" s="27">
        <v>0.08</v>
      </c>
    </row>
    <row r="27" spans="1:8" x14ac:dyDescent="0.25">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29"/>
  <sheetViews>
    <sheetView workbookViewId="0">
      <selection activeCell="C7" sqref="C7:C9"/>
    </sheetView>
  </sheetViews>
  <sheetFormatPr defaultColWidth="9.109375" defaultRowHeight="13.8" x14ac:dyDescent="0.25"/>
  <cols>
    <col min="1" max="1" width="20.5546875" style="14" customWidth="1"/>
    <col min="2" max="2" width="11.6640625" style="14" customWidth="1"/>
    <col min="3" max="4" width="9.109375" style="14"/>
    <col min="5" max="5" width="10.109375" style="14" customWidth="1"/>
    <col min="6" max="6" width="10.6640625" style="14" customWidth="1"/>
    <col min="7" max="7" width="9.109375" style="14"/>
    <col min="8" max="8" width="10.44140625" style="14" customWidth="1"/>
    <col min="9" max="9" width="15.44140625" style="14" customWidth="1"/>
    <col min="10" max="16384" width="9.109375" style="14"/>
  </cols>
  <sheetData>
    <row r="2" spans="1:13" x14ac:dyDescent="0.25">
      <c r="A2" s="13" t="s">
        <v>122</v>
      </c>
      <c r="B2" s="13" t="s">
        <v>123</v>
      </c>
      <c r="C2" s="13" t="s">
        <v>124</v>
      </c>
      <c r="D2" s="204" t="s">
        <v>125</v>
      </c>
      <c r="E2" s="204"/>
    </row>
    <row r="3" spans="1:13" x14ac:dyDescent="0.25">
      <c r="A3" s="15">
        <v>0</v>
      </c>
      <c r="B3" s="15">
        <v>0</v>
      </c>
      <c r="C3" s="15">
        <v>1</v>
      </c>
      <c r="D3" s="205">
        <v>3</v>
      </c>
      <c r="E3" s="205"/>
    </row>
    <row r="5" spans="1:13" x14ac:dyDescent="0.25">
      <c r="A5" s="14" t="s">
        <v>108</v>
      </c>
      <c r="B5" s="16" t="s">
        <v>126</v>
      </c>
      <c r="C5" s="16">
        <f>D3</f>
        <v>3</v>
      </c>
      <c r="D5" s="17"/>
    </row>
    <row r="6" spans="1:13" x14ac:dyDescent="0.25">
      <c r="A6" s="14" t="s">
        <v>109</v>
      </c>
      <c r="B6" s="18">
        <v>10</v>
      </c>
      <c r="C6" s="19">
        <v>10</v>
      </c>
      <c r="D6" s="20">
        <f>((100/B6)*C6)/100</f>
        <v>1</v>
      </c>
    </row>
    <row r="7" spans="1:13" x14ac:dyDescent="0.25">
      <c r="A7" s="14" t="s">
        <v>110</v>
      </c>
      <c r="B7" s="18">
        <f>A3+B3+C3+D3</f>
        <v>4</v>
      </c>
      <c r="C7" s="19">
        <v>4</v>
      </c>
      <c r="D7" s="20">
        <f t="shared" ref="D7:D12" si="0">((100/B7)*C7)/100</f>
        <v>1</v>
      </c>
      <c r="F7" s="206" t="s">
        <v>127</v>
      </c>
      <c r="G7" s="206"/>
      <c r="H7" s="21" t="s">
        <v>128</v>
      </c>
      <c r="J7" s="22"/>
    </row>
    <row r="8" spans="1:13" x14ac:dyDescent="0.25">
      <c r="A8" s="14" t="s">
        <v>115</v>
      </c>
      <c r="B8" s="18">
        <f>C5</f>
        <v>3</v>
      </c>
      <c r="C8" s="19">
        <v>3</v>
      </c>
      <c r="D8" s="20">
        <f t="shared" si="0"/>
        <v>1</v>
      </c>
      <c r="F8" s="207" t="s">
        <v>129</v>
      </c>
      <c r="G8" s="207"/>
      <c r="H8" s="18" t="s">
        <v>130</v>
      </c>
    </row>
    <row r="9" spans="1:13" x14ac:dyDescent="0.25">
      <c r="A9" s="14" t="s">
        <v>117</v>
      </c>
      <c r="B9" s="18">
        <f>C5</f>
        <v>3</v>
      </c>
      <c r="C9" s="19">
        <v>1.5</v>
      </c>
      <c r="D9" s="20">
        <f t="shared" si="0"/>
        <v>0.5</v>
      </c>
      <c r="F9" s="207" t="s">
        <v>131</v>
      </c>
      <c r="G9" s="207"/>
      <c r="H9" s="18" t="s">
        <v>132</v>
      </c>
    </row>
    <row r="10" spans="1:13" x14ac:dyDescent="0.25">
      <c r="A10" s="14" t="s">
        <v>36</v>
      </c>
      <c r="B10" s="18">
        <f>C5</f>
        <v>3</v>
      </c>
      <c r="C10" s="19">
        <v>0</v>
      </c>
      <c r="D10" s="20">
        <f t="shared" si="0"/>
        <v>0</v>
      </c>
      <c r="F10" s="207" t="s">
        <v>133</v>
      </c>
      <c r="G10" s="207"/>
      <c r="H10" s="18" t="s">
        <v>134</v>
      </c>
    </row>
    <row r="11" spans="1:13" x14ac:dyDescent="0.25">
      <c r="A11" s="23" t="s">
        <v>113</v>
      </c>
      <c r="B11" s="18">
        <f>C5</f>
        <v>3</v>
      </c>
      <c r="C11" s="19">
        <v>0</v>
      </c>
      <c r="D11" s="20">
        <f t="shared" si="0"/>
        <v>0</v>
      </c>
      <c r="F11" s="207" t="s">
        <v>135</v>
      </c>
      <c r="G11" s="207"/>
      <c r="H11" s="18" t="s">
        <v>136</v>
      </c>
    </row>
    <row r="12" spans="1:13" x14ac:dyDescent="0.25">
      <c r="A12" s="14" t="s">
        <v>37</v>
      </c>
      <c r="B12" s="18">
        <f>C5</f>
        <v>3</v>
      </c>
      <c r="C12" s="19">
        <v>0</v>
      </c>
      <c r="D12" s="20">
        <f t="shared" si="0"/>
        <v>0</v>
      </c>
      <c r="F12" s="207" t="s">
        <v>137</v>
      </c>
      <c r="G12" s="207"/>
      <c r="H12" s="18" t="s">
        <v>138</v>
      </c>
    </row>
    <row r="13" spans="1:13" ht="31.5" customHeight="1" x14ac:dyDescent="0.25">
      <c r="F13" s="207" t="s">
        <v>139</v>
      </c>
      <c r="G13" s="207"/>
      <c r="H13" s="18" t="s">
        <v>140</v>
      </c>
    </row>
    <row r="14" spans="1:13" hidden="1" x14ac:dyDescent="0.25">
      <c r="A14" s="13"/>
      <c r="B14" s="13" t="s">
        <v>114</v>
      </c>
      <c r="C14" s="13" t="s">
        <v>118</v>
      </c>
      <c r="G14" s="13" t="s">
        <v>109</v>
      </c>
      <c r="H14" s="13" t="s">
        <v>111</v>
      </c>
      <c r="I14" s="13" t="s">
        <v>112</v>
      </c>
      <c r="J14" s="13" t="s">
        <v>33</v>
      </c>
      <c r="K14" s="13" t="s">
        <v>36</v>
      </c>
      <c r="L14" s="13" t="s">
        <v>113</v>
      </c>
      <c r="M14" s="13" t="s">
        <v>37</v>
      </c>
    </row>
    <row r="15" spans="1:13" hidden="1" x14ac:dyDescent="0.25">
      <c r="A15" s="13" t="s">
        <v>31</v>
      </c>
      <c r="B15" s="13">
        <f>G15</f>
        <v>10</v>
      </c>
      <c r="C15" s="13">
        <f>G16</f>
        <v>30</v>
      </c>
      <c r="E15" s="204" t="s">
        <v>114</v>
      </c>
      <c r="F15" s="204"/>
      <c r="G15" s="24">
        <f>C6</f>
        <v>10</v>
      </c>
      <c r="H15" s="24">
        <f>40/B7*C7</f>
        <v>40</v>
      </c>
      <c r="I15" s="24">
        <f>15/B8*C8</f>
        <v>15</v>
      </c>
      <c r="J15" s="24">
        <f>10/B9*C9</f>
        <v>5</v>
      </c>
      <c r="K15" s="24">
        <f>10/B10*C10</f>
        <v>0</v>
      </c>
      <c r="L15" s="24">
        <f>5/B11*C11</f>
        <v>0</v>
      </c>
      <c r="M15" s="24">
        <f>5/B12*C12</f>
        <v>0</v>
      </c>
    </row>
    <row r="16" spans="1:13" hidden="1" x14ac:dyDescent="0.25">
      <c r="A16" s="13" t="s">
        <v>32</v>
      </c>
      <c r="B16" s="13">
        <f>H15</f>
        <v>40</v>
      </c>
      <c r="C16" s="13">
        <f>H16</f>
        <v>30</v>
      </c>
      <c r="E16" s="204" t="s">
        <v>116</v>
      </c>
      <c r="F16" s="204"/>
      <c r="G16" s="13">
        <f>G15+20</f>
        <v>30</v>
      </c>
      <c r="H16" s="13">
        <f>30/B7*C7</f>
        <v>30</v>
      </c>
      <c r="I16" s="13">
        <f>15/B8*C8</f>
        <v>15</v>
      </c>
      <c r="J16" s="13">
        <f>10/B9*C9</f>
        <v>5</v>
      </c>
      <c r="K16" s="13">
        <f>5/B10*C10</f>
        <v>0</v>
      </c>
      <c r="L16" s="13">
        <f>5/B11*C11</f>
        <v>0</v>
      </c>
      <c r="M16" s="13">
        <f>5/B12*C12</f>
        <v>0</v>
      </c>
    </row>
    <row r="17" spans="1:8" hidden="1" x14ac:dyDescent="0.25">
      <c r="A17" s="13" t="s">
        <v>112</v>
      </c>
      <c r="B17" s="13">
        <f>I15</f>
        <v>15</v>
      </c>
      <c r="C17" s="13">
        <f>I16</f>
        <v>15</v>
      </c>
    </row>
    <row r="18" spans="1:8" ht="29.25" hidden="1" customHeight="1" x14ac:dyDescent="0.25">
      <c r="A18" s="13" t="s">
        <v>33</v>
      </c>
      <c r="B18" s="13">
        <f>J15</f>
        <v>5</v>
      </c>
      <c r="C18" s="13">
        <f>J16</f>
        <v>5</v>
      </c>
    </row>
    <row r="19" spans="1:8" hidden="1" x14ac:dyDescent="0.25">
      <c r="A19" s="13" t="s">
        <v>36</v>
      </c>
      <c r="B19" s="13">
        <f>K15</f>
        <v>0</v>
      </c>
      <c r="C19" s="13">
        <f>K16</f>
        <v>0</v>
      </c>
    </row>
    <row r="20" spans="1:8" hidden="1" x14ac:dyDescent="0.25">
      <c r="A20" s="25" t="s">
        <v>113</v>
      </c>
      <c r="B20" s="13">
        <f>L15</f>
        <v>0</v>
      </c>
      <c r="C20" s="13">
        <f>L16</f>
        <v>0</v>
      </c>
    </row>
    <row r="21" spans="1:8" hidden="1" x14ac:dyDescent="0.25">
      <c r="A21" s="13" t="s">
        <v>37</v>
      </c>
      <c r="B21" s="13">
        <f>M15</f>
        <v>0</v>
      </c>
      <c r="C21" s="13">
        <f>M16</f>
        <v>0</v>
      </c>
    </row>
    <row r="22" spans="1:8" x14ac:dyDescent="0.25">
      <c r="A22" s="13" t="s">
        <v>119</v>
      </c>
      <c r="B22" s="26">
        <f>(B15+B16+B17+B18+B19+B20+B21)/100</f>
        <v>0.7</v>
      </c>
      <c r="C22" s="26">
        <f>(C15+C16+C17+C18+C19+C20+C21)/100</f>
        <v>0.8</v>
      </c>
      <c r="F22" s="207" t="s">
        <v>141</v>
      </c>
      <c r="G22" s="207"/>
      <c r="H22" s="18" t="s">
        <v>132</v>
      </c>
    </row>
    <row r="23" spans="1:8" x14ac:dyDescent="0.25">
      <c r="F23" s="207" t="s">
        <v>142</v>
      </c>
      <c r="G23" s="207"/>
      <c r="H23" s="18" t="s">
        <v>143</v>
      </c>
    </row>
    <row r="24" spans="1:8" x14ac:dyDescent="0.25">
      <c r="A24" s="14" t="s">
        <v>144</v>
      </c>
      <c r="B24" s="27">
        <v>0.01</v>
      </c>
      <c r="C24" s="27">
        <v>0.02</v>
      </c>
      <c r="F24" s="207" t="s">
        <v>145</v>
      </c>
      <c r="G24" s="207"/>
      <c r="H24" s="18" t="s">
        <v>146</v>
      </c>
    </row>
    <row r="25" spans="1:8" x14ac:dyDescent="0.25">
      <c r="A25" s="14" t="s">
        <v>147</v>
      </c>
      <c r="B25" s="27">
        <v>0.01</v>
      </c>
      <c r="C25" s="27">
        <v>0.03</v>
      </c>
    </row>
    <row r="26" spans="1:8" x14ac:dyDescent="0.25">
      <c r="A26" s="14" t="s">
        <v>148</v>
      </c>
      <c r="B26" s="27">
        <v>0.03</v>
      </c>
      <c r="C26" s="27">
        <v>0.08</v>
      </c>
    </row>
    <row r="27" spans="1:8" x14ac:dyDescent="0.25">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29"/>
  <sheetViews>
    <sheetView workbookViewId="0">
      <selection activeCell="C11" sqref="C11"/>
    </sheetView>
  </sheetViews>
  <sheetFormatPr defaultColWidth="9.109375" defaultRowHeight="13.8" x14ac:dyDescent="0.25"/>
  <cols>
    <col min="1" max="1" width="20.5546875" style="14" customWidth="1"/>
    <col min="2" max="2" width="11.6640625" style="14" customWidth="1"/>
    <col min="3" max="4" width="9.109375" style="14"/>
    <col min="5" max="5" width="10.109375" style="14" customWidth="1"/>
    <col min="6" max="6" width="10.6640625" style="14" customWidth="1"/>
    <col min="7" max="7" width="9.109375" style="14"/>
    <col min="8" max="8" width="10.44140625" style="14" customWidth="1"/>
    <col min="9" max="9" width="15.44140625" style="14" customWidth="1"/>
    <col min="10" max="16384" width="9.109375" style="14"/>
  </cols>
  <sheetData>
    <row r="2" spans="1:13" x14ac:dyDescent="0.25">
      <c r="A2" s="13" t="s">
        <v>122</v>
      </c>
      <c r="B2" s="13" t="s">
        <v>123</v>
      </c>
      <c r="C2" s="13" t="s">
        <v>124</v>
      </c>
      <c r="D2" s="204" t="s">
        <v>125</v>
      </c>
      <c r="E2" s="204"/>
    </row>
    <row r="3" spans="1:13" x14ac:dyDescent="0.25">
      <c r="A3" s="15">
        <v>0</v>
      </c>
      <c r="B3" s="15">
        <v>0</v>
      </c>
      <c r="C3" s="15">
        <v>1</v>
      </c>
      <c r="D3" s="205">
        <v>3</v>
      </c>
      <c r="E3" s="205"/>
    </row>
    <row r="5" spans="1:13" x14ac:dyDescent="0.25">
      <c r="A5" s="14" t="s">
        <v>108</v>
      </c>
      <c r="B5" s="16" t="s">
        <v>126</v>
      </c>
      <c r="C5" s="16">
        <f>D3</f>
        <v>3</v>
      </c>
      <c r="D5" s="17"/>
    </row>
    <row r="6" spans="1:13" x14ac:dyDescent="0.25">
      <c r="A6" s="14" t="s">
        <v>109</v>
      </c>
      <c r="B6" s="18">
        <v>10</v>
      </c>
      <c r="C6" s="19">
        <v>10</v>
      </c>
      <c r="D6" s="20">
        <f>((100/B6)*C6)/100</f>
        <v>1</v>
      </c>
    </row>
    <row r="7" spans="1:13" x14ac:dyDescent="0.25">
      <c r="A7" s="14" t="s">
        <v>110</v>
      </c>
      <c r="B7" s="18">
        <f>A3+B3+C3+D3</f>
        <v>4</v>
      </c>
      <c r="C7" s="19">
        <v>4</v>
      </c>
      <c r="D7" s="20">
        <f t="shared" ref="D7:D12" si="0">((100/B7)*C7)/100</f>
        <v>1</v>
      </c>
      <c r="F7" s="206" t="s">
        <v>127</v>
      </c>
      <c r="G7" s="206"/>
      <c r="H7" s="21" t="s">
        <v>128</v>
      </c>
      <c r="J7" s="22"/>
    </row>
    <row r="8" spans="1:13" x14ac:dyDescent="0.25">
      <c r="A8" s="14" t="s">
        <v>115</v>
      </c>
      <c r="B8" s="18">
        <f>C5</f>
        <v>3</v>
      </c>
      <c r="C8" s="19">
        <v>3</v>
      </c>
      <c r="D8" s="20">
        <f t="shared" si="0"/>
        <v>1</v>
      </c>
      <c r="F8" s="207" t="s">
        <v>129</v>
      </c>
      <c r="G8" s="207"/>
      <c r="H8" s="18" t="s">
        <v>130</v>
      </c>
    </row>
    <row r="9" spans="1:13" x14ac:dyDescent="0.25">
      <c r="A9" s="14" t="s">
        <v>117</v>
      </c>
      <c r="B9" s="18">
        <f>C5</f>
        <v>3</v>
      </c>
      <c r="C9" s="19">
        <v>3</v>
      </c>
      <c r="D9" s="20">
        <f t="shared" si="0"/>
        <v>1</v>
      </c>
      <c r="F9" s="207" t="s">
        <v>131</v>
      </c>
      <c r="G9" s="207"/>
      <c r="H9" s="18" t="s">
        <v>132</v>
      </c>
    </row>
    <row r="10" spans="1:13" x14ac:dyDescent="0.25">
      <c r="A10" s="14" t="s">
        <v>36</v>
      </c>
      <c r="B10" s="18">
        <f>C5</f>
        <v>3</v>
      </c>
      <c r="C10" s="19">
        <v>0</v>
      </c>
      <c r="D10" s="20">
        <f t="shared" si="0"/>
        <v>0</v>
      </c>
      <c r="F10" s="207" t="s">
        <v>133</v>
      </c>
      <c r="G10" s="207"/>
      <c r="H10" s="18" t="s">
        <v>134</v>
      </c>
    </row>
    <row r="11" spans="1:13" x14ac:dyDescent="0.25">
      <c r="A11" s="23" t="s">
        <v>113</v>
      </c>
      <c r="B11" s="18">
        <f>C5</f>
        <v>3</v>
      </c>
      <c r="C11" s="19">
        <v>0.7</v>
      </c>
      <c r="D11" s="20">
        <f t="shared" si="0"/>
        <v>0.23333333333333331</v>
      </c>
      <c r="F11" s="207" t="s">
        <v>135</v>
      </c>
      <c r="G11" s="207"/>
      <c r="H11" s="18" t="s">
        <v>136</v>
      </c>
    </row>
    <row r="12" spans="1:13" x14ac:dyDescent="0.25">
      <c r="A12" s="14" t="s">
        <v>37</v>
      </c>
      <c r="B12" s="18">
        <f>C5</f>
        <v>3</v>
      </c>
      <c r="C12" s="19">
        <v>0</v>
      </c>
      <c r="D12" s="20">
        <f t="shared" si="0"/>
        <v>0</v>
      </c>
      <c r="F12" s="207" t="s">
        <v>137</v>
      </c>
      <c r="G12" s="207"/>
      <c r="H12" s="18" t="s">
        <v>138</v>
      </c>
    </row>
    <row r="13" spans="1:13" ht="31.5" customHeight="1" x14ac:dyDescent="0.25">
      <c r="F13" s="207" t="s">
        <v>139</v>
      </c>
      <c r="G13" s="207"/>
      <c r="H13" s="18" t="s">
        <v>140</v>
      </c>
    </row>
    <row r="14" spans="1:13" hidden="1" x14ac:dyDescent="0.25">
      <c r="A14" s="13"/>
      <c r="B14" s="13" t="s">
        <v>114</v>
      </c>
      <c r="C14" s="13" t="s">
        <v>118</v>
      </c>
      <c r="G14" s="13" t="s">
        <v>109</v>
      </c>
      <c r="H14" s="13" t="s">
        <v>111</v>
      </c>
      <c r="I14" s="13" t="s">
        <v>112</v>
      </c>
      <c r="J14" s="13" t="s">
        <v>33</v>
      </c>
      <c r="K14" s="13" t="s">
        <v>36</v>
      </c>
      <c r="L14" s="13" t="s">
        <v>113</v>
      </c>
      <c r="M14" s="13" t="s">
        <v>37</v>
      </c>
    </row>
    <row r="15" spans="1:13" hidden="1" x14ac:dyDescent="0.25">
      <c r="A15" s="13" t="s">
        <v>31</v>
      </c>
      <c r="B15" s="13">
        <f>G15</f>
        <v>10</v>
      </c>
      <c r="C15" s="13">
        <f>G16</f>
        <v>30</v>
      </c>
      <c r="E15" s="204" t="s">
        <v>114</v>
      </c>
      <c r="F15" s="204"/>
      <c r="G15" s="24">
        <f>C6</f>
        <v>10</v>
      </c>
      <c r="H15" s="24">
        <f>40/B7*C7</f>
        <v>40</v>
      </c>
      <c r="I15" s="24">
        <f>15/B8*C8</f>
        <v>15</v>
      </c>
      <c r="J15" s="24">
        <f>10/B9*C9</f>
        <v>10</v>
      </c>
      <c r="K15" s="24">
        <f>10/B10*C10</f>
        <v>0</v>
      </c>
      <c r="L15" s="24">
        <f>5/B11*C11</f>
        <v>1.1666666666666667</v>
      </c>
      <c r="M15" s="24">
        <f>5/B12*C12</f>
        <v>0</v>
      </c>
    </row>
    <row r="16" spans="1:13" hidden="1" x14ac:dyDescent="0.25">
      <c r="A16" s="13" t="s">
        <v>32</v>
      </c>
      <c r="B16" s="13">
        <f>H15</f>
        <v>40</v>
      </c>
      <c r="C16" s="13">
        <f>H16</f>
        <v>30</v>
      </c>
      <c r="E16" s="204" t="s">
        <v>116</v>
      </c>
      <c r="F16" s="204"/>
      <c r="G16" s="13">
        <f>G15+20</f>
        <v>30</v>
      </c>
      <c r="H16" s="13">
        <f>30/B7*C7</f>
        <v>30</v>
      </c>
      <c r="I16" s="13">
        <f>15/B8*C8</f>
        <v>15</v>
      </c>
      <c r="J16" s="13">
        <f>10/B9*C9</f>
        <v>10</v>
      </c>
      <c r="K16" s="13">
        <f>5/B10*C10</f>
        <v>0</v>
      </c>
      <c r="L16" s="13">
        <f>5/B11*C11</f>
        <v>1.1666666666666667</v>
      </c>
      <c r="M16" s="13">
        <f>5/B12*C12</f>
        <v>0</v>
      </c>
    </row>
    <row r="17" spans="1:8" hidden="1" x14ac:dyDescent="0.25">
      <c r="A17" s="13" t="s">
        <v>112</v>
      </c>
      <c r="B17" s="13">
        <f>I15</f>
        <v>15</v>
      </c>
      <c r="C17" s="13">
        <f>I16</f>
        <v>15</v>
      </c>
    </row>
    <row r="18" spans="1:8" ht="29.25" hidden="1" customHeight="1" x14ac:dyDescent="0.25">
      <c r="A18" s="13" t="s">
        <v>33</v>
      </c>
      <c r="B18" s="13">
        <f>J15</f>
        <v>10</v>
      </c>
      <c r="C18" s="13">
        <f>J16</f>
        <v>10</v>
      </c>
    </row>
    <row r="19" spans="1:8" hidden="1" x14ac:dyDescent="0.25">
      <c r="A19" s="13" t="s">
        <v>36</v>
      </c>
      <c r="B19" s="13">
        <f>K15</f>
        <v>0</v>
      </c>
      <c r="C19" s="13">
        <f>K16</f>
        <v>0</v>
      </c>
    </row>
    <row r="20" spans="1:8" hidden="1" x14ac:dyDescent="0.25">
      <c r="A20" s="25" t="s">
        <v>113</v>
      </c>
      <c r="B20" s="13">
        <f>L15</f>
        <v>1.1666666666666667</v>
      </c>
      <c r="C20" s="13">
        <f>L16</f>
        <v>1.1666666666666667</v>
      </c>
    </row>
    <row r="21" spans="1:8" hidden="1" x14ac:dyDescent="0.25">
      <c r="A21" s="13" t="s">
        <v>37</v>
      </c>
      <c r="B21" s="13">
        <f>M15</f>
        <v>0</v>
      </c>
      <c r="C21" s="13">
        <f>M16</f>
        <v>0</v>
      </c>
    </row>
    <row r="22" spans="1:8" x14ac:dyDescent="0.25">
      <c r="A22" s="13" t="s">
        <v>119</v>
      </c>
      <c r="B22" s="26">
        <f>(B15+B16+B17+B18+B19+B20+B21)/100</f>
        <v>0.76166666666666671</v>
      </c>
      <c r="C22" s="26">
        <f>(C15+C16+C17+C18+C19+C20+C21)/100</f>
        <v>0.86166666666666669</v>
      </c>
      <c r="F22" s="207" t="s">
        <v>141</v>
      </c>
      <c r="G22" s="207"/>
      <c r="H22" s="18" t="s">
        <v>132</v>
      </c>
    </row>
    <row r="23" spans="1:8" x14ac:dyDescent="0.25">
      <c r="F23" s="207" t="s">
        <v>142</v>
      </c>
      <c r="G23" s="207"/>
      <c r="H23" s="18" t="s">
        <v>143</v>
      </c>
    </row>
    <row r="24" spans="1:8" x14ac:dyDescent="0.25">
      <c r="A24" s="14" t="s">
        <v>144</v>
      </c>
      <c r="B24" s="27">
        <v>0.01</v>
      </c>
      <c r="C24" s="27">
        <v>0.02</v>
      </c>
      <c r="F24" s="207" t="s">
        <v>145</v>
      </c>
      <c r="G24" s="207"/>
      <c r="H24" s="18" t="s">
        <v>146</v>
      </c>
    </row>
    <row r="25" spans="1:8" x14ac:dyDescent="0.25">
      <c r="A25" s="14" t="s">
        <v>147</v>
      </c>
      <c r="B25" s="27">
        <v>0.01</v>
      </c>
      <c r="C25" s="27">
        <v>0.03</v>
      </c>
    </row>
    <row r="26" spans="1:8" x14ac:dyDescent="0.25">
      <c r="A26" s="14" t="s">
        <v>148</v>
      </c>
      <c r="B26" s="27">
        <v>0.03</v>
      </c>
      <c r="C26" s="27">
        <v>0.08</v>
      </c>
    </row>
    <row r="27" spans="1:8" x14ac:dyDescent="0.25">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29"/>
  <sheetViews>
    <sheetView workbookViewId="0">
      <selection activeCell="C12" sqref="C12"/>
    </sheetView>
  </sheetViews>
  <sheetFormatPr defaultColWidth="9.109375" defaultRowHeight="13.8" x14ac:dyDescent="0.25"/>
  <cols>
    <col min="1" max="1" width="20.5546875" style="14" customWidth="1"/>
    <col min="2" max="2" width="11.6640625" style="14" customWidth="1"/>
    <col min="3" max="4" width="9.109375" style="14"/>
    <col min="5" max="5" width="10.109375" style="14" customWidth="1"/>
    <col min="6" max="6" width="10.6640625" style="14" customWidth="1"/>
    <col min="7" max="7" width="9.109375" style="14"/>
    <col min="8" max="8" width="10.44140625" style="14" customWidth="1"/>
    <col min="9" max="9" width="15.44140625" style="14" customWidth="1"/>
    <col min="10" max="16384" width="9.109375" style="14"/>
  </cols>
  <sheetData>
    <row r="2" spans="1:13" x14ac:dyDescent="0.25">
      <c r="A2" s="13" t="s">
        <v>122</v>
      </c>
      <c r="B2" s="13" t="s">
        <v>123</v>
      </c>
      <c r="C2" s="13" t="s">
        <v>124</v>
      </c>
      <c r="D2" s="204" t="s">
        <v>125</v>
      </c>
      <c r="E2" s="204"/>
    </row>
    <row r="3" spans="1:13" x14ac:dyDescent="0.25">
      <c r="A3" s="15">
        <v>0</v>
      </c>
      <c r="B3" s="15">
        <v>0</v>
      </c>
      <c r="C3" s="15">
        <v>1</v>
      </c>
      <c r="D3" s="205">
        <v>3</v>
      </c>
      <c r="E3" s="205"/>
    </row>
    <row r="5" spans="1:13" x14ac:dyDescent="0.25">
      <c r="A5" s="14" t="s">
        <v>108</v>
      </c>
      <c r="B5" s="16" t="s">
        <v>126</v>
      </c>
      <c r="C5" s="16">
        <f>D3</f>
        <v>3</v>
      </c>
      <c r="D5" s="17"/>
    </row>
    <row r="6" spans="1:13" x14ac:dyDescent="0.25">
      <c r="A6" s="14" t="s">
        <v>109</v>
      </c>
      <c r="B6" s="18">
        <v>10</v>
      </c>
      <c r="C6" s="19">
        <v>10</v>
      </c>
      <c r="D6" s="20">
        <f>((100/B6)*C6)/100</f>
        <v>1</v>
      </c>
    </row>
    <row r="7" spans="1:13" x14ac:dyDescent="0.25">
      <c r="A7" s="14" t="s">
        <v>110</v>
      </c>
      <c r="B7" s="18">
        <f>A3+B3+C3+D3</f>
        <v>4</v>
      </c>
      <c r="C7" s="19">
        <v>4</v>
      </c>
      <c r="D7" s="20">
        <f t="shared" ref="D7:D12" si="0">((100/B7)*C7)/100</f>
        <v>1</v>
      </c>
      <c r="F7" s="206" t="s">
        <v>127</v>
      </c>
      <c r="G7" s="206"/>
      <c r="H7" s="21" t="s">
        <v>128</v>
      </c>
      <c r="J7" s="22"/>
    </row>
    <row r="8" spans="1:13" x14ac:dyDescent="0.25">
      <c r="A8" s="14" t="s">
        <v>115</v>
      </c>
      <c r="B8" s="18">
        <f>C5</f>
        <v>3</v>
      </c>
      <c r="C8" s="19">
        <v>3</v>
      </c>
      <c r="D8" s="20">
        <f t="shared" si="0"/>
        <v>1</v>
      </c>
      <c r="F8" s="207" t="s">
        <v>129</v>
      </c>
      <c r="G8" s="207"/>
      <c r="H8" s="18" t="s">
        <v>130</v>
      </c>
    </row>
    <row r="9" spans="1:13" x14ac:dyDescent="0.25">
      <c r="A9" s="14" t="s">
        <v>117</v>
      </c>
      <c r="B9" s="18">
        <f>C5</f>
        <v>3</v>
      </c>
      <c r="C9" s="19">
        <v>2</v>
      </c>
      <c r="D9" s="20">
        <f t="shared" si="0"/>
        <v>0.66666666666666674</v>
      </c>
      <c r="F9" s="207" t="s">
        <v>131</v>
      </c>
      <c r="G9" s="207"/>
      <c r="H9" s="18" t="s">
        <v>132</v>
      </c>
    </row>
    <row r="10" spans="1:13" x14ac:dyDescent="0.25">
      <c r="A10" s="14" t="s">
        <v>36</v>
      </c>
      <c r="B10" s="18">
        <f>C5</f>
        <v>3</v>
      </c>
      <c r="C10" s="19">
        <v>0</v>
      </c>
      <c r="D10" s="20">
        <f t="shared" si="0"/>
        <v>0</v>
      </c>
      <c r="F10" s="207" t="s">
        <v>133</v>
      </c>
      <c r="G10" s="207"/>
      <c r="H10" s="18" t="s">
        <v>134</v>
      </c>
    </row>
    <row r="11" spans="1:13" x14ac:dyDescent="0.25">
      <c r="A11" s="23" t="s">
        <v>113</v>
      </c>
      <c r="B11" s="18">
        <f>C5</f>
        <v>3</v>
      </c>
      <c r="C11" s="19">
        <v>0.5</v>
      </c>
      <c r="D11" s="20">
        <f t="shared" si="0"/>
        <v>0.16666666666666669</v>
      </c>
      <c r="F11" s="207" t="s">
        <v>135</v>
      </c>
      <c r="G11" s="207"/>
      <c r="H11" s="18" t="s">
        <v>136</v>
      </c>
    </row>
    <row r="12" spans="1:13" x14ac:dyDescent="0.25">
      <c r="A12" s="14" t="s">
        <v>37</v>
      </c>
      <c r="B12" s="18">
        <f>C5</f>
        <v>3</v>
      </c>
      <c r="C12" s="19">
        <v>0</v>
      </c>
      <c r="D12" s="20">
        <f t="shared" si="0"/>
        <v>0</v>
      </c>
      <c r="F12" s="207" t="s">
        <v>137</v>
      </c>
      <c r="G12" s="207"/>
      <c r="H12" s="18" t="s">
        <v>138</v>
      </c>
    </row>
    <row r="13" spans="1:13" ht="31.5" customHeight="1" x14ac:dyDescent="0.25">
      <c r="F13" s="207" t="s">
        <v>139</v>
      </c>
      <c r="G13" s="207"/>
      <c r="H13" s="18" t="s">
        <v>140</v>
      </c>
    </row>
    <row r="14" spans="1:13" hidden="1" x14ac:dyDescent="0.25">
      <c r="A14" s="13"/>
      <c r="B14" s="13" t="s">
        <v>114</v>
      </c>
      <c r="C14" s="13" t="s">
        <v>118</v>
      </c>
      <c r="G14" s="13" t="s">
        <v>109</v>
      </c>
      <c r="H14" s="13" t="s">
        <v>111</v>
      </c>
      <c r="I14" s="13" t="s">
        <v>112</v>
      </c>
      <c r="J14" s="13" t="s">
        <v>33</v>
      </c>
      <c r="K14" s="13" t="s">
        <v>36</v>
      </c>
      <c r="L14" s="13" t="s">
        <v>113</v>
      </c>
      <c r="M14" s="13" t="s">
        <v>37</v>
      </c>
    </row>
    <row r="15" spans="1:13" hidden="1" x14ac:dyDescent="0.25">
      <c r="A15" s="13" t="s">
        <v>31</v>
      </c>
      <c r="B15" s="13">
        <f>G15</f>
        <v>10</v>
      </c>
      <c r="C15" s="13">
        <f>G16</f>
        <v>30</v>
      </c>
      <c r="E15" s="204" t="s">
        <v>114</v>
      </c>
      <c r="F15" s="204"/>
      <c r="G15" s="24">
        <f>C6</f>
        <v>10</v>
      </c>
      <c r="H15" s="24">
        <f>40/B7*C7</f>
        <v>40</v>
      </c>
      <c r="I15" s="24">
        <f>15/B8*C8</f>
        <v>15</v>
      </c>
      <c r="J15" s="24">
        <f>10/B9*C9</f>
        <v>6.666666666666667</v>
      </c>
      <c r="K15" s="24">
        <f>10/B10*C10</f>
        <v>0</v>
      </c>
      <c r="L15" s="24">
        <f>5/B11*C11</f>
        <v>0.83333333333333337</v>
      </c>
      <c r="M15" s="24">
        <f>5/B12*C12</f>
        <v>0</v>
      </c>
    </row>
    <row r="16" spans="1:13" hidden="1" x14ac:dyDescent="0.25">
      <c r="A16" s="13" t="s">
        <v>32</v>
      </c>
      <c r="B16" s="13">
        <f>H15</f>
        <v>40</v>
      </c>
      <c r="C16" s="13">
        <f>H16</f>
        <v>30</v>
      </c>
      <c r="E16" s="204" t="s">
        <v>116</v>
      </c>
      <c r="F16" s="204"/>
      <c r="G16" s="13">
        <f>G15+20</f>
        <v>30</v>
      </c>
      <c r="H16" s="13">
        <f>30/B7*C7</f>
        <v>30</v>
      </c>
      <c r="I16" s="13">
        <f>15/B8*C8</f>
        <v>15</v>
      </c>
      <c r="J16" s="13">
        <f>10/B9*C9</f>
        <v>6.666666666666667</v>
      </c>
      <c r="K16" s="13">
        <f>5/B10*C10</f>
        <v>0</v>
      </c>
      <c r="L16" s="13">
        <f>5/B11*C11</f>
        <v>0.83333333333333337</v>
      </c>
      <c r="M16" s="13">
        <f>5/B12*C12</f>
        <v>0</v>
      </c>
    </row>
    <row r="17" spans="1:8" hidden="1" x14ac:dyDescent="0.25">
      <c r="A17" s="13" t="s">
        <v>112</v>
      </c>
      <c r="B17" s="13">
        <f>I15</f>
        <v>15</v>
      </c>
      <c r="C17" s="13">
        <f>I16</f>
        <v>15</v>
      </c>
    </row>
    <row r="18" spans="1:8" ht="29.25" hidden="1" customHeight="1" x14ac:dyDescent="0.25">
      <c r="A18" s="13" t="s">
        <v>33</v>
      </c>
      <c r="B18" s="13">
        <f>J15</f>
        <v>6.666666666666667</v>
      </c>
      <c r="C18" s="13">
        <f>J16</f>
        <v>6.666666666666667</v>
      </c>
    </row>
    <row r="19" spans="1:8" hidden="1" x14ac:dyDescent="0.25">
      <c r="A19" s="13" t="s">
        <v>36</v>
      </c>
      <c r="B19" s="13">
        <f>K15</f>
        <v>0</v>
      </c>
      <c r="C19" s="13">
        <f>K16</f>
        <v>0</v>
      </c>
    </row>
    <row r="20" spans="1:8" hidden="1" x14ac:dyDescent="0.25">
      <c r="A20" s="25" t="s">
        <v>113</v>
      </c>
      <c r="B20" s="13">
        <f>L15</f>
        <v>0.83333333333333337</v>
      </c>
      <c r="C20" s="13">
        <f>L16</f>
        <v>0.83333333333333337</v>
      </c>
    </row>
    <row r="21" spans="1:8" hidden="1" x14ac:dyDescent="0.25">
      <c r="A21" s="13" t="s">
        <v>37</v>
      </c>
      <c r="B21" s="13">
        <f>M15</f>
        <v>0</v>
      </c>
      <c r="C21" s="13">
        <f>M16</f>
        <v>0</v>
      </c>
    </row>
    <row r="22" spans="1:8" x14ac:dyDescent="0.25">
      <c r="A22" s="13" t="s">
        <v>119</v>
      </c>
      <c r="B22" s="26">
        <f>(B15+B16+B17+B18+B19+B20+B21)/100</f>
        <v>0.72499999999999998</v>
      </c>
      <c r="C22" s="26">
        <f>(C15+C16+C17+C18+C19+C20+C21)/100</f>
        <v>0.82499999999999996</v>
      </c>
      <c r="F22" s="207" t="s">
        <v>141</v>
      </c>
      <c r="G22" s="207"/>
      <c r="H22" s="18" t="s">
        <v>132</v>
      </c>
    </row>
    <row r="23" spans="1:8" x14ac:dyDescent="0.25">
      <c r="F23" s="207" t="s">
        <v>142</v>
      </c>
      <c r="G23" s="207"/>
      <c r="H23" s="18" t="s">
        <v>143</v>
      </c>
    </row>
    <row r="24" spans="1:8" x14ac:dyDescent="0.25">
      <c r="A24" s="14" t="s">
        <v>144</v>
      </c>
      <c r="B24" s="27">
        <v>0.01</v>
      </c>
      <c r="C24" s="27">
        <v>0.02</v>
      </c>
      <c r="F24" s="207" t="s">
        <v>145</v>
      </c>
      <c r="G24" s="207"/>
      <c r="H24" s="18" t="s">
        <v>146</v>
      </c>
    </row>
    <row r="25" spans="1:8" x14ac:dyDescent="0.25">
      <c r="A25" s="14" t="s">
        <v>147</v>
      </c>
      <c r="B25" s="27">
        <v>0.01</v>
      </c>
      <c r="C25" s="27">
        <v>0.03</v>
      </c>
    </row>
    <row r="26" spans="1:8" x14ac:dyDescent="0.25">
      <c r="A26" s="14" t="s">
        <v>148</v>
      </c>
      <c r="B26" s="27">
        <v>0.03</v>
      </c>
      <c r="C26" s="27">
        <v>0.08</v>
      </c>
    </row>
    <row r="27" spans="1:8" x14ac:dyDescent="0.25">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29"/>
  <sheetViews>
    <sheetView workbookViewId="0">
      <selection activeCell="B22" sqref="B22"/>
    </sheetView>
  </sheetViews>
  <sheetFormatPr defaultColWidth="9.109375" defaultRowHeight="13.8" x14ac:dyDescent="0.25"/>
  <cols>
    <col min="1" max="1" width="20.5546875" style="14" customWidth="1"/>
    <col min="2" max="2" width="11.6640625" style="14" customWidth="1"/>
    <col min="3" max="4" width="9.109375" style="14"/>
    <col min="5" max="5" width="10.109375" style="14" customWidth="1"/>
    <col min="6" max="6" width="10.6640625" style="14" customWidth="1"/>
    <col min="7" max="7" width="9.109375" style="14"/>
    <col min="8" max="8" width="10.44140625" style="14" customWidth="1"/>
    <col min="9" max="9" width="15.44140625" style="14" customWidth="1"/>
    <col min="10" max="16384" width="9.109375" style="14"/>
  </cols>
  <sheetData>
    <row r="2" spans="1:13" x14ac:dyDescent="0.25">
      <c r="A2" s="13" t="s">
        <v>122</v>
      </c>
      <c r="B2" s="13" t="s">
        <v>123</v>
      </c>
      <c r="C2" s="13" t="s">
        <v>124</v>
      </c>
      <c r="D2" s="204" t="s">
        <v>125</v>
      </c>
      <c r="E2" s="204"/>
    </row>
    <row r="3" spans="1:13" x14ac:dyDescent="0.25">
      <c r="A3" s="15">
        <v>0</v>
      </c>
      <c r="B3" s="15">
        <v>0</v>
      </c>
      <c r="C3" s="15">
        <v>1</v>
      </c>
      <c r="D3" s="205">
        <v>3</v>
      </c>
      <c r="E3" s="205"/>
    </row>
    <row r="5" spans="1:13" x14ac:dyDescent="0.25">
      <c r="A5" s="14" t="s">
        <v>108</v>
      </c>
      <c r="B5" s="16" t="s">
        <v>126</v>
      </c>
      <c r="C5" s="16">
        <f>D3</f>
        <v>3</v>
      </c>
      <c r="D5" s="17"/>
    </row>
    <row r="6" spans="1:13" x14ac:dyDescent="0.25">
      <c r="A6" s="14" t="s">
        <v>109</v>
      </c>
      <c r="B6" s="18">
        <v>10</v>
      </c>
      <c r="C6" s="19">
        <v>10</v>
      </c>
      <c r="D6" s="20">
        <f>((100/B6)*C6)/100</f>
        <v>1</v>
      </c>
    </row>
    <row r="7" spans="1:13" x14ac:dyDescent="0.25">
      <c r="A7" s="14" t="s">
        <v>110</v>
      </c>
      <c r="B7" s="18">
        <f>A3+B3+C3+D3</f>
        <v>4</v>
      </c>
      <c r="C7" s="19">
        <v>1.3</v>
      </c>
      <c r="D7" s="20">
        <f t="shared" ref="D7:D12" si="0">((100/B7)*C7)/100</f>
        <v>0.32500000000000001</v>
      </c>
      <c r="F7" s="206" t="s">
        <v>127</v>
      </c>
      <c r="G7" s="206"/>
      <c r="H7" s="21" t="s">
        <v>128</v>
      </c>
      <c r="J7" s="22"/>
    </row>
    <row r="8" spans="1:13" x14ac:dyDescent="0.25">
      <c r="A8" s="14" t="s">
        <v>115</v>
      </c>
      <c r="B8" s="18">
        <f>C5</f>
        <v>3</v>
      </c>
      <c r="C8" s="19">
        <v>0</v>
      </c>
      <c r="D8" s="20">
        <f t="shared" si="0"/>
        <v>0</v>
      </c>
      <c r="F8" s="207" t="s">
        <v>129</v>
      </c>
      <c r="G8" s="207"/>
      <c r="H8" s="18" t="s">
        <v>130</v>
      </c>
    </row>
    <row r="9" spans="1:13" x14ac:dyDescent="0.25">
      <c r="A9" s="14" t="s">
        <v>117</v>
      </c>
      <c r="B9" s="18">
        <f>C5</f>
        <v>3</v>
      </c>
      <c r="C9" s="19">
        <v>0</v>
      </c>
      <c r="D9" s="20">
        <f t="shared" si="0"/>
        <v>0</v>
      </c>
      <c r="F9" s="207" t="s">
        <v>131</v>
      </c>
      <c r="G9" s="207"/>
      <c r="H9" s="18" t="s">
        <v>132</v>
      </c>
    </row>
    <row r="10" spans="1:13" x14ac:dyDescent="0.25">
      <c r="A10" s="14" t="s">
        <v>36</v>
      </c>
      <c r="B10" s="18">
        <f>C5</f>
        <v>3</v>
      </c>
      <c r="C10" s="19">
        <v>0</v>
      </c>
      <c r="D10" s="20">
        <f t="shared" si="0"/>
        <v>0</v>
      </c>
      <c r="F10" s="207" t="s">
        <v>133</v>
      </c>
      <c r="G10" s="207"/>
      <c r="H10" s="18" t="s">
        <v>134</v>
      </c>
    </row>
    <row r="11" spans="1:13" x14ac:dyDescent="0.25">
      <c r="A11" s="23" t="s">
        <v>113</v>
      </c>
      <c r="B11" s="18">
        <f>C5</f>
        <v>3</v>
      </c>
      <c r="C11" s="19">
        <v>0</v>
      </c>
      <c r="D11" s="20">
        <f t="shared" si="0"/>
        <v>0</v>
      </c>
      <c r="F11" s="207" t="s">
        <v>135</v>
      </c>
      <c r="G11" s="207"/>
      <c r="H11" s="18" t="s">
        <v>136</v>
      </c>
    </row>
    <row r="12" spans="1:13" x14ac:dyDescent="0.25">
      <c r="A12" s="14" t="s">
        <v>37</v>
      </c>
      <c r="B12" s="18">
        <f>C5</f>
        <v>3</v>
      </c>
      <c r="C12" s="19">
        <v>0</v>
      </c>
      <c r="D12" s="20">
        <f t="shared" si="0"/>
        <v>0</v>
      </c>
      <c r="F12" s="207" t="s">
        <v>137</v>
      </c>
      <c r="G12" s="207"/>
      <c r="H12" s="18" t="s">
        <v>138</v>
      </c>
    </row>
    <row r="13" spans="1:13" ht="31.5" customHeight="1" x14ac:dyDescent="0.25">
      <c r="F13" s="207" t="s">
        <v>139</v>
      </c>
      <c r="G13" s="207"/>
      <c r="H13" s="18" t="s">
        <v>140</v>
      </c>
    </row>
    <row r="14" spans="1:13" hidden="1" x14ac:dyDescent="0.25">
      <c r="A14" s="13"/>
      <c r="B14" s="13" t="s">
        <v>114</v>
      </c>
      <c r="C14" s="13" t="s">
        <v>118</v>
      </c>
      <c r="G14" s="13" t="s">
        <v>109</v>
      </c>
      <c r="H14" s="13" t="s">
        <v>111</v>
      </c>
      <c r="I14" s="13" t="s">
        <v>112</v>
      </c>
      <c r="J14" s="13" t="s">
        <v>33</v>
      </c>
      <c r="K14" s="13" t="s">
        <v>36</v>
      </c>
      <c r="L14" s="13" t="s">
        <v>113</v>
      </c>
      <c r="M14" s="13" t="s">
        <v>37</v>
      </c>
    </row>
    <row r="15" spans="1:13" hidden="1" x14ac:dyDescent="0.25">
      <c r="A15" s="13" t="s">
        <v>31</v>
      </c>
      <c r="B15" s="13">
        <f>G15</f>
        <v>10</v>
      </c>
      <c r="C15" s="13">
        <f>G16</f>
        <v>30</v>
      </c>
      <c r="E15" s="204" t="s">
        <v>114</v>
      </c>
      <c r="F15" s="204"/>
      <c r="G15" s="24">
        <f>C6</f>
        <v>10</v>
      </c>
      <c r="H15" s="24">
        <f>40/B7*C7</f>
        <v>13</v>
      </c>
      <c r="I15" s="24">
        <f>15/B8*C8</f>
        <v>0</v>
      </c>
      <c r="J15" s="24">
        <f>10/B9*C9</f>
        <v>0</v>
      </c>
      <c r="K15" s="24">
        <f>10/B10*C10</f>
        <v>0</v>
      </c>
      <c r="L15" s="24">
        <f>5/B11*C11</f>
        <v>0</v>
      </c>
      <c r="M15" s="24">
        <f>5/B12*C12</f>
        <v>0</v>
      </c>
    </row>
    <row r="16" spans="1:13" hidden="1" x14ac:dyDescent="0.25">
      <c r="A16" s="13" t="s">
        <v>32</v>
      </c>
      <c r="B16" s="13">
        <f>H15</f>
        <v>13</v>
      </c>
      <c r="C16" s="13">
        <f>H16</f>
        <v>9.75</v>
      </c>
      <c r="E16" s="204" t="s">
        <v>116</v>
      </c>
      <c r="F16" s="204"/>
      <c r="G16" s="13">
        <f>G15+20</f>
        <v>30</v>
      </c>
      <c r="H16" s="13">
        <f>30/B7*C7</f>
        <v>9.75</v>
      </c>
      <c r="I16" s="13">
        <f>15/B8*C8</f>
        <v>0</v>
      </c>
      <c r="J16" s="13">
        <f>10/B9*C9</f>
        <v>0</v>
      </c>
      <c r="K16" s="13">
        <f>5/B10*C10</f>
        <v>0</v>
      </c>
      <c r="L16" s="13">
        <f>5/B11*C11</f>
        <v>0</v>
      </c>
      <c r="M16" s="13">
        <f>5/B12*C12</f>
        <v>0</v>
      </c>
    </row>
    <row r="17" spans="1:8" hidden="1" x14ac:dyDescent="0.25">
      <c r="A17" s="13" t="s">
        <v>112</v>
      </c>
      <c r="B17" s="13">
        <f>I15</f>
        <v>0</v>
      </c>
      <c r="C17" s="13">
        <f>I16</f>
        <v>0</v>
      </c>
    </row>
    <row r="18" spans="1:8" ht="29.25" hidden="1" customHeight="1" x14ac:dyDescent="0.25">
      <c r="A18" s="13" t="s">
        <v>33</v>
      </c>
      <c r="B18" s="13">
        <f>J15</f>
        <v>0</v>
      </c>
      <c r="C18" s="13">
        <f>J16</f>
        <v>0</v>
      </c>
    </row>
    <row r="19" spans="1:8" hidden="1" x14ac:dyDescent="0.25">
      <c r="A19" s="13" t="s">
        <v>36</v>
      </c>
      <c r="B19" s="13">
        <f>K15</f>
        <v>0</v>
      </c>
      <c r="C19" s="13">
        <f>K16</f>
        <v>0</v>
      </c>
    </row>
    <row r="20" spans="1:8" hidden="1" x14ac:dyDescent="0.25">
      <c r="A20" s="25" t="s">
        <v>113</v>
      </c>
      <c r="B20" s="13">
        <f>L15</f>
        <v>0</v>
      </c>
      <c r="C20" s="13">
        <f>L16</f>
        <v>0</v>
      </c>
    </row>
    <row r="21" spans="1:8" hidden="1" x14ac:dyDescent="0.25">
      <c r="A21" s="13" t="s">
        <v>37</v>
      </c>
      <c r="B21" s="13">
        <f>M15</f>
        <v>0</v>
      </c>
      <c r="C21" s="13">
        <f>M16</f>
        <v>0</v>
      </c>
    </row>
    <row r="22" spans="1:8" x14ac:dyDescent="0.25">
      <c r="A22" s="13" t="s">
        <v>119</v>
      </c>
      <c r="B22" s="26">
        <f>(B15+B16+B17+B18+B19+B20+B21)/100</f>
        <v>0.23</v>
      </c>
      <c r="C22" s="26">
        <f>(C15+C16+C17+C18+C19+C20+C21)/100</f>
        <v>0.39750000000000002</v>
      </c>
      <c r="F22" s="207" t="s">
        <v>141</v>
      </c>
      <c r="G22" s="207"/>
      <c r="H22" s="18" t="s">
        <v>132</v>
      </c>
    </row>
    <row r="23" spans="1:8" x14ac:dyDescent="0.25">
      <c r="F23" s="207" t="s">
        <v>142</v>
      </c>
      <c r="G23" s="207"/>
      <c r="H23" s="18" t="s">
        <v>143</v>
      </c>
    </row>
    <row r="24" spans="1:8" x14ac:dyDescent="0.25">
      <c r="A24" s="14" t="s">
        <v>144</v>
      </c>
      <c r="B24" s="27">
        <v>0.01</v>
      </c>
      <c r="C24" s="27">
        <v>0.02</v>
      </c>
      <c r="F24" s="207" t="s">
        <v>145</v>
      </c>
      <c r="G24" s="207"/>
      <c r="H24" s="18" t="s">
        <v>146</v>
      </c>
    </row>
    <row r="25" spans="1:8" x14ac:dyDescent="0.25">
      <c r="A25" s="14" t="s">
        <v>147</v>
      </c>
      <c r="B25" s="27">
        <v>0.01</v>
      </c>
      <c r="C25" s="27">
        <v>0.03</v>
      </c>
    </row>
    <row r="26" spans="1:8" x14ac:dyDescent="0.25">
      <c r="A26" s="14" t="s">
        <v>148</v>
      </c>
      <c r="B26" s="27">
        <v>0.03</v>
      </c>
      <c r="C26" s="27">
        <v>0.08</v>
      </c>
    </row>
    <row r="27" spans="1:8" x14ac:dyDescent="0.25">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Sheet1</vt:lpstr>
      <vt:lpstr>VALUATION</vt:lpstr>
      <vt:lpstr>Note</vt:lpstr>
      <vt:lpstr>A</vt:lpstr>
      <vt:lpstr>B</vt:lpstr>
      <vt:lpstr>C</vt:lpstr>
      <vt:lpstr>D</vt:lpstr>
      <vt:lpstr>E</vt:lpstr>
      <vt:lpstr>F</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2025-09-15T05:52:57Z</cp:lastPrinted>
  <dcterms:created xsi:type="dcterms:W3CDTF">2013-11-23T05:32:33Z</dcterms:created>
  <dcterms:modified xsi:type="dcterms:W3CDTF">2025-09-15T05:54:49Z</dcterms:modified>
</cp:coreProperties>
</file>