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CBE5C566-8E7C-448B-9D8A-3CB48FF7FF3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9" i="1" l="1"/>
  <c r="I31" i="1" l="1"/>
  <c r="D62" i="1" l="1"/>
  <c r="I45" i="1"/>
  <c r="I44" i="1"/>
  <c r="F146" i="1" l="1"/>
  <c r="F154" i="1"/>
  <c r="H154"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184" i="1" l="1"/>
  <c r="F147" i="1" l="1"/>
  <c r="H147" i="1" s="1"/>
  <c r="F148" i="1"/>
  <c r="H148" i="1" s="1"/>
  <c r="F149" i="1"/>
  <c r="H149" i="1" s="1"/>
  <c r="H146" i="1"/>
  <c r="G58" i="1" l="1"/>
  <c r="C58" i="1"/>
  <c r="G56" i="1"/>
  <c r="C56" i="1"/>
  <c r="C54" i="1"/>
  <c r="S33" i="1" l="1"/>
  <c r="F11" i="5" l="1"/>
  <c r="G11" i="5" s="1"/>
  <c r="F10" i="5"/>
  <c r="G10" i="5" s="1"/>
  <c r="F9" i="5"/>
  <c r="G9" i="5" s="1"/>
  <c r="F8" i="5"/>
  <c r="G8" i="5" s="1"/>
  <c r="F7" i="5"/>
  <c r="G7" i="5" s="1"/>
  <c r="F6" i="5"/>
  <c r="G6" i="5" s="1"/>
  <c r="F5" i="5"/>
  <c r="G5" i="5" s="1"/>
  <c r="G12" i="5" s="1"/>
  <c r="D207" i="1"/>
  <c r="B185" i="1"/>
  <c r="F181" i="1"/>
  <c r="H181" i="1" s="1"/>
  <c r="F180" i="1"/>
  <c r="H180" i="1" s="1"/>
  <c r="F179" i="1"/>
  <c r="H179" i="1" s="1"/>
  <c r="F178" i="1"/>
  <c r="H178" i="1" s="1"/>
  <c r="F177" i="1"/>
  <c r="H177" i="1" s="1"/>
  <c r="F175" i="1"/>
  <c r="H175" i="1" s="1"/>
  <c r="F174" i="1"/>
  <c r="H174" i="1" s="1"/>
  <c r="F173" i="1"/>
  <c r="H173" i="1" s="1"/>
  <c r="F172" i="1"/>
  <c r="H172" i="1" s="1"/>
  <c r="F171" i="1"/>
  <c r="H171" i="1" s="1"/>
  <c r="F169" i="1"/>
  <c r="H169" i="1" s="1"/>
  <c r="F168" i="1"/>
  <c r="H168" i="1" s="1"/>
  <c r="F167" i="1"/>
  <c r="H167" i="1" s="1"/>
  <c r="F166" i="1"/>
  <c r="H166" i="1" s="1"/>
  <c r="F165" i="1"/>
  <c r="H165" i="1" s="1"/>
  <c r="F163" i="1"/>
  <c r="H163" i="1" s="1"/>
  <c r="F162" i="1"/>
  <c r="H162" i="1" s="1"/>
  <c r="F161" i="1"/>
  <c r="H161" i="1" s="1"/>
  <c r="F160" i="1"/>
  <c r="H160" i="1" s="1"/>
  <c r="F159" i="1"/>
  <c r="H159" i="1" s="1"/>
  <c r="A159" i="1"/>
  <c r="A160" i="1" s="1"/>
  <c r="A161" i="1" s="1"/>
  <c r="A162" i="1" s="1"/>
  <c r="A163" i="1" s="1"/>
  <c r="F157" i="1"/>
  <c r="H157" i="1" s="1"/>
  <c r="F156" i="1"/>
  <c r="H156" i="1" s="1"/>
  <c r="F155" i="1"/>
  <c r="H155" i="1" s="1"/>
  <c r="A155" i="1"/>
  <c r="A156" i="1" s="1"/>
  <c r="A157" i="1" s="1"/>
  <c r="A147" i="1"/>
  <c r="A148" i="1" s="1"/>
  <c r="A149" i="1" s="1"/>
  <c r="G140" i="1"/>
  <c r="E140" i="1"/>
  <c r="C140" i="1"/>
  <c r="F129" i="1"/>
  <c r="C103" i="1"/>
  <c r="C89" i="1"/>
  <c r="C75" i="1"/>
  <c r="D69" i="1"/>
  <c r="G51" i="1"/>
  <c r="C51" i="1"/>
  <c r="E28" i="1"/>
  <c r="E26" i="1"/>
  <c r="C16" i="1"/>
  <c r="I15" i="1"/>
  <c r="Z13" i="1"/>
  <c r="E8" i="1"/>
  <c r="E3" i="1"/>
  <c r="A171" i="1"/>
  <c r="H76" i="1"/>
  <c r="A177" i="1"/>
  <c r="H90" i="1"/>
  <c r="A165" i="1"/>
  <c r="H104" i="1"/>
  <c r="J75" i="1" l="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172" i="1"/>
  <c r="A178" i="1"/>
  <c r="A166" i="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173" i="1"/>
  <c r="A167" i="1"/>
  <c r="A179" i="1"/>
  <c r="G93" i="1" l="1"/>
  <c r="J76" i="1"/>
  <c r="J101" i="1"/>
  <c r="J102" i="1" s="1"/>
  <c r="J90" i="1" s="1"/>
  <c r="I89" i="1" s="1"/>
  <c r="C91" i="1" s="1"/>
  <c r="D108" i="1"/>
  <c r="I104" i="1" s="1"/>
  <c r="J104" i="1"/>
  <c r="G107" i="1"/>
  <c r="E79" i="1"/>
  <c r="D80" i="1"/>
  <c r="I76" i="1" s="1"/>
  <c r="G79" i="1"/>
  <c r="D73" i="1" s="1"/>
  <c r="A168" i="1"/>
  <c r="A174" i="1"/>
  <c r="A180" i="1"/>
  <c r="F74" i="1" l="1"/>
  <c r="D74" i="1"/>
  <c r="I105" i="1"/>
  <c r="I103" i="1" s="1"/>
  <c r="C105" i="1" s="1"/>
  <c r="I77" i="1"/>
  <c r="I75" i="1" s="1"/>
  <c r="C77" i="1" s="1"/>
  <c r="A169" i="1"/>
  <c r="A181" i="1"/>
  <c r="A1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D63" authorId="0" shapeId="0" xr:uid="{00000000-0006-0000-0000-000007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D64" authorId="0" shapeId="0" xr:uid="{00000000-0006-0000-0000-000008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9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xr:uid="{00000000-0006-0000-0000-00000A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<sst xmlns="http://schemas.openxmlformats.org/spreadsheetml/2006/main" count="663" uniqueCount="376">
  <si>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</si>
  <si>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</si>
  <si>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</si>
  <si>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</si>
  <si>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</si>
  <si>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</si>
  <si>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</si>
  <si>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</si>
  <si>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</si>
  <si>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</si>
  <si>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</si>
  <si>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</si>
  <si>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</si>
  <si>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</si>
  <si>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</si>
  <si>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</si>
  <si>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</si>
  <si>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</si>
  <si>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</si>
  <si>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</si>
  <si>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</si>
  <si>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</si>
  <si>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</si>
  <si>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</si>
  <si>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</si>
  <si>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</si>
  <si>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</si>
  <si>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</si>
  <si>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</si>
  <si>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</si>
  <si>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</si>
  <si>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</si>
  <si>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</si>
  <si>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</si>
  <si>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</si>
  <si>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</si>
  <si>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</si>
  <si>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</si>
  <si>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</si>
  <si>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</si>
  <si>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</si>
  <si>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</si>
  <si>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</si>
  <si>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</si>
  <si>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</si>
  <si>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</si>
  <si>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</si>
  <si>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</si>
  <si>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</si>
  <si>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</si>
  <si>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</si>
  <si>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</si>
  <si>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</si>
  <si>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</si>
  <si>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</si>
  <si>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</si>
  <si>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</si>
  <si>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</si>
  <si>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</si>
  <si>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</si>
  <si>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</si>
  <si>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</si>
  <si>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</si>
  <si>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</si>
  <si>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</si>
  <si>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</si>
  <si>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</si>
  <si>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</si>
  <si>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</si>
  <si>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</si>
  <si>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</si>
  <si>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</si>
  <si>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</si>
  <si>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</si>
  <si>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</si>
  <si>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</si>
  <si>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</si>
  <si>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</si>
  <si>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</si>
  <si>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</si>
  <si>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</si>
  <si>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</si>
  <si>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</si>
  <si>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</si>
  <si>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</si>
  <si>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</si>
  <si>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</si>
  <si>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</si>
  <si>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</si>
  <si>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</si>
  <si>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</si>
  <si>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</si>
  <si>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</si>
  <si>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</si>
  <si>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</si>
  <si>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</si>
  <si>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</si>
  <si>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</si>
  <si>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</si>
  <si>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</si>
  <si>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</si>
  <si>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</si>
  <si>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</si>
  <si>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</si>
  <si>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</si>
  <si>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</si>
  <si>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</si>
  <si>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</si>
  <si>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</si>
  <si>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</si>
  <si>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</si>
  <si>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</si>
  <si>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</si>
  <si>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</si>
  <si>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</si>
  <si>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</si>
  <si>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</si>
  <si>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</si>
  <si>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</si>
  <si>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</si>
  <si>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</si>
  <si>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</si>
  <si>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</si>
  <si>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</si>
  <si>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</si>
  <si>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</si>
  <si>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</si>
  <si>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</si>
  <si>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</si>
  <si>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</si>
  <si>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</si>
  <si>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</si>
  <si>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</si>
  <si>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</si>
  <si>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</si>
  <si>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</si>
  <si>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</si>
  <si>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</si>
  <si>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</si>
  <si>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</si>
  <si>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</si>
  <si>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</si>
  <si>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</si>
  <si>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</si>
  <si>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</si>
  <si>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</si>
  <si>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</si>
  <si>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</si>
  <si>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</si>
  <si>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</si>
  <si>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</si>
  <si>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</si>
  <si>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</si>
  <si>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Flats -, Shops -, Offices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</si>
  <si>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</si>
  <si>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</si>
  <si>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</si>
  <si>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</si>
  <si>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</si>
  <si>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</si>
  <si>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</si>
  <si>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</si>
  <si>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</si>
  <si>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</si>
  <si>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</si>
  <si>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</si>
  <si>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</si>
  <si>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</si>
  <si>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</si>
  <si>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</si>
  <si>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</si>
  <si>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</si>
  <si>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</si>
  <si>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</si>
  <si>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</si>
  <si>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</si>
  <si>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</si>
  <si>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</si>
  <si>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</si>
  <si>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</si>
  <si>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</si>
  <si>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</si>
  <si>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</si>
  <si>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</si>
  <si>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</si>
  <si>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</si>
  <si>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</si>
  <si>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</si>
  <si>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</si>
  <si>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</si>
  <si>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</si>
  <si>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</si>
  <si>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</si>
  <si>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</si>
  <si>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</si>
  <si>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</si>
  <si>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</si>
  <si>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</si>
  <si>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</si>
  <si>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</si>
  <si>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</si>
  <si>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</si>
  <si>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</si>
  <si>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</si>
  <si>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</si>
  <si>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</si>
  <si>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</si>
  <si>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</si>
  <si>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</si>
  <si>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</si>
  <si>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</si>
  <si>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</si>
  <si>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</si>
  <si>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</si>
  <si>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</si>
  <si>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</si>
  <si>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</si>
  <si>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</si>
  <si>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</si>
  <si>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</si>
  <si>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</si>
  <si>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</si>
  <si>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</si>
  <si>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</si>
  <si>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</si>
  <si>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</si>
  <si>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</si>
  <si>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</si>
  <si>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</si>
  <si>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</si>
  <si>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</si>
  <si>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</si>
  <si>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</si>
  <si>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</si>
  <si>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</si>
  <si>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</si>
  <si>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</si>
  <si>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</si>
  <si>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</si>
  <si>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</si>
  <si>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</si>
  <si>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</si>
  <si>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</si>
  <si>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</si>
  <si>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</si>
  <si>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</si>
  <si>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</si>
  <si>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</si>
  <si>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</si>
  <si>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</si>
  <si>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</si>
  <si>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</si>
  <si>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</si>
  <si>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</si>
  <si>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</si>
  <si>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</si>
  <si>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</si>
  <si>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</si>
  <si>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</si>
  <si>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</si>
  <si>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</si>
  <si>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</si>
  <si>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</si>
  <si>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</si>
  <si>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</si>
  <si>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</si>
  <si>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</si>
  <si>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</si>
  <si>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</si>
  <si>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</si>
  <si>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</si>
  <si>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</si>
  <si>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</si>
  <si>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</si>
  <si>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</si>
  <si>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</si>
  <si>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</si>
  <si>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</si>
  <si>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</si>
  <si>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</si>
  <si>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</si>
  <si>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</si>
  <si>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</si>
  <si>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</si>
  <si>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</si>
  <si>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</si>
  <si>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</si>
  <si>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</si>
  <si>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</si>
  <si>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</si>
  <si>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</si>
  <si>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</si>
  <si>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</si>
  <si>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</si>
  <si>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</si>
  <si>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</si>
  <si>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</si>
  <si>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</si>
  <si>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</si>
  <si>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</si>
  <si>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</si>
  <si>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</si>
  <si>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</si>
  <si>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</si>
  <si>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</si>
  <si>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</si>
  <si>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</si>
  <si>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</si>
  <si>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</si>
  <si>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</si>
  <si>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</si>
  <si>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</si>
  <si>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</si>
  <si>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</si>
  <si>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</si>
  <si>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</si>
  <si>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</si>
  <si>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</si>
  <si>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</si>
  <si>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</si>
  <si>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</si>
  <si>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</si>
  <si>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</si>
  <si>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</si>
  <si>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</si>
  <si>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</si>
  <si>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</si>
  <si>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</si>
  <si>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</si>
  <si>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</si>
  <si>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</si>
  <si>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</si>
  <si>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</si>
  <si>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</si>
  <si>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</si>
  <si>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</si>
  <si>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</si>
  <si>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</si>
  <si>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</si>
  <si>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</si>
  <si>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</si>
  <si>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</si>
  <si>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</si>
  <si>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</si>
  <si>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</si>
  <si>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</si>
  <si>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 xml:space="preserve">Zenisha Infra </t>
  </si>
  <si>
    <t>Zenisha Aura</t>
  </si>
  <si>
    <t>P52000048498</t>
  </si>
  <si>
    <t>Not Provided</t>
  </si>
  <si>
    <t>Refer Data</t>
  </si>
  <si>
    <t>85, Sector 7</t>
  </si>
  <si>
    <t>Plot No</t>
  </si>
  <si>
    <t>Pushpak</t>
  </si>
  <si>
    <t>JNPT Road</t>
  </si>
  <si>
    <t>Dapoli</t>
  </si>
  <si>
    <t>Ulwe</t>
  </si>
  <si>
    <t>Shreeji Neelkanth pushpak Nagar</t>
  </si>
  <si>
    <t>8.10KM from Panvel Railway Station</t>
  </si>
  <si>
    <t>Open Plot</t>
  </si>
  <si>
    <t>Internal Road</t>
  </si>
  <si>
    <t>18.966216,73.073768</t>
  </si>
  <si>
    <t>https://maps.app.goo.gl/DkVN1yxXLzD197mQ7</t>
  </si>
  <si>
    <t>1 Ground Floor + 2 Parking + 11 Floor</t>
  </si>
  <si>
    <t>Ground + 1st to 13th Floor</t>
  </si>
  <si>
    <t>As per RERA - 31/12/2027</t>
  </si>
  <si>
    <r>
      <t xml:space="preserve">Proposed Amenities :                                                                                                                                                                                                                         </t>
    </r>
    <r>
      <rPr>
        <b/>
        <sz val="12"/>
        <rFont val="Times New Roman"/>
        <family val="1"/>
      </rPr>
      <t xml:space="preserve">                                               </t>
    </r>
  </si>
  <si>
    <t>Kids Play Area, Landscaping &amp; Garden, Vitrified tiles flooring, Granite Kitchen Platform, Decorative Entrance, etc.</t>
  </si>
  <si>
    <t>https://urbanohomes.com/property/zenisha-aura-pushpak-nagar-dapoli-navi-mumbai-thane/</t>
  </si>
  <si>
    <t>8879320604/8108551361</t>
  </si>
  <si>
    <t>We have release subsequent report on the basis of other vendor report.</t>
  </si>
  <si>
    <t>CIDCO/BP-17938/TPO(NM &amp; K)/
2021/10048</t>
  </si>
  <si>
    <t>Residential + Commercial</t>
  </si>
  <si>
    <t>Construction work is in process at the time of Visit.</t>
  </si>
  <si>
    <t>Ravindra vishwakarma</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</si>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</sst>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2" fontId="7" fillId="0" borderId="0" xfId="1" applyNumberFormat="1" applyFont="1"/>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8" fillId="0" borderId="16" xfId="1" applyFont="1" applyBorder="1" applyAlignment="1" applyProtection="1">
      <alignment horizontal="center"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25" xfId="1" applyFont="1" applyBorder="1" applyAlignment="1">
      <alignment horizontal="center" wrapText="1"/>
    </xf>
    <xf numFmtId="0" fontId="7" fillId="0" borderId="0" xfId="1" applyFont="1" applyAlignment="1">
      <alignment horizontal="center" wrapText="1"/>
    </xf>
    <xf numFmtId="0" fontId="7" fillId="0" borderId="25" xfId="1" applyFont="1" applyBorder="1" applyAlignment="1">
      <alignment horizontal="center"/>
    </xf>
    <xf numFmtId="0" fontId="7" fillId="0" borderId="0" xfId="1" applyFont="1" applyAlignment="1">
      <alignment horizontal="center"/>
    </xf>
    <xf numFmtId="0" fontId="17"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266700</xdr:colOff>
      <xdr:row>296</xdr:row>
      <xdr:rowOff>28575</xdr:rowOff>
    </xdr:from>
    <xdr:to>
      <xdr:col>7</xdr:col>
      <xdr:colOff>445050</xdr:colOff>
      <xdr:row>332</xdr:row>
      <xdr:rowOff>172891</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266700" y="31087695"/>
          <a:ext cx="5908590" cy="7276636"/>
          <a:chOff x="-14943" y="224286"/>
          <a:chExt cx="5760000" cy="734521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45057" y="224286"/>
            <a:ext cx="5040000" cy="3205961"/>
          </a:xfrm>
          <a:prstGeom prst="rect">
            <a:avLst/>
          </a:prstGeom>
          <a:ln>
            <a:solidFill>
              <a:schemeClr val="tx1"/>
            </a:solidFill>
          </a:ln>
        </xdr:spPr>
      </xdr:pic>
      <xdr:grpSp>
        <xdr:nvGrpSpPr>
          <xdr:cNvPr id="11" name="Group 10">
            <a:extLst>
              <a:ext uri="{FF2B5EF4-FFF2-40B4-BE49-F238E27FC236}">
                <a16:creationId xmlns:a16="http://schemas.microsoft.com/office/drawing/2014/main" id="{00000000-0008-0000-0000-00000B000000}"/>
              </a:ext>
            </a:extLst>
          </xdr:cNvPr>
          <xdr:cNvGrpSpPr/>
        </xdr:nvGrpSpPr>
        <xdr:grpSpPr>
          <a:xfrm>
            <a:off x="-14943" y="3605841"/>
            <a:ext cx="5760000" cy="3963661"/>
            <a:chOff x="-14943" y="3605841"/>
            <a:chExt cx="5760000" cy="3963661"/>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943" y="3605841"/>
              <a:ext cx="5760000" cy="3963661"/>
            </a:xfrm>
            <a:prstGeom prst="rect">
              <a:avLst/>
            </a:prstGeom>
            <a:ln>
              <a:solidFill>
                <a:schemeClr val="tx1"/>
              </a:solidFill>
            </a:ln>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rot="18336252">
              <a:off x="2160106" y="5095566"/>
              <a:ext cx="1409899" cy="98421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826771</xdr:colOff>
      <xdr:row>204</xdr:row>
      <xdr:rowOff>104775</xdr:rowOff>
    </xdr:from>
    <xdr:to>
      <xdr:col>15</xdr:col>
      <xdr:colOff>525781</xdr:colOff>
      <xdr:row>235</xdr:row>
      <xdr:rowOff>133350</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7311391" y="22850475"/>
          <a:ext cx="5863590" cy="6162675"/>
          <a:chOff x="455915" y="2822575"/>
          <a:chExt cx="6379297" cy="6128343"/>
        </a:xfrm>
      </xdr:grpSpPr>
      <xdr:pic>
        <xdr:nvPicPr>
          <xdr:cNvPr id="38" name="Picture 37" descr="https://vsjcllp.vsjadon.com/upload/insp-236733-1525.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7879" y="679091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733-843.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4743" y="2822575"/>
            <a:ext cx="2846416" cy="37991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733-877.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81668" y="2822575"/>
            <a:ext cx="2846416" cy="37991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6733-916.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06897" y="679091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733-928.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5915" y="679091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289560</xdr:colOff>
      <xdr:row>208</xdr:row>
      <xdr:rowOff>30480</xdr:rowOff>
    </xdr:from>
    <xdr:to>
      <xdr:col>7</xdr:col>
      <xdr:colOff>495011</xdr:colOff>
      <xdr:row>237</xdr:row>
      <xdr:rowOff>111899</xdr:rowOff>
    </xdr:to>
    <xdr:grpSp>
      <xdr:nvGrpSpPr>
        <xdr:cNvPr id="2" name="Group 1">
          <a:extLst>
            <a:ext uri="{FF2B5EF4-FFF2-40B4-BE49-F238E27FC236}">
              <a16:creationId xmlns:a16="http://schemas.microsoft.com/office/drawing/2014/main" id="{CC5B3A22-A362-3F6C-15D7-4F86AF6FC6A4}"/>
            </a:ext>
          </a:extLst>
        </xdr:cNvPr>
        <xdr:cNvGrpSpPr/>
      </xdr:nvGrpSpPr>
      <xdr:grpSpPr>
        <a:xfrm>
          <a:off x="289560" y="23568660"/>
          <a:ext cx="5935691" cy="5819279"/>
          <a:chOff x="373309" y="141020"/>
          <a:chExt cx="5935691" cy="5819279"/>
        </a:xfrm>
      </xdr:grpSpPr>
      <xdr:grpSp>
        <xdr:nvGrpSpPr>
          <xdr:cNvPr id="3" name="Group 2">
            <a:extLst>
              <a:ext uri="{FF2B5EF4-FFF2-40B4-BE49-F238E27FC236}">
                <a16:creationId xmlns:a16="http://schemas.microsoft.com/office/drawing/2014/main" id="{EC3EDCF9-CF2D-2379-5031-C84DF745761B}"/>
              </a:ext>
            </a:extLst>
          </xdr:cNvPr>
          <xdr:cNvGrpSpPr/>
        </xdr:nvGrpSpPr>
        <xdr:grpSpPr>
          <a:xfrm>
            <a:off x="373309" y="141020"/>
            <a:ext cx="5935691" cy="3844005"/>
            <a:chOff x="373309" y="141020"/>
            <a:chExt cx="5935691" cy="3844005"/>
          </a:xfrm>
        </xdr:grpSpPr>
        <xdr:pic>
          <xdr:nvPicPr>
            <xdr:cNvPr id="8" name="Picture 7">
              <a:extLst>
                <a:ext uri="{FF2B5EF4-FFF2-40B4-BE49-F238E27FC236}">
                  <a16:creationId xmlns:a16="http://schemas.microsoft.com/office/drawing/2014/main" id="{35C9560E-F6D3-F095-C8B6-CF27619976E4}"/>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373309" y="141020"/>
              <a:ext cx="2880000" cy="3844005"/>
            </a:xfrm>
            <a:prstGeom prst="rect">
              <a:avLst/>
            </a:prstGeom>
            <a:ln>
              <a:solidFill>
                <a:schemeClr val="tx1"/>
              </a:solidFill>
            </a:ln>
          </xdr:spPr>
        </xdr:pic>
        <xdr:pic>
          <xdr:nvPicPr>
            <xdr:cNvPr id="14" name="Picture 13">
              <a:extLst>
                <a:ext uri="{FF2B5EF4-FFF2-40B4-BE49-F238E27FC236}">
                  <a16:creationId xmlns:a16="http://schemas.microsoft.com/office/drawing/2014/main" id="{C76D6818-81CA-D278-953B-325FFC712D7A}"/>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429000" y="141020"/>
              <a:ext cx="2880000" cy="3844005"/>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C39DFD5C-9907-9A69-742D-5F85E0930A76}"/>
              </a:ext>
            </a:extLst>
          </xdr:cNvPr>
          <xdr:cNvGrpSpPr/>
        </xdr:nvGrpSpPr>
        <xdr:grpSpPr>
          <a:xfrm>
            <a:off x="621068" y="4141971"/>
            <a:ext cx="5440172" cy="1818328"/>
            <a:chOff x="386606" y="4141971"/>
            <a:chExt cx="5440172" cy="1818328"/>
          </a:xfrm>
        </xdr:grpSpPr>
        <xdr:pic>
          <xdr:nvPicPr>
            <xdr:cNvPr id="5" name="Picture 4">
              <a:extLst>
                <a:ext uri="{FF2B5EF4-FFF2-40B4-BE49-F238E27FC236}">
                  <a16:creationId xmlns:a16="http://schemas.microsoft.com/office/drawing/2014/main" id="{1BE3CD67-3446-FB50-F9BE-13B779E7E668}"/>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86606" y="4141971"/>
              <a:ext cx="1348594" cy="1800000"/>
            </a:xfrm>
            <a:prstGeom prst="rect">
              <a:avLst/>
            </a:prstGeom>
            <a:ln>
              <a:solidFill>
                <a:schemeClr val="tx1"/>
              </a:solidFill>
            </a:ln>
          </xdr:spPr>
        </xdr:pic>
        <xdr:pic>
          <xdr:nvPicPr>
            <xdr:cNvPr id="6" name="Picture 5">
              <a:extLst>
                <a:ext uri="{FF2B5EF4-FFF2-40B4-BE49-F238E27FC236}">
                  <a16:creationId xmlns:a16="http://schemas.microsoft.com/office/drawing/2014/main" id="{A2F54138-8D0B-9E72-6193-47116C0399B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1904715" y="4160299"/>
              <a:ext cx="1348594" cy="1800000"/>
            </a:xfrm>
            <a:prstGeom prst="rect">
              <a:avLst/>
            </a:prstGeom>
            <a:ln>
              <a:solidFill>
                <a:schemeClr val="tx1"/>
              </a:solidFill>
            </a:ln>
          </xdr:spPr>
        </xdr:pic>
        <xdr:pic>
          <xdr:nvPicPr>
            <xdr:cNvPr id="7" name="Picture 6">
              <a:extLst>
                <a:ext uri="{FF2B5EF4-FFF2-40B4-BE49-F238E27FC236}">
                  <a16:creationId xmlns:a16="http://schemas.microsoft.com/office/drawing/2014/main" id="{07E15D85-1D9D-270B-7F22-FFBAA9D417A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3429000" y="4141971"/>
              <a:ext cx="2397778"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urbanohomes.com/property/zenisha-aura-pushpak-nagar-dapoli-navi-mumbai-thane/" TargetMode="External"/><Relationship Id="rId1" Type="http://schemas.openxmlformats.org/officeDocument/2006/relationships/hyperlink" Target="https://maps.app.goo.gl/DkVN1yxXLzD197mQ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95"/>
  <sheetViews>
    <sheetView tabSelected="1" view="pageBreakPreview" zoomScaleNormal="100" zoomScaleSheetLayoutView="100" zoomScalePageLayoutView="85" workbookViewId="0">
      <selection activeCell="J9" sqref="J9"/>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77" t="s">
        <v>170</v>
      </c>
      <c r="B1" s="177"/>
      <c r="C1" s="177"/>
      <c r="D1" s="177"/>
      <c r="E1" s="177"/>
      <c r="F1" s="177"/>
      <c r="G1" s="177"/>
      <c r="H1" s="177"/>
    </row>
    <row r="2" spans="1:26" ht="16.5" customHeight="1" x14ac:dyDescent="0.3">
      <c r="A2" s="178" t="s">
        <v>0</v>
      </c>
      <c r="B2" s="178"/>
      <c r="C2" s="178"/>
      <c r="D2" s="178"/>
      <c r="E2" s="178"/>
      <c r="F2" s="178"/>
      <c r="G2" s="178"/>
      <c r="H2" s="178"/>
    </row>
    <row r="3" spans="1:26" x14ac:dyDescent="0.3">
      <c r="A3" s="148" t="s">
        <v>1</v>
      </c>
      <c r="B3" s="148"/>
      <c r="C3" s="148"/>
      <c r="D3" s="148"/>
      <c r="E3" s="148" t="str">
        <f ca="1">TEXT(TODAY(),"DD/MM/YYYY")</f>
        <v>15/09/2025</v>
      </c>
      <c r="F3" s="148"/>
      <c r="G3" s="148"/>
      <c r="H3" s="148"/>
      <c r="K3" s="56" t="s">
        <v>246</v>
      </c>
      <c r="L3" s="54" t="s">
        <v>244</v>
      </c>
      <c r="M3" s="54" t="s">
        <v>249</v>
      </c>
      <c r="N3" s="54" t="s">
        <v>247</v>
      </c>
      <c r="O3" s="54" t="s">
        <v>248</v>
      </c>
      <c r="P3" s="54" t="s">
        <v>250</v>
      </c>
    </row>
    <row r="4" spans="1:26" ht="15" customHeight="1" x14ac:dyDescent="0.3">
      <c r="A4" s="148" t="s">
        <v>243</v>
      </c>
      <c r="B4" s="148"/>
      <c r="C4" s="148"/>
      <c r="D4" s="148"/>
      <c r="E4" s="148" t="s">
        <v>244</v>
      </c>
      <c r="F4" s="148"/>
      <c r="G4" s="148"/>
      <c r="H4" s="148"/>
      <c r="K4" s="53" t="s">
        <v>245</v>
      </c>
      <c r="L4" s="54" t="s">
        <v>178</v>
      </c>
      <c r="M4" s="54" t="s">
        <v>254</v>
      </c>
      <c r="N4" s="54" t="s">
        <v>256</v>
      </c>
      <c r="O4" s="54" t="s">
        <v>258</v>
      </c>
      <c r="P4" s="54"/>
    </row>
    <row r="5" spans="1:26" ht="15" customHeight="1" x14ac:dyDescent="0.3">
      <c r="A5" s="148" t="s">
        <v>2</v>
      </c>
      <c r="B5" s="148"/>
      <c r="C5" s="148"/>
      <c r="D5" s="148"/>
      <c r="E5" s="148" t="s">
        <v>251</v>
      </c>
      <c r="F5" s="148"/>
      <c r="G5" s="148"/>
      <c r="H5" s="148"/>
      <c r="K5" s="53"/>
      <c r="L5" s="54" t="s">
        <v>251</v>
      </c>
      <c r="M5" s="54" t="s">
        <v>255</v>
      </c>
      <c r="N5" s="54" t="s">
        <v>257</v>
      </c>
      <c r="O5" s="54" t="s">
        <v>259</v>
      </c>
      <c r="P5" s="54"/>
    </row>
    <row r="6" spans="1:26" x14ac:dyDescent="0.3">
      <c r="A6" s="148" t="s">
        <v>3</v>
      </c>
      <c r="B6" s="148"/>
      <c r="C6" s="148"/>
      <c r="D6" s="148"/>
      <c r="E6" s="179">
        <v>45908</v>
      </c>
      <c r="F6" s="148"/>
      <c r="G6" s="148"/>
      <c r="H6" s="148"/>
      <c r="K6" s="53"/>
      <c r="L6" s="54" t="s">
        <v>252</v>
      </c>
      <c r="M6" s="54"/>
      <c r="N6" s="54"/>
      <c r="O6" s="54" t="s">
        <v>260</v>
      </c>
      <c r="P6" s="54"/>
    </row>
    <row r="7" spans="1:26" ht="16.5" customHeight="1" x14ac:dyDescent="0.3">
      <c r="A7" s="148" t="s">
        <v>4</v>
      </c>
      <c r="B7" s="148"/>
      <c r="C7" s="148"/>
      <c r="D7" s="148"/>
      <c r="E7" s="148" t="s">
        <v>346</v>
      </c>
      <c r="F7" s="148"/>
      <c r="G7" s="148"/>
      <c r="H7" s="148"/>
      <c r="K7" s="53"/>
      <c r="L7" s="54" t="s">
        <v>253</v>
      </c>
      <c r="M7" s="54"/>
      <c r="N7" s="54"/>
      <c r="O7" s="54" t="s">
        <v>260</v>
      </c>
      <c r="P7" s="54"/>
    </row>
    <row r="8" spans="1:26" ht="15" customHeight="1" x14ac:dyDescent="0.3">
      <c r="A8" s="148" t="s">
        <v>5</v>
      </c>
      <c r="B8" s="148"/>
      <c r="C8" s="148"/>
      <c r="D8" s="148"/>
      <c r="E8" s="148" t="str">
        <f>E7</f>
        <v xml:space="preserve">Zenisha Infra </v>
      </c>
      <c r="F8" s="148"/>
      <c r="G8" s="148"/>
      <c r="H8" s="148"/>
      <c r="K8" s="53"/>
      <c r="L8" s="54"/>
      <c r="M8" s="54"/>
      <c r="N8" s="54"/>
      <c r="O8" s="54" t="s">
        <v>261</v>
      </c>
      <c r="P8" s="54"/>
    </row>
    <row r="9" spans="1:26" x14ac:dyDescent="0.3">
      <c r="A9" s="148" t="s">
        <v>6</v>
      </c>
      <c r="B9" s="148"/>
      <c r="C9" s="148"/>
      <c r="D9" s="148"/>
      <c r="E9" s="126" t="s">
        <v>347</v>
      </c>
      <c r="F9" s="126"/>
      <c r="G9" s="126"/>
      <c r="H9" s="126"/>
      <c r="K9" s="53"/>
      <c r="L9" s="54"/>
      <c r="M9" s="54"/>
      <c r="N9" s="54"/>
      <c r="O9" s="54" t="s">
        <v>262</v>
      </c>
      <c r="P9" s="54"/>
    </row>
    <row r="10" spans="1:26" x14ac:dyDescent="0.3">
      <c r="A10" s="148" t="s">
        <v>173</v>
      </c>
      <c r="B10" s="148"/>
      <c r="C10" s="148"/>
      <c r="D10" s="148"/>
      <c r="E10" s="148" t="s">
        <v>349</v>
      </c>
      <c r="F10" s="148"/>
      <c r="G10" s="148"/>
      <c r="H10" s="148"/>
      <c r="K10" s="53"/>
      <c r="L10" s="54"/>
      <c r="M10" s="54"/>
      <c r="N10" s="54"/>
      <c r="O10" s="54"/>
      <c r="P10" s="54"/>
    </row>
    <row r="11" spans="1:26" x14ac:dyDescent="0.3">
      <c r="A11" s="148" t="s">
        <v>174</v>
      </c>
      <c r="B11" s="148"/>
      <c r="C11" s="148"/>
      <c r="D11" s="148"/>
      <c r="E11" s="148" t="s">
        <v>369</v>
      </c>
      <c r="F11" s="148"/>
      <c r="G11" s="148"/>
      <c r="H11" s="148"/>
    </row>
    <row r="12" spans="1:26" x14ac:dyDescent="0.3">
      <c r="A12" s="148" t="s">
        <v>7</v>
      </c>
      <c r="B12" s="148"/>
      <c r="C12" s="148"/>
      <c r="D12" s="148"/>
      <c r="E12" s="148" t="s">
        <v>121</v>
      </c>
      <c r="F12" s="148"/>
      <c r="G12" s="148"/>
      <c r="H12" s="148"/>
    </row>
    <row r="13" spans="1:26" x14ac:dyDescent="0.3">
      <c r="A13" s="148" t="s">
        <v>179</v>
      </c>
      <c r="B13" s="148"/>
      <c r="C13" s="148"/>
      <c r="D13" s="148"/>
      <c r="E13" s="148" t="s">
        <v>28</v>
      </c>
      <c r="F13" s="148"/>
      <c r="G13" s="148"/>
      <c r="H13" s="148"/>
      <c r="S13" s="54" t="s">
        <v>188</v>
      </c>
      <c r="T13" s="54" t="s">
        <v>197</v>
      </c>
      <c r="U13" s="54" t="s">
        <v>180</v>
      </c>
      <c r="V13" s="54" t="s">
        <v>202</v>
      </c>
      <c r="W13" s="54" t="s">
        <v>220</v>
      </c>
      <c r="X13"/>
      <c r="Y13" t="s">
        <v>202</v>
      </c>
      <c r="Z13" t="e">
        <f ca="1">OFFSET($S$13,1,MATCH($G20,$S$13:$W$13,0)-1,15,1)</f>
        <v>#VALUE!</v>
      </c>
    </row>
    <row r="14" spans="1:26" x14ac:dyDescent="0.3">
      <c r="A14" s="85" t="s">
        <v>289</v>
      </c>
      <c r="B14" s="85"/>
      <c r="C14" s="85"/>
      <c r="D14" s="85"/>
      <c r="E14" s="131" t="s">
        <v>350</v>
      </c>
      <c r="F14" s="131"/>
      <c r="G14" s="131"/>
      <c r="H14" s="131"/>
      <c r="S14" s="54" t="s">
        <v>188</v>
      </c>
      <c r="T14" s="54" t="s">
        <v>195</v>
      </c>
      <c r="U14" s="54" t="s">
        <v>217</v>
      </c>
      <c r="V14" s="54" t="s">
        <v>203</v>
      </c>
      <c r="W14" s="54" t="s">
        <v>221</v>
      </c>
      <c r="X14"/>
      <c r="Y14"/>
      <c r="Z14"/>
    </row>
    <row r="15" spans="1:26" x14ac:dyDescent="0.3">
      <c r="A15" s="85" t="s">
        <v>8</v>
      </c>
      <c r="B15" s="85"/>
      <c r="C15" s="85"/>
      <c r="D15" s="85"/>
      <c r="E15" s="131" t="s">
        <v>348</v>
      </c>
      <c r="F15" s="148"/>
      <c r="G15" s="148"/>
      <c r="H15" s="148"/>
      <c r="I15" s="234" t="e">
        <f ca="1">OFFSET($D$5,1,MATCH($J13,$D$5:$H$5,0)-1,15,1)</f>
        <v>#N/A</v>
      </c>
      <c r="J15" s="235"/>
      <c r="K15" s="235"/>
      <c r="L15" s="235"/>
      <c r="M15" s="235"/>
      <c r="N15" s="235"/>
      <c r="O15" s="235"/>
      <c r="P15" s="235"/>
      <c r="S15" s="54" t="s">
        <v>189</v>
      </c>
      <c r="T15" s="54" t="s">
        <v>196</v>
      </c>
      <c r="U15" s="54" t="s">
        <v>218</v>
      </c>
      <c r="V15" s="54" t="s">
        <v>204</v>
      </c>
      <c r="W15" s="54" t="s">
        <v>234</v>
      </c>
      <c r="X15"/>
      <c r="Y15"/>
      <c r="Z15"/>
    </row>
    <row r="16" spans="1:26" ht="36.75" customHeight="1" x14ac:dyDescent="0.3">
      <c r="A16" s="175" t="s">
        <v>9</v>
      </c>
      <c r="B16" s="175"/>
      <c r="C16" s="175" t="str">
        <f>CONCATENATE((IF(OR(E9="",E9="NA"),"",E9)),", ",(IF(OR(A17="",A17="NA"),"",A17)),".",(IF(OR(C17="",C17="NA"),"",C17)),", near ",(IF(OR(C22="",C22="NA"),"",C22)),", ",(IF(OR(C19="",C19="NA"),"",C19)),", ",(IF(OR(C18="",C18="NA"),"",C18)),", ",(IF(OR(G19="",G19="NA"),"",G19)),", ",(IF(OR(C20="",C20="NA"),"",C20)),", ",(IF(OR(C21="",C21="NA"),"",C21)),", ",(IF(OR(G20="",G20="NA"),"",G20))," - ",(IF(OR(G21="",G21="NA"),"",G21)),".")</f>
        <v>Zenisha Aura, Plot No.85, Sector 7, near Shreeji Neelkanth pushpak Nagar, JNPT Road, Dapoli, Pushpak, Ulwe, Panvel, Raigad - 410221.</v>
      </c>
      <c r="D16" s="175"/>
      <c r="E16" s="175"/>
      <c r="F16" s="175"/>
      <c r="G16" s="175"/>
      <c r="H16" s="175"/>
      <c r="S16" s="54" t="s">
        <v>190</v>
      </c>
      <c r="T16" s="54" t="s">
        <v>198</v>
      </c>
      <c r="U16" s="54" t="s">
        <v>219</v>
      </c>
      <c r="V16" s="54" t="s">
        <v>205</v>
      </c>
      <c r="W16" s="54" t="s">
        <v>222</v>
      </c>
      <c r="X16"/>
      <c r="Y16"/>
      <c r="Z16"/>
    </row>
    <row r="17" spans="1:26" x14ac:dyDescent="0.3">
      <c r="A17" s="131" t="s">
        <v>352</v>
      </c>
      <c r="B17" s="131"/>
      <c r="C17" s="131" t="s">
        <v>351</v>
      </c>
      <c r="D17" s="131"/>
      <c r="E17" s="131"/>
      <c r="F17" s="131"/>
      <c r="G17" s="131"/>
      <c r="H17" s="131"/>
      <c r="S17" s="54" t="s">
        <v>191</v>
      </c>
      <c r="T17" s="54" t="s">
        <v>199</v>
      </c>
      <c r="U17" s="54" t="s">
        <v>180</v>
      </c>
      <c r="V17" s="54" t="s">
        <v>206</v>
      </c>
      <c r="W17" s="54" t="s">
        <v>223</v>
      </c>
      <c r="X17"/>
      <c r="Y17"/>
      <c r="Z17"/>
    </row>
    <row r="18" spans="1:26" ht="15.75" customHeight="1" x14ac:dyDescent="0.3">
      <c r="A18" s="131" t="s">
        <v>168</v>
      </c>
      <c r="B18" s="131"/>
      <c r="C18" s="131" t="s">
        <v>355</v>
      </c>
      <c r="D18" s="131"/>
      <c r="E18" s="131"/>
      <c r="F18" s="131"/>
      <c r="G18" s="131"/>
      <c r="H18" s="131"/>
      <c r="S18" s="54" t="s">
        <v>192</v>
      </c>
      <c r="T18" s="54" t="s">
        <v>197</v>
      </c>
      <c r="U18" s="54"/>
      <c r="V18" s="54" t="s">
        <v>207</v>
      </c>
      <c r="W18" s="54" t="s">
        <v>224</v>
      </c>
      <c r="X18"/>
      <c r="Y18"/>
      <c r="Z18"/>
    </row>
    <row r="19" spans="1:26" ht="15.75" customHeight="1" x14ac:dyDescent="0.3">
      <c r="A19" s="175" t="s">
        <v>10</v>
      </c>
      <c r="B19" s="175"/>
      <c r="C19" s="148" t="s">
        <v>354</v>
      </c>
      <c r="D19" s="148"/>
      <c r="E19" s="175" t="s">
        <v>70</v>
      </c>
      <c r="F19" s="175"/>
      <c r="G19" s="131" t="s">
        <v>353</v>
      </c>
      <c r="H19" s="131"/>
      <c r="S19" s="54" t="s">
        <v>193</v>
      </c>
      <c r="T19" s="54" t="s">
        <v>200</v>
      </c>
      <c r="U19" s="54"/>
      <c r="V19" s="54" t="s">
        <v>208</v>
      </c>
      <c r="W19" s="54" t="s">
        <v>225</v>
      </c>
      <c r="X19"/>
      <c r="Y19"/>
      <c r="Z19"/>
    </row>
    <row r="20" spans="1:26" x14ac:dyDescent="0.3">
      <c r="A20" s="85" t="s">
        <v>12</v>
      </c>
      <c r="B20" s="85"/>
      <c r="C20" s="131" t="s">
        <v>356</v>
      </c>
      <c r="D20" s="131"/>
      <c r="E20" s="131" t="s">
        <v>11</v>
      </c>
      <c r="F20" s="131"/>
      <c r="G20" s="176" t="s">
        <v>202</v>
      </c>
      <c r="H20" s="176"/>
      <c r="S20" s="54" t="s">
        <v>194</v>
      </c>
      <c r="T20" s="54" t="s">
        <v>201</v>
      </c>
      <c r="U20" s="54"/>
      <c r="V20" s="54" t="s">
        <v>209</v>
      </c>
      <c r="W20" s="54" t="s">
        <v>226</v>
      </c>
      <c r="X20"/>
      <c r="Y20"/>
      <c r="Z20"/>
    </row>
    <row r="21" spans="1:26" x14ac:dyDescent="0.3">
      <c r="A21" s="85" t="s">
        <v>71</v>
      </c>
      <c r="B21" s="85"/>
      <c r="C21" s="131" t="s">
        <v>204</v>
      </c>
      <c r="D21" s="131"/>
      <c r="E21" s="131" t="s">
        <v>13</v>
      </c>
      <c r="F21" s="131"/>
      <c r="G21" s="131">
        <v>410221</v>
      </c>
      <c r="H21" s="131"/>
      <c r="S21" s="54"/>
      <c r="T21" s="54"/>
      <c r="U21" s="54"/>
      <c r="V21" s="54" t="s">
        <v>210</v>
      </c>
      <c r="W21" s="54" t="s">
        <v>227</v>
      </c>
      <c r="X21"/>
      <c r="Y21"/>
      <c r="Z21"/>
    </row>
    <row r="22" spans="1:26" ht="32.25" customHeight="1" x14ac:dyDescent="0.3">
      <c r="A22" s="85" t="s">
        <v>122</v>
      </c>
      <c r="B22" s="85"/>
      <c r="C22" s="131" t="s">
        <v>357</v>
      </c>
      <c r="D22" s="131"/>
      <c r="E22" s="131" t="s">
        <v>14</v>
      </c>
      <c r="F22" s="131"/>
      <c r="G22" s="131" t="s">
        <v>358</v>
      </c>
      <c r="H22" s="131"/>
      <c r="S22" s="54"/>
      <c r="T22" s="54"/>
      <c r="U22" s="54"/>
      <c r="V22" s="54" t="s">
        <v>211</v>
      </c>
      <c r="W22" s="54" t="s">
        <v>228</v>
      </c>
      <c r="X22"/>
      <c r="Y22"/>
      <c r="Z22"/>
    </row>
    <row r="23" spans="1:26" ht="15" customHeight="1" x14ac:dyDescent="0.3">
      <c r="A23" s="175" t="s">
        <v>73</v>
      </c>
      <c r="B23" s="175"/>
      <c r="C23" s="175"/>
      <c r="D23" s="175"/>
      <c r="E23" s="148" t="s">
        <v>15</v>
      </c>
      <c r="F23" s="148"/>
      <c r="G23" s="148"/>
      <c r="H23" s="148"/>
      <c r="S23" s="54"/>
      <c r="T23" s="54"/>
      <c r="U23" s="54"/>
      <c r="V23" s="54" t="s">
        <v>212</v>
      </c>
      <c r="W23" s="54" t="s">
        <v>229</v>
      </c>
      <c r="X23"/>
      <c r="Y23"/>
      <c r="Z23"/>
    </row>
    <row r="24" spans="1:26" ht="18.75" customHeight="1" x14ac:dyDescent="0.3">
      <c r="A24" s="175"/>
      <c r="B24" s="175"/>
      <c r="C24" s="175"/>
      <c r="D24" s="175"/>
      <c r="E24" s="148"/>
      <c r="F24" s="148"/>
      <c r="G24" s="148"/>
      <c r="H24" s="148"/>
      <c r="S24" s="54"/>
      <c r="T24" s="54"/>
      <c r="U24" s="54"/>
      <c r="V24" s="54" t="s">
        <v>213</v>
      </c>
      <c r="W24" s="54" t="s">
        <v>230</v>
      </c>
      <c r="X24"/>
      <c r="Y24"/>
      <c r="Z24"/>
    </row>
    <row r="25" spans="1:26" ht="15" customHeight="1" x14ac:dyDescent="0.3">
      <c r="A25" s="175" t="s">
        <v>16</v>
      </c>
      <c r="B25" s="175"/>
      <c r="C25" s="175"/>
      <c r="D25" s="175"/>
      <c r="E25" s="131" t="s">
        <v>17</v>
      </c>
      <c r="F25" s="131"/>
      <c r="G25" s="131"/>
      <c r="H25" s="131"/>
      <c r="S25" s="54"/>
      <c r="T25" s="54"/>
      <c r="U25" s="54"/>
      <c r="V25" s="54" t="s">
        <v>214</v>
      </c>
      <c r="W25" s="54" t="s">
        <v>231</v>
      </c>
      <c r="X25"/>
      <c r="Y25"/>
      <c r="Z25"/>
    </row>
    <row r="26" spans="1:26" ht="15" customHeight="1" x14ac:dyDescent="0.3">
      <c r="A26" s="85" t="s">
        <v>18</v>
      </c>
      <c r="B26" s="85"/>
      <c r="C26" s="85"/>
      <c r="D26" s="85"/>
      <c r="E26" s="131" t="str">
        <f>IF(AND(G20="Mumbai"),"Upper Class","Middle Class")</f>
        <v>Middle Class</v>
      </c>
      <c r="F26" s="131"/>
      <c r="G26" s="131"/>
      <c r="H26" s="131"/>
      <c r="S26" s="54"/>
      <c r="T26" s="54"/>
      <c r="U26" s="54"/>
      <c r="V26" s="54" t="s">
        <v>215</v>
      </c>
      <c r="W26" s="54" t="s">
        <v>232</v>
      </c>
      <c r="X26"/>
      <c r="Y26"/>
      <c r="Z26"/>
    </row>
    <row r="27" spans="1:26" x14ac:dyDescent="0.3">
      <c r="A27" s="85" t="s">
        <v>19</v>
      </c>
      <c r="B27" s="85"/>
      <c r="C27" s="85"/>
      <c r="D27" s="85"/>
      <c r="E27" s="131" t="s">
        <v>20</v>
      </c>
      <c r="F27" s="131"/>
      <c r="G27" s="131"/>
      <c r="H27" s="131"/>
      <c r="S27" s="54"/>
      <c r="T27" s="54"/>
      <c r="U27" s="54"/>
      <c r="V27" s="54" t="s">
        <v>216</v>
      </c>
      <c r="W27" s="54" t="s">
        <v>233</v>
      </c>
      <c r="X27"/>
      <c r="Y27"/>
      <c r="Z27"/>
    </row>
    <row r="28" spans="1:26" ht="15.75" customHeight="1" x14ac:dyDescent="0.3">
      <c r="A28" s="85" t="s">
        <v>21</v>
      </c>
      <c r="B28" s="85"/>
      <c r="C28" s="85"/>
      <c r="D28" s="85"/>
      <c r="E28" s="131" t="str">
        <f>IF(AND(G20="Mumbai"),"Developed","Developing")</f>
        <v>Developing</v>
      </c>
      <c r="F28" s="131"/>
      <c r="G28" s="131"/>
      <c r="H28" s="131"/>
    </row>
    <row r="29" spans="1:26" x14ac:dyDescent="0.3">
      <c r="A29" s="85" t="s">
        <v>22</v>
      </c>
      <c r="B29" s="85"/>
      <c r="C29" s="85"/>
      <c r="D29" s="85"/>
      <c r="E29" s="131" t="s">
        <v>23</v>
      </c>
      <c r="F29" s="131"/>
      <c r="G29" s="131"/>
      <c r="H29" s="131"/>
    </row>
    <row r="30" spans="1:26" ht="15.75" customHeight="1" x14ac:dyDescent="0.3">
      <c r="A30" s="85" t="s">
        <v>78</v>
      </c>
      <c r="B30" s="85"/>
      <c r="C30" s="85"/>
      <c r="D30" s="85"/>
      <c r="E30" s="131" t="s">
        <v>79</v>
      </c>
      <c r="F30" s="131"/>
      <c r="G30" s="131"/>
      <c r="H30" s="131"/>
    </row>
    <row r="31" spans="1:26" ht="15" customHeight="1" x14ac:dyDescent="0.3">
      <c r="A31" s="85" t="s">
        <v>30</v>
      </c>
      <c r="B31" s="85"/>
      <c r="C31" s="85"/>
      <c r="D31" s="85"/>
      <c r="E31" s="131" t="s">
        <v>372</v>
      </c>
      <c r="F31" s="131"/>
      <c r="G31" s="131"/>
      <c r="H31" s="131"/>
      <c r="I31" s="21"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3">
      <c r="A32" s="85" t="s">
        <v>90</v>
      </c>
      <c r="B32" s="85"/>
      <c r="C32" s="85"/>
      <c r="D32" s="85"/>
      <c r="E32" s="131" t="s">
        <v>31</v>
      </c>
      <c r="F32" s="131"/>
      <c r="G32" s="131"/>
      <c r="H32" s="131"/>
    </row>
    <row r="33" spans="1:19" s="22" customFormat="1" x14ac:dyDescent="0.3">
      <c r="A33" s="174" t="s">
        <v>91</v>
      </c>
      <c r="B33" s="174"/>
      <c r="C33" s="171" t="s">
        <v>181</v>
      </c>
      <c r="D33" s="172"/>
      <c r="E33" s="173"/>
      <c r="F33" s="171" t="s">
        <v>29</v>
      </c>
      <c r="G33" s="172"/>
      <c r="H33" s="173"/>
      <c r="S33" s="22" t="e">
        <f ca="1">OFFSET($S$13,1,MATCH($G20,$S$13:$W$13,0)-1,15,1)</f>
        <v>#VALUE!</v>
      </c>
    </row>
    <row r="34" spans="1:19" s="22" customFormat="1" x14ac:dyDescent="0.3">
      <c r="A34" s="152" t="s">
        <v>24</v>
      </c>
      <c r="B34" s="152" t="s">
        <v>28</v>
      </c>
      <c r="C34" s="153" t="s">
        <v>28</v>
      </c>
      <c r="D34" s="154"/>
      <c r="E34" s="155"/>
      <c r="F34" s="153" t="s">
        <v>359</v>
      </c>
      <c r="G34" s="154"/>
      <c r="H34" s="155"/>
    </row>
    <row r="35" spans="1:19" x14ac:dyDescent="0.3">
      <c r="A35" s="152" t="s">
        <v>25</v>
      </c>
      <c r="B35" s="152" t="s">
        <v>28</v>
      </c>
      <c r="C35" s="153" t="s">
        <v>28</v>
      </c>
      <c r="D35" s="154"/>
      <c r="E35" s="155"/>
      <c r="F35" s="153" t="s">
        <v>360</v>
      </c>
      <c r="G35" s="154"/>
      <c r="H35" s="155"/>
    </row>
    <row r="36" spans="1:19" s="22" customFormat="1" x14ac:dyDescent="0.3">
      <c r="A36" s="152" t="s">
        <v>27</v>
      </c>
      <c r="B36" s="152" t="s">
        <v>28</v>
      </c>
      <c r="C36" s="153" t="s">
        <v>28</v>
      </c>
      <c r="D36" s="154"/>
      <c r="E36" s="155"/>
      <c r="F36" s="153" t="s">
        <v>359</v>
      </c>
      <c r="G36" s="154"/>
      <c r="H36" s="155"/>
    </row>
    <row r="37" spans="1:19" x14ac:dyDescent="0.3">
      <c r="A37" s="152" t="s">
        <v>26</v>
      </c>
      <c r="B37" s="152" t="s">
        <v>28</v>
      </c>
      <c r="C37" s="153" t="s">
        <v>28</v>
      </c>
      <c r="D37" s="154"/>
      <c r="E37" s="155"/>
      <c r="F37" s="153" t="s">
        <v>360</v>
      </c>
      <c r="G37" s="154"/>
      <c r="H37" s="155"/>
    </row>
    <row r="38" spans="1:19" x14ac:dyDescent="0.3">
      <c r="A38" s="85" t="s">
        <v>290</v>
      </c>
      <c r="B38" s="85"/>
      <c r="C38" s="85"/>
      <c r="D38" s="85"/>
      <c r="E38" s="85"/>
      <c r="F38" s="85"/>
      <c r="G38" s="85"/>
      <c r="H38" s="85"/>
    </row>
    <row r="39" spans="1:19" ht="15.75" customHeight="1" x14ac:dyDescent="0.3">
      <c r="A39" s="85" t="s">
        <v>171</v>
      </c>
      <c r="B39" s="85"/>
      <c r="C39" s="139" t="s">
        <v>361</v>
      </c>
      <c r="D39" s="139"/>
      <c r="E39" s="139"/>
      <c r="F39" s="139"/>
      <c r="G39" s="139"/>
      <c r="H39" s="139"/>
    </row>
    <row r="40" spans="1:19" x14ac:dyDescent="0.3">
      <c r="A40" s="85" t="s">
        <v>167</v>
      </c>
      <c r="B40" s="85"/>
      <c r="C40" s="130" t="s">
        <v>362</v>
      </c>
      <c r="D40" s="131"/>
      <c r="E40" s="131"/>
      <c r="F40" s="131"/>
      <c r="G40" s="131"/>
      <c r="H40" s="131"/>
    </row>
    <row r="41" spans="1:19" x14ac:dyDescent="0.3">
      <c r="A41" s="139" t="s">
        <v>32</v>
      </c>
      <c r="B41" s="139"/>
      <c r="C41" s="139"/>
      <c r="D41" s="139"/>
      <c r="E41" s="139"/>
      <c r="F41" s="139"/>
      <c r="G41" s="139"/>
      <c r="H41" s="139"/>
    </row>
    <row r="42" spans="1:19" x14ac:dyDescent="0.3">
      <c r="A42" s="85" t="s">
        <v>33</v>
      </c>
      <c r="B42" s="85"/>
      <c r="C42" s="85"/>
      <c r="D42" s="85"/>
      <c r="E42" s="156" t="s">
        <v>28</v>
      </c>
      <c r="F42" s="156"/>
      <c r="G42" s="156"/>
      <c r="H42" s="156"/>
    </row>
    <row r="43" spans="1:19" x14ac:dyDescent="0.3">
      <c r="A43" s="85" t="s">
        <v>34</v>
      </c>
      <c r="B43" s="85"/>
      <c r="C43" s="85"/>
      <c r="D43" s="85"/>
      <c r="E43" s="156" t="s">
        <v>28</v>
      </c>
      <c r="F43" s="156"/>
      <c r="G43" s="156"/>
      <c r="H43" s="156"/>
    </row>
    <row r="44" spans="1:19" x14ac:dyDescent="0.3">
      <c r="A44" s="85" t="s">
        <v>35</v>
      </c>
      <c r="B44" s="85"/>
      <c r="C44" s="85"/>
      <c r="D44" s="85"/>
      <c r="E44" s="168" t="s">
        <v>28</v>
      </c>
      <c r="F44" s="168"/>
      <c r="G44" s="168"/>
      <c r="H44" s="168"/>
      <c r="I44" s="21" t="e">
        <f>E46/E42-E43</f>
        <v>#VALUE!</v>
      </c>
    </row>
    <row r="45" spans="1:19" x14ac:dyDescent="0.3">
      <c r="A45" s="85" t="s">
        <v>36</v>
      </c>
      <c r="B45" s="85"/>
      <c r="C45" s="85"/>
      <c r="D45" s="85"/>
      <c r="E45" s="168" t="s">
        <v>28</v>
      </c>
      <c r="F45" s="168"/>
      <c r="G45" s="168"/>
      <c r="H45" s="168"/>
      <c r="I45" s="76" t="e">
        <f>E43+E44</f>
        <v>#VALUE!</v>
      </c>
    </row>
    <row r="46" spans="1:19" x14ac:dyDescent="0.3">
      <c r="A46" s="85" t="s">
        <v>89</v>
      </c>
      <c r="B46" s="85"/>
      <c r="C46" s="85"/>
      <c r="D46" s="85"/>
      <c r="E46" s="169" t="s">
        <v>28</v>
      </c>
      <c r="F46" s="169"/>
      <c r="G46" s="169"/>
      <c r="H46" s="169"/>
    </row>
    <row r="47" spans="1:19" x14ac:dyDescent="0.3">
      <c r="A47" s="148" t="s">
        <v>37</v>
      </c>
      <c r="B47" s="148"/>
      <c r="C47" s="148"/>
      <c r="D47" s="148"/>
      <c r="E47" s="148" t="s">
        <v>121</v>
      </c>
      <c r="F47" s="148"/>
      <c r="G47" s="148"/>
      <c r="H47" s="148"/>
    </row>
    <row r="48" spans="1:19" x14ac:dyDescent="0.3">
      <c r="A48" s="139" t="s">
        <v>38</v>
      </c>
      <c r="B48" s="139"/>
      <c r="C48" s="139"/>
      <c r="D48" s="139"/>
      <c r="E48" s="139"/>
      <c r="F48" s="139"/>
      <c r="G48" s="139"/>
      <c r="H48" s="139"/>
    </row>
    <row r="49" spans="1:24" ht="33.75" customHeight="1" x14ac:dyDescent="0.3">
      <c r="A49" s="109" t="s">
        <v>156</v>
      </c>
      <c r="B49" s="110"/>
      <c r="C49" s="111" t="s">
        <v>278</v>
      </c>
      <c r="D49" s="112"/>
      <c r="E49" s="112"/>
      <c r="F49" s="112"/>
      <c r="G49" s="112"/>
      <c r="H49" s="113"/>
      <c r="R49" t="s">
        <v>263</v>
      </c>
      <c r="S49" t="s">
        <v>180</v>
      </c>
      <c r="T49" t="s">
        <v>188</v>
      </c>
      <c r="U49" t="s">
        <v>202</v>
      </c>
      <c r="V49" t="s">
        <v>197</v>
      </c>
    </row>
    <row r="50" spans="1:24" ht="15.75" customHeight="1" x14ac:dyDescent="0.3">
      <c r="A50" s="109" t="s">
        <v>39</v>
      </c>
      <c r="B50" s="110"/>
      <c r="C50" s="109" t="s">
        <v>349</v>
      </c>
      <c r="D50" s="170"/>
      <c r="E50" s="110"/>
      <c r="F50" s="18" t="s">
        <v>40</v>
      </c>
      <c r="G50" s="109" t="s">
        <v>28</v>
      </c>
      <c r="H50" s="110"/>
      <c r="R50"/>
      <c r="S50" t="s">
        <v>264</v>
      </c>
      <c r="T50" t="s">
        <v>269</v>
      </c>
      <c r="U50" t="s">
        <v>280</v>
      </c>
      <c r="V50" t="s">
        <v>285</v>
      </c>
    </row>
    <row r="51" spans="1:24" x14ac:dyDescent="0.3">
      <c r="A51" s="109" t="s">
        <v>41</v>
      </c>
      <c r="B51" s="110"/>
      <c r="C51" s="109" t="str">
        <f>C50</f>
        <v>Not Provided</v>
      </c>
      <c r="D51" s="170"/>
      <c r="E51" s="110"/>
      <c r="F51" s="18" t="s">
        <v>40</v>
      </c>
      <c r="G51" s="109" t="str">
        <f>G50</f>
        <v>NA</v>
      </c>
      <c r="H51" s="110"/>
      <c r="R51"/>
      <c r="S51" t="s">
        <v>265</v>
      </c>
      <c r="T51" t="s">
        <v>270</v>
      </c>
      <c r="U51" t="s">
        <v>278</v>
      </c>
      <c r="V51" t="s">
        <v>286</v>
      </c>
    </row>
    <row r="52" spans="1:24" s="23" customFormat="1" ht="33.75" customHeight="1" x14ac:dyDescent="0.3">
      <c r="A52" s="225" t="s">
        <v>160</v>
      </c>
      <c r="B52" s="226"/>
      <c r="C52" s="109" t="s">
        <v>371</v>
      </c>
      <c r="D52" s="170"/>
      <c r="E52" s="110"/>
      <c r="F52" s="18" t="s">
        <v>40</v>
      </c>
      <c r="G52" s="218">
        <v>44894</v>
      </c>
      <c r="H52" s="110"/>
      <c r="R52"/>
      <c r="S52" t="s">
        <v>266</v>
      </c>
      <c r="T52" t="s">
        <v>271</v>
      </c>
      <c r="U52" t="s">
        <v>268</v>
      </c>
      <c r="V52" t="s">
        <v>287</v>
      </c>
    </row>
    <row r="53" spans="1:24" s="23" customFormat="1" x14ac:dyDescent="0.3">
      <c r="A53" s="227"/>
      <c r="B53" s="228"/>
      <c r="C53" s="109" t="s">
        <v>363</v>
      </c>
      <c r="D53" s="170"/>
      <c r="E53" s="170"/>
      <c r="F53" s="170"/>
      <c r="G53" s="170"/>
      <c r="H53" s="110"/>
      <c r="R53"/>
      <c r="S53" t="s">
        <v>267</v>
      </c>
      <c r="T53" t="s">
        <v>274</v>
      </c>
      <c r="U53" t="s">
        <v>281</v>
      </c>
    </row>
    <row r="54" spans="1:24" s="23" customFormat="1" hidden="1" x14ac:dyDescent="0.3">
      <c r="A54" s="221" t="s">
        <v>291</v>
      </c>
      <c r="B54" s="222"/>
      <c r="C54" s="109" t="str">
        <f>C53</f>
        <v>1 Ground Floor + 2 Parking + 11 Floor</v>
      </c>
      <c r="D54" s="170"/>
      <c r="E54" s="110"/>
      <c r="F54" s="18" t="s">
        <v>40</v>
      </c>
      <c r="G54" s="109"/>
      <c r="H54" s="110"/>
      <c r="R54"/>
      <c r="S54" t="s">
        <v>266</v>
      </c>
      <c r="T54" t="s">
        <v>271</v>
      </c>
      <c r="U54" t="s">
        <v>268</v>
      </c>
      <c r="V54" t="s">
        <v>287</v>
      </c>
    </row>
    <row r="55" spans="1:24" s="23" customFormat="1" ht="32.25" hidden="1" customHeight="1" x14ac:dyDescent="0.3">
      <c r="A55" s="223"/>
      <c r="B55" s="224"/>
      <c r="C55" s="136"/>
      <c r="D55" s="137"/>
      <c r="E55" s="137"/>
      <c r="F55" s="137"/>
      <c r="G55" s="137"/>
      <c r="H55" s="138"/>
      <c r="R55"/>
      <c r="S55" t="s">
        <v>268</v>
      </c>
      <c r="T55" t="s">
        <v>272</v>
      </c>
      <c r="U55" t="s">
        <v>282</v>
      </c>
      <c r="V55" s="21"/>
      <c r="W55" s="21"/>
      <c r="X55" s="21"/>
    </row>
    <row r="56" spans="1:24" s="23" customFormat="1" ht="34.5" hidden="1" customHeight="1" x14ac:dyDescent="0.3">
      <c r="A56" s="221" t="s">
        <v>292</v>
      </c>
      <c r="B56" s="222"/>
      <c r="C56" s="109">
        <f>C55</f>
        <v>0</v>
      </c>
      <c r="D56" s="170"/>
      <c r="E56" s="110"/>
      <c r="F56" s="18" t="s">
        <v>40</v>
      </c>
      <c r="G56" s="109">
        <f>G55</f>
        <v>0</v>
      </c>
      <c r="H56" s="110"/>
      <c r="R56"/>
      <c r="S56" s="21"/>
      <c r="T56" t="s">
        <v>273</v>
      </c>
      <c r="U56" t="s">
        <v>283</v>
      </c>
      <c r="V56" s="21"/>
      <c r="W56" s="21"/>
      <c r="X56" s="21"/>
    </row>
    <row r="57" spans="1:24" s="23" customFormat="1" ht="41.25" hidden="1" customHeight="1" x14ac:dyDescent="0.3">
      <c r="A57" s="223"/>
      <c r="B57" s="224"/>
      <c r="C57" s="109"/>
      <c r="D57" s="170"/>
      <c r="E57" s="170"/>
      <c r="F57" s="170"/>
      <c r="G57" s="170"/>
      <c r="H57" s="110"/>
      <c r="R57"/>
      <c r="S57" s="21"/>
      <c r="T57" t="s">
        <v>275</v>
      </c>
      <c r="U57" t="s">
        <v>284</v>
      </c>
      <c r="V57" s="21"/>
      <c r="W57" s="21"/>
      <c r="X57" s="21"/>
    </row>
    <row r="58" spans="1:24" s="23" customFormat="1" ht="15.75" hidden="1" customHeight="1" x14ac:dyDescent="0.3">
      <c r="A58" s="221" t="s">
        <v>293</v>
      </c>
      <c r="B58" s="222"/>
      <c r="C58" s="109">
        <f>C57</f>
        <v>0</v>
      </c>
      <c r="D58" s="170"/>
      <c r="E58" s="110"/>
      <c r="F58" s="18" t="s">
        <v>40</v>
      </c>
      <c r="G58" s="109">
        <f>G57</f>
        <v>0</v>
      </c>
      <c r="H58" s="110"/>
      <c r="R58"/>
      <c r="S58" s="21"/>
      <c r="T58" t="s">
        <v>276</v>
      </c>
      <c r="U58" s="21" t="s">
        <v>307</v>
      </c>
      <c r="V58" s="21"/>
      <c r="W58" s="21"/>
      <c r="X58" s="21"/>
    </row>
    <row r="59" spans="1:24" s="23" customFormat="1" ht="33.75" hidden="1" customHeight="1" x14ac:dyDescent="0.3">
      <c r="A59" s="223"/>
      <c r="B59" s="224"/>
      <c r="C59" s="109"/>
      <c r="D59" s="170"/>
      <c r="E59" s="170"/>
      <c r="F59" s="170"/>
      <c r="G59" s="170"/>
      <c r="H59" s="110"/>
      <c r="R59"/>
      <c r="S59" s="21"/>
      <c r="T59" t="s">
        <v>277</v>
      </c>
      <c r="U59" s="21"/>
      <c r="V59" s="21"/>
      <c r="W59" s="21"/>
      <c r="X59" s="21"/>
    </row>
    <row r="60" spans="1:24" x14ac:dyDescent="0.3">
      <c r="A60" s="237" t="s">
        <v>42</v>
      </c>
      <c r="B60" s="238"/>
      <c r="C60" s="237" t="s">
        <v>103</v>
      </c>
      <c r="D60" s="239"/>
      <c r="E60" s="238"/>
      <c r="F60" s="45" t="s">
        <v>40</v>
      </c>
      <c r="G60" s="219" t="s">
        <v>28</v>
      </c>
      <c r="H60" s="220"/>
      <c r="R60"/>
      <c r="T60" t="s">
        <v>279</v>
      </c>
    </row>
    <row r="61" spans="1:24" x14ac:dyDescent="0.3">
      <c r="A61" s="190" t="s">
        <v>44</v>
      </c>
      <c r="B61" s="190"/>
      <c r="C61" s="190"/>
      <c r="D61" s="190"/>
      <c r="E61" s="190"/>
      <c r="F61" s="190"/>
      <c r="G61" s="190"/>
      <c r="H61" s="190"/>
      <c r="T61" t="s">
        <v>288</v>
      </c>
    </row>
    <row r="62" spans="1:24" x14ac:dyDescent="0.3">
      <c r="A62" s="175" t="s">
        <v>88</v>
      </c>
      <c r="B62" s="175"/>
      <c r="C62" s="175"/>
      <c r="D62" s="169" t="str">
        <f>E46</f>
        <v>NA</v>
      </c>
      <c r="E62" s="85"/>
      <c r="F62" s="85"/>
      <c r="G62" s="85"/>
      <c r="H62" s="85"/>
      <c r="R62"/>
    </row>
    <row r="63" spans="1:24" x14ac:dyDescent="0.3">
      <c r="A63" s="131" t="s">
        <v>45</v>
      </c>
      <c r="B63" s="148"/>
      <c r="C63" s="148"/>
      <c r="D63" s="85" t="s">
        <v>28</v>
      </c>
      <c r="E63" s="85"/>
      <c r="F63" s="85"/>
      <c r="G63" s="85"/>
      <c r="H63" s="85"/>
      <c r="I63" s="24" t="s">
        <v>153</v>
      </c>
      <c r="R63"/>
    </row>
    <row r="64" spans="1:24" x14ac:dyDescent="0.3">
      <c r="A64" s="149" t="s">
        <v>46</v>
      </c>
      <c r="B64" s="150"/>
      <c r="C64" s="151"/>
      <c r="D64" s="85" t="s">
        <v>28</v>
      </c>
      <c r="E64" s="85"/>
      <c r="F64" s="85"/>
      <c r="G64" s="85"/>
      <c r="H64" s="85"/>
      <c r="I64" s="232" t="s">
        <v>176</v>
      </c>
      <c r="J64" s="233"/>
      <c r="K64" s="233"/>
      <c r="L64" s="233"/>
      <c r="R64"/>
    </row>
    <row r="65" spans="1:19" ht="15.75" customHeight="1" x14ac:dyDescent="0.3">
      <c r="A65" s="149" t="s">
        <v>86</v>
      </c>
      <c r="B65" s="150"/>
      <c r="C65" s="150"/>
      <c r="D65" s="210" t="s">
        <v>364</v>
      </c>
      <c r="E65" s="211"/>
      <c r="F65" s="211"/>
      <c r="G65" s="211"/>
      <c r="H65" s="212"/>
      <c r="R65"/>
    </row>
    <row r="66" spans="1:19" ht="15.75" hidden="1" customHeight="1" x14ac:dyDescent="0.3">
      <c r="A66" s="206"/>
      <c r="B66" s="207"/>
      <c r="C66" s="207"/>
      <c r="D66" s="213" t="s">
        <v>308</v>
      </c>
      <c r="E66" s="214"/>
      <c r="F66" s="214"/>
      <c r="G66" s="214"/>
      <c r="H66" s="215"/>
      <c r="R66"/>
    </row>
    <row r="67" spans="1:19" ht="15.75" hidden="1" customHeight="1" x14ac:dyDescent="0.3">
      <c r="A67" s="208"/>
      <c r="B67" s="209"/>
      <c r="C67" s="209"/>
      <c r="D67" s="229" t="s">
        <v>175</v>
      </c>
      <c r="E67" s="230"/>
      <c r="F67" s="230"/>
      <c r="G67" s="230"/>
      <c r="H67" s="231"/>
      <c r="S67"/>
    </row>
    <row r="68" spans="1:19" ht="15.75" customHeight="1" x14ac:dyDescent="0.3">
      <c r="A68" s="85" t="s">
        <v>43</v>
      </c>
      <c r="B68" s="85"/>
      <c r="C68" s="85"/>
      <c r="D68" s="157" t="s">
        <v>365</v>
      </c>
      <c r="E68" s="157"/>
      <c r="F68" s="157"/>
      <c r="G68" s="157"/>
      <c r="H68" s="157"/>
      <c r="J68" s="25"/>
      <c r="K68" s="24"/>
      <c r="N68" s="24"/>
      <c r="S68"/>
    </row>
    <row r="69" spans="1:19" ht="15.75" customHeight="1" x14ac:dyDescent="0.3">
      <c r="A69" s="85" t="s">
        <v>84</v>
      </c>
      <c r="B69" s="85"/>
      <c r="C69" s="85"/>
      <c r="D69" s="167" t="str">
        <f>(IF(G60="NA","60 Years After Completion",IF(G60&lt;&gt;"NA",""&amp;60-ROUNDDOWN((E3-G60)/360,0)&amp;" Years"," ")))</f>
        <v>60 Years After Completion</v>
      </c>
      <c r="E69" s="167"/>
      <c r="F69" s="167"/>
      <c r="G69" s="167"/>
      <c r="H69" s="167"/>
      <c r="N69" s="24"/>
      <c r="S69"/>
    </row>
    <row r="70" spans="1:19" ht="15.75" customHeight="1" x14ac:dyDescent="0.3">
      <c r="A70" s="85" t="s">
        <v>85</v>
      </c>
      <c r="B70" s="85"/>
      <c r="C70" s="85"/>
      <c r="D70" s="175" t="s">
        <v>23</v>
      </c>
      <c r="E70" s="175"/>
      <c r="F70" s="175"/>
      <c r="G70" s="175"/>
      <c r="H70" s="175"/>
      <c r="J70" s="26"/>
      <c r="K70" s="26"/>
      <c r="S70"/>
    </row>
    <row r="71" spans="1:19" ht="38.4" customHeight="1" x14ac:dyDescent="0.3">
      <c r="A71" s="148" t="s">
        <v>366</v>
      </c>
      <c r="B71" s="148"/>
      <c r="C71" s="148"/>
      <c r="D71" s="131" t="s">
        <v>367</v>
      </c>
      <c r="E71" s="175"/>
      <c r="F71" s="175"/>
      <c r="G71" s="175"/>
      <c r="H71" s="175"/>
      <c r="I71" s="77" t="s">
        <v>368</v>
      </c>
      <c r="S71"/>
    </row>
    <row r="72" spans="1:19" x14ac:dyDescent="0.3">
      <c r="A72" s="175" t="s">
        <v>151</v>
      </c>
      <c r="B72" s="175"/>
      <c r="C72" s="175"/>
      <c r="D72" s="175" t="s">
        <v>28</v>
      </c>
      <c r="E72" s="175"/>
      <c r="F72" s="175"/>
      <c r="G72" s="175"/>
      <c r="H72" s="175"/>
      <c r="I72" s="27"/>
      <c r="J72" s="27"/>
      <c r="K72" s="27"/>
      <c r="L72" s="27"/>
      <c r="M72" s="27"/>
      <c r="N72" s="27"/>
    </row>
    <row r="73" spans="1:19" ht="15.75" customHeight="1" x14ac:dyDescent="0.3">
      <c r="A73" s="240" t="s">
        <v>83</v>
      </c>
      <c r="B73" s="240"/>
      <c r="C73" s="240"/>
      <c r="D73" s="185" t="str">
        <f ca="1">(IF(G79&gt;95%,"Nothing",IF(G79&gt;0%,"Cement, Aggregate, Steel, etc",IF(G79=0%,"Work not yet Started"))))</f>
        <v>Cement, Aggregate, Steel, etc</v>
      </c>
      <c r="E73" s="185"/>
      <c r="F73" s="185"/>
      <c r="G73" s="185"/>
      <c r="H73" s="185"/>
      <c r="J73" s="26"/>
      <c r="S73"/>
    </row>
    <row r="74" spans="1:19" ht="33.75" customHeight="1" thickBot="1" x14ac:dyDescent="0.35">
      <c r="A74" s="184" t="s">
        <v>116</v>
      </c>
      <c r="B74" s="184"/>
      <c r="C74" s="184"/>
      <c r="D74" s="185" t="str">
        <f ca="1">(IF(D73="Nothing","Yes",IF(D73="Cement, Aggregate, Steel, etc","Under Construction",IF(D73="Work not yet Started","Work not yet Started"))))</f>
        <v>Under Construction</v>
      </c>
      <c r="E74" s="185"/>
      <c r="F74" s="185" t="str">
        <f ca="1">(IF(D73="Nothing","Yes",IF(D73="Cement, Aggregate, Steel, etc","Under Construction",IF(D73="Work not yet Started","Work not yet Started"))))</f>
        <v>Under Construction</v>
      </c>
      <c r="G74" s="185"/>
      <c r="H74" s="185"/>
      <c r="S74"/>
    </row>
    <row r="75" spans="1:19" ht="15.75" customHeight="1" x14ac:dyDescent="0.3">
      <c r="A75" s="140" t="s">
        <v>141</v>
      </c>
      <c r="B75" s="141"/>
      <c r="C75" s="180" t="str">
        <f>D65</f>
        <v>Ground + 1st to 13th Floor</v>
      </c>
      <c r="D75" s="181"/>
      <c r="E75" s="181"/>
      <c r="F75" s="181"/>
      <c r="G75" s="181"/>
      <c r="H75" s="182"/>
      <c r="I75" s="49" t="str">
        <f ca="1">IF(D88=100%,"All work Completed. Possession granted to the Building.",IF(D87=100%,"All work Completed, Waiting for OC",I76&amp;""&amp;I77&amp;""&amp;J76&amp;""&amp;J75&amp;" "&amp;J77))</f>
        <v>Excavation, Plinth, RCC Slab, Brickwork Completed, Internal Plaster upto 9 Floor, External Plaster upto 3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9 Floor, External Plaster upto 3 Floor</v>
      </c>
      <c r="S75"/>
    </row>
    <row r="76" spans="1:19" x14ac:dyDescent="0.3">
      <c r="A76" s="16" t="s">
        <v>143</v>
      </c>
      <c r="B76" s="47">
        <f>IF(AND(ISNUMBER(SEARCH("1B",C75))),1,IF(AND(ISNUMBER(SEARCH("2B",C75))),2,IF(AND(ISNUMBER(SEARCH("3B",C75))),3,IF(AND(ISNUMBER(SEARCH("4B",C75))),4,IF(ISNUMBER(SEARCH("5B",C75)),5,0)))))</f>
        <v>0</v>
      </c>
      <c r="C76" s="47" t="s">
        <v>69</v>
      </c>
      <c r="D76" s="47">
        <v>1</v>
      </c>
      <c r="E76" s="47" t="s">
        <v>68</v>
      </c>
      <c r="F76" s="47">
        <v>0</v>
      </c>
      <c r="G76" s="47" t="s">
        <v>77</v>
      </c>
      <c r="H76" s="17">
        <f ca="1">--TRIM(RIGHT(SUBSTITUTE(LEFT(C75,_xlfn.AGGREGATE(16,6,FIND({0,1,2,3,4,5,6,7,8,9},C75,ROW(INDIRECT("1:"&amp;LEN(C75)))),1))," ",REPT(" ",LEN(C75))),LEN(C75)))</f>
        <v>13</v>
      </c>
      <c r="I76" s="51" t="str">
        <f ca="1">IF(D79=100%,"Excavation","")&amp;IF(D80=100%,", Plinth","")&amp;IF(D81=100%,", RCC Slab","")&amp;IF(D82=100%,", Brickwork","")&amp;IF(D83=100%,", Internal Plaster","")&amp;IF(D84=100%,", External Plaster","")&amp;IF(D85=100%,", Flooring","")&amp;IF(D86=100%,", Painting","")&amp;IF(D87=100%,", Building common Amenities","")</f>
        <v>Excavation, Plinth, RCC Slab, Brickwork</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4.5" customHeight="1" x14ac:dyDescent="0.3">
      <c r="A77" s="125" t="s">
        <v>87</v>
      </c>
      <c r="B77" s="126"/>
      <c r="C77" s="92" t="str">
        <f ca="1">I75</f>
        <v>Excavation, Plinth, RCC Slab, Brickwork Completed, Internal Plaster upto 9 Floor, External Plaster upto 3 Floor Completed</v>
      </c>
      <c r="D77" s="92"/>
      <c r="E77" s="92"/>
      <c r="F77" s="92"/>
      <c r="G77" s="92"/>
      <c r="H77" s="93"/>
      <c r="I77" s="51" t="str">
        <f ca="1">IF(I76&lt;&gt;""," Completed","")</f>
        <v xml:space="preserve"> Completed</v>
      </c>
      <c r="J77" s="52" t="str">
        <f ca="1">IF(J75&lt;&gt;"","Completed","")</f>
        <v>Completed</v>
      </c>
      <c r="S77"/>
    </row>
    <row r="78" spans="1:19" ht="15.75" customHeight="1" x14ac:dyDescent="0.3">
      <c r="A78" s="88" t="s">
        <v>47</v>
      </c>
      <c r="B78" s="89"/>
      <c r="C78" s="78" t="s">
        <v>140</v>
      </c>
      <c r="D78" s="78" t="s">
        <v>80</v>
      </c>
      <c r="E78" s="183" t="s">
        <v>82</v>
      </c>
      <c r="F78" s="183"/>
      <c r="G78" s="183" t="s">
        <v>81</v>
      </c>
      <c r="H78" s="186"/>
      <c r="I78" s="13" t="s">
        <v>142</v>
      </c>
      <c r="J78" s="28">
        <f ca="1">H76*25%</f>
        <v>3.25</v>
      </c>
      <c r="S78"/>
    </row>
    <row r="79" spans="1:19" x14ac:dyDescent="0.3">
      <c r="A79" s="88" t="s">
        <v>129</v>
      </c>
      <c r="B79" s="89"/>
      <c r="C79" s="78">
        <f ca="1">J80</f>
        <v>13</v>
      </c>
      <c r="D79" s="79">
        <f ca="1">((100/H76)*C79)/100</f>
        <v>1</v>
      </c>
      <c r="E79" s="158">
        <f ca="1">(((C80/H76*10)+(40/(D76+F76+H76)*C81)+(7.5/(H76)*C82)+(7.5/(H76)*C83)+(10/H76*C84)+(10/H76*C85)+(5/H76*C86)+(5/H76*C87)+(5/H76*C88))/100)</f>
        <v>0.65</v>
      </c>
      <c r="F79" s="159"/>
      <c r="G79" s="158">
        <f ca="1">((((C79/H76)*20)+((C80/H76)*25)+(30/(H76+F76+D76)*C81)+(5/H76*C82)+(5/H76*C83)+(5/H76*C84)+(5/H76*C85)+(0/H76*C86)+(0/H76*C87)+(5/H76*C88))/100)</f>
        <v>0.84615384615384626</v>
      </c>
      <c r="H79" s="164"/>
      <c r="I79" s="13" t="s">
        <v>98</v>
      </c>
      <c r="J79" s="29">
        <f ca="1">H76*50%</f>
        <v>6.5</v>
      </c>
    </row>
    <row r="80" spans="1:19" x14ac:dyDescent="0.3">
      <c r="A80" s="88" t="s">
        <v>48</v>
      </c>
      <c r="B80" s="89"/>
      <c r="C80" s="78">
        <f ca="1">J88</f>
        <v>13</v>
      </c>
      <c r="D80" s="79">
        <f ca="1">((100/H76)*C80)/100</f>
        <v>1</v>
      </c>
      <c r="E80" s="160"/>
      <c r="F80" s="161"/>
      <c r="G80" s="160"/>
      <c r="H80" s="165"/>
      <c r="I80" s="13" t="s">
        <v>99</v>
      </c>
      <c r="J80" s="29">
        <f ca="1">H76</f>
        <v>13</v>
      </c>
      <c r="S80"/>
    </row>
    <row r="81" spans="1:19" ht="15.75" customHeight="1" x14ac:dyDescent="0.3">
      <c r="A81" s="88" t="s">
        <v>130</v>
      </c>
      <c r="B81" s="89"/>
      <c r="C81" s="78">
        <v>14</v>
      </c>
      <c r="D81" s="79">
        <f ca="1">((100/(D76+F76+H76))*C81)/100</f>
        <v>1</v>
      </c>
      <c r="E81" s="160"/>
      <c r="F81" s="161"/>
      <c r="G81" s="160"/>
      <c r="H81" s="165"/>
      <c r="I81" s="13" t="s">
        <v>100</v>
      </c>
      <c r="J81" s="30">
        <f ca="1">(IF(B76&gt;1,(H76/(B76+2)),H76/4))</f>
        <v>3.25</v>
      </c>
      <c r="S81"/>
    </row>
    <row r="82" spans="1:19" ht="15.75" customHeight="1" x14ac:dyDescent="0.3">
      <c r="A82" s="88" t="s">
        <v>137</v>
      </c>
      <c r="B82" s="89" t="s">
        <v>131</v>
      </c>
      <c r="C82" s="78">
        <v>13</v>
      </c>
      <c r="D82" s="79">
        <f ca="1">((100/H76)*C82)/100</f>
        <v>1</v>
      </c>
      <c r="E82" s="160"/>
      <c r="F82" s="161"/>
      <c r="G82" s="160"/>
      <c r="H82" s="165"/>
      <c r="I82" s="13" t="s">
        <v>101</v>
      </c>
      <c r="J82" s="30">
        <f ca="1">(IF(B76&gt;1,(H76/(B76+2)+J81),H76/4+J81))</f>
        <v>6.5</v>
      </c>
    </row>
    <row r="83" spans="1:19" ht="15.75" customHeight="1" x14ac:dyDescent="0.3">
      <c r="A83" s="88" t="s">
        <v>138</v>
      </c>
      <c r="B83" s="89" t="s">
        <v>131</v>
      </c>
      <c r="C83" s="78">
        <v>9</v>
      </c>
      <c r="D83" s="79">
        <f ca="1">((100/H76)*C83)/100</f>
        <v>0.69230769230769229</v>
      </c>
      <c r="E83" s="160"/>
      <c r="F83" s="161"/>
      <c r="G83" s="160"/>
      <c r="H83" s="165"/>
      <c r="I83" s="13" t="s">
        <v>149</v>
      </c>
      <c r="J83" s="30">
        <f>(IF(B76&gt;1,(H76/(B76+2)+J82),0))</f>
        <v>0</v>
      </c>
    </row>
    <row r="84" spans="1:19" ht="15" customHeight="1" x14ac:dyDescent="0.3">
      <c r="A84" s="88" t="s">
        <v>136</v>
      </c>
      <c r="B84" s="89" t="s">
        <v>133</v>
      </c>
      <c r="C84" s="78">
        <v>3</v>
      </c>
      <c r="D84" s="79">
        <f ca="1">((100/(H76))*C84)/100</f>
        <v>0.23076923076923075</v>
      </c>
      <c r="E84" s="160"/>
      <c r="F84" s="161"/>
      <c r="G84" s="160"/>
      <c r="H84" s="165"/>
      <c r="I84" s="13" t="s">
        <v>144</v>
      </c>
      <c r="J84" s="30">
        <f>(IF(B76&gt;2,(H76/(B76+2)+J83),0))</f>
        <v>0</v>
      </c>
    </row>
    <row r="85" spans="1:19" ht="15.75" customHeight="1" x14ac:dyDescent="0.3">
      <c r="A85" s="88" t="s">
        <v>132</v>
      </c>
      <c r="B85" s="89" t="s">
        <v>132</v>
      </c>
      <c r="C85" s="78">
        <v>0</v>
      </c>
      <c r="D85" s="79">
        <f ca="1">((100/H76)*C85)/100</f>
        <v>0</v>
      </c>
      <c r="E85" s="160"/>
      <c r="F85" s="161"/>
      <c r="G85" s="160"/>
      <c r="H85" s="165"/>
      <c r="I85" s="13" t="s">
        <v>145</v>
      </c>
      <c r="J85" s="31">
        <f>(IF(B76&gt;3,(H76/(B76+2)+J84),0))</f>
        <v>0</v>
      </c>
    </row>
    <row r="86" spans="1:19" ht="15.75" customHeight="1" x14ac:dyDescent="0.3">
      <c r="A86" s="88" t="s">
        <v>139</v>
      </c>
      <c r="B86" s="89"/>
      <c r="C86" s="78">
        <v>0</v>
      </c>
      <c r="D86" s="79">
        <f ca="1">((100/H76)*C86)/100</f>
        <v>0</v>
      </c>
      <c r="E86" s="160"/>
      <c r="F86" s="161"/>
      <c r="G86" s="160"/>
      <c r="H86" s="165"/>
      <c r="I86" s="13" t="s">
        <v>146</v>
      </c>
      <c r="J86" s="30">
        <f>(IF(B76&gt;4,(H76/(B76+2)+J85),0))</f>
        <v>0</v>
      </c>
    </row>
    <row r="87" spans="1:19" ht="15.75" customHeight="1" x14ac:dyDescent="0.3">
      <c r="A87" s="88" t="s">
        <v>134</v>
      </c>
      <c r="B87" s="89" t="s">
        <v>134</v>
      </c>
      <c r="C87" s="78">
        <v>0</v>
      </c>
      <c r="D87" s="79">
        <f ca="1">((100/(H76))*C87)/100</f>
        <v>0</v>
      </c>
      <c r="E87" s="160"/>
      <c r="F87" s="161"/>
      <c r="G87" s="160"/>
      <c r="H87" s="165"/>
      <c r="I87" s="13" t="s">
        <v>150</v>
      </c>
      <c r="J87" s="30">
        <f ca="1">(IF(B76=1,(H76/(B76+3)+J82),IF(B76=0,(H76/4+J82),IF(B76&gt;1,0))))</f>
        <v>9.75</v>
      </c>
    </row>
    <row r="88" spans="1:19" ht="16.2" thickBot="1" x14ac:dyDescent="0.35">
      <c r="A88" s="86" t="s">
        <v>135</v>
      </c>
      <c r="B88" s="87"/>
      <c r="C88" s="80">
        <v>0</v>
      </c>
      <c r="D88" s="81">
        <f ca="1">((100/(H76))*C88)/100</f>
        <v>0</v>
      </c>
      <c r="E88" s="162"/>
      <c r="F88" s="163"/>
      <c r="G88" s="162"/>
      <c r="H88" s="166"/>
      <c r="I88" s="15" t="s">
        <v>102</v>
      </c>
      <c r="J88" s="32">
        <f ca="1">(IF(B76&gt;1.5,(H76/(B76+2)+J82+MAX(0,J83-J82)+MAX(0,J84-J83)+MAX(0,J85-J84)+MAX(0,J86-J85)+MAX(0,J87-J86)),IF(B76=1,(H76/(B76+3)+J87),IF(B76=0,H76/4+J87))))</f>
        <v>13</v>
      </c>
    </row>
    <row r="89" spans="1:19" ht="15.75" hidden="1" customHeight="1" x14ac:dyDescent="0.3">
      <c r="A89" s="140" t="s">
        <v>141</v>
      </c>
      <c r="B89" s="141"/>
      <c r="C89" s="142" t="str">
        <f>D66</f>
        <v>B Wing = 1B + G + 1st to 19th Floor</v>
      </c>
      <c r="D89" s="143"/>
      <c r="E89" s="143"/>
      <c r="F89" s="143"/>
      <c r="G89" s="143"/>
      <c r="H89" s="144"/>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
      <c r="A90" s="16" t="s">
        <v>143</v>
      </c>
      <c r="B90" s="47">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
      <c r="A91" s="125" t="s">
        <v>87</v>
      </c>
      <c r="B91" s="126"/>
      <c r="C91" s="92" t="str">
        <f ca="1">(IF($G$60="NA",I89,"All work Completed. OC Received."))</f>
        <v xml:space="preserve">Excavation, Plinth Completed </v>
      </c>
      <c r="D91" s="92"/>
      <c r="E91" s="92"/>
      <c r="F91" s="92"/>
      <c r="G91" s="92"/>
      <c r="H91" s="93"/>
      <c r="I91" s="51" t="str">
        <f ca="1">IF(I90&lt;&gt;""," Completed","")</f>
        <v xml:space="preserve"> Completed</v>
      </c>
      <c r="J91" s="52" t="str">
        <f ca="1">IF(J89&lt;&gt;"","Completed","")</f>
        <v/>
      </c>
    </row>
    <row r="92" spans="1:19" ht="15.75" hidden="1" customHeight="1" x14ac:dyDescent="0.3">
      <c r="A92" s="88" t="s">
        <v>47</v>
      </c>
      <c r="B92" s="89"/>
      <c r="C92" s="43" t="s">
        <v>140</v>
      </c>
      <c r="D92" s="43" t="s">
        <v>80</v>
      </c>
      <c r="E92" s="89" t="s">
        <v>82</v>
      </c>
      <c r="F92" s="89"/>
      <c r="G92" s="89" t="s">
        <v>81</v>
      </c>
      <c r="H92" s="124"/>
      <c r="I92" s="13" t="s">
        <v>142</v>
      </c>
      <c r="J92" s="28">
        <f ca="1">H90*25%</f>
        <v>4.75</v>
      </c>
    </row>
    <row r="93" spans="1:19" hidden="1" x14ac:dyDescent="0.3">
      <c r="A93" s="88" t="s">
        <v>129</v>
      </c>
      <c r="B93" s="89"/>
      <c r="C93" s="60">
        <f ca="1">J94</f>
        <v>19</v>
      </c>
      <c r="D93" s="19">
        <f ca="1">((100/H90)*C93)/100</f>
        <v>1</v>
      </c>
      <c r="E93" s="114">
        <f ca="1">(((C94/H90*10)+(40/(D90+F90+H90)*C95)+(7.5/(H90)*C96)+(7.5/(H90)*C97)+(10/H90*C98)+(10/H90*C99)+(5/H90*C100)+(5/H90*C101)+(5/H90*C102))/100)</f>
        <v>0.1</v>
      </c>
      <c r="F93" s="192"/>
      <c r="G93" s="114">
        <f ca="1">((((C93/H90)*20)+((C94/H90)*25)+(30/(H90+F90+D90)*C95)+(5/H90*C96)+(5/H90*C97)+(5/H90*C98)+(5/H90*C99)+(0/H90*C100)+(0/H90*C101)+(5/H90*C102))/100)</f>
        <v>0.45</v>
      </c>
      <c r="H93" s="115"/>
      <c r="I93" s="13" t="s">
        <v>98</v>
      </c>
      <c r="J93" s="29">
        <f ca="1">H90*50%</f>
        <v>9.5</v>
      </c>
    </row>
    <row r="94" spans="1:19" hidden="1" x14ac:dyDescent="0.3">
      <c r="A94" s="88" t="s">
        <v>48</v>
      </c>
      <c r="B94" s="89"/>
      <c r="C94" s="61">
        <v>19</v>
      </c>
      <c r="D94" s="19">
        <f ca="1">((100/H90)*C94)/100</f>
        <v>1</v>
      </c>
      <c r="E94" s="116"/>
      <c r="F94" s="193"/>
      <c r="G94" s="116"/>
      <c r="H94" s="117"/>
      <c r="I94" s="13" t="s">
        <v>99</v>
      </c>
      <c r="J94" s="29">
        <f ca="1">H90</f>
        <v>19</v>
      </c>
    </row>
    <row r="95" spans="1:19" ht="15.75" hidden="1" customHeight="1" x14ac:dyDescent="0.3">
      <c r="A95" s="88" t="s">
        <v>130</v>
      </c>
      <c r="B95" s="89"/>
      <c r="C95" s="43">
        <v>0</v>
      </c>
      <c r="D95" s="19">
        <f ca="1">((100/(D90+F90+H90))*C95)/100</f>
        <v>0</v>
      </c>
      <c r="E95" s="116"/>
      <c r="F95" s="193"/>
      <c r="G95" s="116"/>
      <c r="H95" s="117"/>
      <c r="I95" s="13" t="s">
        <v>100</v>
      </c>
      <c r="J95" s="30">
        <f ca="1">(IF(B90&gt;1,(H90/(B90+2)),H90/4))</f>
        <v>4.75</v>
      </c>
    </row>
    <row r="96" spans="1:19" ht="15.75" hidden="1" customHeight="1" x14ac:dyDescent="0.3">
      <c r="A96" s="88" t="s">
        <v>137</v>
      </c>
      <c r="B96" s="89" t="s">
        <v>131</v>
      </c>
      <c r="C96" s="43">
        <v>0</v>
      </c>
      <c r="D96" s="19">
        <f ca="1">((100/H90)*C96)/100</f>
        <v>0</v>
      </c>
      <c r="E96" s="116"/>
      <c r="F96" s="193"/>
      <c r="G96" s="116"/>
      <c r="H96" s="117"/>
      <c r="I96" s="13" t="s">
        <v>101</v>
      </c>
      <c r="J96" s="30">
        <f ca="1">(IF(B90&gt;1,(H90/(B90+2)+J95),H90/4+J95))</f>
        <v>9.5</v>
      </c>
    </row>
    <row r="97" spans="1:10" ht="15.75" hidden="1" customHeight="1" x14ac:dyDescent="0.3">
      <c r="A97" s="88" t="s">
        <v>138</v>
      </c>
      <c r="B97" s="89" t="s">
        <v>131</v>
      </c>
      <c r="C97" s="43">
        <v>0</v>
      </c>
      <c r="D97" s="19">
        <f ca="1">((100/H90)*C97)/100</f>
        <v>0</v>
      </c>
      <c r="E97" s="116"/>
      <c r="F97" s="193"/>
      <c r="G97" s="116"/>
      <c r="H97" s="117"/>
      <c r="I97" s="13" t="s">
        <v>149</v>
      </c>
      <c r="J97" s="30">
        <f>(IF(B90&gt;1,(H90/(B90+2)+J96),0))</f>
        <v>0</v>
      </c>
    </row>
    <row r="98" spans="1:10" ht="15" hidden="1" customHeight="1" x14ac:dyDescent="0.3">
      <c r="A98" s="88" t="s">
        <v>136</v>
      </c>
      <c r="B98" s="89" t="s">
        <v>133</v>
      </c>
      <c r="C98" s="43">
        <v>0</v>
      </c>
      <c r="D98" s="19">
        <f ca="1">((100/(H90))*C98)/100</f>
        <v>0</v>
      </c>
      <c r="E98" s="116"/>
      <c r="F98" s="193"/>
      <c r="G98" s="116"/>
      <c r="H98" s="117"/>
      <c r="I98" s="13" t="s">
        <v>144</v>
      </c>
      <c r="J98" s="30">
        <f>(IF(B90&gt;2,(H90/(B90+2)+J97),0))</f>
        <v>0</v>
      </c>
    </row>
    <row r="99" spans="1:10" ht="15.75" hidden="1" customHeight="1" x14ac:dyDescent="0.3">
      <c r="A99" s="88" t="s">
        <v>132</v>
      </c>
      <c r="B99" s="89" t="s">
        <v>132</v>
      </c>
      <c r="C99" s="43">
        <v>0</v>
      </c>
      <c r="D99" s="19">
        <f ca="1">((100/H90)*C99)/100</f>
        <v>0</v>
      </c>
      <c r="E99" s="116"/>
      <c r="F99" s="193"/>
      <c r="G99" s="116"/>
      <c r="H99" s="117"/>
      <c r="I99" s="13" t="s">
        <v>145</v>
      </c>
      <c r="J99" s="31">
        <f>(IF(B90&gt;3,(H90/(B90+2)+J98),0))</f>
        <v>0</v>
      </c>
    </row>
    <row r="100" spans="1:10" ht="15.75" hidden="1" customHeight="1" x14ac:dyDescent="0.3">
      <c r="A100" s="88" t="s">
        <v>139</v>
      </c>
      <c r="B100" s="89"/>
      <c r="C100" s="43">
        <v>0</v>
      </c>
      <c r="D100" s="19">
        <f ca="1">((100/H90)*C100)/100</f>
        <v>0</v>
      </c>
      <c r="E100" s="116"/>
      <c r="F100" s="193"/>
      <c r="G100" s="116"/>
      <c r="H100" s="117"/>
      <c r="I100" s="13" t="s">
        <v>146</v>
      </c>
      <c r="J100" s="30">
        <f>(IF(B90&gt;4,(H90/(B90+2)+J99),0))</f>
        <v>0</v>
      </c>
    </row>
    <row r="101" spans="1:10" ht="15.75" hidden="1" customHeight="1" x14ac:dyDescent="0.3">
      <c r="A101" s="88" t="s">
        <v>134</v>
      </c>
      <c r="B101" s="89" t="s">
        <v>134</v>
      </c>
      <c r="C101" s="43">
        <v>0</v>
      </c>
      <c r="D101" s="19">
        <f ca="1">((100/(H90))*C101)/100</f>
        <v>0</v>
      </c>
      <c r="E101" s="116"/>
      <c r="F101" s="193"/>
      <c r="G101" s="116"/>
      <c r="H101" s="117"/>
      <c r="I101" s="13" t="s">
        <v>150</v>
      </c>
      <c r="J101" s="30">
        <f ca="1">(IF(B90=1,(H90/(B90+3)+J96),IF(B90=0,(H90/4+J96),IF(B90&gt;1,0))))</f>
        <v>14.25</v>
      </c>
    </row>
    <row r="102" spans="1:10" ht="16.2" hidden="1" thickBot="1" x14ac:dyDescent="0.35">
      <c r="A102" s="86" t="s">
        <v>135</v>
      </c>
      <c r="B102" s="87"/>
      <c r="C102" s="44">
        <v>0</v>
      </c>
      <c r="D102" s="20">
        <f ca="1">((100/(H90))*C102)/100</f>
        <v>0</v>
      </c>
      <c r="E102" s="118"/>
      <c r="F102" s="194"/>
      <c r="G102" s="118"/>
      <c r="H102" s="119"/>
      <c r="I102" s="15" t="s">
        <v>102</v>
      </c>
      <c r="J102" s="32">
        <f ca="1">(IF(B90&gt;1.5,(H90/(B90+2)+J96+MAX(0,J97-J96)+MAX(0,J98-J97)+MAX(0,J99-J98)+MAX(0,J100-J99)+MAX(0,J101-J100)),IF(B90=1,(H90/(B90+3)+J101),IF(B90=0,H90/4+J101))))</f>
        <v>19</v>
      </c>
    </row>
    <row r="103" spans="1:10" ht="15.75" hidden="1" customHeight="1" x14ac:dyDescent="0.3">
      <c r="A103" s="140" t="s">
        <v>141</v>
      </c>
      <c r="B103" s="141"/>
      <c r="C103" s="142" t="str">
        <f>D67</f>
        <v>C Wing = 1B + G + 1st to 20th Floor</v>
      </c>
      <c r="D103" s="143"/>
      <c r="E103" s="143"/>
      <c r="F103" s="143"/>
      <c r="G103" s="143"/>
      <c r="H103" s="144"/>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
      <c r="A104" s="16" t="s">
        <v>143</v>
      </c>
      <c r="B104" s="47">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
      <c r="A105" s="125" t="s">
        <v>87</v>
      </c>
      <c r="B105" s="126"/>
      <c r="C105" s="92" t="str">
        <f ca="1">(IF($G$60="NA",I103,"All work Completed. OC Received."))</f>
        <v xml:space="preserve">Excavation, Plinth, RCC Slab Completed </v>
      </c>
      <c r="D105" s="92"/>
      <c r="E105" s="92"/>
      <c r="F105" s="92"/>
      <c r="G105" s="92"/>
      <c r="H105" s="93"/>
      <c r="I105" s="51" t="str">
        <f ca="1">IF(I104&lt;&gt;""," Completed","")</f>
        <v xml:space="preserve"> Completed</v>
      </c>
      <c r="J105" s="52" t="str">
        <f ca="1">IF(J103&lt;&gt;"","Completed","")</f>
        <v/>
      </c>
    </row>
    <row r="106" spans="1:10" ht="15.75" hidden="1" customHeight="1" x14ac:dyDescent="0.3">
      <c r="A106" s="88" t="s">
        <v>47</v>
      </c>
      <c r="B106" s="89"/>
      <c r="C106" s="43" t="s">
        <v>140</v>
      </c>
      <c r="D106" s="43" t="s">
        <v>80</v>
      </c>
      <c r="E106" s="89" t="s">
        <v>82</v>
      </c>
      <c r="F106" s="89"/>
      <c r="G106" s="89" t="s">
        <v>81</v>
      </c>
      <c r="H106" s="124"/>
      <c r="I106" s="13" t="s">
        <v>142</v>
      </c>
      <c r="J106" s="28">
        <f ca="1">H104*25%</f>
        <v>5</v>
      </c>
    </row>
    <row r="107" spans="1:10" hidden="1" x14ac:dyDescent="0.3">
      <c r="A107" s="88" t="s">
        <v>129</v>
      </c>
      <c r="B107" s="89"/>
      <c r="C107" s="43">
        <f ca="1">J108</f>
        <v>20</v>
      </c>
      <c r="D107" s="19">
        <f ca="1">((100/H104)*C107)/100</f>
        <v>1</v>
      </c>
      <c r="E107" s="114">
        <f ca="1">(((C108/H104*10)+(40/(D104+F104+H104)*C109)+(7.5/(H104)*C110)+(7.5/(H104)*C111)+(10/H104*C112)+(10/H104*C113)+(5/H104*C114)+(5/H104*C115)+(5/H104*C116))/100)</f>
        <v>0.5</v>
      </c>
      <c r="F107" s="192"/>
      <c r="G107" s="114">
        <f ca="1">((((C107/H104)*20)+((C108/H104)*25)+(30/(H104+F104+D104)*C109)+(5/H104*C110)+(5/H104*C111)+(5/H104*C112)+(5/H104*C113)+(0/H104*C114)+(0/H104*C115)+(5/H104*C116))/100)</f>
        <v>0.75</v>
      </c>
      <c r="H107" s="115"/>
      <c r="I107" s="13" t="s">
        <v>98</v>
      </c>
      <c r="J107" s="29">
        <f ca="1">H104*50%</f>
        <v>10</v>
      </c>
    </row>
    <row r="108" spans="1:10" hidden="1" x14ac:dyDescent="0.3">
      <c r="A108" s="88" t="s">
        <v>48</v>
      </c>
      <c r="B108" s="89"/>
      <c r="C108" s="43">
        <f ca="1">J116</f>
        <v>20</v>
      </c>
      <c r="D108" s="19">
        <f ca="1">((100/H104)*C108)/100</f>
        <v>1</v>
      </c>
      <c r="E108" s="116"/>
      <c r="F108" s="193"/>
      <c r="G108" s="116"/>
      <c r="H108" s="117"/>
      <c r="I108" s="13" t="s">
        <v>99</v>
      </c>
      <c r="J108" s="29">
        <f ca="1">H104</f>
        <v>20</v>
      </c>
    </row>
    <row r="109" spans="1:10" ht="15.75" hidden="1" customHeight="1" x14ac:dyDescent="0.3">
      <c r="A109" s="88" t="s">
        <v>130</v>
      </c>
      <c r="B109" s="89"/>
      <c r="C109" s="43">
        <f ca="1">D104+H104</f>
        <v>21</v>
      </c>
      <c r="D109" s="19">
        <f ca="1">((100/(D104+F104+H104))*C109)/100</f>
        <v>1</v>
      </c>
      <c r="E109" s="116"/>
      <c r="F109" s="193"/>
      <c r="G109" s="116"/>
      <c r="H109" s="117"/>
      <c r="I109" s="13" t="s">
        <v>100</v>
      </c>
      <c r="J109" s="30">
        <f ca="1">(IF(B104&gt;1,(H104/(B104+2)),H104/4))</f>
        <v>5</v>
      </c>
    </row>
    <row r="110" spans="1:10" ht="15.75" hidden="1" customHeight="1" x14ac:dyDescent="0.3">
      <c r="A110" s="88" t="s">
        <v>137</v>
      </c>
      <c r="B110" s="89" t="s">
        <v>131</v>
      </c>
      <c r="C110" s="43">
        <v>0</v>
      </c>
      <c r="D110" s="19">
        <f ca="1">((100/H104)*C110)/100</f>
        <v>0</v>
      </c>
      <c r="E110" s="116"/>
      <c r="F110" s="193"/>
      <c r="G110" s="116"/>
      <c r="H110" s="117"/>
      <c r="I110" s="13" t="s">
        <v>101</v>
      </c>
      <c r="J110" s="30">
        <f ca="1">(IF(B104&gt;1,(H104/(B104+2)+J109),H104/4+J109))</f>
        <v>10</v>
      </c>
    </row>
    <row r="111" spans="1:10" ht="15.75" hidden="1" customHeight="1" x14ac:dyDescent="0.3">
      <c r="A111" s="88" t="s">
        <v>138</v>
      </c>
      <c r="B111" s="89" t="s">
        <v>131</v>
      </c>
      <c r="C111" s="43">
        <v>0</v>
      </c>
      <c r="D111" s="19">
        <f ca="1">((100/H104)*C111)/100</f>
        <v>0</v>
      </c>
      <c r="E111" s="116"/>
      <c r="F111" s="193"/>
      <c r="G111" s="116"/>
      <c r="H111" s="117"/>
      <c r="I111" s="13" t="s">
        <v>149</v>
      </c>
      <c r="J111" s="30">
        <f>(IF(B104&gt;1,(H104/(B104+2)+J110),0))</f>
        <v>0</v>
      </c>
    </row>
    <row r="112" spans="1:10" ht="15" hidden="1" customHeight="1" x14ac:dyDescent="0.3">
      <c r="A112" s="88" t="s">
        <v>136</v>
      </c>
      <c r="B112" s="89" t="s">
        <v>133</v>
      </c>
      <c r="C112" s="43">
        <v>0</v>
      </c>
      <c r="D112" s="19">
        <f ca="1">((100/(H104))*C112)/100</f>
        <v>0</v>
      </c>
      <c r="E112" s="116"/>
      <c r="F112" s="193"/>
      <c r="G112" s="116"/>
      <c r="H112" s="117"/>
      <c r="I112" s="13" t="s">
        <v>144</v>
      </c>
      <c r="J112" s="30">
        <f>(IF(B104&gt;2,(H104/(B104+2)+J111),0))</f>
        <v>0</v>
      </c>
    </row>
    <row r="113" spans="1:22" ht="15.75" hidden="1" customHeight="1" x14ac:dyDescent="0.3">
      <c r="A113" s="88" t="s">
        <v>132</v>
      </c>
      <c r="B113" s="89" t="s">
        <v>132</v>
      </c>
      <c r="C113" s="43">
        <v>0</v>
      </c>
      <c r="D113" s="19">
        <f ca="1">((100/H104)*C113)/100</f>
        <v>0</v>
      </c>
      <c r="E113" s="116"/>
      <c r="F113" s="193"/>
      <c r="G113" s="116"/>
      <c r="H113" s="117"/>
      <c r="I113" s="13" t="s">
        <v>145</v>
      </c>
      <c r="J113" s="31">
        <f>(IF(B104&gt;3,(H104/(B104+2)+J112),0))</f>
        <v>0</v>
      </c>
    </row>
    <row r="114" spans="1:22" ht="15.75" hidden="1" customHeight="1" x14ac:dyDescent="0.3">
      <c r="A114" s="88" t="s">
        <v>139</v>
      </c>
      <c r="B114" s="89"/>
      <c r="C114" s="43">
        <v>0</v>
      </c>
      <c r="D114" s="19">
        <f ca="1">((100/H104)*C114)/100</f>
        <v>0</v>
      </c>
      <c r="E114" s="116"/>
      <c r="F114" s="193"/>
      <c r="G114" s="116"/>
      <c r="H114" s="117"/>
      <c r="I114" s="13" t="s">
        <v>146</v>
      </c>
      <c r="J114" s="30">
        <f>(IF(B104&gt;4,(H104/(B104+2)+J113),0))</f>
        <v>0</v>
      </c>
    </row>
    <row r="115" spans="1:22" ht="15.75" hidden="1" customHeight="1" x14ac:dyDescent="0.3">
      <c r="A115" s="88" t="s">
        <v>134</v>
      </c>
      <c r="B115" s="89" t="s">
        <v>134</v>
      </c>
      <c r="C115" s="43">
        <v>0</v>
      </c>
      <c r="D115" s="19">
        <f ca="1">((100/(H104))*C115)/100</f>
        <v>0</v>
      </c>
      <c r="E115" s="116"/>
      <c r="F115" s="193"/>
      <c r="G115" s="116"/>
      <c r="H115" s="117"/>
      <c r="I115" s="13" t="s">
        <v>150</v>
      </c>
      <c r="J115" s="30">
        <f ca="1">(IF(B104=1,(H104/(B104+3)+J110),IF(B104=0,(H104/4+J110),IF(B104&gt;1,0))))</f>
        <v>15</v>
      </c>
    </row>
    <row r="116" spans="1:22" ht="16.2" hidden="1" thickBot="1" x14ac:dyDescent="0.35">
      <c r="A116" s="86" t="s">
        <v>135</v>
      </c>
      <c r="B116" s="87"/>
      <c r="C116" s="44">
        <v>0</v>
      </c>
      <c r="D116" s="20">
        <f ca="1">((100/(H104))*C116)/100</f>
        <v>0</v>
      </c>
      <c r="E116" s="118"/>
      <c r="F116" s="194"/>
      <c r="G116" s="118"/>
      <c r="H116" s="119"/>
      <c r="I116" s="15" t="s">
        <v>102</v>
      </c>
      <c r="J116" s="32">
        <f ca="1">(IF(B104&gt;1.5,(H104/(B104+2)+J110+MAX(0,J111-J110)+MAX(0,J112-J111)+MAX(0,J113-J112)+MAX(0,J114-J113)+MAX(0,J115-J114)),IF(B104=1,(H104/(B104+3)+J115),IF(B104=0,H104/4+J115))))</f>
        <v>20</v>
      </c>
    </row>
    <row r="117" spans="1:22" x14ac:dyDescent="0.3">
      <c r="A117" s="123" t="s">
        <v>162</v>
      </c>
      <c r="B117" s="123"/>
      <c r="C117" s="123"/>
      <c r="D117" s="123"/>
      <c r="E117" s="123"/>
      <c r="F117" s="191" t="s">
        <v>166</v>
      </c>
      <c r="G117" s="191"/>
      <c r="H117" s="191"/>
      <c r="R117" t="s">
        <v>263</v>
      </c>
      <c r="S117" t="s">
        <v>180</v>
      </c>
      <c r="T117" t="s">
        <v>187</v>
      </c>
      <c r="U117" t="s">
        <v>202</v>
      </c>
      <c r="V117" t="s">
        <v>197</v>
      </c>
    </row>
    <row r="118" spans="1:22" x14ac:dyDescent="0.3">
      <c r="A118" s="85" t="s">
        <v>164</v>
      </c>
      <c r="B118" s="85"/>
      <c r="C118" s="85"/>
      <c r="D118" s="85"/>
      <c r="E118" s="85"/>
      <c r="F118" s="120">
        <v>5500</v>
      </c>
      <c r="G118" s="120"/>
      <c r="H118" s="120"/>
      <c r="R118"/>
      <c r="S118">
        <v>800000</v>
      </c>
      <c r="T118">
        <v>150000</v>
      </c>
      <c r="U118">
        <v>100000</v>
      </c>
      <c r="V118">
        <v>100000</v>
      </c>
    </row>
    <row r="119" spans="1:22" x14ac:dyDescent="0.3">
      <c r="A119" s="85" t="s">
        <v>163</v>
      </c>
      <c r="B119" s="85"/>
      <c r="C119" s="85"/>
      <c r="D119" s="85"/>
      <c r="E119" s="85"/>
      <c r="F119" s="120">
        <v>10000</v>
      </c>
      <c r="G119" s="120"/>
      <c r="H119" s="120"/>
      <c r="L119" s="21">
        <f>31890000/593</f>
        <v>53777.403035413154</v>
      </c>
      <c r="R119"/>
      <c r="S119">
        <v>900000</v>
      </c>
      <c r="T119">
        <v>200000</v>
      </c>
      <c r="U119">
        <v>150000</v>
      </c>
      <c r="V119">
        <v>150000</v>
      </c>
    </row>
    <row r="120" spans="1:22" hidden="1" x14ac:dyDescent="0.3">
      <c r="A120" s="85" t="s">
        <v>165</v>
      </c>
      <c r="B120" s="85"/>
      <c r="C120" s="85"/>
      <c r="D120" s="85"/>
      <c r="E120" s="85"/>
      <c r="F120" s="120"/>
      <c r="G120" s="120"/>
      <c r="H120" s="120"/>
      <c r="R120"/>
      <c r="S120">
        <v>1000000</v>
      </c>
      <c r="T120">
        <v>250000</v>
      </c>
      <c r="U120">
        <v>200000</v>
      </c>
      <c r="V120">
        <v>200000</v>
      </c>
    </row>
    <row r="121" spans="1:22" s="33" customFormat="1" hidden="1" x14ac:dyDescent="0.3">
      <c r="A121" s="85" t="s">
        <v>183</v>
      </c>
      <c r="B121" s="85"/>
      <c r="C121" s="85"/>
      <c r="D121" s="85"/>
      <c r="E121" s="85"/>
      <c r="F121" s="120"/>
      <c r="G121" s="120"/>
      <c r="H121" s="120"/>
      <c r="R121"/>
      <c r="S121">
        <v>1100000</v>
      </c>
      <c r="T121">
        <v>300000</v>
      </c>
      <c r="U121">
        <v>250000</v>
      </c>
      <c r="V121" s="23">
        <v>250000</v>
      </c>
    </row>
    <row r="122" spans="1:22" s="33" customFormat="1" hidden="1" x14ac:dyDescent="0.3">
      <c r="A122" s="85" t="s">
        <v>92</v>
      </c>
      <c r="B122" s="85"/>
      <c r="C122" s="85"/>
      <c r="D122" s="85"/>
      <c r="E122" s="85"/>
      <c r="F122" s="120"/>
      <c r="G122" s="120"/>
      <c r="H122" s="120"/>
      <c r="R122"/>
      <c r="S122">
        <v>1200000</v>
      </c>
      <c r="T122">
        <v>350000</v>
      </c>
      <c r="U122">
        <v>300000</v>
      </c>
      <c r="V122">
        <v>300000</v>
      </c>
    </row>
    <row r="123" spans="1:22" s="33" customFormat="1" hidden="1" x14ac:dyDescent="0.3">
      <c r="A123" s="85" t="s">
        <v>93</v>
      </c>
      <c r="B123" s="85"/>
      <c r="C123" s="85"/>
      <c r="D123" s="85"/>
      <c r="E123" s="85"/>
      <c r="F123" s="120"/>
      <c r="G123" s="120"/>
      <c r="H123" s="120"/>
      <c r="R123"/>
      <c r="S123">
        <v>1300000</v>
      </c>
      <c r="T123">
        <v>400000</v>
      </c>
      <c r="U123">
        <v>350000</v>
      </c>
      <c r="V123" s="23">
        <v>400000</v>
      </c>
    </row>
    <row r="124" spans="1:22" s="33" customFormat="1" hidden="1" x14ac:dyDescent="0.3">
      <c r="A124" s="85" t="s">
        <v>94</v>
      </c>
      <c r="B124" s="85"/>
      <c r="C124" s="85"/>
      <c r="D124" s="85"/>
      <c r="E124" s="85"/>
      <c r="F124" s="120"/>
      <c r="G124" s="120"/>
      <c r="H124" s="120"/>
      <c r="R124"/>
      <c r="S124">
        <v>1400000</v>
      </c>
      <c r="T124">
        <v>500000</v>
      </c>
      <c r="U124">
        <v>400000</v>
      </c>
      <c r="V124"/>
    </row>
    <row r="125" spans="1:22" s="33" customFormat="1" hidden="1" x14ac:dyDescent="0.3">
      <c r="A125" s="85" t="s">
        <v>95</v>
      </c>
      <c r="B125" s="85"/>
      <c r="C125" s="85"/>
      <c r="D125" s="85"/>
      <c r="E125" s="85"/>
      <c r="F125" s="120"/>
      <c r="G125" s="120"/>
      <c r="H125" s="120"/>
      <c r="R125"/>
      <c r="S125">
        <v>1500000</v>
      </c>
      <c r="T125">
        <v>600000</v>
      </c>
      <c r="U125">
        <v>500000</v>
      </c>
      <c r="V125" s="23"/>
    </row>
    <row r="126" spans="1:22" s="33" customFormat="1" hidden="1" x14ac:dyDescent="0.3">
      <c r="A126" s="85" t="s">
        <v>96</v>
      </c>
      <c r="B126" s="85"/>
      <c r="C126" s="85"/>
      <c r="D126" s="85"/>
      <c r="E126" s="85"/>
      <c r="F126" s="120"/>
      <c r="G126" s="120"/>
      <c r="H126" s="120"/>
      <c r="R126"/>
      <c r="S126">
        <v>1600000</v>
      </c>
      <c r="T126">
        <v>700000</v>
      </c>
      <c r="U126">
        <v>600000</v>
      </c>
      <c r="V126"/>
    </row>
    <row r="127" spans="1:22" s="33" customFormat="1" hidden="1" x14ac:dyDescent="0.3">
      <c r="A127" s="85" t="s">
        <v>97</v>
      </c>
      <c r="B127" s="85"/>
      <c r="C127" s="85"/>
      <c r="D127" s="85"/>
      <c r="E127" s="85"/>
      <c r="F127" s="120"/>
      <c r="G127" s="120"/>
      <c r="H127" s="120"/>
      <c r="R127"/>
      <c r="S127">
        <v>1700000</v>
      </c>
      <c r="T127">
        <v>800000</v>
      </c>
      <c r="U127"/>
      <c r="V127" s="23"/>
    </row>
    <row r="128" spans="1:22" x14ac:dyDescent="0.3">
      <c r="A128" s="85" t="s">
        <v>49</v>
      </c>
      <c r="B128" s="85"/>
      <c r="C128" s="85"/>
      <c r="D128" s="85"/>
      <c r="E128" s="85"/>
      <c r="F128" s="120">
        <v>300000</v>
      </c>
      <c r="G128" s="120"/>
      <c r="H128" s="120"/>
      <c r="R128"/>
      <c r="S128">
        <v>1800000</v>
      </c>
      <c r="T128">
        <v>900000</v>
      </c>
      <c r="U128"/>
    </row>
    <row r="129" spans="1:22" s="34" customFormat="1" x14ac:dyDescent="0.3">
      <c r="A129" s="139" t="s">
        <v>50</v>
      </c>
      <c r="B129" s="139"/>
      <c r="C129" s="139"/>
      <c r="D129" s="139"/>
      <c r="E129" s="139"/>
      <c r="F129" s="120">
        <f>F118*0.8</f>
        <v>4400</v>
      </c>
      <c r="G129" s="120"/>
      <c r="H129" s="120"/>
      <c r="R129" s="21"/>
      <c r="S129" s="21"/>
      <c r="T129">
        <v>1000000</v>
      </c>
      <c r="U129"/>
      <c r="V129" s="21"/>
    </row>
    <row r="130" spans="1:22" s="35" customFormat="1" ht="15.75" hidden="1" customHeight="1" x14ac:dyDescent="0.3">
      <c r="A130" s="98" t="s">
        <v>72</v>
      </c>
      <c r="B130" s="98"/>
      <c r="C130" s="98"/>
      <c r="D130" s="98"/>
      <c r="E130" s="98"/>
      <c r="F130" s="98"/>
      <c r="G130" s="98"/>
      <c r="H130" s="98"/>
      <c r="R130"/>
      <c r="S130" s="21"/>
      <c r="T130"/>
      <c r="U130"/>
      <c r="V130" s="21"/>
    </row>
    <row r="131" spans="1:22" s="35" customFormat="1" ht="15.75" hidden="1" customHeight="1" x14ac:dyDescent="0.3">
      <c r="A131" s="101" t="s">
        <v>51</v>
      </c>
      <c r="B131" s="101"/>
      <c r="C131" s="99" t="s">
        <v>75</v>
      </c>
      <c r="D131" s="99"/>
      <c r="E131" s="100" t="s">
        <v>52</v>
      </c>
      <c r="F131" s="100"/>
      <c r="G131" s="101" t="s">
        <v>53</v>
      </c>
      <c r="H131" s="101"/>
      <c r="R131"/>
      <c r="S131" s="21"/>
      <c r="T131"/>
      <c r="U131" s="21"/>
      <c r="V131" s="21"/>
    </row>
    <row r="132" spans="1:22" s="35" customFormat="1" hidden="1" x14ac:dyDescent="0.3">
      <c r="A132" s="102"/>
      <c r="B132" s="102"/>
      <c r="C132" s="95"/>
      <c r="D132" s="95"/>
      <c r="E132" s="96"/>
      <c r="F132" s="96"/>
      <c r="G132" s="97"/>
      <c r="H132" s="97"/>
      <c r="R132"/>
      <c r="S132" s="21"/>
      <c r="T132"/>
      <c r="U132" s="21"/>
      <c r="V132" s="21"/>
    </row>
    <row r="133" spans="1:22" s="35" customFormat="1" hidden="1" x14ac:dyDescent="0.3">
      <c r="A133" s="102"/>
      <c r="B133" s="102"/>
      <c r="C133" s="95"/>
      <c r="D133" s="95"/>
      <c r="E133" s="96"/>
      <c r="F133" s="96"/>
      <c r="G133" s="97"/>
      <c r="H133" s="97"/>
      <c r="R133"/>
      <c r="S133" s="21"/>
      <c r="T133"/>
      <c r="U133" s="21"/>
      <c r="V133" s="21"/>
    </row>
    <row r="134" spans="1:22" s="35" customFormat="1" hidden="1" x14ac:dyDescent="0.3">
      <c r="A134" s="98" t="s">
        <v>155</v>
      </c>
      <c r="B134" s="98"/>
      <c r="C134" s="99"/>
      <c r="D134" s="99"/>
      <c r="E134" s="100"/>
      <c r="F134" s="100"/>
      <c r="G134" s="101"/>
      <c r="H134" s="101"/>
      <c r="R134"/>
      <c r="S134" s="21"/>
      <c r="T134"/>
      <c r="U134" s="21"/>
      <c r="V134" s="21"/>
    </row>
    <row r="135" spans="1:22" s="35" customFormat="1" hidden="1" x14ac:dyDescent="0.3">
      <c r="A135" s="98" t="s">
        <v>67</v>
      </c>
      <c r="B135" s="98"/>
      <c r="C135" s="98"/>
      <c r="D135" s="98"/>
      <c r="E135" s="98"/>
      <c r="F135" s="98"/>
      <c r="G135" s="98"/>
      <c r="H135" s="98"/>
      <c r="T135"/>
    </row>
    <row r="136" spans="1:22" s="35" customFormat="1" ht="15.75" hidden="1" customHeight="1" x14ac:dyDescent="0.3">
      <c r="A136" s="101" t="s">
        <v>51</v>
      </c>
      <c r="B136" s="101"/>
      <c r="C136" s="99" t="s">
        <v>75</v>
      </c>
      <c r="D136" s="99"/>
      <c r="E136" s="100" t="s">
        <v>52</v>
      </c>
      <c r="F136" s="100"/>
      <c r="G136" s="101" t="s">
        <v>53</v>
      </c>
      <c r="H136" s="101"/>
      <c r="T136"/>
    </row>
    <row r="137" spans="1:22" s="35" customFormat="1" hidden="1" x14ac:dyDescent="0.3">
      <c r="A137" s="102"/>
      <c r="B137" s="102"/>
      <c r="C137" s="95"/>
      <c r="D137" s="95"/>
      <c r="E137" s="96"/>
      <c r="F137" s="96"/>
      <c r="G137" s="97"/>
      <c r="H137" s="97"/>
      <c r="T137"/>
    </row>
    <row r="138" spans="1:22" s="35" customFormat="1" hidden="1" x14ac:dyDescent="0.3">
      <c r="A138" s="102"/>
      <c r="B138" s="102"/>
      <c r="C138" s="95"/>
      <c r="D138" s="95"/>
      <c r="E138" s="96"/>
      <c r="F138" s="96"/>
      <c r="G138" s="97"/>
      <c r="H138" s="97"/>
      <c r="T138"/>
    </row>
    <row r="139" spans="1:22" s="35" customFormat="1" ht="16.2" hidden="1" thickBot="1" x14ac:dyDescent="0.35">
      <c r="A139" s="90" t="s">
        <v>155</v>
      </c>
      <c r="B139" s="90"/>
      <c r="C139" s="217"/>
      <c r="D139" s="217"/>
      <c r="E139" s="91"/>
      <c r="F139" s="91"/>
      <c r="G139" s="94"/>
      <c r="H139" s="94"/>
      <c r="T139"/>
    </row>
    <row r="140" spans="1:22" s="35" customFormat="1" ht="16.2" hidden="1" thickBot="1" x14ac:dyDescent="0.35">
      <c r="A140" s="198" t="s">
        <v>172</v>
      </c>
      <c r="B140" s="199"/>
      <c r="C140" s="200">
        <f>C134+C139</f>
        <v>0</v>
      </c>
      <c r="D140" s="200"/>
      <c r="E140" s="201">
        <f>E134+E139</f>
        <v>0</v>
      </c>
      <c r="F140" s="201"/>
      <c r="G140" s="134">
        <f>G134+G139</f>
        <v>0</v>
      </c>
      <c r="H140" s="135"/>
      <c r="T140"/>
    </row>
    <row r="141" spans="1:22" s="34" customFormat="1" hidden="1" x14ac:dyDescent="0.3">
      <c r="A141" s="191" t="s">
        <v>54</v>
      </c>
      <c r="B141" s="191"/>
      <c r="C141" s="191"/>
      <c r="D141" s="191"/>
      <c r="E141" s="191"/>
      <c r="F141" s="191"/>
      <c r="G141" s="191"/>
      <c r="H141" s="191"/>
      <c r="T141" s="35"/>
    </row>
    <row r="142" spans="1:22" hidden="1" x14ac:dyDescent="0.3">
      <c r="A142" s="236" t="s">
        <v>182</v>
      </c>
      <c r="B142" s="236"/>
      <c r="C142" s="236"/>
      <c r="D142" s="236"/>
      <c r="E142" s="236"/>
      <c r="F142" s="236"/>
      <c r="G142" s="236"/>
      <c r="H142" s="236"/>
      <c r="T142" s="35"/>
    </row>
    <row r="143" spans="1:22" ht="47.25" hidden="1" customHeight="1" x14ac:dyDescent="0.3">
      <c r="A143" s="132" t="s">
        <v>119</v>
      </c>
      <c r="B143" s="132" t="s">
        <v>184</v>
      </c>
      <c r="C143" s="132" t="s">
        <v>55</v>
      </c>
      <c r="D143" s="121" t="s">
        <v>241</v>
      </c>
      <c r="E143" s="127" t="s">
        <v>161</v>
      </c>
      <c r="F143" s="132" t="s">
        <v>56</v>
      </c>
      <c r="G143" s="127" t="s">
        <v>57</v>
      </c>
      <c r="H143" s="66" t="s">
        <v>152</v>
      </c>
      <c r="T143" s="35"/>
    </row>
    <row r="144" spans="1:22" s="37" customFormat="1" hidden="1" x14ac:dyDescent="0.3">
      <c r="A144" s="133"/>
      <c r="B144" s="133"/>
      <c r="C144" s="133"/>
      <c r="D144" s="122"/>
      <c r="E144" s="128"/>
      <c r="F144" s="133"/>
      <c r="G144" s="128"/>
      <c r="H144" s="55">
        <v>0.45</v>
      </c>
      <c r="T144" s="35"/>
    </row>
    <row r="145" spans="1:20" s="37" customFormat="1" hidden="1" x14ac:dyDescent="0.3">
      <c r="A145" s="145" t="s">
        <v>117</v>
      </c>
      <c r="B145" s="146"/>
      <c r="C145" s="146"/>
      <c r="D145" s="146"/>
      <c r="E145" s="146"/>
      <c r="F145" s="146"/>
      <c r="G145" s="146"/>
      <c r="H145" s="147"/>
      <c r="J145" s="36"/>
      <c r="T145" s="35"/>
    </row>
    <row r="146" spans="1:20" s="37" customFormat="1" ht="15.75" hidden="1" customHeight="1" x14ac:dyDescent="0.3">
      <c r="A146" s="106">
        <v>1</v>
      </c>
      <c r="B146" s="107"/>
      <c r="C146" s="42"/>
      <c r="D146" s="42">
        <v>0</v>
      </c>
      <c r="E146" s="42">
        <v>0</v>
      </c>
      <c r="F146" s="42">
        <f>D146+(IF(E146&lt;201,E146,IF(E146&lt;301,E146/2,E146/3)))</f>
        <v>0</v>
      </c>
      <c r="G146" s="42">
        <v>0</v>
      </c>
      <c r="H146" s="42">
        <f>(F146+(IF(G146&lt;101,G146,IF(G146&lt;201,G146/2,IF(G146&lt;=301,G146/3,G146/4)))))*(($H$144)+1)</f>
        <v>0</v>
      </c>
      <c r="I146" s="36"/>
      <c r="L146" s="129"/>
      <c r="M146" s="129"/>
      <c r="N146" s="36"/>
      <c r="T146" s="35"/>
    </row>
    <row r="147" spans="1:20" s="37" customFormat="1" ht="15.75" hidden="1" customHeight="1" x14ac:dyDescent="0.3">
      <c r="A147" s="106">
        <f>A146+1</f>
        <v>2</v>
      </c>
      <c r="B147" s="107"/>
      <c r="C147" s="42"/>
      <c r="D147" s="42"/>
      <c r="E147" s="42">
        <v>0</v>
      </c>
      <c r="F147" s="42">
        <f t="shared" ref="F147:F149" si="0">D147+(IF(E147&lt;201,E147,IF(E147&lt;301,E147/2,E147/3)))</f>
        <v>0</v>
      </c>
      <c r="G147" s="42">
        <v>0</v>
      </c>
      <c r="H147" s="42">
        <f t="shared" ref="H147:H149" si="1">(F147+(IF(G147&lt;101,G147,IF(G147&lt;201,G147/2,IF(G147&lt;=301,G147/3,G147/4)))))*(($H$144)+1)</f>
        <v>0</v>
      </c>
      <c r="I147" s="36"/>
      <c r="L147" s="129"/>
      <c r="M147" s="129"/>
      <c r="N147" s="36"/>
      <c r="T147" s="34"/>
    </row>
    <row r="148" spans="1:20" s="37" customFormat="1" ht="15.75" hidden="1" customHeight="1" x14ac:dyDescent="0.3">
      <c r="A148" s="106">
        <f>A147+1</f>
        <v>3</v>
      </c>
      <c r="B148" s="107"/>
      <c r="C148" s="42"/>
      <c r="D148" s="42"/>
      <c r="E148" s="42">
        <v>0</v>
      </c>
      <c r="F148" s="42">
        <f t="shared" si="0"/>
        <v>0</v>
      </c>
      <c r="G148" s="42">
        <v>0</v>
      </c>
      <c r="H148" s="42">
        <f t="shared" si="1"/>
        <v>0</v>
      </c>
      <c r="I148" s="36"/>
      <c r="L148" s="129"/>
      <c r="M148" s="129"/>
      <c r="N148" s="36"/>
      <c r="T148" s="21"/>
    </row>
    <row r="149" spans="1:20" s="37" customFormat="1" ht="15.75" hidden="1" customHeight="1" x14ac:dyDescent="0.3">
      <c r="A149" s="106">
        <f>A148+1</f>
        <v>4</v>
      </c>
      <c r="B149" s="107"/>
      <c r="C149" s="42"/>
      <c r="D149" s="42"/>
      <c r="E149" s="42">
        <v>0</v>
      </c>
      <c r="F149" s="42">
        <f t="shared" si="0"/>
        <v>0</v>
      </c>
      <c r="G149" s="42">
        <v>0</v>
      </c>
      <c r="H149" s="42">
        <f t="shared" si="1"/>
        <v>0</v>
      </c>
      <c r="I149" s="36"/>
      <c r="L149" s="129"/>
      <c r="M149" s="129"/>
      <c r="N149" s="36"/>
      <c r="T149" s="21"/>
    </row>
    <row r="150" spans="1:20" s="37" customFormat="1" hidden="1" x14ac:dyDescent="0.3">
      <c r="A150" s="106"/>
      <c r="B150" s="195"/>
      <c r="C150" s="195"/>
      <c r="D150" s="195"/>
      <c r="E150" s="195"/>
      <c r="F150" s="195"/>
      <c r="G150" s="195"/>
      <c r="H150" s="107"/>
      <c r="I150" s="36"/>
      <c r="N150" s="36"/>
    </row>
    <row r="151" spans="1:20" ht="47.25" hidden="1" customHeight="1" x14ac:dyDescent="0.3">
      <c r="A151" s="196" t="s">
        <v>120</v>
      </c>
      <c r="B151" s="132" t="s">
        <v>185</v>
      </c>
      <c r="C151" s="132" t="s">
        <v>55</v>
      </c>
      <c r="D151" s="121" t="s">
        <v>241</v>
      </c>
      <c r="E151" s="132" t="s">
        <v>240</v>
      </c>
      <c r="F151" s="132" t="s">
        <v>56</v>
      </c>
      <c r="G151" s="127" t="s">
        <v>57</v>
      </c>
      <c r="H151" s="65" t="s">
        <v>152</v>
      </c>
      <c r="I151" s="36"/>
      <c r="T151" s="37"/>
    </row>
    <row r="152" spans="1:20" s="37" customFormat="1" hidden="1" x14ac:dyDescent="0.3">
      <c r="A152" s="197"/>
      <c r="B152" s="133"/>
      <c r="C152" s="133"/>
      <c r="D152" s="122"/>
      <c r="E152" s="133"/>
      <c r="F152" s="133"/>
      <c r="G152" s="128"/>
      <c r="H152" s="55">
        <v>0.45</v>
      </c>
      <c r="I152" s="36"/>
    </row>
    <row r="153" spans="1:20" s="37" customFormat="1" hidden="1" x14ac:dyDescent="0.3">
      <c r="A153" s="145" t="s">
        <v>117</v>
      </c>
      <c r="B153" s="146"/>
      <c r="C153" s="146"/>
      <c r="D153" s="146"/>
      <c r="E153" s="146"/>
      <c r="F153" s="146"/>
      <c r="G153" s="146"/>
      <c r="H153" s="147"/>
      <c r="J153" s="36"/>
    </row>
    <row r="154" spans="1:20" s="37" customFormat="1" ht="15.75" hidden="1" customHeight="1" x14ac:dyDescent="0.3">
      <c r="A154" s="106">
        <v>1</v>
      </c>
      <c r="B154" s="107"/>
      <c r="C154" s="42"/>
      <c r="D154" s="42"/>
      <c r="E154" s="42">
        <v>0</v>
      </c>
      <c r="F154" s="42">
        <f>D154+E154</f>
        <v>0</v>
      </c>
      <c r="G154" s="42">
        <v>0</v>
      </c>
      <c r="H154" s="42">
        <f>F154*(($H$152)+1)+(IF(G154&lt;101,G154,IF(G154&lt;201,G154/2,IF(G154&lt;=301,G154/3,G154/4))))</f>
        <v>0</v>
      </c>
      <c r="I154" s="36"/>
      <c r="L154" s="129"/>
      <c r="M154" s="129"/>
      <c r="N154" s="36"/>
    </row>
    <row r="155" spans="1:20" s="37" customFormat="1" ht="15.75" hidden="1" customHeight="1" x14ac:dyDescent="0.3">
      <c r="A155" s="106">
        <f>A154+1</f>
        <v>2</v>
      </c>
      <c r="B155" s="107"/>
      <c r="C155" s="42"/>
      <c r="D155" s="42"/>
      <c r="E155" s="42">
        <v>0</v>
      </c>
      <c r="F155" s="42">
        <f>D155+E155</f>
        <v>0</v>
      </c>
      <c r="G155" s="42">
        <v>0</v>
      </c>
      <c r="H155" s="42">
        <f>F155*(($H$152)+1)+(IF(G155&lt;101,G155,IF(G155&lt;201,G155/2,IF(G155&lt;=301,G155/3,G155/4))))</f>
        <v>0</v>
      </c>
      <c r="I155" s="36"/>
      <c r="L155" s="129"/>
      <c r="M155" s="129"/>
      <c r="N155" s="36"/>
    </row>
    <row r="156" spans="1:20" s="37" customFormat="1" ht="15.75" hidden="1" customHeight="1" x14ac:dyDescent="0.3">
      <c r="A156" s="106">
        <f>A155+1</f>
        <v>3</v>
      </c>
      <c r="B156" s="107"/>
      <c r="C156" s="42"/>
      <c r="D156" s="42"/>
      <c r="E156" s="42">
        <v>0</v>
      </c>
      <c r="F156" s="42">
        <f>D156+E156</f>
        <v>0</v>
      </c>
      <c r="G156" s="42">
        <v>0</v>
      </c>
      <c r="H156" s="42">
        <f>F156*(($H$152)+1)+(IF(G156&lt;101,G156,IF(G156&lt;201,G156/2,IF(G156&lt;=301,G156/3,G156/4))))</f>
        <v>0</v>
      </c>
      <c r="I156" s="36"/>
      <c r="L156" s="129"/>
      <c r="M156" s="129"/>
      <c r="N156" s="36"/>
    </row>
    <row r="157" spans="1:20" s="37" customFormat="1" ht="15.75" hidden="1" customHeight="1" x14ac:dyDescent="0.3">
      <c r="A157" s="106">
        <f>A156+1</f>
        <v>4</v>
      </c>
      <c r="B157" s="107"/>
      <c r="C157" s="42"/>
      <c r="D157" s="42"/>
      <c r="E157" s="42">
        <v>0</v>
      </c>
      <c r="F157" s="42">
        <f>D157+E157</f>
        <v>0</v>
      </c>
      <c r="G157" s="42">
        <v>0</v>
      </c>
      <c r="H157" s="42">
        <f>F157*(($H$152)+1)+(IF(G157&lt;101,G157,IF(G157&lt;201,G157/2,IF(G157&lt;=301,G157/3,G157/4))))</f>
        <v>0</v>
      </c>
      <c r="I157" s="36"/>
      <c r="L157" s="129"/>
      <c r="M157" s="129"/>
      <c r="N157" s="36"/>
      <c r="T157" s="21"/>
    </row>
    <row r="158" spans="1:20" s="37" customFormat="1" hidden="1" x14ac:dyDescent="0.3">
      <c r="A158" s="189" t="s">
        <v>118</v>
      </c>
      <c r="B158" s="189"/>
      <c r="C158" s="189"/>
      <c r="D158" s="189"/>
      <c r="E158" s="189"/>
      <c r="F158" s="189"/>
      <c r="G158" s="189"/>
      <c r="H158" s="189"/>
      <c r="I158" s="36"/>
      <c r="L158" s="129"/>
      <c r="M158" s="129"/>
    </row>
    <row r="159" spans="1:20" s="37" customFormat="1" hidden="1" x14ac:dyDescent="0.3">
      <c r="A159" s="108">
        <f>LEFT(A158,SUM(LEN(A158)-LEN(SUBSTITUTE(A158,{"0","1","2","3","4","5","6","7","8","9"},""))))*100+1</f>
        <v>201</v>
      </c>
      <c r="B159" s="108"/>
      <c r="C159" s="42"/>
      <c r="D159" s="42"/>
      <c r="E159" s="42">
        <v>0</v>
      </c>
      <c r="F159" s="42">
        <f>D159+E159</f>
        <v>0</v>
      </c>
      <c r="G159" s="42">
        <v>0</v>
      </c>
      <c r="H159" s="42">
        <f>F159*(($H$152)+1)+(IF(G159&lt;101,G159,IF(G159&lt;201,G159/2,IF(G159&lt;=301,G159/3,G159/4))))</f>
        <v>0</v>
      </c>
      <c r="I159" s="36"/>
      <c r="N159" s="36"/>
    </row>
    <row r="160" spans="1:20" s="37" customFormat="1" hidden="1" x14ac:dyDescent="0.3">
      <c r="A160" s="108">
        <f>A159+1</f>
        <v>202</v>
      </c>
      <c r="B160" s="108"/>
      <c r="C160" s="42"/>
      <c r="D160" s="42"/>
      <c r="E160" s="42">
        <v>0</v>
      </c>
      <c r="F160" s="42">
        <f>D160+E160</f>
        <v>0</v>
      </c>
      <c r="G160" s="42">
        <v>0</v>
      </c>
      <c r="H160" s="42">
        <f>F160*(($H$152)+1)+(IF(G160&lt;101,G160,IF(G160&lt;201,G160/2,IF(G160&lt;=301,G160/3,G160/4))))</f>
        <v>0</v>
      </c>
      <c r="I160" s="36"/>
      <c r="N160" s="36"/>
    </row>
    <row r="161" spans="1:14" s="37" customFormat="1" hidden="1" x14ac:dyDescent="0.3">
      <c r="A161" s="108">
        <f>A160+1</f>
        <v>203</v>
      </c>
      <c r="B161" s="108"/>
      <c r="C161" s="42"/>
      <c r="D161" s="42"/>
      <c r="E161" s="42">
        <v>0</v>
      </c>
      <c r="F161" s="42">
        <f>D161+E161</f>
        <v>0</v>
      </c>
      <c r="G161" s="42">
        <v>0</v>
      </c>
      <c r="H161" s="42">
        <f>F161*(($H$152)+1)+(IF(G161&lt;101,G161,IF(G161&lt;201,G161/2,IF(G161&lt;=301,G161/3,G161/4))))</f>
        <v>0</v>
      </c>
      <c r="I161" s="36"/>
      <c r="N161" s="36"/>
    </row>
    <row r="162" spans="1:14" s="37" customFormat="1" hidden="1" x14ac:dyDescent="0.3">
      <c r="A162" s="108">
        <f>A161+1</f>
        <v>204</v>
      </c>
      <c r="B162" s="108"/>
      <c r="C162" s="42"/>
      <c r="D162" s="42"/>
      <c r="E162" s="42">
        <v>0</v>
      </c>
      <c r="F162" s="42">
        <f>D162+E162</f>
        <v>0</v>
      </c>
      <c r="G162" s="42">
        <v>0</v>
      </c>
      <c r="H162" s="42">
        <f>F162*(($H$152)+1)+(IF(G162&lt;101,G162,IF(G162&lt;201,G162/2,IF(G162&lt;=301,G162/3,G162/4))))</f>
        <v>0</v>
      </c>
      <c r="I162" s="36"/>
      <c r="N162" s="36"/>
    </row>
    <row r="163" spans="1:14" s="37" customFormat="1" hidden="1" x14ac:dyDescent="0.3">
      <c r="A163" s="108">
        <f>A162+1</f>
        <v>205</v>
      </c>
      <c r="B163" s="108"/>
      <c r="C163" s="42"/>
      <c r="D163" s="42"/>
      <c r="E163" s="42">
        <v>0</v>
      </c>
      <c r="F163" s="42">
        <f>D163+E163</f>
        <v>0</v>
      </c>
      <c r="G163" s="42">
        <v>0</v>
      </c>
      <c r="H163" s="42">
        <f>F163*(($H$152)+1)+(IF(G163&lt;101,G163,IF(G163&lt;201,G163/2,IF(G163&lt;=301,G163/3,G163/4))))</f>
        <v>0</v>
      </c>
      <c r="I163" s="36"/>
      <c r="N163" s="36"/>
    </row>
    <row r="164" spans="1:14" s="37" customFormat="1" ht="15.75" hidden="1" customHeight="1" x14ac:dyDescent="0.3">
      <c r="A164" s="145" t="s">
        <v>154</v>
      </c>
      <c r="B164" s="146"/>
      <c r="C164" s="146"/>
      <c r="D164" s="146"/>
      <c r="E164" s="146"/>
      <c r="F164" s="146"/>
      <c r="G164" s="146"/>
      <c r="H164" s="147"/>
      <c r="I164" s="36"/>
    </row>
    <row r="165" spans="1:14" s="37" customFormat="1" ht="15.75" hidden="1" customHeight="1" x14ac:dyDescent="0.3">
      <c r="A165" s="106"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10^ROW(INDIRECT("1:"&amp;LEN((LEFT(A164,SUM(LEN(A164)-LEN(SUBSTITUTE(A164,{"0","1","2"},""))))))))/10))*100+1&amp;""&amp;" ,..,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",LEN(A164))),LEN(A164)))))))/10))*100+1</f>
        <v>301 ,.., 1501</v>
      </c>
      <c r="B165" s="107"/>
      <c r="C165" s="42"/>
      <c r="D165" s="42"/>
      <c r="E165" s="42">
        <v>0</v>
      </c>
      <c r="F165" s="42">
        <f>D165+E165</f>
        <v>0</v>
      </c>
      <c r="G165" s="42">
        <v>0</v>
      </c>
      <c r="H165" s="42">
        <f>F165*(($H$152)+1)+(IF(G165&lt;101,G165,IF(G165&lt;201,G165/2,IF(G165&lt;=301,G165/3,G165/4))))</f>
        <v>0</v>
      </c>
      <c r="I165" s="36"/>
    </row>
    <row r="166" spans="1:14" s="37" customFormat="1" ht="15.75" hidden="1" customHeight="1" x14ac:dyDescent="0.3">
      <c r="A166" s="106"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302 ,.., 1502</v>
      </c>
      <c r="B166" s="107"/>
      <c r="C166" s="42"/>
      <c r="D166" s="42"/>
      <c r="E166" s="42">
        <v>0</v>
      </c>
      <c r="F166" s="42">
        <f>D166+E166</f>
        <v>0</v>
      </c>
      <c r="G166" s="42">
        <v>0</v>
      </c>
      <c r="H166" s="42">
        <f>F166*(($H$152)+1)+(IF(G166&lt;101,G166,IF(G166&lt;201,G166/2,IF(G166&lt;=301,G166/3,G166/4))))</f>
        <v>0</v>
      </c>
      <c r="I166" s="36"/>
    </row>
    <row r="167" spans="1:14" s="37" customFormat="1" ht="15.75" hidden="1" customHeight="1" x14ac:dyDescent="0.3">
      <c r="A167" s="106"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303 ,.., 1503</v>
      </c>
      <c r="B167" s="107"/>
      <c r="C167" s="42"/>
      <c r="D167" s="42"/>
      <c r="E167" s="42">
        <v>0</v>
      </c>
      <c r="F167" s="42">
        <f>D167+E167</f>
        <v>0</v>
      </c>
      <c r="G167" s="42">
        <v>0</v>
      </c>
      <c r="H167" s="42">
        <f>F167*(($H$152)+1)+(IF(G167&lt;101,G167,IF(G167&lt;201,G167/2,IF(G167&lt;=301,G167/3,G167/4))))</f>
        <v>0</v>
      </c>
      <c r="I167" s="36"/>
    </row>
    <row r="168" spans="1:14" s="37" customFormat="1" ht="15.75" hidden="1" customHeight="1" x14ac:dyDescent="0.3">
      <c r="A168" s="106"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304 ,.., 1504</v>
      </c>
      <c r="B168" s="107"/>
      <c r="C168" s="42"/>
      <c r="D168" s="42"/>
      <c r="E168" s="42">
        <v>0</v>
      </c>
      <c r="F168" s="42">
        <f>D168+E168</f>
        <v>0</v>
      </c>
      <c r="G168" s="42">
        <v>0</v>
      </c>
      <c r="H168" s="42">
        <f>F168*(($H$152)+1)+(IF(G168&lt;101,G168,IF(G168&lt;201,G168/2,IF(G168&lt;=301,G168/3,G168/4))))</f>
        <v>0</v>
      </c>
      <c r="I168" s="36"/>
    </row>
    <row r="169" spans="1:14" s="37" customFormat="1" ht="15.75" hidden="1" customHeight="1" x14ac:dyDescent="0.3">
      <c r="A169" s="106"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305 ,.., 1505</v>
      </c>
      <c r="B169" s="107"/>
      <c r="C169" s="42"/>
      <c r="D169" s="42"/>
      <c r="E169" s="42">
        <v>0</v>
      </c>
      <c r="F169" s="42">
        <f>D169+E169</f>
        <v>0</v>
      </c>
      <c r="G169" s="42">
        <v>0</v>
      </c>
      <c r="H169" s="42">
        <f>F169*(($H$152)+1)+(IF(G169&lt;101,G169,IF(G169&lt;201,G169/2,IF(G169&lt;=301,G169/3,G169/4))))</f>
        <v>0</v>
      </c>
      <c r="I169" s="36"/>
    </row>
    <row r="170" spans="1:14" s="37" customFormat="1" hidden="1" x14ac:dyDescent="0.3">
      <c r="A170" s="145" t="s">
        <v>147</v>
      </c>
      <c r="B170" s="146"/>
      <c r="C170" s="146"/>
      <c r="D170" s="146"/>
      <c r="E170" s="146"/>
      <c r="F170" s="146"/>
      <c r="G170" s="146"/>
      <c r="H170" s="147"/>
      <c r="I170" s="36"/>
    </row>
    <row r="171" spans="1:14" s="37" customFormat="1" ht="15.75" hidden="1" customHeight="1" x14ac:dyDescent="0.3">
      <c r="A171" s="106"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to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201 to 501</v>
      </c>
      <c r="B171" s="107"/>
      <c r="C171" s="42"/>
      <c r="D171" s="42"/>
      <c r="E171" s="42">
        <v>0</v>
      </c>
      <c r="F171" s="42">
        <f>D171+E171</f>
        <v>0</v>
      </c>
      <c r="G171" s="42">
        <v>0</v>
      </c>
      <c r="H171" s="42">
        <f>F171*(($H$152)+1)+(IF(G171&lt;101,G171,IF(G171&lt;201,G171/2,IF(G171&lt;=301,G171/3,G171/4))))</f>
        <v>0</v>
      </c>
      <c r="I171" s="36"/>
    </row>
    <row r="172" spans="1:14" s="37" customFormat="1" ht="15.75" hidden="1" customHeight="1" x14ac:dyDescent="0.3">
      <c r="A172" s="106"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to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202 to 502</v>
      </c>
      <c r="B172" s="107"/>
      <c r="C172" s="42"/>
      <c r="D172" s="42"/>
      <c r="E172" s="42">
        <v>0</v>
      </c>
      <c r="F172" s="42">
        <f>D172+E172</f>
        <v>0</v>
      </c>
      <c r="G172" s="42">
        <v>0</v>
      </c>
      <c r="H172" s="42">
        <f>F172*(($H$152)+1)+(IF(G172&lt;101,G172,IF(G172&lt;201,G172/2,IF(G172&lt;=301,G172/3,G172/4))))</f>
        <v>0</v>
      </c>
      <c r="I172" s="36"/>
    </row>
    <row r="173" spans="1:14" s="37" customFormat="1" ht="15.75" hidden="1" customHeight="1" x14ac:dyDescent="0.3">
      <c r="A173" s="106"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203 to 503</v>
      </c>
      <c r="B173" s="107"/>
      <c r="C173" s="42"/>
      <c r="D173" s="42"/>
      <c r="E173" s="42">
        <v>0</v>
      </c>
      <c r="F173" s="42">
        <f>D173+E173</f>
        <v>0</v>
      </c>
      <c r="G173" s="42">
        <v>0</v>
      </c>
      <c r="H173" s="42">
        <f>F173*(($H$152)+1)+(IF(G173&lt;101,G173,IF(G173&lt;201,G173/2,IF(G173&lt;=301,G173/3,G173/4))))</f>
        <v>0</v>
      </c>
      <c r="I173" s="36"/>
    </row>
    <row r="174" spans="1:14" s="37" customFormat="1" ht="15.75" hidden="1" customHeight="1" x14ac:dyDescent="0.3">
      <c r="A174" s="106"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204 to 504</v>
      </c>
      <c r="B174" s="107"/>
      <c r="C174" s="42"/>
      <c r="D174" s="42"/>
      <c r="E174" s="42">
        <v>0</v>
      </c>
      <c r="F174" s="42">
        <f>D174+E174</f>
        <v>0</v>
      </c>
      <c r="G174" s="42">
        <v>0</v>
      </c>
      <c r="H174" s="42">
        <f>F174*(($H$152)+1)+(IF(G174&lt;101,G174,IF(G174&lt;201,G174/2,IF(G174&lt;=301,G174/3,G174/4))))</f>
        <v>0</v>
      </c>
      <c r="I174" s="36"/>
    </row>
    <row r="175" spans="1:14" s="37" customFormat="1" ht="15.75" hidden="1" customHeight="1" x14ac:dyDescent="0.3">
      <c r="A175" s="106"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205 to 505</v>
      </c>
      <c r="B175" s="107"/>
      <c r="C175" s="42"/>
      <c r="D175" s="42"/>
      <c r="E175" s="42">
        <v>0</v>
      </c>
      <c r="F175" s="42">
        <f>D175+E175</f>
        <v>0</v>
      </c>
      <c r="G175" s="42">
        <v>0</v>
      </c>
      <c r="H175" s="42">
        <f>F175*(($H$152)+1)+(IF(G175&lt;101,G175,IF(G175&lt;201,G175/2,IF(G175&lt;=301,G175/3,G175/4))))</f>
        <v>0</v>
      </c>
      <c r="I175" s="36"/>
    </row>
    <row r="176" spans="1:14" s="37" customFormat="1" hidden="1" x14ac:dyDescent="0.3">
      <c r="A176" s="145" t="s">
        <v>148</v>
      </c>
      <c r="B176" s="146"/>
      <c r="C176" s="146"/>
      <c r="D176" s="146"/>
      <c r="E176" s="146"/>
      <c r="F176" s="146"/>
      <c r="G176" s="146"/>
      <c r="H176" s="147"/>
      <c r="I176" s="36"/>
    </row>
    <row r="177" spans="1:20" s="37" customFormat="1" ht="15.75" hidden="1" customHeight="1" x14ac:dyDescent="0.3">
      <c r="A177" s="106"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10^ROW(INDIRECT("1:"&amp;LEN((LEFT(A176,SUM(LEN(A176)-LEN(SUBSTITUTE(A176,{"0","1","2"},""))))))))/10))*100+1&amp;""&amp;" &amp;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",LEN(A176))),LEN(A176)))))))/10))*100+1</f>
        <v>201 &amp; 501</v>
      </c>
      <c r="B177" s="107"/>
      <c r="C177" s="42"/>
      <c r="D177" s="42"/>
      <c r="E177" s="42">
        <v>0</v>
      </c>
      <c r="F177" s="42">
        <f>D177+E177</f>
        <v>0</v>
      </c>
      <c r="G177" s="42">
        <v>0</v>
      </c>
      <c r="H177" s="42">
        <f>F177*(($H$152)+1)+(IF(G177&lt;101,G177,IF(G177&lt;201,G177/2,IF(G177&lt;=301,G177/3,G177/4))))</f>
        <v>0</v>
      </c>
      <c r="I177" s="36"/>
    </row>
    <row r="178" spans="1:20" s="37" customFormat="1" ht="15.75" hidden="1" customHeight="1" x14ac:dyDescent="0.3">
      <c r="A178" s="106"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&amp;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202 &amp; 502</v>
      </c>
      <c r="B178" s="107"/>
      <c r="C178" s="42"/>
      <c r="D178" s="42"/>
      <c r="E178" s="42">
        <v>0</v>
      </c>
      <c r="F178" s="42">
        <f>D178+E178</f>
        <v>0</v>
      </c>
      <c r="G178" s="42">
        <v>0</v>
      </c>
      <c r="H178" s="42">
        <f>F178*(($H$152)+1)+(IF(G178&lt;101,G178,IF(G178&lt;201,G178/2,IF(G178&lt;=301,G178/3,G178/4))))</f>
        <v>0</v>
      </c>
      <c r="I178" s="36"/>
    </row>
    <row r="179" spans="1:20" s="37" customFormat="1" ht="15.75" hidden="1" customHeight="1" x14ac:dyDescent="0.3">
      <c r="A179" s="106"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&amp;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203 &amp; 503</v>
      </c>
      <c r="B179" s="107"/>
      <c r="C179" s="42"/>
      <c r="D179" s="42"/>
      <c r="E179" s="42">
        <v>0</v>
      </c>
      <c r="F179" s="42">
        <f>D179+E179</f>
        <v>0</v>
      </c>
      <c r="G179" s="42">
        <v>0</v>
      </c>
      <c r="H179" s="42">
        <f>F179*(($H$152)+1)+(IF(G179&lt;101,G179,IF(G179&lt;201,G179/2,IF(G179&lt;=301,G179/3,G179/4))))</f>
        <v>0</v>
      </c>
      <c r="I179" s="36"/>
    </row>
    <row r="180" spans="1:20" s="37" customFormat="1" ht="15.75" hidden="1" customHeight="1" x14ac:dyDescent="0.3">
      <c r="A180" s="106"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204 &amp; 504</v>
      </c>
      <c r="B180" s="107"/>
      <c r="C180" s="42"/>
      <c r="D180" s="42"/>
      <c r="E180" s="42">
        <v>0</v>
      </c>
      <c r="F180" s="42">
        <f>D180+E180</f>
        <v>0</v>
      </c>
      <c r="G180" s="42">
        <v>0</v>
      </c>
      <c r="H180" s="42">
        <f>F180*(($H$152)+1)+(IF(G180&lt;101,G180,IF(G180&lt;201,G180/2,IF(G180&lt;=301,G180/3,G180/4))))</f>
        <v>0</v>
      </c>
      <c r="I180" s="36"/>
    </row>
    <row r="181" spans="1:20" s="37" customFormat="1" ht="15.75" hidden="1" customHeight="1" x14ac:dyDescent="0.3">
      <c r="A181" s="106"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205 &amp; 505</v>
      </c>
      <c r="B181" s="107"/>
      <c r="C181" s="42"/>
      <c r="D181" s="42"/>
      <c r="E181" s="42">
        <v>0</v>
      </c>
      <c r="F181" s="42">
        <f>D181+E181</f>
        <v>0</v>
      </c>
      <c r="G181" s="42">
        <v>0</v>
      </c>
      <c r="H181" s="42">
        <f>F181*(($H$152)+1)+(IF(G181&lt;101,G181,IF(G181&lt;201,G181/2,IF(G181&lt;=301,G181/3,G181/4))))</f>
        <v>0</v>
      </c>
      <c r="I181" s="36"/>
    </row>
    <row r="182" spans="1:20" s="35" customFormat="1" x14ac:dyDescent="0.3">
      <c r="A182" s="205" t="s">
        <v>65</v>
      </c>
      <c r="B182" s="205"/>
      <c r="C182" s="205"/>
      <c r="D182" s="205"/>
      <c r="E182" s="205"/>
      <c r="F182" s="205"/>
      <c r="G182" s="205"/>
      <c r="H182" s="205"/>
      <c r="T182" s="37"/>
    </row>
    <row r="183" spans="1:20" s="35" customFormat="1" x14ac:dyDescent="0.3">
      <c r="A183" s="46" t="s">
        <v>158</v>
      </c>
      <c r="B183" s="202" t="s">
        <v>373</v>
      </c>
      <c r="C183" s="203"/>
      <c r="D183" s="203"/>
      <c r="E183" s="203"/>
      <c r="F183" s="203"/>
      <c r="G183" s="203"/>
      <c r="H183" s="204"/>
      <c r="T183" s="37"/>
    </row>
    <row r="184" spans="1:20" s="35" customFormat="1" hidden="1" x14ac:dyDescent="0.3">
      <c r="A184" s="46" t="s">
        <v>158</v>
      </c>
      <c r="B184" s="202" t="str">
        <f>(IF(H151="Saleable area Loading :","We have considered Saleable area of Flats as per our Calculation.","We considered Saleable area of Flat as per Builder area Sheet."))</f>
        <v>We have considered Saleable area of Flats as per our Calculation.</v>
      </c>
      <c r="C184" s="203"/>
      <c r="D184" s="203"/>
      <c r="E184" s="203"/>
      <c r="F184" s="203"/>
      <c r="G184" s="203"/>
      <c r="H184" s="204"/>
      <c r="T184" s="37"/>
    </row>
    <row r="185" spans="1:20" s="35" customFormat="1" hidden="1" x14ac:dyDescent="0.3">
      <c r="A185" s="46" t="s">
        <v>158</v>
      </c>
      <c r="B185" s="202" t="str">
        <f>(IF(H143="Saleable area Loading :","We have considered Saleable area of Commercial as per our Calculation.","We considered Saleable area of Commercial as per Builder area Sheet."))</f>
        <v>We have considered Saleable area of Commercial as per our Calculation.</v>
      </c>
      <c r="C185" s="203"/>
      <c r="D185" s="203"/>
      <c r="E185" s="203"/>
      <c r="F185" s="203"/>
      <c r="G185" s="203"/>
      <c r="H185" s="204"/>
      <c r="T185" s="37"/>
    </row>
    <row r="186" spans="1:20" s="35" customFormat="1" hidden="1" x14ac:dyDescent="0.3">
      <c r="A186" s="46" t="s">
        <v>158</v>
      </c>
      <c r="B186" s="103" t="s">
        <v>123</v>
      </c>
      <c r="C186" s="104"/>
      <c r="D186" s="104"/>
      <c r="E186" s="104"/>
      <c r="F186" s="104"/>
      <c r="G186" s="104"/>
      <c r="H186" s="105"/>
      <c r="T186" s="37"/>
    </row>
    <row r="187" spans="1:20" s="35" customFormat="1" ht="33.75" hidden="1" customHeight="1" x14ac:dyDescent="0.3">
      <c r="A187" s="46" t="s">
        <v>158</v>
      </c>
      <c r="B187" s="103" t="s">
        <v>124</v>
      </c>
      <c r="C187" s="104"/>
      <c r="D187" s="104"/>
      <c r="E187" s="104"/>
      <c r="F187" s="104"/>
      <c r="G187" s="104"/>
      <c r="H187" s="105"/>
      <c r="T187" s="37"/>
    </row>
    <row r="188" spans="1:20" s="35" customFormat="1" x14ac:dyDescent="0.3">
      <c r="A188" s="46" t="s">
        <v>158</v>
      </c>
      <c r="B188" s="103" t="s">
        <v>157</v>
      </c>
      <c r="C188" s="104"/>
      <c r="D188" s="104"/>
      <c r="E188" s="104"/>
      <c r="F188" s="104"/>
      <c r="G188" s="104"/>
      <c r="H188" s="105"/>
    </row>
    <row r="189" spans="1:20" s="35" customFormat="1" x14ac:dyDescent="0.3">
      <c r="A189" s="46" t="s">
        <v>158</v>
      </c>
      <c r="B189" s="103" t="s">
        <v>125</v>
      </c>
      <c r="C189" s="104"/>
      <c r="D189" s="104"/>
      <c r="E189" s="104"/>
      <c r="F189" s="104"/>
      <c r="G189" s="104"/>
      <c r="H189" s="105"/>
    </row>
    <row r="190" spans="1:20" s="35" customFormat="1" ht="34.5" customHeight="1" x14ac:dyDescent="0.3">
      <c r="A190" s="46" t="s">
        <v>158</v>
      </c>
      <c r="B190" s="103" t="s">
        <v>159</v>
      </c>
      <c r="C190" s="104"/>
      <c r="D190" s="104"/>
      <c r="E190" s="104"/>
      <c r="F190" s="104"/>
      <c r="G190" s="104"/>
      <c r="H190" s="105"/>
    </row>
    <row r="191" spans="1:20" s="35" customFormat="1" x14ac:dyDescent="0.3">
      <c r="A191" s="46" t="s">
        <v>158</v>
      </c>
      <c r="B191" s="103" t="s">
        <v>126</v>
      </c>
      <c r="C191" s="104"/>
      <c r="D191" s="104"/>
      <c r="E191" s="104"/>
      <c r="F191" s="104"/>
      <c r="G191" s="104"/>
      <c r="H191" s="105"/>
    </row>
    <row r="192" spans="1:20" s="35" customFormat="1" ht="32.25" hidden="1" customHeight="1" x14ac:dyDescent="0.3">
      <c r="A192" s="46" t="s">
        <v>158</v>
      </c>
      <c r="B192" s="82" t="s">
        <v>186</v>
      </c>
      <c r="C192" s="83"/>
      <c r="D192" s="83"/>
      <c r="E192" s="83"/>
      <c r="F192" s="83"/>
      <c r="G192" s="83"/>
      <c r="H192" s="84"/>
    </row>
    <row r="193" spans="1:20" s="35" customFormat="1" hidden="1" x14ac:dyDescent="0.3">
      <c r="A193" s="46" t="s">
        <v>158</v>
      </c>
      <c r="B193" s="82" t="s">
        <v>242</v>
      </c>
      <c r="C193" s="83"/>
      <c r="D193" s="83"/>
      <c r="E193" s="83"/>
      <c r="F193" s="83"/>
      <c r="G193" s="83"/>
      <c r="H193" s="84"/>
    </row>
    <row r="194" spans="1:20" s="35" customFormat="1" x14ac:dyDescent="0.3">
      <c r="A194" s="46" t="s">
        <v>158</v>
      </c>
      <c r="B194" s="202" t="s">
        <v>370</v>
      </c>
      <c r="C194" s="203"/>
      <c r="D194" s="203"/>
      <c r="E194" s="203"/>
      <c r="F194" s="203"/>
      <c r="G194" s="203"/>
      <c r="H194" s="204"/>
      <c r="T194" s="37"/>
    </row>
    <row r="195" spans="1:20" x14ac:dyDescent="0.3">
      <c r="A195" s="190" t="s">
        <v>58</v>
      </c>
      <c r="B195" s="190"/>
      <c r="C195" s="190"/>
      <c r="D195" s="190"/>
      <c r="E195" s="190"/>
      <c r="F195" s="190"/>
      <c r="G195" s="190"/>
      <c r="H195" s="190"/>
      <c r="T195" s="35"/>
    </row>
    <row r="196" spans="1:20" x14ac:dyDescent="0.3">
      <c r="A196" s="85" t="s">
        <v>59</v>
      </c>
      <c r="B196" s="85"/>
      <c r="C196" s="85"/>
      <c r="D196" s="85"/>
      <c r="E196" s="85"/>
      <c r="F196" s="85"/>
      <c r="G196" s="85"/>
      <c r="H196" s="85"/>
      <c r="T196" s="35"/>
    </row>
    <row r="197" spans="1:20" ht="15.75" customHeight="1" x14ac:dyDescent="0.3">
      <c r="A197" s="216" t="s">
        <v>60</v>
      </c>
      <c r="B197" s="216"/>
      <c r="C197" s="216"/>
      <c r="D197" s="216"/>
      <c r="E197" s="216"/>
      <c r="F197" s="216"/>
      <c r="G197" s="216"/>
      <c r="H197" s="216"/>
      <c r="T197" s="35"/>
    </row>
    <row r="198" spans="1:20" x14ac:dyDescent="0.3">
      <c r="A198" s="85" t="s">
        <v>61</v>
      </c>
      <c r="B198" s="85"/>
      <c r="C198" s="85"/>
      <c r="D198" s="85"/>
      <c r="E198" s="85"/>
      <c r="F198" s="85"/>
      <c r="G198" s="85"/>
      <c r="H198" s="85"/>
      <c r="T198" s="35"/>
    </row>
    <row r="199" spans="1:20" x14ac:dyDescent="0.3">
      <c r="A199" s="85" t="s">
        <v>62</v>
      </c>
      <c r="B199" s="85"/>
      <c r="C199" s="85"/>
      <c r="D199" s="85"/>
      <c r="E199" s="85"/>
      <c r="F199" s="85"/>
      <c r="G199" s="85"/>
      <c r="H199" s="85"/>
      <c r="T199" s="35"/>
    </row>
    <row r="200" spans="1:20" x14ac:dyDescent="0.3">
      <c r="A200" s="85" t="s">
        <v>127</v>
      </c>
      <c r="B200" s="85"/>
      <c r="C200" s="85"/>
      <c r="D200" s="85"/>
      <c r="E200" s="85"/>
      <c r="F200" s="85"/>
      <c r="G200" s="85"/>
      <c r="H200" s="85"/>
      <c r="T200" s="35"/>
    </row>
    <row r="201" spans="1:20" ht="33.9" customHeight="1" x14ac:dyDescent="0.3">
      <c r="A201" s="175" t="s">
        <v>128</v>
      </c>
      <c r="B201" s="175"/>
      <c r="C201" s="175"/>
      <c r="D201" s="175"/>
      <c r="E201" s="175"/>
      <c r="F201" s="175"/>
      <c r="G201" s="175"/>
      <c r="H201" s="175"/>
    </row>
    <row r="202" spans="1:20" x14ac:dyDescent="0.3">
      <c r="A202" s="188" t="s">
        <v>74</v>
      </c>
      <c r="B202" s="188"/>
      <c r="C202" s="188" t="s">
        <v>374</v>
      </c>
      <c r="D202" s="188"/>
      <c r="E202" s="188" t="s">
        <v>104</v>
      </c>
      <c r="F202" s="188"/>
      <c r="G202" s="188" t="s">
        <v>375</v>
      </c>
      <c r="H202" s="188"/>
    </row>
    <row r="203" spans="1:20" x14ac:dyDescent="0.3">
      <c r="A203" s="187" t="s">
        <v>76</v>
      </c>
      <c r="B203" s="187"/>
      <c r="C203" s="187"/>
      <c r="D203" s="187"/>
      <c r="E203" s="187"/>
      <c r="F203" s="187"/>
      <c r="G203" s="187"/>
      <c r="H203" s="187"/>
    </row>
    <row r="204" spans="1:20" x14ac:dyDescent="0.3">
      <c r="A204" s="187"/>
      <c r="B204" s="187"/>
      <c r="C204" s="187"/>
      <c r="D204" s="187"/>
      <c r="E204" s="187"/>
      <c r="F204" s="187"/>
      <c r="G204" s="187"/>
      <c r="H204" s="187"/>
    </row>
    <row r="205" spans="1:20" x14ac:dyDescent="0.3">
      <c r="A205" s="187"/>
      <c r="B205" s="187"/>
      <c r="C205" s="187"/>
      <c r="D205" s="187"/>
      <c r="E205" s="187"/>
      <c r="F205" s="187"/>
      <c r="G205" s="187"/>
      <c r="H205" s="187"/>
    </row>
    <row r="206" spans="1:20" x14ac:dyDescent="0.3">
      <c r="A206" s="187"/>
      <c r="B206" s="187"/>
      <c r="C206" s="187"/>
      <c r="D206" s="187"/>
      <c r="E206" s="187"/>
      <c r="F206" s="187"/>
      <c r="G206" s="187"/>
      <c r="H206" s="187"/>
    </row>
    <row r="207" spans="1:20" x14ac:dyDescent="0.3">
      <c r="A207" s="38" t="s">
        <v>63</v>
      </c>
      <c r="B207" s="39"/>
      <c r="C207" s="39"/>
      <c r="D207" s="38" t="str">
        <f>E9</f>
        <v>Zenisha Aura</v>
      </c>
      <c r="F207" s="39"/>
      <c r="G207" s="39"/>
      <c r="H207" s="39"/>
    </row>
    <row r="208" spans="1:20" x14ac:dyDescent="0.3">
      <c r="A208" s="39"/>
      <c r="B208" s="39"/>
      <c r="C208" s="39"/>
      <c r="D208" s="39"/>
      <c r="E208" s="39"/>
      <c r="F208" s="39"/>
      <c r="G208" s="39"/>
      <c r="H208" s="39"/>
    </row>
    <row r="209" spans="1:8" x14ac:dyDescent="0.3">
      <c r="A209" s="39"/>
      <c r="B209" s="39"/>
      <c r="C209" s="39"/>
      <c r="D209" s="39"/>
      <c r="E209" s="39"/>
      <c r="F209" s="39"/>
      <c r="G209" s="39"/>
      <c r="H209" s="39"/>
    </row>
    <row r="210" spans="1:8" ht="15" customHeight="1" x14ac:dyDescent="0.3"/>
    <row r="243" spans="1:1" hidden="1" x14ac:dyDescent="0.3"/>
    <row r="244" spans="1:1" hidden="1" x14ac:dyDescent="0.3"/>
    <row r="245" spans="1:1" hidden="1" x14ac:dyDescent="0.3"/>
    <row r="246" spans="1:1" hidden="1" x14ac:dyDescent="0.3"/>
    <row r="247" spans="1:1" hidden="1" x14ac:dyDescent="0.3"/>
    <row r="248" spans="1:1" hidden="1" x14ac:dyDescent="0.3"/>
    <row r="251" spans="1:1" hidden="1" x14ac:dyDescent="0.3">
      <c r="A251" s="41" t="s">
        <v>169</v>
      </c>
    </row>
    <row r="252" spans="1:1" hidden="1" x14ac:dyDescent="0.3"/>
    <row r="253" spans="1:1" hidden="1" x14ac:dyDescent="0.3"/>
    <row r="254" spans="1:1" hidden="1" x14ac:dyDescent="0.3"/>
    <row r="255" spans="1:1" hidden="1" x14ac:dyDescent="0.3"/>
    <row r="256" spans="1:1"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spans="1:1" hidden="1" x14ac:dyDescent="0.3"/>
    <row r="290" spans="1:1" hidden="1" x14ac:dyDescent="0.3"/>
    <row r="291" spans="1:1" hidden="1" x14ac:dyDescent="0.3"/>
    <row r="292" spans="1:1" hidden="1" x14ac:dyDescent="0.3"/>
    <row r="293" spans="1:1" hidden="1" x14ac:dyDescent="0.3"/>
    <row r="294" spans="1:1" hidden="1" x14ac:dyDescent="0.3"/>
    <row r="295" spans="1:1" x14ac:dyDescent="0.3">
      <c r="A295" s="41" t="s">
        <v>64</v>
      </c>
    </row>
  </sheetData>
  <mergeCells count="362">
    <mergeCell ref="I64:L64"/>
    <mergeCell ref="B194:H194"/>
    <mergeCell ref="I15:P15"/>
    <mergeCell ref="F127:H127"/>
    <mergeCell ref="F125:H125"/>
    <mergeCell ref="A166:B166"/>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00:H200"/>
    <mergeCell ref="A197:H197"/>
    <mergeCell ref="A159:B159"/>
    <mergeCell ref="A136:B136"/>
    <mergeCell ref="D151:D152"/>
    <mergeCell ref="E151:E152"/>
    <mergeCell ref="A97:B97"/>
    <mergeCell ref="A98:B98"/>
    <mergeCell ref="A99:B99"/>
    <mergeCell ref="A113:B113"/>
    <mergeCell ref="F118:H118"/>
    <mergeCell ref="G132:H132"/>
    <mergeCell ref="A116:B116"/>
    <mergeCell ref="F124:H124"/>
    <mergeCell ref="C131:D131"/>
    <mergeCell ref="C139:D139"/>
    <mergeCell ref="A153:H153"/>
    <mergeCell ref="A168:B168"/>
    <mergeCell ref="A165:B165"/>
    <mergeCell ref="A146:B146"/>
    <mergeCell ref="B192:H192"/>
    <mergeCell ref="A140:B140"/>
    <mergeCell ref="C140:D140"/>
    <mergeCell ref="E140:F140"/>
    <mergeCell ref="B191:H191"/>
    <mergeCell ref="B189:H189"/>
    <mergeCell ref="B185:H185"/>
    <mergeCell ref="A179:B179"/>
    <mergeCell ref="A176:H176"/>
    <mergeCell ref="A177:B177"/>
    <mergeCell ref="A178:B178"/>
    <mergeCell ref="A181:B181"/>
    <mergeCell ref="A180:B180"/>
    <mergeCell ref="B183:H183"/>
    <mergeCell ref="B184:H184"/>
    <mergeCell ref="B186:H186"/>
    <mergeCell ref="B187:H187"/>
    <mergeCell ref="A182:H182"/>
    <mergeCell ref="A174:B174"/>
    <mergeCell ref="A175:B175"/>
    <mergeCell ref="A170:H170"/>
    <mergeCell ref="A164:H164"/>
    <mergeCell ref="F117:H117"/>
    <mergeCell ref="F122:H122"/>
    <mergeCell ref="A154:B154"/>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0:H150"/>
    <mergeCell ref="E136:F136"/>
    <mergeCell ref="A141:H141"/>
    <mergeCell ref="A151:A152"/>
    <mergeCell ref="F151:F152"/>
    <mergeCell ref="A203:H206"/>
    <mergeCell ref="A202:B202"/>
    <mergeCell ref="E202:F202"/>
    <mergeCell ref="C202:D202"/>
    <mergeCell ref="G202:H202"/>
    <mergeCell ref="A130:H130"/>
    <mergeCell ref="A128:E128"/>
    <mergeCell ref="F128:H128"/>
    <mergeCell ref="A129:E129"/>
    <mergeCell ref="F129:H129"/>
    <mergeCell ref="A158:H158"/>
    <mergeCell ref="A137:B137"/>
    <mergeCell ref="A167:B167"/>
    <mergeCell ref="A132:B132"/>
    <mergeCell ref="A198:H198"/>
    <mergeCell ref="A135:H135"/>
    <mergeCell ref="A201:H201"/>
    <mergeCell ref="A199:H199"/>
    <mergeCell ref="A195:H195"/>
    <mergeCell ref="G136:H136"/>
    <mergeCell ref="A169:B169"/>
    <mergeCell ref="C143:C144"/>
    <mergeCell ref="B151:B152"/>
    <mergeCell ref="A196:H196"/>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L158:M158"/>
    <mergeCell ref="A163:B163"/>
    <mergeCell ref="A160:B160"/>
    <mergeCell ref="A161:B161"/>
    <mergeCell ref="A171:B171"/>
    <mergeCell ref="A40:B40"/>
    <mergeCell ref="C40:H40"/>
    <mergeCell ref="F143:F144"/>
    <mergeCell ref="C132:D132"/>
    <mergeCell ref="E132:F132"/>
    <mergeCell ref="B143:B144"/>
    <mergeCell ref="A143:A144"/>
    <mergeCell ref="C151:C152"/>
    <mergeCell ref="G151:G152"/>
    <mergeCell ref="L157:M157"/>
    <mergeCell ref="L154:M154"/>
    <mergeCell ref="A155:B155"/>
    <mergeCell ref="G140:H140"/>
    <mergeCell ref="L155:M155"/>
    <mergeCell ref="A156:B156"/>
    <mergeCell ref="L156:M156"/>
    <mergeCell ref="C55:H55"/>
    <mergeCell ref="A157:B157"/>
    <mergeCell ref="A78:B78"/>
    <mergeCell ref="A49:B49"/>
    <mergeCell ref="C49:H49"/>
    <mergeCell ref="B188:H188"/>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172:B172"/>
    <mergeCell ref="A81:B81"/>
    <mergeCell ref="B193:H193"/>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190:H190"/>
    <mergeCell ref="A173:B173"/>
    <mergeCell ref="A162:B162"/>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202:H202" xr:uid="{00000000-0002-0000-0000-000004000000}">
      <formula1>"Kunal Kadam,Pranita Mhatre,Shruti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B143:B144" xr:uid="{00000000-0002-0000-0000-000006000000}">
      <formula1>"Shop No. (Sale Plan),Sale / Rehab,Sale / Mhada"</formula1>
    </dataValidation>
    <dataValidation type="list" allowBlank="1" showInputMessage="1" showErrorMessage="1" sqref="B151:B152"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1:E152" xr:uid="{00000000-0002-0000-0000-00000A000000}">
      <formula1>"Fungible area,Balcony Area,Chajja Area,Cornice Area,AP Area,WS Area"</formula1>
    </dataValidation>
    <dataValidation type="list" allowBlank="1" showInputMessage="1" showErrorMessage="1" sqref="H144 H152" xr:uid="{00000000-0002-0000-0000-00000B000000}">
      <formula1>".45,.50,.55,.60"</formula1>
    </dataValidation>
    <dataValidation type="list" allowBlank="1" showInputMessage="1" showErrorMessage="1" sqref="E4:H4" xr:uid="{00000000-0002-0000-0000-00000C000000}">
      <formula1>$L$3:$P$3</formula1>
    </dataValidation>
    <dataValidation type="whole" allowBlank="1" showInputMessage="1" showErrorMessage="1" sqref="C84" xr:uid="{00000000-0002-0000-0000-00000D000000}">
      <formula1>0</formula1>
      <formula2>H76</formula2>
    </dataValidation>
    <dataValidation type="list" allowBlank="1" showInputMessage="1" showErrorMessage="1" sqref="H143 H151" xr:uid="{00000000-0002-0000-0000-00000E000000}">
      <formula1>"Saleable area Loading :,Builder Saleable Area"</formula1>
    </dataValidation>
    <dataValidation type="list" allowBlank="1" showInputMessage="1" showErrorMessage="1" sqref="D143:D144 D151:D152" xr:uid="{00000000-0002-0000-0000-00000F000000}">
      <formula1>"Carpet area,RERA Carpet area"</formula1>
    </dataValidation>
    <dataValidation type="list" allowBlank="1" showInputMessage="1" showErrorMessage="1" sqref="F128:H128" xr:uid="{00000000-0002-0000-0000-000010000000}">
      <formula1>OFFSET($S$117,1,MATCH($G20,$S$117:$W$117,0)-1,15,1)</formula1>
    </dataValidation>
    <dataValidation type="list" allowBlank="1" showInputMessage="1" showErrorMessage="1" sqref="C49:H49" xr:uid="{00000000-0002-0000-0000-000011000000}">
      <formula1>OFFSET($S$49,1,MATCH($G20,$S$49:$W$49,0)-1,15,1)</formula1>
    </dataValidation>
  </dataValidations>
  <hyperlinks>
    <hyperlink ref="C40" r:id="rId1" xr:uid="{00000000-0004-0000-0000-000000000000}"/>
    <hyperlink ref="I71" r:id="rId2"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74" max="16383" man="1"/>
    <brk id="206" max="16383" man="1"/>
    <brk id="250"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41" t="s">
        <v>105</v>
      </c>
      <c r="C3" s="241"/>
      <c r="D3" s="241"/>
      <c r="E3" s="241"/>
      <c r="F3" s="241"/>
      <c r="G3" s="241"/>
      <c r="H3" s="241"/>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3"/>
      <c r="C4" s="53" t="s">
        <v>11</v>
      </c>
      <c r="D4" s="54" t="s">
        <v>187</v>
      </c>
      <c r="E4" s="54" t="s">
        <v>197</v>
      </c>
      <c r="F4" s="54" t="s">
        <v>180</v>
      </c>
      <c r="G4" s="54" t="s">
        <v>202</v>
      </c>
      <c r="H4" s="54" t="s">
        <v>220</v>
      </c>
      <c r="J4" t="s">
        <v>202</v>
      </c>
      <c r="K4" t="s">
        <v>218</v>
      </c>
    </row>
    <row r="5" spans="2:11" x14ac:dyDescent="0.3">
      <c r="B5" s="53"/>
      <c r="C5" s="53"/>
      <c r="D5" s="54" t="s">
        <v>188</v>
      </c>
      <c r="E5" s="54" t="s">
        <v>195</v>
      </c>
      <c r="F5" s="54" t="s">
        <v>217</v>
      </c>
      <c r="G5" s="54" t="s">
        <v>203</v>
      </c>
      <c r="H5" s="54" t="s">
        <v>221</v>
      </c>
    </row>
    <row r="6" spans="2:11" x14ac:dyDescent="0.3">
      <c r="B6" s="53"/>
      <c r="C6" s="53"/>
      <c r="D6" s="54" t="s">
        <v>189</v>
      </c>
      <c r="E6" s="54" t="s">
        <v>196</v>
      </c>
      <c r="F6" s="54" t="s">
        <v>218</v>
      </c>
      <c r="G6" s="54" t="s">
        <v>204</v>
      </c>
      <c r="H6" s="54" t="s">
        <v>234</v>
      </c>
    </row>
    <row r="7" spans="2:11" x14ac:dyDescent="0.3">
      <c r="B7" s="53"/>
      <c r="C7" s="53"/>
      <c r="D7" s="54" t="s">
        <v>190</v>
      </c>
      <c r="E7" s="54" t="s">
        <v>198</v>
      </c>
      <c r="F7" s="54" t="s">
        <v>219</v>
      </c>
      <c r="G7" s="54" t="s">
        <v>205</v>
      </c>
      <c r="H7" s="54" t="s">
        <v>222</v>
      </c>
    </row>
    <row r="8" spans="2:11" x14ac:dyDescent="0.3">
      <c r="B8" s="53"/>
      <c r="C8" s="53"/>
      <c r="D8" s="54" t="s">
        <v>191</v>
      </c>
      <c r="E8" s="54" t="s">
        <v>199</v>
      </c>
      <c r="F8" s="54"/>
      <c r="G8" s="54" t="s">
        <v>206</v>
      </c>
      <c r="H8" s="54" t="s">
        <v>223</v>
      </c>
    </row>
    <row r="9" spans="2:11" x14ac:dyDescent="0.3">
      <c r="B9" s="53"/>
      <c r="C9" s="53"/>
      <c r="D9" s="54" t="s">
        <v>192</v>
      </c>
      <c r="E9" s="54" t="s">
        <v>197</v>
      </c>
      <c r="F9" s="54"/>
      <c r="G9" s="54" t="s">
        <v>207</v>
      </c>
      <c r="H9" s="54" t="s">
        <v>224</v>
      </c>
    </row>
    <row r="10" spans="2:11" x14ac:dyDescent="0.3">
      <c r="B10" s="53"/>
      <c r="C10" s="53"/>
      <c r="D10" s="54" t="s">
        <v>193</v>
      </c>
      <c r="E10" s="54" t="s">
        <v>200</v>
      </c>
      <c r="F10" s="54"/>
      <c r="G10" s="54" t="s">
        <v>208</v>
      </c>
      <c r="H10" s="54" t="s">
        <v>225</v>
      </c>
    </row>
    <row r="11" spans="2:11" x14ac:dyDescent="0.3">
      <c r="B11" s="53"/>
      <c r="C11" s="53"/>
      <c r="D11" s="54" t="s">
        <v>194</v>
      </c>
      <c r="E11" s="54" t="s">
        <v>201</v>
      </c>
      <c r="F11" s="54"/>
      <c r="G11" s="54" t="s">
        <v>209</v>
      </c>
      <c r="H11" s="54" t="s">
        <v>226</v>
      </c>
    </row>
    <row r="12" spans="2:11" x14ac:dyDescent="0.3">
      <c r="B12" s="53"/>
      <c r="C12" s="53"/>
      <c r="D12" s="54"/>
      <c r="E12" s="54"/>
      <c r="F12" s="54"/>
      <c r="G12" s="54" t="s">
        <v>210</v>
      </c>
      <c r="H12" s="54" t="s">
        <v>227</v>
      </c>
    </row>
    <row r="13" spans="2:11" x14ac:dyDescent="0.3">
      <c r="B13" s="53"/>
      <c r="C13" s="53"/>
      <c r="D13" s="54"/>
      <c r="E13" s="54"/>
      <c r="F13" s="54"/>
      <c r="G13" s="54" t="s">
        <v>211</v>
      </c>
      <c r="H13" s="54" t="s">
        <v>228</v>
      </c>
    </row>
    <row r="14" spans="2:11" x14ac:dyDescent="0.3">
      <c r="B14" s="53"/>
      <c r="C14" s="53"/>
      <c r="D14" s="54"/>
      <c r="E14" s="54"/>
      <c r="F14" s="54"/>
      <c r="G14" s="54" t="s">
        <v>212</v>
      </c>
      <c r="H14" s="54" t="s">
        <v>229</v>
      </c>
    </row>
    <row r="15" spans="2:11" x14ac:dyDescent="0.3">
      <c r="B15" s="53"/>
      <c r="C15" s="53"/>
      <c r="D15" s="54"/>
      <c r="E15" s="54"/>
      <c r="F15" s="54"/>
      <c r="G15" s="54" t="s">
        <v>213</v>
      </c>
      <c r="H15" s="54" t="s">
        <v>230</v>
      </c>
    </row>
    <row r="16" spans="2:11" x14ac:dyDescent="0.3">
      <c r="B16" s="53"/>
      <c r="C16" s="53"/>
      <c r="D16" s="54"/>
      <c r="E16" s="54"/>
      <c r="F16" s="54"/>
      <c r="G16" s="54" t="s">
        <v>214</v>
      </c>
      <c r="H16" s="54" t="s">
        <v>231</v>
      </c>
    </row>
    <row r="17" spans="2:8" x14ac:dyDescent="0.3">
      <c r="B17" s="53"/>
      <c r="C17" s="53"/>
      <c r="D17" s="54"/>
      <c r="E17" s="54"/>
      <c r="F17" s="54"/>
      <c r="G17" s="54" t="s">
        <v>215</v>
      </c>
      <c r="H17" s="54" t="s">
        <v>232</v>
      </c>
    </row>
    <row r="18" spans="2:8" x14ac:dyDescent="0.3">
      <c r="B18" s="53"/>
      <c r="C18" s="53"/>
      <c r="D18" s="54"/>
      <c r="E18" s="54"/>
      <c r="F18" s="54"/>
      <c r="G18" s="54" t="s">
        <v>216</v>
      </c>
      <c r="H18" s="54" t="s">
        <v>233</v>
      </c>
    </row>
    <row r="24" spans="2:8" x14ac:dyDescent="0.3">
      <c r="C24" t="s">
        <v>177</v>
      </c>
    </row>
    <row r="25" spans="2:8" x14ac:dyDescent="0.3">
      <c r="C25" t="s">
        <v>235</v>
      </c>
    </row>
    <row r="26" spans="2:8" x14ac:dyDescent="0.3">
      <c r="C26" t="s">
        <v>236</v>
      </c>
    </row>
    <row r="27" spans="2:8" x14ac:dyDescent="0.3">
      <c r="C27" t="s">
        <v>237</v>
      </c>
    </row>
    <row r="28" spans="2:8" x14ac:dyDescent="0.3">
      <c r="C28" t="s">
        <v>238</v>
      </c>
    </row>
    <row r="29" spans="2:8" x14ac:dyDescent="0.3">
      <c r="C29" t="s">
        <v>239</v>
      </c>
    </row>
    <row r="30" spans="2:8" x14ac:dyDescent="0.3">
      <c r="C30" t="s">
        <v>177</v>
      </c>
    </row>
    <row r="33" spans="3:11" x14ac:dyDescent="0.3">
      <c r="J33">
        <v>1</v>
      </c>
      <c r="K33">
        <v>2</v>
      </c>
    </row>
    <row r="34" spans="3:11" x14ac:dyDescent="0.3">
      <c r="C34" s="56" t="s">
        <v>246</v>
      </c>
      <c r="D34" s="54" t="s">
        <v>244</v>
      </c>
      <c r="E34" s="54" t="s">
        <v>249</v>
      </c>
      <c r="F34" s="54" t="s">
        <v>247</v>
      </c>
      <c r="G34" s="54" t="s">
        <v>248</v>
      </c>
      <c r="H34" s="54" t="s">
        <v>250</v>
      </c>
      <c r="J34" t="s">
        <v>202</v>
      </c>
      <c r="K34" t="s">
        <v>218</v>
      </c>
    </row>
    <row r="35" spans="3:11" x14ac:dyDescent="0.3">
      <c r="C35" s="53" t="s">
        <v>245</v>
      </c>
      <c r="D35" s="54" t="s">
        <v>178</v>
      </c>
      <c r="E35" s="54" t="s">
        <v>254</v>
      </c>
      <c r="F35" s="54" t="s">
        <v>256</v>
      </c>
      <c r="G35" s="54" t="s">
        <v>258</v>
      </c>
      <c r="H35" s="54"/>
    </row>
    <row r="36" spans="3:11" x14ac:dyDescent="0.3">
      <c r="C36" s="53"/>
      <c r="D36" s="54" t="s">
        <v>251</v>
      </c>
      <c r="E36" s="54" t="s">
        <v>255</v>
      </c>
      <c r="F36" s="54" t="s">
        <v>257</v>
      </c>
      <c r="G36" s="54" t="s">
        <v>259</v>
      </c>
      <c r="H36" s="54"/>
    </row>
    <row r="37" spans="3:11" x14ac:dyDescent="0.3">
      <c r="C37" s="53"/>
      <c r="D37" s="54" t="s">
        <v>252</v>
      </c>
      <c r="E37" s="54"/>
      <c r="F37" s="54"/>
      <c r="G37" s="54" t="s">
        <v>260</v>
      </c>
      <c r="H37" s="54"/>
    </row>
    <row r="38" spans="3:11" x14ac:dyDescent="0.3">
      <c r="C38" s="53"/>
      <c r="D38" s="54" t="s">
        <v>253</v>
      </c>
      <c r="E38" s="54"/>
      <c r="F38" s="54"/>
      <c r="G38" s="54" t="s">
        <v>260</v>
      </c>
      <c r="H38" s="54"/>
    </row>
    <row r="39" spans="3:11" x14ac:dyDescent="0.3">
      <c r="C39" s="53"/>
      <c r="D39" s="54"/>
      <c r="E39" s="54"/>
      <c r="F39" s="54"/>
      <c r="G39" s="54" t="s">
        <v>261</v>
      </c>
      <c r="H39" s="54"/>
    </row>
    <row r="40" spans="3:11" x14ac:dyDescent="0.3">
      <c r="C40" s="53"/>
      <c r="D40" s="54"/>
      <c r="E40" s="54"/>
      <c r="F40" s="54"/>
      <c r="G40" s="54" t="s">
        <v>262</v>
      </c>
      <c r="H40" s="54"/>
    </row>
    <row r="41" spans="3:11" x14ac:dyDescent="0.3">
      <c r="C41" s="53"/>
      <c r="D41" s="54"/>
      <c r="E41" s="54"/>
      <c r="F41" s="54"/>
      <c r="G41" s="54"/>
      <c r="H41" s="54"/>
    </row>
    <row r="43" spans="3:11" x14ac:dyDescent="0.3">
      <c r="C43" t="s">
        <v>263</v>
      </c>
    </row>
    <row r="44" spans="3:11" x14ac:dyDescent="0.3">
      <c r="C44" t="s">
        <v>180</v>
      </c>
      <c r="D44" t="s">
        <v>264</v>
      </c>
    </row>
    <row r="45" spans="3:11" x14ac:dyDescent="0.3">
      <c r="D45" t="s">
        <v>265</v>
      </c>
    </row>
    <row r="46" spans="3:11" x14ac:dyDescent="0.3">
      <c r="D46" t="s">
        <v>266</v>
      </c>
    </row>
    <row r="47" spans="3:11" x14ac:dyDescent="0.3">
      <c r="D47" t="s">
        <v>267</v>
      </c>
    </row>
    <row r="48" spans="3:11" x14ac:dyDescent="0.3">
      <c r="D48" t="s">
        <v>268</v>
      </c>
    </row>
    <row r="49" spans="3:4" x14ac:dyDescent="0.3">
      <c r="C49" t="s">
        <v>187</v>
      </c>
      <c r="D49" t="s">
        <v>269</v>
      </c>
    </row>
    <row r="50" spans="3:4" x14ac:dyDescent="0.3">
      <c r="D50" t="s">
        <v>270</v>
      </c>
    </row>
    <row r="51" spans="3:4" x14ac:dyDescent="0.3">
      <c r="D51" t="s">
        <v>271</v>
      </c>
    </row>
    <row r="52" spans="3:4" x14ac:dyDescent="0.3">
      <c r="D52" t="s">
        <v>274</v>
      </c>
    </row>
    <row r="53" spans="3:4" x14ac:dyDescent="0.3">
      <c r="D53" t="s">
        <v>272</v>
      </c>
    </row>
    <row r="54" spans="3:4" x14ac:dyDescent="0.3">
      <c r="D54" t="s">
        <v>273</v>
      </c>
    </row>
    <row r="55" spans="3:4" x14ac:dyDescent="0.3">
      <c r="D55" t="s">
        <v>275</v>
      </c>
    </row>
    <row r="56" spans="3:4" x14ac:dyDescent="0.3">
      <c r="D56" t="s">
        <v>276</v>
      </c>
    </row>
    <row r="57" spans="3:4" x14ac:dyDescent="0.3">
      <c r="D57" t="s">
        <v>277</v>
      </c>
    </row>
    <row r="58" spans="3:4" x14ac:dyDescent="0.3">
      <c r="D58" t="s">
        <v>279</v>
      </c>
    </row>
    <row r="59" spans="3:4" x14ac:dyDescent="0.3">
      <c r="D59" t="s">
        <v>288</v>
      </c>
    </row>
    <row r="60" spans="3:4" x14ac:dyDescent="0.3">
      <c r="C60" t="s">
        <v>202</v>
      </c>
      <c r="D60" t="s">
        <v>280</v>
      </c>
    </row>
    <row r="61" spans="3:4" x14ac:dyDescent="0.3">
      <c r="D61" t="s">
        <v>278</v>
      </c>
    </row>
    <row r="62" spans="3:4" x14ac:dyDescent="0.3">
      <c r="D62" t="s">
        <v>268</v>
      </c>
    </row>
    <row r="63" spans="3:4" x14ac:dyDescent="0.3">
      <c r="D63" t="s">
        <v>281</v>
      </c>
    </row>
    <row r="64" spans="3:4" x14ac:dyDescent="0.3">
      <c r="D64" t="s">
        <v>282</v>
      </c>
    </row>
    <row r="65" spans="3:4" x14ac:dyDescent="0.3">
      <c r="D65" t="s">
        <v>283</v>
      </c>
    </row>
    <row r="66" spans="3:4" x14ac:dyDescent="0.3">
      <c r="D66" t="s">
        <v>284</v>
      </c>
    </row>
    <row r="67" spans="3:4" x14ac:dyDescent="0.3">
      <c r="C67" t="s">
        <v>197</v>
      </c>
      <c r="D67" t="s">
        <v>285</v>
      </c>
    </row>
    <row r="68" spans="3:4" x14ac:dyDescent="0.3">
      <c r="D68" t="s">
        <v>286</v>
      </c>
    </row>
    <row r="69" spans="3:4" x14ac:dyDescent="0.3">
      <c r="D69" t="s">
        <v>287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16" workbookViewId="0">
      <selection activeCell="C30" sqref="C30"/>
    </sheetView>
  </sheetViews>
  <sheetFormatPr defaultRowHeight="14.4" x14ac:dyDescent="0.3"/>
  <cols>
    <col min="2" max="2" width="3" bestFit="1" customWidth="1"/>
    <col min="3" max="3" width="155.33203125" customWidth="1"/>
  </cols>
  <sheetData>
    <row r="2" spans="2:3" ht="15" customHeight="1" x14ac:dyDescent="0.3">
      <c r="B2" s="57">
        <v>1</v>
      </c>
      <c r="C2" s="59" t="s">
        <v>294</v>
      </c>
    </row>
    <row r="3" spans="2:3" x14ac:dyDescent="0.3">
      <c r="B3" s="57">
        <v>2</v>
      </c>
      <c r="C3" s="58" t="s">
        <v>295</v>
      </c>
    </row>
    <row r="4" spans="2:3" x14ac:dyDescent="0.3">
      <c r="B4" s="57">
        <v>3</v>
      </c>
      <c r="C4" s="57" t="s">
        <v>296</v>
      </c>
    </row>
    <row r="5" spans="2:3" x14ac:dyDescent="0.3">
      <c r="B5" s="57">
        <v>4</v>
      </c>
      <c r="C5" s="58" t="s">
        <v>297</v>
      </c>
    </row>
    <row r="6" spans="2:3" x14ac:dyDescent="0.3">
      <c r="B6" s="57">
        <v>5</v>
      </c>
      <c r="C6" s="57" t="s">
        <v>298</v>
      </c>
    </row>
    <row r="7" spans="2:3" x14ac:dyDescent="0.3">
      <c r="B7" s="57">
        <v>6</v>
      </c>
      <c r="C7" s="58" t="s">
        <v>299</v>
      </c>
    </row>
    <row r="8" spans="2:3" ht="72" x14ac:dyDescent="0.3">
      <c r="B8" s="57">
        <v>7</v>
      </c>
      <c r="C8" s="58" t="s">
        <v>300</v>
      </c>
    </row>
    <row r="9" spans="2:3" x14ac:dyDescent="0.3">
      <c r="B9" s="57">
        <v>8</v>
      </c>
      <c r="C9" s="57" t="s">
        <v>301</v>
      </c>
    </row>
    <row r="10" spans="2:3" x14ac:dyDescent="0.3">
      <c r="B10" s="57">
        <v>9</v>
      </c>
      <c r="C10" s="57" t="s">
        <v>302</v>
      </c>
    </row>
    <row r="11" spans="2:3" x14ac:dyDescent="0.3">
      <c r="B11" s="57">
        <v>10</v>
      </c>
      <c r="C11" s="57" t="s">
        <v>303</v>
      </c>
    </row>
    <row r="12" spans="2:3" x14ac:dyDescent="0.3">
      <c r="B12" s="57">
        <v>11</v>
      </c>
      <c r="C12" s="57" t="s">
        <v>304</v>
      </c>
    </row>
    <row r="13" spans="2:3" x14ac:dyDescent="0.3">
      <c r="B13" s="57">
        <v>12</v>
      </c>
      <c r="C13" s="57" t="s">
        <v>305</v>
      </c>
    </row>
    <row r="14" spans="2:3" x14ac:dyDescent="0.3">
      <c r="B14" s="57">
        <v>13</v>
      </c>
      <c r="C14" s="57" t="s">
        <v>306</v>
      </c>
    </row>
    <row r="15" spans="2:3" x14ac:dyDescent="0.3">
      <c r="B15" s="57">
        <v>14</v>
      </c>
      <c r="C15" s="57" t="s">
        <v>296</v>
      </c>
    </row>
    <row r="16" spans="2:3" x14ac:dyDescent="0.3">
      <c r="B16" s="57">
        <v>15</v>
      </c>
      <c r="C16" s="57" t="s">
        <v>309</v>
      </c>
    </row>
    <row r="17" spans="2:3" ht="31.5" customHeight="1" x14ac:dyDescent="0.3">
      <c r="B17" s="62">
        <v>16</v>
      </c>
      <c r="C17" s="64" t="s">
        <v>310</v>
      </c>
    </row>
    <row r="18" spans="2:3" x14ac:dyDescent="0.3">
      <c r="B18" s="63">
        <v>17</v>
      </c>
      <c r="C18" s="64" t="s">
        <v>311</v>
      </c>
    </row>
    <row r="19" spans="2:3" x14ac:dyDescent="0.3">
      <c r="B19" s="62">
        <v>18</v>
      </c>
      <c r="C19" s="57" t="s">
        <v>312</v>
      </c>
    </row>
    <row r="20" spans="2:3" x14ac:dyDescent="0.3">
      <c r="B20" s="63">
        <v>19</v>
      </c>
      <c r="C20" s="57" t="s">
        <v>313</v>
      </c>
    </row>
    <row r="21" spans="2:3" x14ac:dyDescent="0.3">
      <c r="B21" s="57">
        <v>20</v>
      </c>
      <c r="C21" s="57" t="s">
        <v>314</v>
      </c>
    </row>
    <row r="22" spans="2:3" x14ac:dyDescent="0.3">
      <c r="B22" s="63">
        <v>21</v>
      </c>
      <c r="C22" s="57" t="s">
        <v>312</v>
      </c>
    </row>
    <row r="23" spans="2:3" s="74" customFormat="1" ht="29.25" customHeight="1" x14ac:dyDescent="0.3">
      <c r="B23" s="73">
        <v>22</v>
      </c>
      <c r="C23" s="59" t="s">
        <v>341</v>
      </c>
    </row>
    <row r="24" spans="2:3" s="74" customFormat="1" ht="30.75" customHeight="1" x14ac:dyDescent="0.3">
      <c r="B24" s="75">
        <v>23</v>
      </c>
      <c r="C24" s="59" t="s">
        <v>342</v>
      </c>
    </row>
    <row r="25" spans="2:3" x14ac:dyDescent="0.3">
      <c r="B25" s="57">
        <v>24</v>
      </c>
      <c r="C25" s="57" t="s">
        <v>345</v>
      </c>
    </row>
    <row r="26" spans="2:3" x14ac:dyDescent="0.3">
      <c r="B26" s="63">
        <v>25</v>
      </c>
      <c r="C26" s="57" t="s">
        <v>343</v>
      </c>
    </row>
    <row r="27" spans="2:3" x14ac:dyDescent="0.3">
      <c r="B27" s="75">
        <v>26</v>
      </c>
      <c r="C27" s="57" t="s">
        <v>344</v>
      </c>
    </row>
    <row r="28" spans="2:3" x14ac:dyDescent="0.3">
      <c r="B28" s="63">
        <v>27</v>
      </c>
      <c r="C28" s="57"/>
    </row>
    <row r="29" spans="2:3" x14ac:dyDescent="0.3">
      <c r="B29" s="63">
        <v>28</v>
      </c>
      <c r="C29" s="57"/>
    </row>
    <row r="30" spans="2:3" x14ac:dyDescent="0.3">
      <c r="B30" s="75">
        <v>29</v>
      </c>
      <c r="C30" s="57"/>
    </row>
    <row r="31" spans="2:3" x14ac:dyDescent="0.3">
      <c r="B31" s="63">
        <v>30</v>
      </c>
      <c r="C31" s="57"/>
    </row>
    <row r="32" spans="2:3" x14ac:dyDescent="0.3">
      <c r="B32" s="63">
        <v>31</v>
      </c>
      <c r="C32" s="57"/>
    </row>
    <row r="33" spans="2:3" x14ac:dyDescent="0.3">
      <c r="B33" s="75">
        <v>32</v>
      </c>
      <c r="C33" s="57"/>
    </row>
    <row r="34" spans="2:3" x14ac:dyDescent="0.3">
      <c r="B34" s="63">
        <v>33</v>
      </c>
      <c r="C34" s="57"/>
    </row>
    <row r="35" spans="2:3" x14ac:dyDescent="0.3">
      <c r="B35" s="63">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53"/>
    <col min="2" max="2" width="12.33203125" style="53" customWidth="1"/>
    <col min="3" max="16384" width="9.109375" style="53"/>
  </cols>
  <sheetData>
    <row r="2" spans="1:12" x14ac:dyDescent="0.3">
      <c r="B2" s="67" t="s">
        <v>315</v>
      </c>
      <c r="C2" s="242"/>
      <c r="D2" s="242"/>
    </row>
    <row r="3" spans="1:12" x14ac:dyDescent="0.3">
      <c r="D3" s="68"/>
      <c r="E3" s="68"/>
      <c r="F3" s="68"/>
      <c r="G3" s="68"/>
      <c r="H3" s="68"/>
      <c r="I3" s="68"/>
    </row>
    <row r="4" spans="1:12" x14ac:dyDescent="0.3">
      <c r="A4" s="67" t="s">
        <v>66</v>
      </c>
      <c r="B4" s="69" t="s">
        <v>316</v>
      </c>
      <c r="C4" s="243" t="s">
        <v>317</v>
      </c>
      <c r="D4" s="243"/>
      <c r="E4" s="243"/>
      <c r="F4" s="69"/>
      <c r="G4" s="244" t="s">
        <v>318</v>
      </c>
      <c r="H4" s="244"/>
      <c r="I4" s="244"/>
      <c r="J4" s="245" t="s">
        <v>319</v>
      </c>
      <c r="K4" s="245"/>
      <c r="L4" s="245"/>
    </row>
    <row r="5" spans="1:12" x14ac:dyDescent="0.3">
      <c r="A5" s="67"/>
      <c r="B5" s="69"/>
      <c r="C5" s="69" t="s">
        <v>320</v>
      </c>
      <c r="D5" s="69" t="s">
        <v>321</v>
      </c>
      <c r="E5" s="69" t="s">
        <v>322</v>
      </c>
      <c r="F5" s="69"/>
      <c r="G5" s="69" t="s">
        <v>320</v>
      </c>
      <c r="H5" s="69" t="s">
        <v>321</v>
      </c>
      <c r="I5" s="69" t="s">
        <v>322</v>
      </c>
      <c r="J5" s="69" t="s">
        <v>320</v>
      </c>
      <c r="K5" s="69" t="s">
        <v>321</v>
      </c>
      <c r="L5" s="69" t="s">
        <v>322</v>
      </c>
    </row>
    <row r="6" spans="1:12" x14ac:dyDescent="0.3">
      <c r="B6" s="54" t="s">
        <v>323</v>
      </c>
      <c r="C6" s="54"/>
      <c r="D6" s="54"/>
      <c r="E6" s="54">
        <f>C6*D6</f>
        <v>0</v>
      </c>
      <c r="F6" s="54" t="s">
        <v>340</v>
      </c>
      <c r="G6" s="54"/>
      <c r="H6" s="54"/>
      <c r="I6" s="54">
        <f>G6*H6</f>
        <v>0</v>
      </c>
      <c r="J6" s="54"/>
      <c r="K6" s="54"/>
      <c r="L6" s="54">
        <f>J6*K6</f>
        <v>0</v>
      </c>
    </row>
    <row r="7" spans="1:12" x14ac:dyDescent="0.3">
      <c r="B7" s="54"/>
      <c r="C7" s="54"/>
      <c r="D7" s="54"/>
      <c r="E7" s="54">
        <f t="shared" ref="E7:E41" si="0">C7*D7</f>
        <v>0</v>
      </c>
      <c r="F7" s="54" t="s">
        <v>340</v>
      </c>
      <c r="G7" s="54"/>
      <c r="H7" s="54"/>
      <c r="I7" s="54">
        <f t="shared" ref="I7:I35" si="1">G7*H7</f>
        <v>0</v>
      </c>
      <c r="J7" s="54"/>
      <c r="K7" s="54"/>
      <c r="L7" s="54">
        <f t="shared" ref="L7:L35" si="2">J7*K7</f>
        <v>0</v>
      </c>
    </row>
    <row r="8" spans="1:12" x14ac:dyDescent="0.3">
      <c r="B8" s="54"/>
      <c r="C8" s="54"/>
      <c r="D8" s="54"/>
      <c r="E8" s="54">
        <f t="shared" si="0"/>
        <v>0</v>
      </c>
      <c r="F8" s="54"/>
      <c r="G8" s="54"/>
      <c r="H8" s="54"/>
      <c r="I8" s="54">
        <f t="shared" si="1"/>
        <v>0</v>
      </c>
      <c r="J8" s="54"/>
      <c r="K8" s="54"/>
      <c r="L8" s="54">
        <f t="shared" si="2"/>
        <v>0</v>
      </c>
    </row>
    <row r="9" spans="1:12" x14ac:dyDescent="0.3">
      <c r="B9" s="54"/>
      <c r="C9" s="54"/>
      <c r="D9" s="54"/>
      <c r="E9" s="54">
        <f t="shared" si="0"/>
        <v>0</v>
      </c>
      <c r="F9" s="54" t="s">
        <v>324</v>
      </c>
      <c r="G9" s="54"/>
      <c r="H9" s="54"/>
      <c r="I9" s="54">
        <f t="shared" si="1"/>
        <v>0</v>
      </c>
      <c r="J9" s="54"/>
      <c r="K9" s="54"/>
      <c r="L9" s="54">
        <f t="shared" si="2"/>
        <v>0</v>
      </c>
    </row>
    <row r="10" spans="1:12" x14ac:dyDescent="0.3">
      <c r="B10" s="54" t="s">
        <v>325</v>
      </c>
      <c r="C10" s="54"/>
      <c r="D10" s="54"/>
      <c r="E10" s="54">
        <f t="shared" si="0"/>
        <v>0</v>
      </c>
      <c r="F10" s="54" t="s">
        <v>324</v>
      </c>
      <c r="G10" s="54"/>
      <c r="H10" s="54"/>
      <c r="I10" s="54">
        <f t="shared" si="1"/>
        <v>0</v>
      </c>
      <c r="J10" s="54"/>
      <c r="K10" s="54"/>
      <c r="L10" s="54">
        <f t="shared" si="2"/>
        <v>0</v>
      </c>
    </row>
    <row r="11" spans="1:12" x14ac:dyDescent="0.3">
      <c r="B11" s="54"/>
      <c r="C11" s="54"/>
      <c r="D11" s="54"/>
      <c r="E11" s="54">
        <f t="shared" si="0"/>
        <v>0</v>
      </c>
      <c r="F11" s="54" t="s">
        <v>326</v>
      </c>
      <c r="G11" s="54"/>
      <c r="H11" s="54"/>
      <c r="I11" s="54">
        <f t="shared" si="1"/>
        <v>0</v>
      </c>
      <c r="J11" s="54"/>
      <c r="K11" s="54"/>
      <c r="L11" s="54">
        <f t="shared" si="2"/>
        <v>0</v>
      </c>
    </row>
    <row r="12" spans="1:12" x14ac:dyDescent="0.3">
      <c r="B12" s="54"/>
      <c r="C12" s="54"/>
      <c r="D12" s="54"/>
      <c r="E12" s="54">
        <f t="shared" si="0"/>
        <v>0</v>
      </c>
      <c r="F12" s="54"/>
      <c r="G12" s="54"/>
      <c r="H12" s="54"/>
      <c r="I12" s="54">
        <f t="shared" si="1"/>
        <v>0</v>
      </c>
      <c r="J12" s="54"/>
      <c r="K12" s="54"/>
      <c r="L12" s="54">
        <f t="shared" si="2"/>
        <v>0</v>
      </c>
    </row>
    <row r="13" spans="1:12" x14ac:dyDescent="0.3">
      <c r="B13" s="54"/>
      <c r="C13" s="54"/>
      <c r="D13" s="54"/>
      <c r="E13" s="54">
        <f t="shared" si="0"/>
        <v>0</v>
      </c>
      <c r="F13" s="54"/>
      <c r="G13" s="54"/>
      <c r="H13" s="54"/>
      <c r="I13" s="54">
        <f t="shared" si="1"/>
        <v>0</v>
      </c>
      <c r="J13" s="54"/>
      <c r="K13" s="54"/>
      <c r="L13" s="54">
        <f t="shared" si="2"/>
        <v>0</v>
      </c>
    </row>
    <row r="14" spans="1:12" x14ac:dyDescent="0.3">
      <c r="B14" s="54" t="s">
        <v>327</v>
      </c>
      <c r="C14" s="54"/>
      <c r="D14" s="54"/>
      <c r="E14" s="54">
        <f t="shared" si="0"/>
        <v>0</v>
      </c>
      <c r="F14" s="54" t="s">
        <v>324</v>
      </c>
      <c r="G14" s="54"/>
      <c r="H14" s="54"/>
      <c r="I14" s="54">
        <f t="shared" si="1"/>
        <v>0</v>
      </c>
      <c r="J14" s="54"/>
      <c r="K14" s="54"/>
      <c r="L14" s="54">
        <f t="shared" si="2"/>
        <v>0</v>
      </c>
    </row>
    <row r="15" spans="1:12" x14ac:dyDescent="0.3">
      <c r="B15" s="54"/>
      <c r="C15" s="54"/>
      <c r="D15" s="54"/>
      <c r="E15" s="54">
        <f t="shared" si="0"/>
        <v>0</v>
      </c>
      <c r="F15" s="54" t="s">
        <v>326</v>
      </c>
      <c r="G15" s="54"/>
      <c r="H15" s="54"/>
      <c r="I15" s="54">
        <f t="shared" si="1"/>
        <v>0</v>
      </c>
      <c r="J15" s="54"/>
      <c r="K15" s="54"/>
      <c r="L15" s="54">
        <f t="shared" si="2"/>
        <v>0</v>
      </c>
    </row>
    <row r="16" spans="1:12" x14ac:dyDescent="0.3">
      <c r="B16" s="54"/>
      <c r="C16" s="54"/>
      <c r="D16" s="54"/>
      <c r="E16" s="54">
        <f t="shared" si="0"/>
        <v>0</v>
      </c>
      <c r="F16" s="54"/>
      <c r="G16" s="54"/>
      <c r="H16" s="54"/>
      <c r="I16" s="54">
        <f t="shared" si="1"/>
        <v>0</v>
      </c>
      <c r="J16" s="54"/>
      <c r="K16" s="54"/>
      <c r="L16" s="54">
        <f t="shared" si="2"/>
        <v>0</v>
      </c>
    </row>
    <row r="17" spans="2:12" x14ac:dyDescent="0.3">
      <c r="B17" s="54"/>
      <c r="C17" s="54"/>
      <c r="D17" s="54"/>
      <c r="E17" s="54">
        <f t="shared" si="0"/>
        <v>0</v>
      </c>
      <c r="F17" s="54"/>
      <c r="G17" s="54"/>
      <c r="H17" s="54"/>
      <c r="I17" s="54">
        <f t="shared" si="1"/>
        <v>0</v>
      </c>
      <c r="J17" s="54"/>
      <c r="K17" s="54"/>
      <c r="L17" s="54">
        <f t="shared" si="2"/>
        <v>0</v>
      </c>
    </row>
    <row r="18" spans="2:12" x14ac:dyDescent="0.3">
      <c r="B18" s="54" t="s">
        <v>328</v>
      </c>
      <c r="C18" s="54"/>
      <c r="D18" s="54"/>
      <c r="E18" s="54">
        <f t="shared" si="0"/>
        <v>0</v>
      </c>
      <c r="F18" s="54" t="s">
        <v>324</v>
      </c>
      <c r="G18" s="54"/>
      <c r="H18" s="54"/>
      <c r="I18" s="54">
        <f t="shared" si="1"/>
        <v>0</v>
      </c>
      <c r="J18" s="54"/>
      <c r="K18" s="54"/>
      <c r="L18" s="54">
        <f t="shared" si="2"/>
        <v>0</v>
      </c>
    </row>
    <row r="19" spans="2:12" x14ac:dyDescent="0.3">
      <c r="B19" s="54"/>
      <c r="C19" s="54"/>
      <c r="D19" s="54"/>
      <c r="E19" s="54">
        <f t="shared" si="0"/>
        <v>0</v>
      </c>
      <c r="F19" s="54" t="s">
        <v>326</v>
      </c>
      <c r="G19" s="54"/>
      <c r="H19" s="54"/>
      <c r="I19" s="54">
        <f t="shared" si="1"/>
        <v>0</v>
      </c>
      <c r="J19" s="54"/>
      <c r="K19" s="54"/>
      <c r="L19" s="54">
        <f t="shared" si="2"/>
        <v>0</v>
      </c>
    </row>
    <row r="20" spans="2:12" x14ac:dyDescent="0.3">
      <c r="B20" s="54"/>
      <c r="C20" s="54"/>
      <c r="D20" s="54"/>
      <c r="E20" s="54">
        <f t="shared" si="0"/>
        <v>0</v>
      </c>
      <c r="F20" s="54"/>
      <c r="G20" s="54"/>
      <c r="H20" s="54"/>
      <c r="I20" s="54">
        <f t="shared" si="1"/>
        <v>0</v>
      </c>
      <c r="J20" s="54"/>
      <c r="K20" s="54"/>
      <c r="L20" s="54">
        <f t="shared" si="2"/>
        <v>0</v>
      </c>
    </row>
    <row r="21" spans="2:12" x14ac:dyDescent="0.3">
      <c r="B21" s="54" t="s">
        <v>329</v>
      </c>
      <c r="C21" s="54"/>
      <c r="D21" s="54"/>
      <c r="E21" s="54">
        <f t="shared" si="0"/>
        <v>0</v>
      </c>
      <c r="F21" s="54" t="s">
        <v>324</v>
      </c>
      <c r="G21" s="54"/>
      <c r="H21" s="54"/>
      <c r="I21" s="54">
        <f t="shared" si="1"/>
        <v>0</v>
      </c>
      <c r="J21" s="54"/>
      <c r="K21" s="54"/>
      <c r="L21" s="54">
        <f t="shared" si="2"/>
        <v>0</v>
      </c>
    </row>
    <row r="22" spans="2:12" x14ac:dyDescent="0.3">
      <c r="B22" s="54"/>
      <c r="C22" s="54"/>
      <c r="D22" s="54"/>
      <c r="E22" s="54">
        <f t="shared" si="0"/>
        <v>0</v>
      </c>
      <c r="F22" s="54" t="s">
        <v>326</v>
      </c>
      <c r="G22" s="54"/>
      <c r="H22" s="54"/>
      <c r="I22" s="54">
        <f t="shared" si="1"/>
        <v>0</v>
      </c>
      <c r="J22" s="54"/>
      <c r="K22" s="54"/>
      <c r="L22" s="54">
        <f t="shared" si="2"/>
        <v>0</v>
      </c>
    </row>
    <row r="23" spans="2:12" x14ac:dyDescent="0.3">
      <c r="B23" s="54"/>
      <c r="C23" s="54"/>
      <c r="D23" s="54"/>
      <c r="E23" s="54">
        <f t="shared" si="0"/>
        <v>0</v>
      </c>
      <c r="F23" s="54"/>
      <c r="G23" s="54"/>
      <c r="H23" s="54"/>
      <c r="I23" s="54">
        <f t="shared" si="1"/>
        <v>0</v>
      </c>
      <c r="J23" s="54"/>
      <c r="K23" s="54"/>
      <c r="L23" s="54">
        <f t="shared" si="2"/>
        <v>0</v>
      </c>
    </row>
    <row r="24" spans="2:12" x14ac:dyDescent="0.3">
      <c r="B24" s="54" t="s">
        <v>330</v>
      </c>
      <c r="C24" s="54"/>
      <c r="D24" s="54"/>
      <c r="E24" s="54">
        <f t="shared" si="0"/>
        <v>0</v>
      </c>
      <c r="F24" s="54" t="s">
        <v>331</v>
      </c>
      <c r="G24" s="54"/>
      <c r="H24" s="54"/>
      <c r="I24" s="54">
        <f t="shared" si="1"/>
        <v>0</v>
      </c>
      <c r="J24" s="54"/>
      <c r="K24" s="54"/>
      <c r="L24" s="54">
        <f t="shared" si="2"/>
        <v>0</v>
      </c>
    </row>
    <row r="25" spans="2:12" x14ac:dyDescent="0.3">
      <c r="B25" s="54"/>
      <c r="C25" s="54"/>
      <c r="D25" s="54"/>
      <c r="E25" s="54">
        <f t="shared" ref="E25:E27" si="3">C25*D25</f>
        <v>0</v>
      </c>
      <c r="F25" s="54" t="s">
        <v>331</v>
      </c>
      <c r="G25" s="54"/>
      <c r="H25" s="54"/>
      <c r="I25" s="54">
        <f t="shared" ref="I25:I27" si="4">G25*H25</f>
        <v>0</v>
      </c>
      <c r="J25" s="54"/>
      <c r="K25" s="54"/>
      <c r="L25" s="54">
        <f t="shared" ref="L25:L27" si="5">J25*K25</f>
        <v>0</v>
      </c>
    </row>
    <row r="26" spans="2:12" x14ac:dyDescent="0.3">
      <c r="B26" s="54"/>
      <c r="C26" s="54"/>
      <c r="D26" s="54"/>
      <c r="E26" s="54">
        <f t="shared" si="3"/>
        <v>0</v>
      </c>
      <c r="F26" s="54" t="s">
        <v>331</v>
      </c>
      <c r="G26" s="54"/>
      <c r="H26" s="54"/>
      <c r="I26" s="54">
        <f t="shared" si="4"/>
        <v>0</v>
      </c>
      <c r="J26" s="54"/>
      <c r="K26" s="54"/>
      <c r="L26" s="54">
        <f t="shared" si="5"/>
        <v>0</v>
      </c>
    </row>
    <row r="27" spans="2:12" x14ac:dyDescent="0.3">
      <c r="B27" s="54"/>
      <c r="C27" s="54"/>
      <c r="D27" s="54"/>
      <c r="E27" s="54">
        <f t="shared" si="3"/>
        <v>0</v>
      </c>
      <c r="F27" s="54" t="s">
        <v>331</v>
      </c>
      <c r="G27" s="54"/>
      <c r="H27" s="54"/>
      <c r="I27" s="54">
        <f t="shared" si="4"/>
        <v>0</v>
      </c>
      <c r="J27" s="54"/>
      <c r="K27" s="54"/>
      <c r="L27" s="54">
        <f t="shared" si="5"/>
        <v>0</v>
      </c>
    </row>
    <row r="28" spans="2:12" x14ac:dyDescent="0.3">
      <c r="B28" s="54" t="s">
        <v>332</v>
      </c>
      <c r="C28" s="54"/>
      <c r="D28" s="54"/>
      <c r="E28" s="54">
        <f t="shared" si="0"/>
        <v>0</v>
      </c>
      <c r="F28" s="54" t="s">
        <v>331</v>
      </c>
      <c r="G28" s="54"/>
      <c r="H28" s="54"/>
      <c r="I28" s="54">
        <f t="shared" si="1"/>
        <v>0</v>
      </c>
      <c r="J28" s="54"/>
      <c r="K28" s="54"/>
      <c r="L28" s="54">
        <f t="shared" si="2"/>
        <v>0</v>
      </c>
    </row>
    <row r="29" spans="2:12" x14ac:dyDescent="0.3">
      <c r="B29" s="54" t="s">
        <v>333</v>
      </c>
      <c r="C29" s="54"/>
      <c r="D29" s="54"/>
      <c r="E29" s="54">
        <f t="shared" si="0"/>
        <v>0</v>
      </c>
      <c r="F29" s="54" t="s">
        <v>331</v>
      </c>
      <c r="G29" s="54"/>
      <c r="H29" s="54"/>
      <c r="I29" s="54">
        <f t="shared" si="1"/>
        <v>0</v>
      </c>
      <c r="J29" s="54"/>
      <c r="K29" s="54"/>
      <c r="L29" s="54">
        <f t="shared" si="2"/>
        <v>0</v>
      </c>
    </row>
    <row r="30" spans="2:12" x14ac:dyDescent="0.3">
      <c r="B30" s="54" t="s">
        <v>337</v>
      </c>
      <c r="C30" s="54"/>
      <c r="D30" s="54"/>
      <c r="E30" s="54">
        <f t="shared" si="0"/>
        <v>0</v>
      </c>
      <c r="F30" s="54"/>
      <c r="G30" s="54"/>
      <c r="H30" s="54"/>
      <c r="I30" s="54">
        <f t="shared" si="1"/>
        <v>0</v>
      </c>
      <c r="J30" s="54"/>
      <c r="K30" s="54"/>
      <c r="L30" s="54">
        <f t="shared" si="2"/>
        <v>0</v>
      </c>
    </row>
    <row r="31" spans="2:12" x14ac:dyDescent="0.3">
      <c r="B31" s="54"/>
      <c r="C31" s="54"/>
      <c r="D31" s="54"/>
      <c r="E31" s="54">
        <f t="shared" ref="E31:E32" si="6">C31*D31</f>
        <v>0</v>
      </c>
      <c r="F31" s="54"/>
      <c r="G31" s="54"/>
      <c r="H31" s="54"/>
      <c r="I31" s="54">
        <f t="shared" ref="I31:I32" si="7">G31*H31</f>
        <v>0</v>
      </c>
      <c r="J31" s="54"/>
      <c r="K31" s="54"/>
      <c r="L31" s="54">
        <f t="shared" ref="L31:L32" si="8">J31*K31</f>
        <v>0</v>
      </c>
    </row>
    <row r="32" spans="2:12" x14ac:dyDescent="0.3">
      <c r="B32" s="54"/>
      <c r="C32" s="54"/>
      <c r="D32" s="54"/>
      <c r="E32" s="54">
        <f t="shared" si="6"/>
        <v>0</v>
      </c>
      <c r="F32" s="54"/>
      <c r="G32" s="54"/>
      <c r="H32" s="54"/>
      <c r="I32" s="54">
        <f t="shared" si="7"/>
        <v>0</v>
      </c>
      <c r="J32" s="54"/>
      <c r="K32" s="54"/>
      <c r="L32" s="54">
        <f t="shared" si="8"/>
        <v>0</v>
      </c>
    </row>
    <row r="33" spans="2:12" x14ac:dyDescent="0.3">
      <c r="B33" s="54" t="s">
        <v>334</v>
      </c>
      <c r="C33" s="54"/>
      <c r="D33" s="54"/>
      <c r="E33" s="54">
        <f t="shared" si="0"/>
        <v>0</v>
      </c>
      <c r="F33" s="54"/>
      <c r="G33" s="54"/>
      <c r="H33" s="54"/>
      <c r="I33" s="54">
        <f t="shared" si="1"/>
        <v>0</v>
      </c>
      <c r="J33" s="54"/>
      <c r="K33" s="54"/>
      <c r="L33" s="54">
        <f t="shared" si="2"/>
        <v>0</v>
      </c>
    </row>
    <row r="34" spans="2:12" x14ac:dyDescent="0.3">
      <c r="B34" s="54" t="s">
        <v>338</v>
      </c>
      <c r="C34" s="54"/>
      <c r="D34" s="54"/>
      <c r="E34" s="54">
        <f t="shared" si="0"/>
        <v>0</v>
      </c>
      <c r="F34" s="54"/>
      <c r="G34" s="54"/>
      <c r="H34" s="54"/>
      <c r="I34" s="54">
        <f t="shared" si="1"/>
        <v>0</v>
      </c>
      <c r="J34" s="54"/>
      <c r="K34" s="54"/>
      <c r="L34" s="54">
        <f t="shared" si="2"/>
        <v>0</v>
      </c>
    </row>
    <row r="35" spans="2:12" x14ac:dyDescent="0.3">
      <c r="B35" s="54" t="s">
        <v>335</v>
      </c>
      <c r="C35" s="54"/>
      <c r="D35" s="54"/>
      <c r="E35" s="54">
        <f t="shared" si="0"/>
        <v>0</v>
      </c>
      <c r="F35" s="54"/>
      <c r="G35" s="54"/>
      <c r="H35" s="54"/>
      <c r="I35" s="54">
        <f t="shared" si="1"/>
        <v>0</v>
      </c>
      <c r="J35" s="54"/>
      <c r="K35" s="54"/>
      <c r="L35" s="54">
        <f t="shared" si="2"/>
        <v>0</v>
      </c>
    </row>
    <row r="36" spans="2:12" x14ac:dyDescent="0.3">
      <c r="B36" s="54" t="s">
        <v>336</v>
      </c>
      <c r="C36" s="54"/>
      <c r="D36" s="54"/>
      <c r="E36" s="54">
        <f t="shared" si="0"/>
        <v>0</v>
      </c>
      <c r="F36" s="54"/>
      <c r="G36" s="54"/>
      <c r="H36" s="54"/>
      <c r="I36" s="54">
        <f>G36*H36</f>
        <v>0</v>
      </c>
      <c r="J36" s="54"/>
      <c r="K36" s="54"/>
      <c r="L36" s="54">
        <f>J36*K36</f>
        <v>0</v>
      </c>
    </row>
    <row r="37" spans="2:12" x14ac:dyDescent="0.3">
      <c r="B37" s="54"/>
      <c r="C37" s="54"/>
      <c r="D37" s="54"/>
      <c r="E37" s="54">
        <f t="shared" ref="E37:E38" si="9">C37*D37</f>
        <v>0</v>
      </c>
      <c r="F37" s="54"/>
      <c r="G37" s="54"/>
      <c r="H37" s="54"/>
      <c r="I37" s="54">
        <f t="shared" ref="I37:I38" si="10">G37*H37</f>
        <v>0</v>
      </c>
      <c r="J37" s="54"/>
      <c r="K37" s="54"/>
      <c r="L37" s="54">
        <f t="shared" ref="L37:L38" si="11">J37*K37</f>
        <v>0</v>
      </c>
    </row>
    <row r="38" spans="2:12" x14ac:dyDescent="0.3">
      <c r="B38" s="54" t="s">
        <v>339</v>
      </c>
      <c r="C38" s="54"/>
      <c r="D38" s="54"/>
      <c r="E38" s="54">
        <f t="shared" si="9"/>
        <v>0</v>
      </c>
      <c r="F38" s="54"/>
      <c r="G38" s="54"/>
      <c r="H38" s="54"/>
      <c r="I38" s="54">
        <f t="shared" si="10"/>
        <v>0</v>
      </c>
      <c r="J38" s="54"/>
      <c r="K38" s="54"/>
      <c r="L38" s="54">
        <f t="shared" si="11"/>
        <v>0</v>
      </c>
    </row>
    <row r="39" spans="2:12" x14ac:dyDescent="0.3">
      <c r="B39" s="54"/>
      <c r="C39" s="54"/>
      <c r="D39" s="54"/>
      <c r="E39" s="54">
        <f t="shared" si="0"/>
        <v>0</v>
      </c>
      <c r="F39" s="54"/>
      <c r="G39" s="54"/>
      <c r="H39" s="54"/>
      <c r="I39" s="54">
        <f>G39*H39</f>
        <v>0</v>
      </c>
      <c r="J39" s="54"/>
      <c r="K39" s="54"/>
      <c r="L39" s="54">
        <f>J39*K39</f>
        <v>0</v>
      </c>
    </row>
    <row r="40" spans="2:12" x14ac:dyDescent="0.3">
      <c r="B40" s="54"/>
      <c r="C40" s="54"/>
      <c r="D40" s="54"/>
      <c r="E40" s="54">
        <f t="shared" si="0"/>
        <v>0</v>
      </c>
      <c r="F40" s="54"/>
      <c r="G40" s="54"/>
      <c r="H40" s="54"/>
      <c r="I40" s="54">
        <f>G40*H40</f>
        <v>0</v>
      </c>
      <c r="J40" s="54"/>
      <c r="K40" s="54"/>
      <c r="L40" s="54">
        <f>J40*K40</f>
        <v>0</v>
      </c>
    </row>
    <row r="41" spans="2:12" x14ac:dyDescent="0.3">
      <c r="B41" s="54"/>
      <c r="C41" s="54"/>
      <c r="D41" s="54"/>
      <c r="E41" s="54">
        <f t="shared" si="0"/>
        <v>0</v>
      </c>
      <c r="F41" s="54"/>
      <c r="G41" s="54"/>
      <c r="H41" s="54"/>
      <c r="I41" s="54">
        <f>G41*H41</f>
        <v>0</v>
      </c>
      <c r="J41" s="54"/>
      <c r="K41" s="54"/>
      <c r="L41" s="54">
        <f>J41*K41</f>
        <v>0</v>
      </c>
    </row>
    <row r="42" spans="2:12" x14ac:dyDescent="0.3">
      <c r="B42" s="54" t="s">
        <v>155</v>
      </c>
      <c r="C42" s="54"/>
      <c r="D42" s="54">
        <f>E42*10.764</f>
        <v>0</v>
      </c>
      <c r="E42" s="72">
        <f>SUM(E6:E41)</f>
        <v>0</v>
      </c>
      <c r="F42" s="54"/>
      <c r="G42" s="54"/>
      <c r="H42" s="54">
        <f>I42*10.764</f>
        <v>0</v>
      </c>
      <c r="I42" s="71">
        <f>SUM(I6:I41)</f>
        <v>0</v>
      </c>
      <c r="J42" s="54"/>
      <c r="K42" s="54">
        <f>L42*10.764</f>
        <v>0</v>
      </c>
      <c r="L42" s="70">
        <f>SUM(L6:L41)</f>
        <v>0</v>
      </c>
    </row>
    <row r="44" spans="2:12" x14ac:dyDescent="0.3">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2025-09-15T06:38:31Z</cp:lastPrinted>
  <dcterms:created xsi:type="dcterms:W3CDTF">2019-07-16T09:29:46Z</dcterms:created>
  <dcterms:modified xsi:type="dcterms:W3CDTF">2025-09-15T06:43:46Z</dcterms:modified>
</cp:coreProperties>
</file>