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620" tabRatio="849"/>
  </bookViews>
  <sheets>
    <sheet name="Report (2)" sheetId="1" r:id="rId1"/>
    <sheet name="Note" sheetId="12" r:id="rId2"/>
    <sheet name="1" sheetId="2" r:id="rId3"/>
    <sheet name="2" sheetId="11" r:id="rId4"/>
    <sheet name="3" sheetId="10" r:id="rId5"/>
    <sheet name="VALUATION" sheetId="13" r:id="rId6"/>
  </sheets>
  <definedNames>
    <definedName name="_xlnm.Print_Area" localSheetId="0">'Report (2)'!$A$1:$J$206</definedName>
  </definedNames>
  <calcPr calcId="162913"/>
</workbook>
</file>

<file path=xl/calcChain.xml><?xml version="1.0" encoding="utf-8"?>
<calcChain xmlns="http://schemas.openxmlformats.org/spreadsheetml/2006/main">
  <c r="F3" i="1" l="1"/>
  <c r="L99" i="1"/>
  <c r="L98" i="1"/>
  <c r="L97" i="1"/>
  <c r="L85" i="1"/>
  <c r="L84" i="1"/>
  <c r="L83" i="1"/>
  <c r="L68" i="1"/>
  <c r="L67" i="1"/>
  <c r="L66" i="1"/>
  <c r="I58" i="1"/>
  <c r="I89" i="1"/>
  <c r="I72" i="1"/>
  <c r="D63" i="1" l="1"/>
  <c r="D95" i="1"/>
  <c r="D94" i="1"/>
  <c r="L93" i="1"/>
  <c r="C92" i="1" s="1"/>
  <c r="D92" i="1" s="1"/>
  <c r="L91" i="1"/>
  <c r="L92" i="1"/>
  <c r="D101" i="1"/>
  <c r="D99" i="1"/>
  <c r="D97" i="1"/>
  <c r="L94" i="1"/>
  <c r="L95" i="1" s="1"/>
  <c r="L100" i="1" s="1"/>
  <c r="D100" i="1"/>
  <c r="D98" i="1"/>
  <c r="D96" i="1"/>
  <c r="L79" i="1"/>
  <c r="C78" i="1" s="1"/>
  <c r="D78" i="1" s="1"/>
  <c r="L77" i="1"/>
  <c r="D87" i="1"/>
  <c r="D85" i="1"/>
  <c r="D83" i="1"/>
  <c r="D81" i="1"/>
  <c r="D86" i="1"/>
  <c r="D84" i="1"/>
  <c r="D82" i="1"/>
  <c r="D80" i="1"/>
  <c r="L78" i="1"/>
  <c r="L80" i="1"/>
  <c r="L81" i="1" s="1"/>
  <c r="L82" i="1" s="1"/>
  <c r="L61" i="1"/>
  <c r="D67" i="1"/>
  <c r="D70" i="1"/>
  <c r="D68" i="1"/>
  <c r="D66" i="1"/>
  <c r="D64" i="1"/>
  <c r="L62" i="1"/>
  <c r="C61" i="1" s="1"/>
  <c r="D61" i="1" s="1"/>
  <c r="L60" i="1"/>
  <c r="L63" i="1"/>
  <c r="L64" i="1" s="1"/>
  <c r="L69" i="1" s="1"/>
  <c r="D69" i="1"/>
  <c r="D65" i="1"/>
  <c r="F12" i="13"/>
  <c r="G12" i="13" s="1"/>
  <c r="F7" i="13"/>
  <c r="G7" i="13" s="1"/>
  <c r="F8" i="13"/>
  <c r="F9" i="13"/>
  <c r="G9" i="13" s="1"/>
  <c r="F10" i="13"/>
  <c r="G10" i="13" s="1"/>
  <c r="F11" i="13"/>
  <c r="G8" i="13"/>
  <c r="G11" i="13"/>
  <c r="E6" i="13"/>
  <c r="F6" i="13" s="1"/>
  <c r="G6" i="13" s="1"/>
  <c r="F5" i="13"/>
  <c r="G5" i="13" s="1"/>
  <c r="L96" i="1" l="1"/>
  <c r="L101" i="1" s="1"/>
  <c r="C93" i="1" s="1"/>
  <c r="L86" i="1"/>
  <c r="L87" i="1" s="1"/>
  <c r="C79" i="1" s="1"/>
  <c r="H78" i="1" s="1"/>
  <c r="L65" i="1"/>
  <c r="L70" i="1" s="1"/>
  <c r="C62" i="1" s="1"/>
  <c r="D62" i="1" s="1"/>
  <c r="G13" i="13"/>
  <c r="D50" i="1"/>
  <c r="F92" i="1" l="1"/>
  <c r="K88" i="1" s="1"/>
  <c r="C90" i="1" s="1"/>
  <c r="D93" i="1"/>
  <c r="H92" i="1"/>
  <c r="F78" i="1"/>
  <c r="K71" i="1" s="1"/>
  <c r="D79" i="1"/>
  <c r="F61" i="1"/>
  <c r="K57" i="1" s="1"/>
  <c r="C59" i="1" s="1"/>
  <c r="H61" i="1"/>
  <c r="B16" i="10"/>
  <c r="E10" i="10" s="1"/>
  <c r="B14" i="10"/>
  <c r="E9" i="10" s="1"/>
  <c r="B12" i="10"/>
  <c r="E8" i="10" s="1"/>
  <c r="B10" i="10"/>
  <c r="E7" i="10" s="1"/>
  <c r="B8" i="10"/>
  <c r="K7" i="10" s="1"/>
  <c r="H15" i="10" s="1"/>
  <c r="I6" i="10"/>
  <c r="G13" i="10" s="1"/>
  <c r="B6" i="10"/>
  <c r="J7" i="10" s="1"/>
  <c r="H14" i="10" s="1"/>
  <c r="E4" i="10"/>
  <c r="B16" i="11"/>
  <c r="O7" i="11" s="1"/>
  <c r="H19" i="11" s="1"/>
  <c r="B14" i="11"/>
  <c r="E9" i="11" s="1"/>
  <c r="B12" i="11"/>
  <c r="M7" i="11" s="1"/>
  <c r="H17" i="11" s="1"/>
  <c r="B10" i="11"/>
  <c r="E7" i="11" s="1"/>
  <c r="B8" i="11"/>
  <c r="K7" i="11" s="1"/>
  <c r="H15" i="11" s="1"/>
  <c r="I6" i="11"/>
  <c r="I7" i="11" s="1"/>
  <c r="H13" i="11" s="1"/>
  <c r="B6" i="11"/>
  <c r="J7" i="11" s="1"/>
  <c r="H14" i="11" s="1"/>
  <c r="E4" i="11"/>
  <c r="E6" i="11" l="1"/>
  <c r="O7" i="10"/>
  <c r="H19" i="10" s="1"/>
  <c r="L7" i="11"/>
  <c r="H16" i="11" s="1"/>
  <c r="E8" i="11"/>
  <c r="K6" i="10"/>
  <c r="G15" i="10" s="1"/>
  <c r="M6" i="11"/>
  <c r="G17" i="11" s="1"/>
  <c r="O6" i="10"/>
  <c r="G19" i="10" s="1"/>
  <c r="E6" i="10"/>
  <c r="L6" i="11"/>
  <c r="G16" i="11" s="1"/>
  <c r="E10" i="11"/>
  <c r="L6" i="10"/>
  <c r="G16" i="10" s="1"/>
  <c r="L7" i="10"/>
  <c r="H16" i="10" s="1"/>
  <c r="M6" i="10"/>
  <c r="G17" i="10" s="1"/>
  <c r="I7" i="10"/>
  <c r="H13" i="10" s="1"/>
  <c r="M7" i="10"/>
  <c r="H17" i="10" s="1"/>
  <c r="E5" i="10"/>
  <c r="J6" i="10"/>
  <c r="G14" i="10" s="1"/>
  <c r="N6" i="10"/>
  <c r="G18" i="10" s="1"/>
  <c r="N7" i="10"/>
  <c r="H18" i="10" s="1"/>
  <c r="E5" i="11"/>
  <c r="J6" i="11"/>
  <c r="G14" i="11" s="1"/>
  <c r="N6" i="11"/>
  <c r="G18" i="11" s="1"/>
  <c r="N7" i="11"/>
  <c r="H18" i="11" s="1"/>
  <c r="G13" i="11"/>
  <c r="K6" i="11"/>
  <c r="G15" i="11" s="1"/>
  <c r="O6" i="11"/>
  <c r="G19" i="11" s="1"/>
  <c r="H20" i="11" l="1"/>
  <c r="H20" i="10"/>
  <c r="G20" i="10"/>
  <c r="G20" i="11"/>
  <c r="D52" i="1"/>
  <c r="B16" i="2" l="1"/>
  <c r="O6" i="2" s="1"/>
  <c r="G19" i="2" s="1"/>
  <c r="B14" i="2"/>
  <c r="E9" i="2" s="1"/>
  <c r="B12" i="2"/>
  <c r="E8" i="2" s="1"/>
  <c r="B10" i="2"/>
  <c r="L7" i="2" s="1"/>
  <c r="H16" i="2" s="1"/>
  <c r="B8" i="2"/>
  <c r="K7" i="2" s="1"/>
  <c r="H15" i="2" s="1"/>
  <c r="I6" i="2"/>
  <c r="G13" i="2" s="1"/>
  <c r="B6" i="2"/>
  <c r="J7" i="2" s="1"/>
  <c r="H14" i="2" s="1"/>
  <c r="E4" i="2"/>
  <c r="M6" i="2" l="1"/>
  <c r="G17" i="2" s="1"/>
  <c r="E6" i="2"/>
  <c r="K6" i="2"/>
  <c r="G15" i="2" s="1"/>
  <c r="M7" i="2"/>
  <c r="H17" i="2" s="1"/>
  <c r="E10" i="2"/>
  <c r="O7" i="2"/>
  <c r="H19" i="2" s="1"/>
  <c r="L6" i="2"/>
  <c r="G16" i="2" s="1"/>
  <c r="E7" i="2"/>
  <c r="I7" i="2"/>
  <c r="H13" i="2" s="1"/>
  <c r="E5" i="2"/>
  <c r="J6" i="2"/>
  <c r="G14" i="2" s="1"/>
  <c r="N6" i="2"/>
  <c r="G18" i="2" s="1"/>
  <c r="N7" i="2"/>
  <c r="H18" i="2" s="1"/>
  <c r="D121" i="1"/>
  <c r="H46" i="1"/>
  <c r="C46" i="1"/>
  <c r="F7" i="1"/>
  <c r="H20" i="2" l="1"/>
  <c r="G20" i="2"/>
</calcChain>
</file>

<file path=xl/sharedStrings.xml><?xml version="1.0" encoding="utf-8"?>
<sst xmlns="http://schemas.openxmlformats.org/spreadsheetml/2006/main" count="434" uniqueCount="212">
  <si>
    <t xml:space="preserve">Valuation Report </t>
  </si>
  <si>
    <t>Date:</t>
  </si>
  <si>
    <t>CPC Name:</t>
  </si>
  <si>
    <t>Date Of Property Visit</t>
  </si>
  <si>
    <t>Name of the builder group</t>
  </si>
  <si>
    <t>Name of the builder company</t>
  </si>
  <si>
    <t>Name of the Project</t>
  </si>
  <si>
    <t>Docouments Provided</t>
  </si>
  <si>
    <t xml:space="preserve">Project location details       </t>
  </si>
  <si>
    <t>Locality</t>
  </si>
  <si>
    <t>Road</t>
  </si>
  <si>
    <t>District</t>
  </si>
  <si>
    <t>City</t>
  </si>
  <si>
    <t>Pin Code</t>
  </si>
  <si>
    <t>Near by Landmark</t>
  </si>
  <si>
    <t xml:space="preserve">Distance from city centre: </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</si>
  <si>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</si>
  <si>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</si>
  <si>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</si>
  <si>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</si>
  <si>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</si>
  <si>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</si>
  <si>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</si>
  <si>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</si>
  <si>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</si>
  <si>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</si>
  <si>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</si>
  <si>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</si>
  <si>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</si>
  <si>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</si>
  <si>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</si>
  <si>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</si>
  <si>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</si>
  <si>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</si>
  <si>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</si>
  <si>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</si>
  <si>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</si>
  <si>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Approval details:</t>
  </si>
  <si>
    <t xml:space="preserve">Approved usage of the Property:                                                                                                                                             </t>
  </si>
  <si>
    <t>Residential</t>
  </si>
  <si>
    <t xml:space="preserve">(Restrictive Covenants in regard to Land Use, if any)    </t>
  </si>
  <si>
    <t>No</t>
  </si>
  <si>
    <t>Area Statement Details :</t>
  </si>
  <si>
    <t>Total land area of the project in Sq. Mt.</t>
  </si>
  <si>
    <t>Permissible FSI</t>
  </si>
  <si>
    <t>Permissible TDR/Paid FSI</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</si>
  <si>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</si>
  <si>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</si>
  <si>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</si>
  <si>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</si>
  <si>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</si>
  <si>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</si>
  <si>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</si>
  <si>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Date of approval: </t>
  </si>
  <si>
    <t xml:space="preserve">Commencement date of construction </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</si>
  <si>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</si>
  <si>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</si>
  <si>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</si>
  <si>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</si>
  <si>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</si>
  <si>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</si>
  <si>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</si>
  <si>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</si>
  <si>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</si>
  <si>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</si>
  <si>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</si>
  <si>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</si>
  <si>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</si>
  <si>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</si>
  <si>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</si>
  <si>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Rates of the Property :</t>
  </si>
  <si>
    <t xml:space="preserve">PHOTOGRAPHS OF PROPERTY : 
</t>
  </si>
  <si>
    <t>Google Map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</si>
  <si>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</si>
  <si>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</si>
  <si>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</si>
  <si>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</si>
  <si>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</si>
  <si>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</si>
  <si>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</si>
  <si>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</si>
  <si>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</si>
  <si>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</si>
  <si>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</si>
  <si>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</si>
  <si>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</si>
  <si>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</si>
  <si>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</si>
  <si>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</si>
  <si>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</si>
  <si>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</si>
  <si>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</si>
  <si>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</si>
  <si>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</si>
  <si>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Name &amp; No of Wings</t>
  </si>
  <si>
    <t>Developed</t>
  </si>
  <si>
    <t>Total Fungible Area to Project</t>
  </si>
  <si>
    <t>Rate of Flats as quoted by builder</t>
  </si>
  <si>
    <t>27/09/2019.</t>
  </si>
  <si>
    <t>Proposed no of Floors</t>
  </si>
  <si>
    <t>Refer Data</t>
  </si>
  <si>
    <t>M/s. Adhiraj Constructions Pvt. Ltd.</t>
  </si>
  <si>
    <t>Axis Goregaon</t>
  </si>
  <si>
    <t>Adhiraj Samyama ,Proposed Rental Housing Scheme On Plot Bearing S.No.- 64/2, 66/2, 67/1, 67/2/(1), 67/2/(2), 67/4, 68/1A, 68/1B, 68/2, 68/4, 69/0, 70/1, 70/2, 71/2, 71/3, 71/4, 72/1A, 72/1B, 72/3, 76/1, 76/2(1), 76/2(2), 77/1, 77/2, 79/3, 86/1, 86/2, 88/0, 89/1, 89/2, 90/0, 91/3, 99/2 Village - Rohinjan, Sector 36, Near CIDCO Project, Behind Rapid Action Force HQ, Kharghar, Navi Mumbai, Tal.- Panvel, Dist.- Raigad 410210.</t>
  </si>
  <si>
    <t>64/2, 66/2, 67/1, 67/2/(1), 67/2/(2), 67/4, 68/1A, 68/1B, 68/2, 68/4, 69/0, 70/1, 70/2, 71/2, 71/3, 71/4, 72/1A, 72/1B, 72/3, 76/1, 76/2(1), 76/2(2), 77/1, 77/2, 79/3, 86/1, 86/2, 88/0, 89/1, 89/2, 90/0, 91/3, 99/2</t>
  </si>
  <si>
    <t>S No.</t>
  </si>
  <si>
    <t>Kharghar</t>
  </si>
  <si>
    <t>Name As per RERA &amp; RERA No.</t>
  </si>
  <si>
    <t>Adhiraj Samyama Tower 1A - P52000004449
Adhiraj Samyama Tower 1B - P52000004493 
Adhiraj Samyama Tower 2A - P52000007539
Adhiraj Samyama Tower 2B - P52000003039
Adhiraj Samyama Tower 3B - P52000004189</t>
  </si>
  <si>
    <t>Rohinjan</t>
  </si>
  <si>
    <t>Panvel Road</t>
  </si>
  <si>
    <t>Arihant Aalishan</t>
  </si>
  <si>
    <t>Open Plot</t>
  </si>
  <si>
    <t>Swapnapurti Project</t>
  </si>
  <si>
    <t>Total plot area - 1,57,450.00 Sqmt. (As per 7/12)</t>
  </si>
  <si>
    <t>3 &amp; 1</t>
  </si>
  <si>
    <t>3,78,633.39 Sqmt. &amp; 1,38,703.25 Sqmt.</t>
  </si>
  <si>
    <t>05 Towers</t>
  </si>
  <si>
    <t>PMC/TPD/1977</t>
  </si>
  <si>
    <t>20/08/2019.</t>
  </si>
  <si>
    <t>Building 1A &amp; 1B - Basement 2 + Basement 1 + Lower Ground + Upper Ground + Podium 1 + Podium 2 + Podium R. G./1st to 44th floor, 
Building 2A &amp; 2B - Basement 1 + Lower Ground + Upper Ground + Podium 1 + Podium 2 + Podium R. G./1st to 55th floor, 
Building 3B - Basement 2 + Basement 1 + Lower Ground + Upper Ground + Podium 1 + Podium 2 + Podium R. G./1st to 55th floor.</t>
  </si>
  <si>
    <t>Other Charges</t>
  </si>
  <si>
    <t>PMC/TPD/1977
Valid Up to: CC upto approved floors as per ammended plan dated 20/08/2019</t>
  </si>
  <si>
    <t>Building 1A &amp; 1B - Basement 2 + Basement 1 + Lower Ground + Upper Ground + Podium 1 + Podium 2 + R. G./1st to 44th floor, 
Building 2A &amp; 2B - Lower Ground + Upper Ground + Podium 1 + Podium 2 + R. G./1st to 53rd floor, 
Building 3B - Basement 1 + Lower Ground + Upper Ground + Podium 1 + Podium 2 + R. G./1st to 53rd floor.</t>
  </si>
  <si>
    <t>(Tower 1A, 1B, 2A, 2B &amp; 3B)</t>
  </si>
  <si>
    <t>31/08/2020.</t>
  </si>
  <si>
    <t>OV ka % Match kiya tha</t>
  </si>
  <si>
    <t>Market Research Data</t>
  </si>
  <si>
    <t>Source</t>
  </si>
  <si>
    <t>Distance from proposed property</t>
  </si>
  <si>
    <t>Flat</t>
  </si>
  <si>
    <t>Net Carpet</t>
  </si>
  <si>
    <t>Saleable Area</t>
  </si>
  <si>
    <t>Rate on Saleable</t>
  </si>
  <si>
    <t>Market Value</t>
  </si>
  <si>
    <t>3BHK</t>
  </si>
  <si>
    <t>4BHK</t>
  </si>
  <si>
    <t>99 Acres</t>
  </si>
  <si>
    <t>Average</t>
  </si>
  <si>
    <t xml:space="preserve">Valuation Adopted </t>
  </si>
  <si>
    <t>Adhiraj Samyama</t>
  </si>
  <si>
    <t>2BHK</t>
  </si>
  <si>
    <t>1BHK</t>
  </si>
  <si>
    <t>`</t>
  </si>
  <si>
    <t>Building 1A &amp; 1B - Floor rise Rs. 30/- 2nd floor, Formation of society Rs. 5000/-, Development charges Rs. 42,760/- &amp; 42,820/- For 2 BHK &amp; 58,600/-, 62,860/-, 58120/-, 62860/- For 3BHK, Corpus fund for common infrastructure &amp; maintenance of building Rs. 58,968/- &amp; 59,076 For 2BHK &amp; 87,480/-, 95,148/-, 86,616/-, 95,148/- For 3BHK, Electric Meter &amp; Installation Rs. 49,140/- &amp; 49,230/- For 2BHK, Rs. 72,900/-, 79,290/-, 72,180/-, 79,290/- For 3BHK, 
Building 2A, 2B - Floor rise Rs. 25/-, Legal charges Rs. 10,000/-, Society formation charges - Rs. 5,000/-, Development charges Rs. 4,70,681/-, Maintenance for 2 years Rs. 1,11,048/-, 
Building 3B  - Floor rise Rs. 25/-, Other charges Rs. 6,70,000/- &amp; 6,75,950/- All charges include in Other charges. Car Parking - Rs. 5,00,000/-</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</si>
  <si>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</si>
  <si>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</si>
  <si>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</si>
  <si>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</si>
  <si>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</si>
  <si>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</si>
  <si>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</si>
  <si>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</si>
  <si>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</si>
  <si>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</si>
  <si>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</si>
  <si>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</si>
  <si>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</si>
  <si>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</si>
  <si>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</si>
  <si>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</si>
  <si>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</si>
  <si>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</si>
  <si>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</si>
  <si>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</si>
  <si>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</si>
  <si>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</si>
  <si>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</si>
  <si>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</si>
  <si>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</si>
  <si>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</si>
  <si>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</si>
  <si>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</si>
  <si>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</si>
  <si>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</si>
  <si>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</si>
  <si>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</si>
  <si>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</si>
  <si>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1A &amp; 1B = Basement 2 + Basement 1 + Lower Ground + Upper Ground + Podium 1 + Podium 2 + Podium R. G./1st to 44th floor</t>
  </si>
  <si>
    <t>Building 2A &amp; 2B = Basement 1 + Lower Ground + Upper Ground + Podium 1 + Podium 2 + Podium R. G./1st to 55th floor</t>
  </si>
  <si>
    <t>Wheather the construction is as per approved Building plan :Under Construction</t>
  </si>
  <si>
    <t>Material laying at Site: :Brick,Sand, Cement, etc.</t>
  </si>
  <si>
    <t>Floor rise</t>
  </si>
  <si>
    <t>Rs. 30/- 2nd floor</t>
  </si>
  <si>
    <t>Society Formation Charges</t>
  </si>
  <si>
    <t>Development charges</t>
  </si>
  <si>
    <t>Electric Meter &amp; Installation</t>
  </si>
  <si>
    <t>Legal charges</t>
  </si>
  <si>
    <t>Maintenance for 2 years</t>
  </si>
  <si>
    <t>Recommended Car Parking</t>
  </si>
  <si>
    <t>Adhiraj Samyama-Tower 1A, 1B, 2A, 2B &amp; 3B
(New Name - Adhiraj Capital City.)</t>
  </si>
  <si>
    <t>Corpus fund for common infrastructure &amp; maintenance</t>
  </si>
  <si>
    <t>Club Membership Charges</t>
  </si>
  <si>
    <t>Authorized Signatory
Name &amp; Seal of the agency</t>
  </si>
  <si>
    <t>1.7 Km from Taloja
Railway Station</t>
  </si>
  <si>
    <t>Raigad</t>
  </si>
  <si>
    <t>Building 3B = Basement 2 + Basement 1 + Lower Ground + Upper Ground + Podium 1 + Podium 2 + Podium R.G./1st to 55th floor</t>
  </si>
  <si>
    <t>Office No. 1031, Wing J, Akshar Business Park, Plot No. 03 Sector 25, Near APMC Market, Vashi, 
Navi Mumbai, Maharashtra 400703 TEL: 022-46090378/79/80                                                                       
E mail : vsjcapf@gmail.com. Web site : www.vsjadon.com</t>
  </si>
  <si>
    <t>Mr. Sumit  - 8108755556</t>
  </si>
  <si>
    <t>Site Person - Contact Details ( Name &amp; Contact No.)</t>
  </si>
  <si>
    <t>PMC/TP/Rohinjan/64/2, 66/2 &amp; Others/21-23/16071/3274/2023</t>
  </si>
  <si>
    <t xml:space="preserve">(Part) O. Certificate No.: 
Approved Upto :
</t>
  </si>
  <si>
    <t>All work Completed. Part OC Received, Please provide Full OC</t>
  </si>
  <si>
    <t>Location Link :</t>
  </si>
  <si>
    <t>Latitude &amp; Longitude :</t>
  </si>
  <si>
    <t>https://maps.app.goo.gl/HprZRQNSjsZGoUmW7</t>
  </si>
  <si>
    <t>19.080816, 73.076930</t>
  </si>
  <si>
    <t>Sale Building (2A &amp; 2B) = LG+UG+P1+P2+Podium R. G./1st to 53rd Floor.</t>
  </si>
  <si>
    <t>Contect Details ( Name &amp; Contact No.)</t>
  </si>
  <si>
    <t>Expected Completion
(As per RERA)</t>
  </si>
  <si>
    <t xml:space="preserve">Tower 1A, 1B &amp; 3B = 30/06/2025
Tower 2A &amp; 2B = Completed
</t>
  </si>
  <si>
    <r>
      <t xml:space="preserve">Remark :
1. Tower 1A, 1B &amp; 3B = Construction work stop, work is same as last Visit (dtd. 15/03/2024). Internal visit was not allowed.
    Tower 2A &amp; 2B = All Work Completed Part OC Received, Please provide Full OC.
2. We have considered rate by verifying it from market inquire.
3. Recommended rate should be considered as all inclusive rate if other charges are not mentioned. (Excluding
GST &amp; other government Taxes)
4. We have considered Other charges from cost sheet.
5. We have updated approved part OC for Tower 2A&amp; 2B From RERA site on 16/03/2024.
6. Since the project has received first CC on 27/09/2019, But construction work of 1A, 1B &amp; 3B is not yet Completed. Please provide revised approved CC for 1A, 1B &amp; 3B.
</t>
    </r>
    <r>
      <rPr>
        <b/>
        <sz val="11"/>
        <color rgb="FFFF0000"/>
        <rFont val="Times New Roman"/>
        <family val="1"/>
      </rPr>
      <t>7. As per RERA, completion period of project Adhiraj Samyama -Tower 1A, 1B &amp; 3B is expired on 30/06/2025 but still project work is pending.</t>
    </r>
    <r>
      <rPr>
        <b/>
        <sz val="11"/>
        <rFont val="Times New Roman"/>
        <family val="1"/>
      </rPr>
      <t xml:space="preserve">
5. Details of project are collected from Mr.Abhilash - 8657540104.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</si>
</sst>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0.00_);_(* \(#,##0.00\);_(* &quot;-&quot;??_);_(@_)"/>
    <numFmt numFmtId="165" formatCode="0.0"/>
    <numFmt numFmtId="166" formatCode="0.000"/>
    <numFmt numFmtId="167" formatCode="_(* #,##0_);_(* \(#,##0\);_(* &quot;-&quot;??_);_(@_)"/>
    <numFmt numFmtId="168" formatCode="_ * #,##0_ ;_ * \-#,##0_ ;_ * &quot;-&quot;??_ ;_ @_ "/>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color rgb="FFFF0000"/>
      <name val="Times New Roman"/>
      <family val="1"/>
    </font>
    <font>
      <sz val="11"/>
      <name val="Times New Roman"/>
      <family val="1"/>
    </font>
    <font>
      <b/>
      <sz val="11"/>
      <name val="Times New Roman"/>
      <family val="1"/>
    </font>
    <font>
      <sz val="11"/>
      <color indexed="8"/>
      <name val="Calibri"/>
      <family val="2"/>
    </font>
    <font>
      <b/>
      <sz val="10"/>
      <color indexed="8"/>
      <name val="Times New Roman"/>
      <family val="1"/>
    </font>
    <font>
      <b/>
      <sz val="11"/>
      <color theme="1"/>
      <name val="Times New Roman"/>
      <family val="1"/>
    </font>
    <font>
      <sz val="11"/>
      <color rgb="FFFF0000"/>
      <name val="Calibri"/>
      <family val="2"/>
      <scheme val="minor"/>
    </font>
    <font>
      <b/>
      <sz val="11"/>
      <color theme="1"/>
      <name val="Calibri"/>
      <family val="2"/>
      <scheme val="minor"/>
    </font>
    <font>
      <sz val="10"/>
      <name val="Times New Roman"/>
      <family val="1"/>
    </font>
    <font>
      <b/>
      <sz val="10"/>
      <name val="Times New Roman"/>
      <family val="1"/>
    </font>
    <font>
      <sz val="11"/>
      <color rgb="FFFF0000"/>
      <name val="Calibri"/>
      <family val="2"/>
    </font>
    <font>
      <sz val="10"/>
      <name val="Arial"/>
      <family val="2"/>
    </font>
    <font>
      <sz val="12"/>
      <color theme="1"/>
      <name val="Times New Roman"/>
      <family val="1"/>
    </font>
    <font>
      <sz val="12"/>
      <name val="Times New Roman"/>
      <family val="1"/>
    </font>
    <font>
      <b/>
      <sz val="12"/>
      <name val="Times New Roman"/>
      <family val="1"/>
    </font>
    <font>
      <sz val="11"/>
      <color rgb="FF000000"/>
      <name val="Times New Roman"/>
      <family val="1"/>
    </font>
    <font>
      <sz val="11"/>
      <color rgb="FF000000"/>
      <name val="Calibri"/>
      <family val="2"/>
    </font>
    <font>
      <b/>
      <sz val="11"/>
      <color rgb="FFFF0000"/>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
    <xf numFmtId="0" fontId="0" fillId="0" borderId="0"/>
    <xf numFmtId="0" fontId="4" fillId="0" borderId="0"/>
    <xf numFmtId="0" fontId="11" fillId="0" borderId="0"/>
    <xf numFmtId="0" fontId="3" fillId="0" borderId="0"/>
    <xf numFmtId="0" fontId="1" fillId="0" borderId="0"/>
    <xf numFmtId="0" fontId="1" fillId="0" borderId="0"/>
    <xf numFmtId="0" fontId="11" fillId="0" borderId="0"/>
    <xf numFmtId="0" fontId="1" fillId="0" borderId="0"/>
    <xf numFmtId="164" fontId="11" fillId="0" borderId="0" applyFont="0" applyFill="0" applyBorder="0" applyAlignment="0" applyProtection="0"/>
    <xf numFmtId="0" fontId="19" fillId="0" borderId="0"/>
    <xf numFmtId="43" fontId="24" fillId="0" borderId="0" applyFont="0" applyFill="0" applyBorder="0" applyAlignment="0" applyProtection="0"/>
    <xf numFmtId="0" fontId="26" fillId="0" borderId="0" applyNumberFormat="0" applyFill="0" applyBorder="0" applyAlignment="0" applyProtection="0"/>
  </cellStyleXfs>
  <cellXfs count="223">
    <xf numFmtId="0" fontId="0" fillId="0" borderId="0" xfId="0"/>
    <xf numFmtId="0" fontId="7" fillId="0" borderId="4" xfId="1" applyFont="1" applyBorder="1" applyAlignment="1">
      <alignment vertical="top" wrapText="1"/>
    </xf>
    <xf numFmtId="0" fontId="7" fillId="0" borderId="4" xfId="1" applyFont="1" applyBorder="1" applyAlignment="1">
      <alignment vertical="top"/>
    </xf>
    <xf numFmtId="0" fontId="8" fillId="0" borderId="3" xfId="1" applyFont="1" applyBorder="1" applyAlignment="1">
      <alignment vertical="top" wrapText="1"/>
    </xf>
    <xf numFmtId="0" fontId="7" fillId="0" borderId="3" xfId="1" applyFont="1" applyBorder="1" applyAlignment="1">
      <alignment vertical="top" wrapText="1"/>
    </xf>
    <xf numFmtId="0" fontId="3" fillId="0" borderId="0" xfId="3"/>
    <xf numFmtId="0" fontId="15" fillId="2" borderId="4" xfId="3" applyFont="1" applyFill="1" applyBorder="1"/>
    <xf numFmtId="0" fontId="3" fillId="0" borderId="4" xfId="3" applyBorder="1"/>
    <xf numFmtId="0" fontId="3" fillId="0" borderId="13" xfId="3" applyBorder="1"/>
    <xf numFmtId="0" fontId="3" fillId="0" borderId="0" xfId="3" applyAlignment="1">
      <alignment wrapText="1"/>
    </xf>
    <xf numFmtId="0" fontId="3" fillId="0" borderId="4" xfId="3" applyBorder="1" applyAlignment="1">
      <alignment wrapText="1"/>
    </xf>
    <xf numFmtId="0" fontId="14" fillId="0" borderId="0" xfId="3" applyFont="1"/>
    <xf numFmtId="0" fontId="9" fillId="0" borderId="4" xfId="1" applyFont="1" applyBorder="1" applyAlignment="1">
      <alignment vertical="top" wrapText="1"/>
    </xf>
    <xf numFmtId="0" fontId="2" fillId="2" borderId="0" xfId="3" applyFont="1" applyFill="1"/>
    <xf numFmtId="0" fontId="3" fillId="2" borderId="0" xfId="3" applyFill="1"/>
    <xf numFmtId="0" fontId="11" fillId="0" borderId="0" xfId="6"/>
    <xf numFmtId="0" fontId="1" fillId="0" borderId="0" xfId="7"/>
    <xf numFmtId="0" fontId="15" fillId="0" borderId="4" xfId="7" applyFont="1" applyBorder="1" applyAlignment="1">
      <alignment horizontal="center" vertical="top" wrapText="1"/>
    </xf>
    <xf numFmtId="0" fontId="18" fillId="0" borderId="0" xfId="6" applyFont="1"/>
    <xf numFmtId="0" fontId="1" fillId="0" borderId="4" xfId="7" applyBorder="1" applyAlignment="1">
      <alignment horizontal="center" vertical="center"/>
    </xf>
    <xf numFmtId="0" fontId="1" fillId="0" borderId="4" xfId="7" applyBorder="1" applyAlignment="1">
      <alignment horizontal="left" vertical="center"/>
    </xf>
    <xf numFmtId="1" fontId="1" fillId="0" borderId="4" xfId="7" applyNumberFormat="1" applyBorder="1" applyAlignment="1">
      <alignment horizontal="center" vertical="center"/>
    </xf>
    <xf numFmtId="167" fontId="1" fillId="0" borderId="4" xfId="8" applyNumberFormat="1" applyFont="1" applyBorder="1" applyAlignment="1">
      <alignment horizontal="right" vertical="center"/>
    </xf>
    <xf numFmtId="0" fontId="15" fillId="0" borderId="4" xfId="7" applyFont="1" applyBorder="1" applyAlignment="1">
      <alignment horizontal="center" vertical="center"/>
    </xf>
    <xf numFmtId="1" fontId="14" fillId="0" borderId="4" xfId="7" applyNumberFormat="1" applyFont="1" applyBorder="1" applyAlignment="1">
      <alignment horizontal="center" vertical="center"/>
    </xf>
    <xf numFmtId="0" fontId="11" fillId="0" borderId="4" xfId="6" applyBorder="1" applyAlignment="1">
      <alignment horizontal="center" vertical="center"/>
    </xf>
    <xf numFmtId="0" fontId="20" fillId="0" borderId="19" xfId="1" applyFont="1" applyBorder="1" applyProtection="1">
      <protection hidden="1"/>
    </xf>
    <xf numFmtId="0" fontId="20" fillId="0" borderId="0" xfId="1" applyFont="1" applyProtection="1">
      <protection hidden="1"/>
    </xf>
    <xf numFmtId="0" fontId="23" fillId="0" borderId="0" xfId="0" applyFont="1" applyProtection="1">
      <protection hidden="1"/>
    </xf>
    <xf numFmtId="0" fontId="23" fillId="0" borderId="32" xfId="0" applyFont="1" applyBorder="1" applyProtection="1">
      <protection hidden="1"/>
    </xf>
    <xf numFmtId="0" fontId="21" fillId="0" borderId="4" xfId="1" applyFont="1" applyBorder="1" applyAlignment="1" applyProtection="1">
      <alignment horizontal="center" vertical="top" wrapText="1"/>
      <protection locked="0"/>
    </xf>
    <xf numFmtId="0" fontId="21" fillId="0" borderId="21" xfId="1" applyFont="1" applyBorder="1" applyAlignment="1" applyProtection="1">
      <alignment horizontal="center" vertical="top"/>
      <protection locked="0"/>
    </xf>
    <xf numFmtId="0" fontId="21" fillId="0" borderId="4" xfId="1" applyFont="1" applyBorder="1" applyAlignment="1" applyProtection="1">
      <alignment horizontal="center" vertical="top"/>
      <protection locked="0"/>
    </xf>
    <xf numFmtId="0" fontId="7" fillId="0" borderId="1" xfId="1" applyFont="1" applyBorder="1" applyAlignment="1">
      <alignment vertical="top"/>
    </xf>
    <xf numFmtId="0" fontId="7" fillId="0" borderId="4" xfId="1" applyFont="1" applyBorder="1" applyAlignment="1">
      <alignment horizontal="left" vertical="top"/>
    </xf>
    <xf numFmtId="0" fontId="6" fillId="0" borderId="0" xfId="1" applyFont="1"/>
    <xf numFmtId="0" fontId="20" fillId="0" borderId="20" xfId="1" applyFont="1" applyBorder="1" applyProtection="1">
      <protection hidden="1"/>
    </xf>
    <xf numFmtId="0" fontId="20" fillId="0" borderId="23" xfId="1" applyFont="1" applyBorder="1" applyProtection="1">
      <protection hidden="1"/>
    </xf>
    <xf numFmtId="0" fontId="20" fillId="0" borderId="23" xfId="1" applyFont="1" applyBorder="1"/>
    <xf numFmtId="0" fontId="21" fillId="0" borderId="4" xfId="1" applyFont="1" applyBorder="1" applyAlignment="1" applyProtection="1">
      <alignment horizontal="center" wrapText="1"/>
      <protection locked="0"/>
    </xf>
    <xf numFmtId="0" fontId="23" fillId="0" borderId="23" xfId="0" applyFont="1" applyBorder="1" applyProtection="1">
      <protection hidden="1"/>
    </xf>
    <xf numFmtId="1" fontId="21" fillId="0" borderId="4" xfId="1" applyNumberFormat="1" applyFont="1" applyBorder="1" applyAlignment="1" applyProtection="1">
      <alignment horizontal="center" wrapText="1"/>
      <protection locked="0"/>
    </xf>
    <xf numFmtId="1" fontId="0" fillId="0" borderId="23" xfId="0" applyNumberFormat="1" applyBorder="1"/>
    <xf numFmtId="1" fontId="0" fillId="0" borderId="23" xfId="0" applyNumberFormat="1" applyBorder="1" applyAlignment="1">
      <alignment horizontal="right"/>
    </xf>
    <xf numFmtId="0" fontId="21" fillId="0" borderId="28" xfId="1" applyFont="1" applyBorder="1" applyAlignment="1" applyProtection="1">
      <alignment horizontal="center" wrapText="1"/>
      <protection locked="0"/>
    </xf>
    <xf numFmtId="1" fontId="0" fillId="0" borderId="33" xfId="0" applyNumberFormat="1" applyBorder="1"/>
    <xf numFmtId="0" fontId="6" fillId="0" borderId="0" xfId="0" applyFont="1"/>
    <xf numFmtId="0" fontId="12" fillId="0" borderId="0" xfId="1" applyFont="1" applyAlignment="1">
      <alignment vertical="top"/>
    </xf>
    <xf numFmtId="0" fontId="5" fillId="0" borderId="0" xfId="1" applyFont="1" applyAlignment="1">
      <alignment vertical="top" wrapText="1"/>
    </xf>
    <xf numFmtId="0" fontId="13" fillId="0" borderId="0" xfId="1" applyFont="1"/>
    <xf numFmtId="0" fontId="5" fillId="0" borderId="4" xfId="1" applyFont="1" applyBorder="1" applyAlignment="1">
      <alignment horizontal="left" vertical="top"/>
    </xf>
    <xf numFmtId="0" fontId="21" fillId="0" borderId="21" xfId="1" applyFont="1" applyBorder="1" applyAlignment="1" applyProtection="1">
      <alignment horizontal="center" vertical="top"/>
      <protection locked="0"/>
    </xf>
    <xf numFmtId="0" fontId="21" fillId="0" borderId="4" xfId="1" applyFont="1" applyBorder="1" applyAlignment="1" applyProtection="1">
      <alignment horizontal="center" vertical="top"/>
      <protection locked="0"/>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22" fillId="0" borderId="21" xfId="1" applyFont="1" applyBorder="1" applyAlignment="1" applyProtection="1">
      <alignment horizontal="center" vertical="top" wrapText="1"/>
      <protection locked="0"/>
    </xf>
    <xf numFmtId="0" fontId="22" fillId="0" borderId="4" xfId="1" applyFont="1" applyBorder="1" applyAlignment="1" applyProtection="1">
      <alignment horizontal="center" vertical="top" wrapText="1"/>
      <protection locked="0"/>
    </xf>
    <xf numFmtId="9" fontId="22" fillId="0" borderId="4" xfId="1" applyNumberFormat="1" applyFont="1" applyBorder="1" applyAlignment="1" applyProtection="1">
      <alignment horizontal="center" vertical="top"/>
      <protection locked="0"/>
    </xf>
    <xf numFmtId="0" fontId="22" fillId="0" borderId="4" xfId="1" applyFont="1" applyBorder="1" applyAlignment="1" applyProtection="1">
      <alignment horizontal="center" vertical="top"/>
      <protection locked="0"/>
    </xf>
    <xf numFmtId="0" fontId="22" fillId="0" borderId="25" xfId="1" applyFont="1" applyBorder="1" applyAlignment="1" applyProtection="1">
      <alignment horizontal="center" vertical="top"/>
      <protection locked="0"/>
    </xf>
    <xf numFmtId="0" fontId="6" fillId="0" borderId="1"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6" fillId="0" borderId="3" xfId="1" applyFont="1" applyBorder="1" applyAlignment="1" applyProtection="1">
      <alignment horizontal="left" vertical="center" wrapText="1"/>
      <protection locked="0"/>
    </xf>
    <xf numFmtId="0" fontId="22" fillId="0" borderId="36" xfId="1" applyFont="1" applyBorder="1" applyAlignment="1" applyProtection="1">
      <alignment horizontal="center" vertical="center"/>
      <protection locked="0"/>
    </xf>
    <xf numFmtId="0" fontId="22" fillId="0" borderId="12" xfId="1" applyFont="1" applyBorder="1" applyAlignment="1" applyProtection="1">
      <alignment horizontal="center" vertical="center"/>
      <protection locked="0"/>
    </xf>
    <xf numFmtId="0" fontId="22" fillId="0" borderId="34" xfId="1" applyFont="1" applyBorder="1" applyAlignment="1" applyProtection="1">
      <alignment horizontal="center" vertical="center"/>
      <protection locked="0"/>
    </xf>
    <xf numFmtId="0" fontId="22" fillId="0" borderId="10" xfId="1" applyFont="1" applyBorder="1" applyAlignment="1" applyProtection="1">
      <alignment horizontal="center" vertical="center"/>
      <protection locked="0"/>
    </xf>
    <xf numFmtId="9" fontId="22" fillId="0" borderId="37" xfId="1" applyNumberFormat="1" applyFont="1" applyBorder="1" applyAlignment="1" applyProtection="1">
      <alignment horizontal="center" vertical="center" wrapText="1"/>
      <protection locked="0"/>
    </xf>
    <xf numFmtId="0" fontId="22" fillId="0" borderId="37" xfId="1" applyFont="1" applyBorder="1" applyAlignment="1" applyProtection="1">
      <alignment horizontal="center" vertical="center" wrapText="1"/>
      <protection locked="0"/>
    </xf>
    <xf numFmtId="0" fontId="22" fillId="0" borderId="4" xfId="1" applyFont="1" applyBorder="1" applyAlignment="1" applyProtection="1">
      <alignment horizontal="center" vertical="center" wrapText="1"/>
      <protection locked="0"/>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5" fillId="0" borderId="5"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10" xfId="1" applyFont="1" applyBorder="1" applyAlignment="1">
      <alignment horizontal="left" vertical="top" wrapText="1"/>
    </xf>
    <xf numFmtId="0" fontId="26" fillId="0" borderId="1" xfId="11" applyBorder="1" applyAlignment="1">
      <alignment horizontal="left" vertical="top"/>
    </xf>
    <xf numFmtId="0" fontId="22" fillId="0" borderId="34" xfId="1" applyFont="1" applyBorder="1" applyAlignment="1" applyProtection="1">
      <alignment horizontal="center" vertical="top" wrapText="1"/>
      <protection locked="0"/>
    </xf>
    <xf numFmtId="0" fontId="22" fillId="0" borderId="10" xfId="1" applyFont="1" applyBorder="1" applyAlignment="1" applyProtection="1">
      <alignment horizontal="center" vertical="top" wrapText="1"/>
      <protection locked="0"/>
    </xf>
    <xf numFmtId="0" fontId="22" fillId="0" borderId="8"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22" fillId="0" borderId="35" xfId="1" applyFont="1" applyBorder="1" applyAlignment="1" applyProtection="1">
      <alignment horizontal="left" vertical="top" wrapText="1"/>
      <protection locked="0"/>
    </xf>
    <xf numFmtId="0" fontId="21" fillId="0" borderId="1" xfId="1" applyFont="1" applyBorder="1" applyAlignment="1" applyProtection="1">
      <alignment horizontal="center" vertical="top"/>
      <protection locked="0"/>
    </xf>
    <xf numFmtId="0" fontId="21" fillId="0" borderId="3" xfId="1" applyFont="1" applyBorder="1" applyAlignment="1" applyProtection="1">
      <alignment horizontal="center" vertical="top"/>
      <protection locked="0"/>
    </xf>
    <xf numFmtId="0" fontId="21" fillId="0" borderId="22" xfId="1" applyFont="1" applyBorder="1" applyAlignment="1" applyProtection="1">
      <alignment horizontal="center" vertical="top"/>
      <protection locked="0"/>
    </xf>
    <xf numFmtId="0" fontId="22" fillId="0" borderId="21" xfId="1" applyFont="1" applyBorder="1" applyAlignment="1" applyProtection="1">
      <alignment horizontal="left" vertical="top"/>
      <protection locked="0"/>
    </xf>
    <xf numFmtId="0" fontId="22" fillId="0" borderId="4" xfId="1" applyFont="1" applyBorder="1" applyAlignment="1" applyProtection="1">
      <alignment horizontal="left" vertical="top"/>
      <protection locked="0"/>
    </xf>
    <xf numFmtId="0" fontId="22" fillId="0" borderId="1" xfId="1" applyFont="1" applyBorder="1" applyAlignment="1" applyProtection="1">
      <alignment horizontal="left" vertical="top" wrapText="1"/>
      <protection locked="0"/>
    </xf>
    <xf numFmtId="0" fontId="22" fillId="0" borderId="2" xfId="1" applyFont="1" applyBorder="1" applyAlignment="1" applyProtection="1">
      <alignment horizontal="left" vertical="top" wrapText="1"/>
      <protection locked="0"/>
    </xf>
    <xf numFmtId="0" fontId="22" fillId="0" borderId="22" xfId="1" applyFont="1" applyBorder="1" applyAlignment="1" applyProtection="1">
      <alignment horizontal="left" vertical="top" wrapText="1"/>
      <protection locked="0"/>
    </xf>
    <xf numFmtId="0" fontId="21" fillId="0" borderId="24" xfId="1" applyFont="1" applyBorder="1" applyAlignment="1" applyProtection="1">
      <alignment horizontal="center" vertical="top" wrapText="1"/>
      <protection locked="0"/>
    </xf>
    <xf numFmtId="0" fontId="21" fillId="0" borderId="3" xfId="1" applyFont="1" applyBorder="1" applyAlignment="1" applyProtection="1">
      <alignment horizontal="center" vertical="top" wrapText="1"/>
      <protection locked="0"/>
    </xf>
    <xf numFmtId="0" fontId="21" fillId="0" borderId="4" xfId="1" applyFont="1" applyBorder="1" applyAlignment="1" applyProtection="1">
      <alignment horizontal="center" vertical="top" wrapText="1"/>
      <protection locked="0"/>
    </xf>
    <xf numFmtId="0" fontId="21" fillId="0" borderId="25" xfId="1" applyFont="1" applyBorder="1" applyAlignment="1" applyProtection="1">
      <alignment horizontal="center" vertical="top" wrapText="1"/>
      <protection locked="0"/>
    </xf>
    <xf numFmtId="0" fontId="9" fillId="0" borderId="1" xfId="1" applyFont="1" applyBorder="1" applyAlignment="1">
      <alignment horizontal="left" vertical="top"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168" fontId="16" fillId="0" borderId="1" xfId="10" applyNumberFormat="1" applyFont="1" applyFill="1" applyBorder="1" applyAlignment="1">
      <alignment horizontal="right" vertical="top" wrapText="1"/>
    </xf>
    <xf numFmtId="168" fontId="16" fillId="0" borderId="2" xfId="10" applyNumberFormat="1" applyFont="1" applyFill="1" applyBorder="1" applyAlignment="1">
      <alignment horizontal="right" vertical="top" wrapText="1"/>
    </xf>
    <xf numFmtId="168" fontId="16" fillId="0" borderId="3" xfId="10" applyNumberFormat="1" applyFont="1" applyFill="1" applyBorder="1" applyAlignment="1">
      <alignment horizontal="right" vertical="top" wrapText="1"/>
    </xf>
    <xf numFmtId="0" fontId="21" fillId="0" borderId="21" xfId="1" applyFont="1" applyBorder="1" applyAlignment="1" applyProtection="1">
      <alignment horizontal="center" vertical="top" wrapText="1"/>
      <protection locked="0"/>
    </xf>
    <xf numFmtId="9" fontId="21" fillId="0" borderId="1" xfId="1" applyNumberFormat="1" applyFont="1" applyBorder="1" applyAlignment="1" applyProtection="1">
      <alignment horizontal="center" vertical="center" wrapText="1"/>
      <protection hidden="1"/>
    </xf>
    <xf numFmtId="9" fontId="21" fillId="0" borderId="3" xfId="1" applyNumberFormat="1" applyFont="1" applyBorder="1" applyAlignment="1" applyProtection="1">
      <alignment horizontal="center" vertical="center" wrapText="1"/>
      <protection hidden="1"/>
    </xf>
    <xf numFmtId="9" fontId="21" fillId="0" borderId="4" xfId="1" applyNumberFormat="1" applyFont="1" applyBorder="1" applyAlignment="1" applyProtection="1">
      <alignment horizontal="center" vertical="center" wrapText="1"/>
      <protection hidden="1"/>
    </xf>
    <xf numFmtId="9" fontId="21" fillId="0" borderId="28" xfId="1" applyNumberFormat="1" applyFont="1" applyBorder="1" applyAlignment="1" applyProtection="1">
      <alignment horizontal="center" vertical="center" wrapText="1"/>
      <protection hidden="1"/>
    </xf>
    <xf numFmtId="9" fontId="21" fillId="0" borderId="5" xfId="1" applyNumberFormat="1" applyFont="1" applyBorder="1" applyAlignment="1" applyProtection="1">
      <alignment horizontal="center" vertical="center" wrapText="1"/>
      <protection hidden="1"/>
    </xf>
    <xf numFmtId="9" fontId="21" fillId="0" borderId="6" xfId="1" applyNumberFormat="1" applyFont="1" applyBorder="1" applyAlignment="1" applyProtection="1">
      <alignment horizontal="center" vertical="center" wrapText="1"/>
      <protection hidden="1"/>
    </xf>
    <xf numFmtId="9" fontId="21" fillId="0" borderId="26" xfId="1" applyNumberFormat="1" applyFont="1" applyBorder="1" applyAlignment="1" applyProtection="1">
      <alignment horizontal="center" vertical="center" wrapText="1"/>
      <protection hidden="1"/>
    </xf>
    <xf numFmtId="9" fontId="21" fillId="0" borderId="11" xfId="1" applyNumberFormat="1" applyFont="1" applyBorder="1" applyAlignment="1" applyProtection="1">
      <alignment horizontal="center" vertical="center" wrapText="1"/>
      <protection hidden="1"/>
    </xf>
    <xf numFmtId="9" fontId="21" fillId="0" borderId="0" xfId="1" applyNumberFormat="1" applyFont="1" applyAlignment="1" applyProtection="1">
      <alignment horizontal="center" vertical="center" wrapText="1"/>
      <protection hidden="1"/>
    </xf>
    <xf numFmtId="9" fontId="21" fillId="0" borderId="23" xfId="1" applyNumberFormat="1" applyFont="1" applyBorder="1" applyAlignment="1" applyProtection="1">
      <alignment horizontal="center" vertical="center" wrapText="1"/>
      <protection hidden="1"/>
    </xf>
    <xf numFmtId="9" fontId="21" fillId="0" borderId="31" xfId="1" applyNumberFormat="1" applyFont="1" applyBorder="1" applyAlignment="1" applyProtection="1">
      <alignment horizontal="center" vertical="center" wrapText="1"/>
      <protection hidden="1"/>
    </xf>
    <xf numFmtId="9" fontId="21" fillId="0" borderId="32" xfId="1" applyNumberFormat="1" applyFont="1" applyBorder="1" applyAlignment="1" applyProtection="1">
      <alignment horizontal="center" vertical="center" wrapText="1"/>
      <protection hidden="1"/>
    </xf>
    <xf numFmtId="9" fontId="21" fillId="0" borderId="33" xfId="1" applyNumberFormat="1" applyFont="1" applyBorder="1" applyAlignment="1" applyProtection="1">
      <alignment horizontal="center" vertical="center" wrapText="1"/>
      <protection hidden="1"/>
    </xf>
    <xf numFmtId="0" fontId="21" fillId="0" borderId="21" xfId="1" applyFont="1" applyBorder="1" applyAlignment="1" applyProtection="1">
      <alignment horizontal="center" vertical="top"/>
      <protection locked="0"/>
    </xf>
    <xf numFmtId="0" fontId="21" fillId="0" borderId="4" xfId="1" applyFont="1" applyBorder="1" applyAlignment="1" applyProtection="1">
      <alignment horizontal="center" vertical="top"/>
      <protection locked="0"/>
    </xf>
    <xf numFmtId="0" fontId="21" fillId="0" borderId="27" xfId="1" applyFont="1" applyBorder="1" applyAlignment="1" applyProtection="1">
      <alignment horizontal="center" vertical="top" wrapText="1"/>
      <protection locked="0"/>
    </xf>
    <xf numFmtId="0" fontId="21" fillId="0" borderId="28" xfId="1" applyFont="1" applyBorder="1" applyAlignment="1" applyProtection="1">
      <alignment horizontal="center" vertical="top" wrapText="1"/>
      <protection locked="0"/>
    </xf>
    <xf numFmtId="9" fontId="21" fillId="0" borderId="29" xfId="1" applyNumberFormat="1" applyFont="1" applyBorder="1" applyAlignment="1" applyProtection="1">
      <alignment horizontal="center" vertical="center" wrapText="1"/>
      <protection hidden="1"/>
    </xf>
    <xf numFmtId="9" fontId="21" fillId="0" borderId="30" xfId="1" applyNumberFormat="1" applyFont="1" applyBorder="1" applyAlignment="1" applyProtection="1">
      <alignment horizontal="center" vertical="center" wrapText="1"/>
      <protection hidden="1"/>
    </xf>
    <xf numFmtId="0" fontId="22" fillId="0" borderId="14" xfId="1" applyFont="1" applyBorder="1" applyAlignment="1" applyProtection="1">
      <alignment horizontal="center" vertical="top" wrapText="1"/>
      <protection locked="0"/>
    </xf>
    <xf numFmtId="0" fontId="22" fillId="0" borderId="15" xfId="1" applyFont="1" applyBorder="1" applyAlignment="1" applyProtection="1">
      <alignment horizontal="center" vertical="top" wrapText="1"/>
      <protection locked="0"/>
    </xf>
    <xf numFmtId="0" fontId="22" fillId="0" borderId="16" xfId="1" applyFont="1" applyBorder="1" applyAlignment="1" applyProtection="1">
      <alignment horizontal="left" vertical="top" wrapText="1"/>
      <protection locked="0"/>
    </xf>
    <xf numFmtId="0" fontId="22" fillId="0" borderId="17" xfId="1" applyFont="1" applyBorder="1" applyAlignment="1" applyProtection="1">
      <alignment horizontal="left" vertical="top" wrapText="1"/>
      <protection locked="0"/>
    </xf>
    <xf numFmtId="0" fontId="22" fillId="0" borderId="18" xfId="1" applyFont="1" applyBorder="1" applyAlignment="1" applyProtection="1">
      <alignment horizontal="left" vertical="top" wrapText="1"/>
      <protection locked="0"/>
    </xf>
    <xf numFmtId="0" fontId="9" fillId="0" borderId="2" xfId="1" applyFont="1" applyBorder="1" applyAlignment="1">
      <alignment horizontal="left" vertical="top"/>
    </xf>
    <xf numFmtId="0" fontId="9" fillId="0" borderId="3" xfId="1" applyFont="1" applyBorder="1" applyAlignment="1">
      <alignment horizontal="left" vertical="top"/>
    </xf>
    <xf numFmtId="0" fontId="7" fillId="0" borderId="5" xfId="1" applyFont="1" applyBorder="1" applyAlignment="1">
      <alignment horizontal="left" vertical="top" wrapTex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9" fillId="0" borderId="1"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7" fillId="0" borderId="4" xfId="1" applyFont="1" applyBorder="1" applyAlignment="1">
      <alignment horizontal="left" vertical="top"/>
    </xf>
    <xf numFmtId="0" fontId="7" fillId="0" borderId="4" xfId="1" applyFont="1" applyBorder="1" applyAlignment="1">
      <alignment horizontal="left" vertical="top" wrapText="1"/>
    </xf>
    <xf numFmtId="14" fontId="9" fillId="0" borderId="1" xfId="1" applyNumberFormat="1" applyFont="1" applyBorder="1" applyAlignment="1">
      <alignment horizontal="left" vertical="top"/>
    </xf>
    <xf numFmtId="14" fontId="9" fillId="0" borderId="2" xfId="1" applyNumberFormat="1" applyFont="1" applyBorder="1" applyAlignment="1">
      <alignment horizontal="left" vertical="top"/>
    </xf>
    <xf numFmtId="14" fontId="9" fillId="0" borderId="3" xfId="1" applyNumberFormat="1" applyFont="1" applyBorder="1" applyAlignment="1">
      <alignment horizontal="left" vertical="top"/>
    </xf>
    <xf numFmtId="0" fontId="7" fillId="0" borderId="1" xfId="1" applyFont="1" applyBorder="1" applyAlignment="1">
      <alignment horizontal="center" vertical="top" wrapText="1"/>
    </xf>
    <xf numFmtId="0" fontId="7" fillId="0" borderId="3" xfId="1" applyFont="1" applyBorder="1" applyAlignment="1">
      <alignment horizontal="center"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5" fillId="0" borderId="1" xfId="1" applyFont="1" applyBorder="1" applyAlignment="1">
      <alignment horizontal="center" vertical="top" wrapText="1"/>
    </xf>
    <xf numFmtId="0" fontId="5" fillId="0" borderId="2" xfId="1" applyFont="1" applyBorder="1" applyAlignment="1">
      <alignment horizontal="center" vertical="top" wrapText="1"/>
    </xf>
    <xf numFmtId="0" fontId="5" fillId="0" borderId="3" xfId="1" applyFont="1" applyBorder="1" applyAlignment="1">
      <alignment horizontal="center" vertical="top" wrapText="1"/>
    </xf>
    <xf numFmtId="0" fontId="5" fillId="0" borderId="1" xfId="1" applyFont="1" applyBorder="1" applyAlignment="1">
      <alignment horizontal="center" vertical="top"/>
    </xf>
    <xf numFmtId="0" fontId="5" fillId="0" borderId="2" xfId="1" applyFont="1" applyBorder="1" applyAlignment="1">
      <alignment horizontal="center" vertical="top"/>
    </xf>
    <xf numFmtId="0" fontId="5" fillId="0" borderId="3" xfId="1" applyFont="1" applyBorder="1" applyAlignment="1">
      <alignment horizontal="center" vertical="top"/>
    </xf>
    <xf numFmtId="0" fontId="5" fillId="0" borderId="2" xfId="1" applyFont="1" applyBorder="1" applyAlignment="1">
      <alignment horizontal="left" vertical="top"/>
    </xf>
    <xf numFmtId="0" fontId="5" fillId="0" borderId="3" xfId="1" applyFont="1" applyBorder="1" applyAlignment="1">
      <alignment horizontal="left"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5" fillId="0" borderId="1" xfId="1" applyFont="1" applyBorder="1" applyAlignment="1">
      <alignment horizontal="left" vertical="top"/>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166" fontId="7" fillId="0" borderId="1" xfId="1" applyNumberFormat="1" applyFont="1" applyBorder="1" applyAlignment="1">
      <alignment horizontal="left" vertical="top"/>
    </xf>
    <xf numFmtId="166" fontId="7" fillId="0" borderId="2" xfId="1" applyNumberFormat="1" applyFont="1" applyBorder="1" applyAlignment="1">
      <alignment horizontal="left" vertical="top"/>
    </xf>
    <xf numFmtId="166" fontId="7" fillId="0" borderId="3" xfId="1" applyNumberFormat="1" applyFont="1" applyBorder="1" applyAlignment="1">
      <alignment horizontal="left" vertical="top"/>
    </xf>
    <xf numFmtId="0" fontId="9" fillId="0" borderId="1" xfId="1" applyFont="1" applyBorder="1" applyAlignment="1">
      <alignment horizontal="left" vertical="top"/>
    </xf>
    <xf numFmtId="166" fontId="7" fillId="0" borderId="1" xfId="1" applyNumberFormat="1" applyFont="1" applyBorder="1" applyAlignment="1">
      <alignment horizontal="left" vertical="top" wrapText="1"/>
    </xf>
    <xf numFmtId="166" fontId="7" fillId="0" borderId="2" xfId="1" applyNumberFormat="1" applyFont="1" applyBorder="1" applyAlignment="1">
      <alignment horizontal="left" vertical="top" wrapText="1"/>
    </xf>
    <xf numFmtId="166" fontId="7" fillId="0" borderId="3" xfId="1" applyNumberFormat="1" applyFont="1" applyBorder="1" applyAlignment="1">
      <alignment horizontal="left" vertical="top" wrapText="1"/>
    </xf>
    <xf numFmtId="14" fontId="5" fillId="0" borderId="1" xfId="1" applyNumberFormat="1" applyFont="1" applyBorder="1" applyAlignment="1">
      <alignment horizontal="left" vertical="top" wrapText="1"/>
    </xf>
    <xf numFmtId="14" fontId="7" fillId="0" borderId="1" xfId="1" applyNumberFormat="1" applyFont="1" applyBorder="1" applyAlignment="1">
      <alignment horizontal="left" vertical="top" wrapText="1"/>
    </xf>
    <xf numFmtId="15" fontId="7" fillId="0" borderId="1" xfId="1" applyNumberFormat="1" applyFont="1" applyBorder="1" applyAlignment="1">
      <alignment horizontal="left" vertical="top" wrapText="1"/>
    </xf>
    <xf numFmtId="0" fontId="9" fillId="0" borderId="4" xfId="1" applyFont="1" applyBorder="1" applyAlignment="1">
      <alignment horizontal="left" vertical="top"/>
    </xf>
    <xf numFmtId="15" fontId="7" fillId="0" borderId="4" xfId="1" applyNumberFormat="1" applyFont="1" applyBorder="1" applyAlignment="1">
      <alignment horizontal="center" vertical="top"/>
    </xf>
    <xf numFmtId="0" fontId="7" fillId="0" borderId="4" xfId="1" applyFont="1" applyBorder="1" applyAlignment="1">
      <alignment horizontal="center" vertical="top"/>
    </xf>
    <xf numFmtId="0" fontId="6" fillId="0" borderId="3" xfId="1" applyFont="1" applyBorder="1" applyAlignment="1">
      <alignment horizontal="left"/>
    </xf>
    <xf numFmtId="14" fontId="9" fillId="0" borderId="1" xfId="1" applyNumberFormat="1" applyFont="1" applyBorder="1" applyAlignment="1">
      <alignment horizontal="left" vertical="top" wrapText="1"/>
    </xf>
    <xf numFmtId="0" fontId="8" fillId="0" borderId="2" xfId="1" applyFont="1" applyBorder="1" applyAlignment="1">
      <alignment horizontal="left" vertical="top"/>
    </xf>
    <xf numFmtId="0" fontId="8" fillId="0" borderId="3" xfId="1" applyFont="1" applyBorder="1" applyAlignment="1">
      <alignment horizontal="left" vertical="top"/>
    </xf>
    <xf numFmtId="0" fontId="5" fillId="0" borderId="1" xfId="1" applyFont="1" applyBorder="1" applyAlignment="1">
      <alignment vertical="top"/>
    </xf>
    <xf numFmtId="0" fontId="5" fillId="0" borderId="2" xfId="1" applyFont="1" applyBorder="1" applyAlignment="1">
      <alignment vertical="top"/>
    </xf>
    <xf numFmtId="0" fontId="5" fillId="0" borderId="3" xfId="1" applyFont="1" applyBorder="1" applyAlignment="1">
      <alignment vertical="top"/>
    </xf>
    <xf numFmtId="4" fontId="7" fillId="0" borderId="1" xfId="1" applyNumberFormat="1" applyFont="1" applyBorder="1" applyAlignment="1">
      <alignment horizontal="center" vertical="top" wrapText="1"/>
    </xf>
    <xf numFmtId="0" fontId="9" fillId="0" borderId="4" xfId="1" applyFont="1" applyBorder="1" applyAlignment="1">
      <alignment horizontal="left" vertical="top" wrapText="1"/>
    </xf>
    <xf numFmtId="0" fontId="9" fillId="0" borderId="4" xfId="1" applyFont="1" applyBorder="1" applyAlignment="1">
      <alignment horizontal="center" vertical="top" wrapText="1"/>
    </xf>
    <xf numFmtId="0" fontId="16" fillId="0" borderId="4" xfId="1" applyFont="1" applyBorder="1" applyAlignment="1">
      <alignment horizontal="left" vertical="top" wrapText="1"/>
    </xf>
    <xf numFmtId="168" fontId="17" fillId="0" borderId="1" xfId="10" applyNumberFormat="1" applyFont="1" applyFill="1" applyBorder="1" applyAlignment="1">
      <alignment horizontal="right" vertical="top" wrapText="1"/>
    </xf>
    <xf numFmtId="168" fontId="17" fillId="0" borderId="2" xfId="10" applyNumberFormat="1" applyFont="1" applyFill="1" applyBorder="1" applyAlignment="1">
      <alignment horizontal="right" vertical="top" wrapText="1"/>
    </xf>
    <xf numFmtId="168" fontId="17" fillId="0" borderId="3" xfId="10" applyNumberFormat="1" applyFont="1" applyFill="1" applyBorder="1" applyAlignment="1">
      <alignment horizontal="right" vertical="top" wrapText="1"/>
    </xf>
    <xf numFmtId="0" fontId="22" fillId="0" borderId="27" xfId="1" applyFont="1" applyBorder="1" applyAlignment="1" applyProtection="1">
      <alignment horizontal="left" vertical="top"/>
      <protection locked="0"/>
    </xf>
    <xf numFmtId="0" fontId="22" fillId="0" borderId="28" xfId="1" applyFont="1" applyBorder="1" applyAlignment="1" applyProtection="1">
      <alignment horizontal="left" vertical="top"/>
      <protection locked="0"/>
    </xf>
    <xf numFmtId="0" fontId="22" fillId="0" borderId="29" xfId="1" applyFont="1" applyBorder="1" applyAlignment="1" applyProtection="1">
      <alignment horizontal="left" vertical="top" wrapText="1"/>
      <protection locked="0"/>
    </xf>
    <xf numFmtId="0" fontId="22" fillId="0" borderId="38" xfId="1" applyFont="1" applyBorder="1" applyAlignment="1" applyProtection="1">
      <alignment horizontal="left" vertical="top" wrapText="1"/>
      <protection locked="0"/>
    </xf>
    <xf numFmtId="0" fontId="22" fillId="0" borderId="39" xfId="1" applyFont="1" applyBorder="1" applyAlignment="1" applyProtection="1">
      <alignment horizontal="left" vertical="top" wrapText="1"/>
      <protection locked="0"/>
    </xf>
    <xf numFmtId="0" fontId="5" fillId="0" borderId="0" xfId="1" applyFont="1" applyAlignment="1">
      <alignment horizontal="center" vertical="top" wrapText="1"/>
    </xf>
    <xf numFmtId="0" fontId="5" fillId="0" borderId="5" xfId="1" applyFont="1" applyBorder="1" applyAlignment="1">
      <alignment horizontal="center" vertical="top"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11" xfId="1" applyFont="1" applyBorder="1" applyAlignment="1">
      <alignment horizontal="center" vertical="top" wrapText="1"/>
    </xf>
    <xf numFmtId="0" fontId="5" fillId="0" borderId="12" xfId="1" applyFont="1" applyBorder="1" applyAlignment="1">
      <alignment horizontal="center" vertical="top" wrapText="1"/>
    </xf>
    <xf numFmtId="0" fontId="5" fillId="0" borderId="8" xfId="1" applyFont="1" applyBorder="1" applyAlignment="1">
      <alignment horizontal="center" vertical="top" wrapText="1"/>
    </xf>
    <xf numFmtId="0" fontId="5" fillId="0" borderId="9" xfId="1" applyFont="1" applyBorder="1" applyAlignment="1">
      <alignment horizontal="center" vertical="top" wrapText="1"/>
    </xf>
    <xf numFmtId="0" fontId="5" fillId="0" borderId="10" xfId="1" applyFont="1" applyBorder="1" applyAlignment="1">
      <alignment horizontal="center" vertical="top" wrapText="1"/>
    </xf>
    <xf numFmtId="0" fontId="10" fillId="0" borderId="4" xfId="2" applyFont="1" applyBorder="1" applyAlignment="1">
      <alignment horizontal="left" vertical="top" wrapText="1"/>
    </xf>
    <xf numFmtId="0" fontId="17" fillId="0" borderId="4" xfId="1" applyFont="1" applyBorder="1" applyAlignment="1">
      <alignment horizontal="left" vertical="top" wrapText="1"/>
    </xf>
    <xf numFmtId="0" fontId="10" fillId="0" borderId="1" xfId="1" applyFont="1" applyBorder="1" applyAlignment="1">
      <alignment horizontal="left" vertical="top"/>
    </xf>
    <xf numFmtId="0" fontId="10" fillId="0" borderId="3" xfId="1" applyFont="1" applyBorder="1" applyAlignment="1">
      <alignment horizontal="left" vertical="top"/>
    </xf>
    <xf numFmtId="0" fontId="10" fillId="0" borderId="1" xfId="1" applyFont="1" applyBorder="1" applyAlignment="1">
      <alignment horizontal="left" vertical="top" wrapText="1"/>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0" fontId="15" fillId="0" borderId="4" xfId="7" applyFont="1" applyBorder="1" applyAlignment="1">
      <alignment horizontal="left"/>
    </xf>
  </cellXfs>
  <cellStyles count="12">
    <cellStyle name="Comma" xfId="10" builtinId="3"/>
    <cellStyle name="Comma 2" xfId="8"/>
    <cellStyle name="Excel Built-in Normal" xfId="2"/>
    <cellStyle name="Excel Built-in Normal 2" xfId="6"/>
    <cellStyle name="Hyperlink" xfId="11" builtinId="8"/>
    <cellStyle name="Normal" xfId="0" builtinId="0"/>
    <cellStyle name="Normal 2" xfId="3"/>
    <cellStyle name="Normal 2 2" xfId="5"/>
    <cellStyle name="Normal 3" xfId="1"/>
    <cellStyle name="Normal 3 2" xfId="4"/>
    <cellStyle name="Normal 3 3" xfId="9"/>
    <cellStyle name="Normal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3" Type="http://schemas.microsoft.com/office/2007/relationships/hdphoto" Target="../media/hdphoto1.wdp"/><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jpeg"/><Relationship Id="rId2" Type="http://schemas.openxmlformats.org/officeDocument/2006/relationships/image" Target="../media/image2.png"/><Relationship Id="rId16" Type="http://schemas.openxmlformats.org/officeDocument/2006/relationships/image" Target="../media/image15.jpe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jpeg"/><Relationship Id="rId15" Type="http://schemas.openxmlformats.org/officeDocument/2006/relationships/image" Target="../media/image14.jpeg"/><Relationship Id="rId10" Type="http://schemas.openxmlformats.org/officeDocument/2006/relationships/image" Target="../media/image9.jpeg"/><Relationship Id="rId4" Type="http://schemas.openxmlformats.org/officeDocument/2006/relationships/image" Target="../media/image3.jpeg"/><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image" Target="../media/image1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336181</xdr:colOff>
      <xdr:row>185</xdr:row>
      <xdr:rowOff>155237</xdr:rowOff>
    </xdr:from>
    <xdr:to>
      <xdr:col>8</xdr:col>
      <xdr:colOff>568985</xdr:colOff>
      <xdr:row>204</xdr:row>
      <xdr:rowOff>135736</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36181" y="43096178"/>
          <a:ext cx="6003833" cy="3599999"/>
        </a:xfrm>
        <a:prstGeom prst="rect">
          <a:avLst/>
        </a:prstGeom>
        <a:ln>
          <a:solidFill>
            <a:schemeClr val="tx1"/>
          </a:solidFill>
        </a:ln>
      </xdr:spPr>
    </xdr:pic>
    <xdr:clientData/>
  </xdr:twoCellAnchor>
  <xdr:twoCellAnchor editAs="oneCell">
    <xdr:from>
      <xdr:col>0</xdr:col>
      <xdr:colOff>336180</xdr:colOff>
      <xdr:row>166</xdr:row>
      <xdr:rowOff>0</xdr:rowOff>
    </xdr:from>
    <xdr:to>
      <xdr:col>8</xdr:col>
      <xdr:colOff>568984</xdr:colOff>
      <xdr:row>184</xdr:row>
      <xdr:rowOff>171000</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2" cstate="screen">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a:ext>
          </a:extLst>
        </a:blip>
        <a:srcRect/>
        <a:stretch/>
      </xdr:blipFill>
      <xdr:spPr>
        <a:xfrm>
          <a:off x="336180" y="39321441"/>
          <a:ext cx="6003833" cy="3600000"/>
        </a:xfrm>
        <a:prstGeom prst="rect">
          <a:avLst/>
        </a:prstGeom>
        <a:ln>
          <a:solidFill>
            <a:schemeClr val="tx1"/>
          </a:solidFill>
        </a:ln>
      </xdr:spPr>
    </xdr:pic>
    <xdr:clientData/>
  </xdr:twoCellAnchor>
  <xdr:twoCellAnchor>
    <xdr:from>
      <xdr:col>10</xdr:col>
      <xdr:colOff>225136</xdr:colOff>
      <xdr:row>131</xdr:row>
      <xdr:rowOff>60614</xdr:rowOff>
    </xdr:from>
    <xdr:to>
      <xdr:col>11</xdr:col>
      <xdr:colOff>181841</xdr:colOff>
      <xdr:row>132</xdr:row>
      <xdr:rowOff>86591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511636" y="32090591"/>
          <a:ext cx="562841" cy="2164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1A, 1B</a:t>
          </a:r>
        </a:p>
      </xdr:txBody>
    </xdr:sp>
    <xdr:clientData/>
  </xdr:twoCellAnchor>
  <xdr:twoCellAnchor>
    <xdr:from>
      <xdr:col>13</xdr:col>
      <xdr:colOff>252656</xdr:colOff>
      <xdr:row>121</xdr:row>
      <xdr:rowOff>51955</xdr:rowOff>
    </xdr:from>
    <xdr:to>
      <xdr:col>13</xdr:col>
      <xdr:colOff>588818</xdr:colOff>
      <xdr:row>122</xdr:row>
      <xdr:rowOff>103909</xdr:rowOff>
    </xdr:to>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8357565" y="30176932"/>
          <a:ext cx="336162" cy="242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2B</a:t>
          </a:r>
        </a:p>
      </xdr:txBody>
    </xdr:sp>
    <xdr:clientData/>
  </xdr:twoCellAnchor>
  <xdr:twoCellAnchor>
    <xdr:from>
      <xdr:col>10</xdr:col>
      <xdr:colOff>528204</xdr:colOff>
      <xdr:row>134</xdr:row>
      <xdr:rowOff>65521</xdr:rowOff>
    </xdr:from>
    <xdr:to>
      <xdr:col>11</xdr:col>
      <xdr:colOff>258230</xdr:colOff>
      <xdr:row>135</xdr:row>
      <xdr:rowOff>117475</xdr:rowOff>
    </xdr:to>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6814704" y="32666998"/>
          <a:ext cx="336162" cy="242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2A</a:t>
          </a:r>
        </a:p>
      </xdr:txBody>
    </xdr:sp>
    <xdr:clientData/>
  </xdr:twoCellAnchor>
  <xdr:twoCellAnchor>
    <xdr:from>
      <xdr:col>14</xdr:col>
      <xdr:colOff>51479</xdr:colOff>
      <xdr:row>134</xdr:row>
      <xdr:rowOff>27765</xdr:rowOff>
    </xdr:from>
    <xdr:to>
      <xdr:col>14</xdr:col>
      <xdr:colOff>387641</xdr:colOff>
      <xdr:row>135</xdr:row>
      <xdr:rowOff>79719</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8762524" y="32629242"/>
          <a:ext cx="336162" cy="242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3B</a:t>
          </a:r>
        </a:p>
      </xdr:txBody>
    </xdr:sp>
    <xdr:clientData/>
  </xdr:twoCellAnchor>
  <xdr:twoCellAnchor>
    <xdr:from>
      <xdr:col>12</xdr:col>
      <xdr:colOff>580160</xdr:colOff>
      <xdr:row>128</xdr:row>
      <xdr:rowOff>2</xdr:rowOff>
    </xdr:from>
    <xdr:to>
      <xdr:col>13</xdr:col>
      <xdr:colOff>562841</xdr:colOff>
      <xdr:row>129</xdr:row>
      <xdr:rowOff>25979</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8647835" y="32194502"/>
          <a:ext cx="592281" cy="2164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1A, 1B</a:t>
          </a:r>
        </a:p>
      </xdr:txBody>
    </xdr:sp>
    <xdr:clientData/>
  </xdr:twoCellAnchor>
  <xdr:twoCellAnchor>
    <xdr:from>
      <xdr:col>14</xdr:col>
      <xdr:colOff>181841</xdr:colOff>
      <xdr:row>136</xdr:row>
      <xdr:rowOff>164523</xdr:rowOff>
    </xdr:from>
    <xdr:to>
      <xdr:col>15</xdr:col>
      <xdr:colOff>164522</xdr:colOff>
      <xdr:row>138</xdr:row>
      <xdr:rowOff>0</xdr:rowOff>
    </xdr:to>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9455727" y="32757341"/>
          <a:ext cx="588818" cy="2164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1A, 1B</a:t>
          </a:r>
        </a:p>
      </xdr:txBody>
    </xdr:sp>
    <xdr:clientData/>
  </xdr:twoCellAnchor>
  <xdr:twoCellAnchor>
    <xdr:from>
      <xdr:col>11</xdr:col>
      <xdr:colOff>242454</xdr:colOff>
      <xdr:row>126</xdr:row>
      <xdr:rowOff>48204</xdr:rowOff>
    </xdr:from>
    <xdr:to>
      <xdr:col>11</xdr:col>
      <xdr:colOff>578616</xdr:colOff>
      <xdr:row>127</xdr:row>
      <xdr:rowOff>100158</xdr:rowOff>
    </xdr:to>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7697931" y="30736022"/>
          <a:ext cx="336162" cy="242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2A</a:t>
          </a:r>
        </a:p>
      </xdr:txBody>
    </xdr:sp>
    <xdr:clientData/>
  </xdr:twoCellAnchor>
  <xdr:twoCellAnchor>
    <xdr:from>
      <xdr:col>12</xdr:col>
      <xdr:colOff>259296</xdr:colOff>
      <xdr:row>126</xdr:row>
      <xdr:rowOff>53743</xdr:rowOff>
    </xdr:from>
    <xdr:to>
      <xdr:col>12</xdr:col>
      <xdr:colOff>595458</xdr:colOff>
      <xdr:row>127</xdr:row>
      <xdr:rowOff>105697</xdr:rowOff>
    </xdr:to>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8320910" y="30741561"/>
          <a:ext cx="336162" cy="242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2B</a:t>
          </a:r>
        </a:p>
      </xdr:txBody>
    </xdr:sp>
    <xdr:clientData/>
  </xdr:twoCellAnchor>
  <xdr:twoCellAnchor>
    <xdr:from>
      <xdr:col>11</xdr:col>
      <xdr:colOff>34161</xdr:colOff>
      <xdr:row>138</xdr:row>
      <xdr:rowOff>71060</xdr:rowOff>
    </xdr:from>
    <xdr:to>
      <xdr:col>11</xdr:col>
      <xdr:colOff>370323</xdr:colOff>
      <xdr:row>139</xdr:row>
      <xdr:rowOff>123014</xdr:rowOff>
    </xdr:to>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7489638" y="33044878"/>
          <a:ext cx="336162" cy="242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3B</a:t>
          </a:r>
        </a:p>
      </xdr:txBody>
    </xdr:sp>
    <xdr:clientData/>
  </xdr:twoCellAnchor>
  <xdr:twoCellAnchor>
    <xdr:from>
      <xdr:col>10</xdr:col>
      <xdr:colOff>285749</xdr:colOff>
      <xdr:row>136</xdr:row>
      <xdr:rowOff>164523</xdr:rowOff>
    </xdr:from>
    <xdr:to>
      <xdr:col>11</xdr:col>
      <xdr:colOff>15775</xdr:colOff>
      <xdr:row>138</xdr:row>
      <xdr:rowOff>25977</xdr:rowOff>
    </xdr:to>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7135090" y="32757341"/>
          <a:ext cx="336162" cy="242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3B</a:t>
          </a:r>
        </a:p>
      </xdr:txBody>
    </xdr:sp>
    <xdr:clientData/>
  </xdr:twoCellAnchor>
  <xdr:twoCellAnchor>
    <xdr:from>
      <xdr:col>11</xdr:col>
      <xdr:colOff>306480</xdr:colOff>
      <xdr:row>122</xdr:row>
      <xdr:rowOff>180414</xdr:rowOff>
    </xdr:from>
    <xdr:to>
      <xdr:col>22</xdr:col>
      <xdr:colOff>331073</xdr:colOff>
      <xdr:row>163</xdr:row>
      <xdr:rowOff>82990</xdr:rowOff>
    </xdr:to>
    <xdr:grpSp>
      <xdr:nvGrpSpPr>
        <xdr:cNvPr id="4" name="Group 3"/>
        <xdr:cNvGrpSpPr/>
      </xdr:nvGrpSpPr>
      <xdr:grpSpPr>
        <a:xfrm>
          <a:off x="7764555" y="29631714"/>
          <a:ext cx="6730193" cy="7713076"/>
          <a:chOff x="95250" y="29336999"/>
          <a:chExt cx="6679206" cy="7713076"/>
        </a:xfrm>
      </xdr:grpSpPr>
      <xdr:grpSp>
        <xdr:nvGrpSpPr>
          <xdr:cNvPr id="3" name="Group 2"/>
          <xdr:cNvGrpSpPr/>
        </xdr:nvGrpSpPr>
        <xdr:grpSpPr>
          <a:xfrm>
            <a:off x="95250" y="29345165"/>
            <a:ext cx="6679206" cy="7704910"/>
            <a:chOff x="95250" y="29345165"/>
            <a:chExt cx="6679206" cy="7704910"/>
          </a:xfrm>
        </xdr:grpSpPr>
        <xdr:pic>
          <xdr:nvPicPr>
            <xdr:cNvPr id="29" name="Picture 28" descr="https://vsjcllp.vsjadon.com/upload/insp-236351-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146030" y="348900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36351-931.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195616" y="34887289"/>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36351-849.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838852" y="32340313"/>
              <a:ext cx="3303628" cy="24800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36351-860.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95250" y="29345165"/>
              <a:ext cx="2169821" cy="28961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6351-85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604635" y="29346013"/>
              <a:ext cx="2169821" cy="28961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36351-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353141" y="29349577"/>
              <a:ext cx="2169821" cy="28961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36351-84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742950" y="32335225"/>
              <a:ext cx="2020001" cy="24800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5" name="TextBox 87">
            <a:extLst>
              <a:ext uri="{FF2B5EF4-FFF2-40B4-BE49-F238E27FC236}">
                <a16:creationId xmlns:a16="http://schemas.microsoft.com/office/drawing/2014/main" id="{B7BAF93C-4F88-4629-87B8-9A93AE185037}"/>
              </a:ext>
            </a:extLst>
          </xdr:cNvPr>
          <xdr:cNvSpPr txBox="1"/>
        </xdr:nvSpPr>
        <xdr:spPr>
          <a:xfrm>
            <a:off x="1476375" y="29336999"/>
            <a:ext cx="828675" cy="5048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Bldg No. </a:t>
            </a:r>
          </a:p>
          <a:p>
            <a:r>
              <a:rPr lang="en-US" sz="1400" b="1">
                <a:solidFill>
                  <a:sysClr val="windowText" lastClr="000000"/>
                </a:solidFill>
              </a:rPr>
              <a:t>1A &amp; B</a:t>
            </a:r>
            <a:endParaRPr lang="en-IN" sz="1400" b="1">
              <a:solidFill>
                <a:sysClr val="windowText" lastClr="000000"/>
              </a:solidFill>
            </a:endParaRPr>
          </a:p>
        </xdr:txBody>
      </xdr:sp>
      <xdr:sp macro="" textlink="">
        <xdr:nvSpPr>
          <xdr:cNvPr id="58" name="TextBox 87">
            <a:extLst>
              <a:ext uri="{FF2B5EF4-FFF2-40B4-BE49-F238E27FC236}">
                <a16:creationId xmlns:a16="http://schemas.microsoft.com/office/drawing/2014/main" id="{B7BAF93C-4F88-4629-87B8-9A93AE185037}"/>
              </a:ext>
            </a:extLst>
          </xdr:cNvPr>
          <xdr:cNvSpPr txBox="1"/>
        </xdr:nvSpPr>
        <xdr:spPr>
          <a:xfrm>
            <a:off x="3438525" y="29345166"/>
            <a:ext cx="1057275" cy="28711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Bldg No.</a:t>
            </a:r>
            <a:r>
              <a:rPr lang="en-US" sz="1400" b="1" baseline="0">
                <a:solidFill>
                  <a:sysClr val="windowText" lastClr="000000"/>
                </a:solidFill>
              </a:rPr>
              <a:t> </a:t>
            </a:r>
            <a:r>
              <a:rPr lang="en-US" sz="1400" b="1">
                <a:solidFill>
                  <a:sysClr val="windowText" lastClr="000000"/>
                </a:solidFill>
              </a:rPr>
              <a:t>2A</a:t>
            </a:r>
            <a:endParaRPr lang="en-IN" sz="1400" b="1">
              <a:solidFill>
                <a:sysClr val="windowText" lastClr="000000"/>
              </a:solidFill>
            </a:endParaRPr>
          </a:p>
        </xdr:txBody>
      </xdr:sp>
      <xdr:sp macro="" textlink="">
        <xdr:nvSpPr>
          <xdr:cNvPr id="59" name="TextBox 87">
            <a:extLst>
              <a:ext uri="{FF2B5EF4-FFF2-40B4-BE49-F238E27FC236}">
                <a16:creationId xmlns:a16="http://schemas.microsoft.com/office/drawing/2014/main" id="{B7BAF93C-4F88-4629-87B8-9A93AE185037}"/>
              </a:ext>
            </a:extLst>
          </xdr:cNvPr>
          <xdr:cNvSpPr txBox="1"/>
        </xdr:nvSpPr>
        <xdr:spPr>
          <a:xfrm>
            <a:off x="2028825" y="32316965"/>
            <a:ext cx="838199" cy="49666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Bldg No.</a:t>
            </a:r>
          </a:p>
          <a:p>
            <a:r>
              <a:rPr lang="en-US" sz="1400" b="1" baseline="0">
                <a:solidFill>
                  <a:sysClr val="windowText" lastClr="000000"/>
                </a:solidFill>
              </a:rPr>
              <a:t> </a:t>
            </a:r>
            <a:r>
              <a:rPr lang="en-US" sz="1400" b="1">
                <a:solidFill>
                  <a:sysClr val="windowText" lastClr="000000"/>
                </a:solidFill>
              </a:rPr>
              <a:t>3B</a:t>
            </a:r>
            <a:endParaRPr lang="en-IN" sz="1400" b="1">
              <a:solidFill>
                <a:sysClr val="windowText" lastClr="000000"/>
              </a:solidFill>
            </a:endParaRPr>
          </a:p>
        </xdr:txBody>
      </xdr:sp>
      <xdr:sp macro="" textlink="">
        <xdr:nvSpPr>
          <xdr:cNvPr id="60" name="TextBox 87">
            <a:extLst>
              <a:ext uri="{FF2B5EF4-FFF2-40B4-BE49-F238E27FC236}">
                <a16:creationId xmlns:a16="http://schemas.microsoft.com/office/drawing/2014/main" id="{B7BAF93C-4F88-4629-87B8-9A93AE185037}"/>
              </a:ext>
            </a:extLst>
          </xdr:cNvPr>
          <xdr:cNvSpPr txBox="1"/>
        </xdr:nvSpPr>
        <xdr:spPr>
          <a:xfrm>
            <a:off x="4591050" y="29364215"/>
            <a:ext cx="1057275" cy="28711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Bldg No.</a:t>
            </a:r>
            <a:r>
              <a:rPr lang="en-US" sz="1400" b="1" baseline="0">
                <a:solidFill>
                  <a:sysClr val="windowText" lastClr="000000"/>
                </a:solidFill>
              </a:rPr>
              <a:t> </a:t>
            </a:r>
            <a:r>
              <a:rPr lang="en-US" sz="1400" b="1">
                <a:solidFill>
                  <a:sysClr val="windowText" lastClr="000000"/>
                </a:solidFill>
              </a:rPr>
              <a:t>2B</a:t>
            </a:r>
            <a:endParaRPr lang="en-IN" sz="1400" b="1">
              <a:solidFill>
                <a:sysClr val="windowText" lastClr="000000"/>
              </a:solidFill>
            </a:endParaRPr>
          </a:p>
        </xdr:txBody>
      </xdr:sp>
    </xdr:grpSp>
    <xdr:clientData/>
  </xdr:twoCellAnchor>
  <xdr:twoCellAnchor>
    <xdr:from>
      <xdr:col>0</xdr:col>
      <xdr:colOff>489857</xdr:colOff>
      <xdr:row>122</xdr:row>
      <xdr:rowOff>68035</xdr:rowOff>
    </xdr:from>
    <xdr:to>
      <xdr:col>9</xdr:col>
      <xdr:colOff>149679</xdr:colOff>
      <xdr:row>163</xdr:row>
      <xdr:rowOff>81642</xdr:rowOff>
    </xdr:to>
    <xdr:grpSp>
      <xdr:nvGrpSpPr>
        <xdr:cNvPr id="56" name="Group 55"/>
        <xdr:cNvGrpSpPr/>
      </xdr:nvGrpSpPr>
      <xdr:grpSpPr>
        <a:xfrm>
          <a:off x="489857" y="29519335"/>
          <a:ext cx="5765347" cy="7824107"/>
          <a:chOff x="872795" y="246863"/>
          <a:chExt cx="5090341" cy="7547308"/>
        </a:xfrm>
      </xdr:grpSpPr>
      <xdr:pic>
        <xdr:nvPicPr>
          <xdr:cNvPr id="57" name="Picture 56" descr="https://vsjcllp.vsjadon.com/upload/insp-246806-15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311142" y="5892575"/>
            <a:ext cx="1424712" cy="190159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46806-843.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508573" y="246863"/>
            <a:ext cx="2454563" cy="32761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46806-84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72795" y="36278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46806-844.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301281" y="36278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46806-940.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61103" y="246863"/>
            <a:ext cx="2454563" cy="32761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46806-931.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09699" y="5892575"/>
            <a:ext cx="1424712" cy="190159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46806-925.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583635" y="36278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336830</xdr:colOff>
      <xdr:row>12</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52550" y="190500"/>
          <a:ext cx="1556030" cy="2160000"/>
        </a:xfrm>
        <a:prstGeom prst="rect">
          <a:avLst/>
        </a:prstGeom>
      </xdr:spPr>
    </xdr:pic>
    <xdr:clientData/>
  </xdr:twoCellAnchor>
  <xdr:twoCellAnchor editAs="oneCell">
    <xdr:from>
      <xdr:col>4</xdr:col>
      <xdr:colOff>542925</xdr:colOff>
      <xdr:row>1</xdr:row>
      <xdr:rowOff>0</xdr:rowOff>
    </xdr:from>
    <xdr:to>
      <xdr:col>7</xdr:col>
      <xdr:colOff>270155</xdr:colOff>
      <xdr:row>12</xdr:row>
      <xdr:rowOff>64500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114675" y="190500"/>
          <a:ext cx="1556030"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18</xdr:row>
      <xdr:rowOff>10324</xdr:rowOff>
    </xdr:from>
    <xdr:to>
      <xdr:col>11</xdr:col>
      <xdr:colOff>401381</xdr:colOff>
      <xdr:row>29</xdr:row>
      <xdr:rowOff>74824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657850" y="3820324"/>
          <a:ext cx="1620581" cy="2160000"/>
        </a:xfrm>
        <a:prstGeom prst="rect">
          <a:avLst/>
        </a:prstGeom>
        <a:ln>
          <a:solidFill>
            <a:schemeClr val="tx1"/>
          </a:solidFill>
        </a:ln>
      </xdr:spPr>
    </xdr:pic>
    <xdr:clientData/>
  </xdr:twoCellAnchor>
  <xdr:twoCellAnchor editAs="oneCell">
    <xdr:from>
      <xdr:col>11</xdr:col>
      <xdr:colOff>542434</xdr:colOff>
      <xdr:row>18</xdr:row>
      <xdr:rowOff>0</xdr:rowOff>
    </xdr:from>
    <xdr:to>
      <xdr:col>14</xdr:col>
      <xdr:colOff>334215</xdr:colOff>
      <xdr:row>29</xdr:row>
      <xdr:rowOff>64500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419484" y="3810000"/>
          <a:ext cx="1620581" cy="216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15</xdr:row>
      <xdr:rowOff>0</xdr:rowOff>
    </xdr:from>
    <xdr:to>
      <xdr:col>6</xdr:col>
      <xdr:colOff>30296</xdr:colOff>
      <xdr:row>33</xdr:row>
      <xdr:rowOff>171000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9601" y="3048000"/>
          <a:ext cx="6754945" cy="3600000"/>
        </a:xfrm>
        <a:prstGeom prst="rect">
          <a:avLst/>
        </a:prstGeom>
        <a:ln>
          <a:solidFill>
            <a:schemeClr val="tx1"/>
          </a:solidFill>
        </a:ln>
      </xdr:spPr>
    </xdr:pic>
    <xdr:clientData/>
  </xdr:twoCellAnchor>
  <xdr:twoCellAnchor editAs="oneCell">
    <xdr:from>
      <xdr:col>1</xdr:col>
      <xdr:colOff>0</xdr:colOff>
      <xdr:row>35</xdr:row>
      <xdr:rowOff>18372</xdr:rowOff>
    </xdr:from>
    <xdr:to>
      <xdr:col>6</xdr:col>
      <xdr:colOff>30295</xdr:colOff>
      <xdr:row>53</xdr:row>
      <xdr:rowOff>189372</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09600" y="6876372"/>
          <a:ext cx="6754945" cy="3600000"/>
        </a:xfrm>
        <a:prstGeom prst="rect">
          <a:avLst/>
        </a:prstGeom>
        <a:ln>
          <a:solidFill>
            <a:schemeClr val="tx1"/>
          </a:solidFill>
        </a:ln>
      </xdr:spPr>
    </xdr:pic>
    <xdr:clientData/>
  </xdr:twoCellAnchor>
  <xdr:twoCellAnchor editAs="oneCell">
    <xdr:from>
      <xdr:col>6</xdr:col>
      <xdr:colOff>314906</xdr:colOff>
      <xdr:row>15</xdr:row>
      <xdr:rowOff>0</xdr:rowOff>
    </xdr:from>
    <xdr:to>
      <xdr:col>15</xdr:col>
      <xdr:colOff>183276</xdr:colOff>
      <xdr:row>33</xdr:row>
      <xdr:rowOff>171000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649156" y="3048000"/>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prZRQNSjsZGoUmW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5"/>
  <sheetViews>
    <sheetView tabSelected="1" view="pageBreakPreview" topLeftCell="A112" zoomScaleNormal="100" zoomScaleSheetLayoutView="100" zoomScalePageLayoutView="85" workbookViewId="0">
      <selection activeCell="L117" sqref="L117"/>
    </sheetView>
  </sheetViews>
  <sheetFormatPr defaultRowHeight="15" x14ac:dyDescent="0.25"/>
  <cols>
    <col min="1" max="1" width="10.28515625" style="35" customWidth="1"/>
    <col min="2" max="2" width="14.28515625" style="35" customWidth="1"/>
    <col min="3" max="3" width="14.42578125" style="35" customWidth="1"/>
    <col min="4" max="4" width="7.28515625" style="35" customWidth="1"/>
    <col min="5" max="5" width="5.5703125" style="35" customWidth="1"/>
    <col min="6" max="6" width="8.85546875" style="35" customWidth="1"/>
    <col min="7" max="8" width="9.85546875" style="35" customWidth="1"/>
    <col min="9" max="10" width="11.140625" style="35" customWidth="1"/>
    <col min="11" max="253" width="9.140625" style="35"/>
    <col min="254" max="254" width="8.7109375" style="35" customWidth="1"/>
    <col min="255" max="255" width="9.85546875" style="35" customWidth="1"/>
    <col min="256" max="256" width="14.42578125" style="35" customWidth="1"/>
    <col min="257" max="257" width="7.28515625" style="35" customWidth="1"/>
    <col min="258" max="258" width="5.5703125" style="35" customWidth="1"/>
    <col min="259" max="259" width="9" style="35" customWidth="1"/>
    <col min="260" max="261" width="9.85546875" style="35" customWidth="1"/>
    <col min="262" max="262" width="11.140625" style="35" customWidth="1"/>
    <col min="263" max="263" width="2.85546875" style="35" customWidth="1"/>
    <col min="264" max="264" width="3.5703125" style="35" customWidth="1"/>
    <col min="265" max="509" width="9.140625" style="35"/>
    <col min="510" max="510" width="8.7109375" style="35" customWidth="1"/>
    <col min="511" max="511" width="9.85546875" style="35" customWidth="1"/>
    <col min="512" max="512" width="14.42578125" style="35" customWidth="1"/>
    <col min="513" max="513" width="7.28515625" style="35" customWidth="1"/>
    <col min="514" max="514" width="5.5703125" style="35" customWidth="1"/>
    <col min="515" max="515" width="9" style="35" customWidth="1"/>
    <col min="516" max="517" width="9.85546875" style="35" customWidth="1"/>
    <col min="518" max="518" width="11.140625" style="35" customWidth="1"/>
    <col min="519" max="519" width="2.85546875" style="35" customWidth="1"/>
    <col min="520" max="520" width="3.5703125" style="35" customWidth="1"/>
    <col min="521" max="765" width="9.140625" style="35"/>
    <col min="766" max="766" width="8.7109375" style="35" customWidth="1"/>
    <col min="767" max="767" width="9.85546875" style="35" customWidth="1"/>
    <col min="768" max="768" width="14.42578125" style="35" customWidth="1"/>
    <col min="769" max="769" width="7.28515625" style="35" customWidth="1"/>
    <col min="770" max="770" width="5.5703125" style="35" customWidth="1"/>
    <col min="771" max="771" width="9" style="35" customWidth="1"/>
    <col min="772" max="773" width="9.85546875" style="35" customWidth="1"/>
    <col min="774" max="774" width="11.140625" style="35" customWidth="1"/>
    <col min="775" max="775" width="2.85546875" style="35" customWidth="1"/>
    <col min="776" max="776" width="3.5703125" style="35" customWidth="1"/>
    <col min="777" max="1021" width="9.140625" style="35"/>
    <col min="1022" max="1022" width="8.7109375" style="35" customWidth="1"/>
    <col min="1023" max="1023" width="9.85546875" style="35" customWidth="1"/>
    <col min="1024" max="1024" width="14.42578125" style="35" customWidth="1"/>
    <col min="1025" max="1025" width="7.28515625" style="35" customWidth="1"/>
    <col min="1026" max="1026" width="5.5703125" style="35" customWidth="1"/>
    <col min="1027" max="1027" width="9" style="35" customWidth="1"/>
    <col min="1028" max="1029" width="9.85546875" style="35" customWidth="1"/>
    <col min="1030" max="1030" width="11.140625" style="35" customWidth="1"/>
    <col min="1031" max="1031" width="2.85546875" style="35" customWidth="1"/>
    <col min="1032" max="1032" width="3.5703125" style="35" customWidth="1"/>
    <col min="1033" max="1277" width="9.140625" style="35"/>
    <col min="1278" max="1278" width="8.7109375" style="35" customWidth="1"/>
    <col min="1279" max="1279" width="9.85546875" style="35" customWidth="1"/>
    <col min="1280" max="1280" width="14.42578125" style="35" customWidth="1"/>
    <col min="1281" max="1281" width="7.28515625" style="35" customWidth="1"/>
    <col min="1282" max="1282" width="5.5703125" style="35" customWidth="1"/>
    <col min="1283" max="1283" width="9" style="35" customWidth="1"/>
    <col min="1284" max="1285" width="9.85546875" style="35" customWidth="1"/>
    <col min="1286" max="1286" width="11.140625" style="35" customWidth="1"/>
    <col min="1287" max="1287" width="2.85546875" style="35" customWidth="1"/>
    <col min="1288" max="1288" width="3.5703125" style="35" customWidth="1"/>
    <col min="1289" max="1533" width="9.140625" style="35"/>
    <col min="1534" max="1534" width="8.7109375" style="35" customWidth="1"/>
    <col min="1535" max="1535" width="9.85546875" style="35" customWidth="1"/>
    <col min="1536" max="1536" width="14.42578125" style="35" customWidth="1"/>
    <col min="1537" max="1537" width="7.28515625" style="35" customWidth="1"/>
    <col min="1538" max="1538" width="5.5703125" style="35" customWidth="1"/>
    <col min="1539" max="1539" width="9" style="35" customWidth="1"/>
    <col min="1540" max="1541" width="9.85546875" style="35" customWidth="1"/>
    <col min="1542" max="1542" width="11.140625" style="35" customWidth="1"/>
    <col min="1543" max="1543" width="2.85546875" style="35" customWidth="1"/>
    <col min="1544" max="1544" width="3.5703125" style="35" customWidth="1"/>
    <col min="1545" max="1789" width="9.140625" style="35"/>
    <col min="1790" max="1790" width="8.7109375" style="35" customWidth="1"/>
    <col min="1791" max="1791" width="9.85546875" style="35" customWidth="1"/>
    <col min="1792" max="1792" width="14.42578125" style="35" customWidth="1"/>
    <col min="1793" max="1793" width="7.28515625" style="35" customWidth="1"/>
    <col min="1794" max="1794" width="5.5703125" style="35" customWidth="1"/>
    <col min="1795" max="1795" width="9" style="35" customWidth="1"/>
    <col min="1796" max="1797" width="9.85546875" style="35" customWidth="1"/>
    <col min="1798" max="1798" width="11.140625" style="35" customWidth="1"/>
    <col min="1799" max="1799" width="2.85546875" style="35" customWidth="1"/>
    <col min="1800" max="1800" width="3.5703125" style="35" customWidth="1"/>
    <col min="1801" max="2045" width="9.140625" style="35"/>
    <col min="2046" max="2046" width="8.7109375" style="35" customWidth="1"/>
    <col min="2047" max="2047" width="9.85546875" style="35" customWidth="1"/>
    <col min="2048" max="2048" width="14.42578125" style="35" customWidth="1"/>
    <col min="2049" max="2049" width="7.28515625" style="35" customWidth="1"/>
    <col min="2050" max="2050" width="5.5703125" style="35" customWidth="1"/>
    <col min="2051" max="2051" width="9" style="35" customWidth="1"/>
    <col min="2052" max="2053" width="9.85546875" style="35" customWidth="1"/>
    <col min="2054" max="2054" width="11.140625" style="35" customWidth="1"/>
    <col min="2055" max="2055" width="2.85546875" style="35" customWidth="1"/>
    <col min="2056" max="2056" width="3.5703125" style="35" customWidth="1"/>
    <col min="2057" max="2301" width="9.140625" style="35"/>
    <col min="2302" max="2302" width="8.7109375" style="35" customWidth="1"/>
    <col min="2303" max="2303" width="9.85546875" style="35" customWidth="1"/>
    <col min="2304" max="2304" width="14.42578125" style="35" customWidth="1"/>
    <col min="2305" max="2305" width="7.28515625" style="35" customWidth="1"/>
    <col min="2306" max="2306" width="5.5703125" style="35" customWidth="1"/>
    <col min="2307" max="2307" width="9" style="35" customWidth="1"/>
    <col min="2308" max="2309" width="9.85546875" style="35" customWidth="1"/>
    <col min="2310" max="2310" width="11.140625" style="35" customWidth="1"/>
    <col min="2311" max="2311" width="2.85546875" style="35" customWidth="1"/>
    <col min="2312" max="2312" width="3.5703125" style="35" customWidth="1"/>
    <col min="2313" max="2557" width="9.140625" style="35"/>
    <col min="2558" max="2558" width="8.7109375" style="35" customWidth="1"/>
    <col min="2559" max="2559" width="9.85546875" style="35" customWidth="1"/>
    <col min="2560" max="2560" width="14.42578125" style="35" customWidth="1"/>
    <col min="2561" max="2561" width="7.28515625" style="35" customWidth="1"/>
    <col min="2562" max="2562" width="5.5703125" style="35" customWidth="1"/>
    <col min="2563" max="2563" width="9" style="35" customWidth="1"/>
    <col min="2564" max="2565" width="9.85546875" style="35" customWidth="1"/>
    <col min="2566" max="2566" width="11.140625" style="35" customWidth="1"/>
    <col min="2567" max="2567" width="2.85546875" style="35" customWidth="1"/>
    <col min="2568" max="2568" width="3.5703125" style="35" customWidth="1"/>
    <col min="2569" max="2813" width="9.140625" style="35"/>
    <col min="2814" max="2814" width="8.7109375" style="35" customWidth="1"/>
    <col min="2815" max="2815" width="9.85546875" style="35" customWidth="1"/>
    <col min="2816" max="2816" width="14.42578125" style="35" customWidth="1"/>
    <col min="2817" max="2817" width="7.28515625" style="35" customWidth="1"/>
    <col min="2818" max="2818" width="5.5703125" style="35" customWidth="1"/>
    <col min="2819" max="2819" width="9" style="35" customWidth="1"/>
    <col min="2820" max="2821" width="9.85546875" style="35" customWidth="1"/>
    <col min="2822" max="2822" width="11.140625" style="35" customWidth="1"/>
    <col min="2823" max="2823" width="2.85546875" style="35" customWidth="1"/>
    <col min="2824" max="2824" width="3.5703125" style="35" customWidth="1"/>
    <col min="2825" max="3069" width="9.140625" style="35"/>
    <col min="3070" max="3070" width="8.7109375" style="35" customWidth="1"/>
    <col min="3071" max="3071" width="9.85546875" style="35" customWidth="1"/>
    <col min="3072" max="3072" width="14.42578125" style="35" customWidth="1"/>
    <col min="3073" max="3073" width="7.28515625" style="35" customWidth="1"/>
    <col min="3074" max="3074" width="5.5703125" style="35" customWidth="1"/>
    <col min="3075" max="3075" width="9" style="35" customWidth="1"/>
    <col min="3076" max="3077" width="9.85546875" style="35" customWidth="1"/>
    <col min="3078" max="3078" width="11.140625" style="35" customWidth="1"/>
    <col min="3079" max="3079" width="2.85546875" style="35" customWidth="1"/>
    <col min="3080" max="3080" width="3.5703125" style="35" customWidth="1"/>
    <col min="3081" max="3325" width="9.140625" style="35"/>
    <col min="3326" max="3326" width="8.7109375" style="35" customWidth="1"/>
    <col min="3327" max="3327" width="9.85546875" style="35" customWidth="1"/>
    <col min="3328" max="3328" width="14.42578125" style="35" customWidth="1"/>
    <col min="3329" max="3329" width="7.28515625" style="35" customWidth="1"/>
    <col min="3330" max="3330" width="5.5703125" style="35" customWidth="1"/>
    <col min="3331" max="3331" width="9" style="35" customWidth="1"/>
    <col min="3332" max="3333" width="9.85546875" style="35" customWidth="1"/>
    <col min="3334" max="3334" width="11.140625" style="35" customWidth="1"/>
    <col min="3335" max="3335" width="2.85546875" style="35" customWidth="1"/>
    <col min="3336" max="3336" width="3.5703125" style="35" customWidth="1"/>
    <col min="3337" max="3581" width="9.140625" style="35"/>
    <col min="3582" max="3582" width="8.7109375" style="35" customWidth="1"/>
    <col min="3583" max="3583" width="9.85546875" style="35" customWidth="1"/>
    <col min="3584" max="3584" width="14.42578125" style="35" customWidth="1"/>
    <col min="3585" max="3585" width="7.28515625" style="35" customWidth="1"/>
    <col min="3586" max="3586" width="5.5703125" style="35" customWidth="1"/>
    <col min="3587" max="3587" width="9" style="35" customWidth="1"/>
    <col min="3588" max="3589" width="9.85546875" style="35" customWidth="1"/>
    <col min="3590" max="3590" width="11.140625" style="35" customWidth="1"/>
    <col min="3591" max="3591" width="2.85546875" style="35" customWidth="1"/>
    <col min="3592" max="3592" width="3.5703125" style="35" customWidth="1"/>
    <col min="3593" max="3837" width="9.140625" style="35"/>
    <col min="3838" max="3838" width="8.7109375" style="35" customWidth="1"/>
    <col min="3839" max="3839" width="9.85546875" style="35" customWidth="1"/>
    <col min="3840" max="3840" width="14.42578125" style="35" customWidth="1"/>
    <col min="3841" max="3841" width="7.28515625" style="35" customWidth="1"/>
    <col min="3842" max="3842" width="5.5703125" style="35" customWidth="1"/>
    <col min="3843" max="3843" width="9" style="35" customWidth="1"/>
    <col min="3844" max="3845" width="9.85546875" style="35" customWidth="1"/>
    <col min="3846" max="3846" width="11.140625" style="35" customWidth="1"/>
    <col min="3847" max="3847" width="2.85546875" style="35" customWidth="1"/>
    <col min="3848" max="3848" width="3.5703125" style="35" customWidth="1"/>
    <col min="3849" max="4093" width="9.140625" style="35"/>
    <col min="4094" max="4094" width="8.7109375" style="35" customWidth="1"/>
    <col min="4095" max="4095" width="9.85546875" style="35" customWidth="1"/>
    <col min="4096" max="4096" width="14.42578125" style="35" customWidth="1"/>
    <col min="4097" max="4097" width="7.28515625" style="35" customWidth="1"/>
    <col min="4098" max="4098" width="5.5703125" style="35" customWidth="1"/>
    <col min="4099" max="4099" width="9" style="35" customWidth="1"/>
    <col min="4100" max="4101" width="9.85546875" style="35" customWidth="1"/>
    <col min="4102" max="4102" width="11.140625" style="35" customWidth="1"/>
    <col min="4103" max="4103" width="2.85546875" style="35" customWidth="1"/>
    <col min="4104" max="4104" width="3.5703125" style="35" customWidth="1"/>
    <col min="4105" max="4349" width="9.140625" style="35"/>
    <col min="4350" max="4350" width="8.7109375" style="35" customWidth="1"/>
    <col min="4351" max="4351" width="9.85546875" style="35" customWidth="1"/>
    <col min="4352" max="4352" width="14.42578125" style="35" customWidth="1"/>
    <col min="4353" max="4353" width="7.28515625" style="35" customWidth="1"/>
    <col min="4354" max="4354" width="5.5703125" style="35" customWidth="1"/>
    <col min="4355" max="4355" width="9" style="35" customWidth="1"/>
    <col min="4356" max="4357" width="9.85546875" style="35" customWidth="1"/>
    <col min="4358" max="4358" width="11.140625" style="35" customWidth="1"/>
    <col min="4359" max="4359" width="2.85546875" style="35" customWidth="1"/>
    <col min="4360" max="4360" width="3.5703125" style="35" customWidth="1"/>
    <col min="4361" max="4605" width="9.140625" style="35"/>
    <col min="4606" max="4606" width="8.7109375" style="35" customWidth="1"/>
    <col min="4607" max="4607" width="9.85546875" style="35" customWidth="1"/>
    <col min="4608" max="4608" width="14.42578125" style="35" customWidth="1"/>
    <col min="4609" max="4609" width="7.28515625" style="35" customWidth="1"/>
    <col min="4610" max="4610" width="5.5703125" style="35" customWidth="1"/>
    <col min="4611" max="4611" width="9" style="35" customWidth="1"/>
    <col min="4612" max="4613" width="9.85546875" style="35" customWidth="1"/>
    <col min="4614" max="4614" width="11.140625" style="35" customWidth="1"/>
    <col min="4615" max="4615" width="2.85546875" style="35" customWidth="1"/>
    <col min="4616" max="4616" width="3.5703125" style="35" customWidth="1"/>
    <col min="4617" max="4861" width="9.140625" style="35"/>
    <col min="4862" max="4862" width="8.7109375" style="35" customWidth="1"/>
    <col min="4863" max="4863" width="9.85546875" style="35" customWidth="1"/>
    <col min="4864" max="4864" width="14.42578125" style="35" customWidth="1"/>
    <col min="4865" max="4865" width="7.28515625" style="35" customWidth="1"/>
    <col min="4866" max="4866" width="5.5703125" style="35" customWidth="1"/>
    <col min="4867" max="4867" width="9" style="35" customWidth="1"/>
    <col min="4868" max="4869" width="9.85546875" style="35" customWidth="1"/>
    <col min="4870" max="4870" width="11.140625" style="35" customWidth="1"/>
    <col min="4871" max="4871" width="2.85546875" style="35" customWidth="1"/>
    <col min="4872" max="4872" width="3.5703125" style="35" customWidth="1"/>
    <col min="4873" max="5117" width="9.140625" style="35"/>
    <col min="5118" max="5118" width="8.7109375" style="35" customWidth="1"/>
    <col min="5119" max="5119" width="9.85546875" style="35" customWidth="1"/>
    <col min="5120" max="5120" width="14.42578125" style="35" customWidth="1"/>
    <col min="5121" max="5121" width="7.28515625" style="35" customWidth="1"/>
    <col min="5122" max="5122" width="5.5703125" style="35" customWidth="1"/>
    <col min="5123" max="5123" width="9" style="35" customWidth="1"/>
    <col min="5124" max="5125" width="9.85546875" style="35" customWidth="1"/>
    <col min="5126" max="5126" width="11.140625" style="35" customWidth="1"/>
    <col min="5127" max="5127" width="2.85546875" style="35" customWidth="1"/>
    <col min="5128" max="5128" width="3.5703125" style="35" customWidth="1"/>
    <col min="5129" max="5373" width="9.140625" style="35"/>
    <col min="5374" max="5374" width="8.7109375" style="35" customWidth="1"/>
    <col min="5375" max="5375" width="9.85546875" style="35" customWidth="1"/>
    <col min="5376" max="5376" width="14.42578125" style="35" customWidth="1"/>
    <col min="5377" max="5377" width="7.28515625" style="35" customWidth="1"/>
    <col min="5378" max="5378" width="5.5703125" style="35" customWidth="1"/>
    <col min="5379" max="5379" width="9" style="35" customWidth="1"/>
    <col min="5380" max="5381" width="9.85546875" style="35" customWidth="1"/>
    <col min="5382" max="5382" width="11.140625" style="35" customWidth="1"/>
    <col min="5383" max="5383" width="2.85546875" style="35" customWidth="1"/>
    <col min="5384" max="5384" width="3.5703125" style="35" customWidth="1"/>
    <col min="5385" max="5629" width="9.140625" style="35"/>
    <col min="5630" max="5630" width="8.7109375" style="35" customWidth="1"/>
    <col min="5631" max="5631" width="9.85546875" style="35" customWidth="1"/>
    <col min="5632" max="5632" width="14.42578125" style="35" customWidth="1"/>
    <col min="5633" max="5633" width="7.28515625" style="35" customWidth="1"/>
    <col min="5634" max="5634" width="5.5703125" style="35" customWidth="1"/>
    <col min="5635" max="5635" width="9" style="35" customWidth="1"/>
    <col min="5636" max="5637" width="9.85546875" style="35" customWidth="1"/>
    <col min="5638" max="5638" width="11.140625" style="35" customWidth="1"/>
    <col min="5639" max="5639" width="2.85546875" style="35" customWidth="1"/>
    <col min="5640" max="5640" width="3.5703125" style="35" customWidth="1"/>
    <col min="5641" max="5885" width="9.140625" style="35"/>
    <col min="5886" max="5886" width="8.7109375" style="35" customWidth="1"/>
    <col min="5887" max="5887" width="9.85546875" style="35" customWidth="1"/>
    <col min="5888" max="5888" width="14.42578125" style="35" customWidth="1"/>
    <col min="5889" max="5889" width="7.28515625" style="35" customWidth="1"/>
    <col min="5890" max="5890" width="5.5703125" style="35" customWidth="1"/>
    <col min="5891" max="5891" width="9" style="35" customWidth="1"/>
    <col min="5892" max="5893" width="9.85546875" style="35" customWidth="1"/>
    <col min="5894" max="5894" width="11.140625" style="35" customWidth="1"/>
    <col min="5895" max="5895" width="2.85546875" style="35" customWidth="1"/>
    <col min="5896" max="5896" width="3.5703125" style="35" customWidth="1"/>
    <col min="5897" max="6141" width="9.140625" style="35"/>
    <col min="6142" max="6142" width="8.7109375" style="35" customWidth="1"/>
    <col min="6143" max="6143" width="9.85546875" style="35" customWidth="1"/>
    <col min="6144" max="6144" width="14.42578125" style="35" customWidth="1"/>
    <col min="6145" max="6145" width="7.28515625" style="35" customWidth="1"/>
    <col min="6146" max="6146" width="5.5703125" style="35" customWidth="1"/>
    <col min="6147" max="6147" width="9" style="35" customWidth="1"/>
    <col min="6148" max="6149" width="9.85546875" style="35" customWidth="1"/>
    <col min="6150" max="6150" width="11.140625" style="35" customWidth="1"/>
    <col min="6151" max="6151" width="2.85546875" style="35" customWidth="1"/>
    <col min="6152" max="6152" width="3.5703125" style="35" customWidth="1"/>
    <col min="6153" max="6397" width="9.140625" style="35"/>
    <col min="6398" max="6398" width="8.7109375" style="35" customWidth="1"/>
    <col min="6399" max="6399" width="9.85546875" style="35" customWidth="1"/>
    <col min="6400" max="6400" width="14.42578125" style="35" customWidth="1"/>
    <col min="6401" max="6401" width="7.28515625" style="35" customWidth="1"/>
    <col min="6402" max="6402" width="5.5703125" style="35" customWidth="1"/>
    <col min="6403" max="6403" width="9" style="35" customWidth="1"/>
    <col min="6404" max="6405" width="9.85546875" style="35" customWidth="1"/>
    <col min="6406" max="6406" width="11.140625" style="35" customWidth="1"/>
    <col min="6407" max="6407" width="2.85546875" style="35" customWidth="1"/>
    <col min="6408" max="6408" width="3.5703125" style="35" customWidth="1"/>
    <col min="6409" max="6653" width="9.140625" style="35"/>
    <col min="6654" max="6654" width="8.7109375" style="35" customWidth="1"/>
    <col min="6655" max="6655" width="9.85546875" style="35" customWidth="1"/>
    <col min="6656" max="6656" width="14.42578125" style="35" customWidth="1"/>
    <col min="6657" max="6657" width="7.28515625" style="35" customWidth="1"/>
    <col min="6658" max="6658" width="5.5703125" style="35" customWidth="1"/>
    <col min="6659" max="6659" width="9" style="35" customWidth="1"/>
    <col min="6660" max="6661" width="9.85546875" style="35" customWidth="1"/>
    <col min="6662" max="6662" width="11.140625" style="35" customWidth="1"/>
    <col min="6663" max="6663" width="2.85546875" style="35" customWidth="1"/>
    <col min="6664" max="6664" width="3.5703125" style="35" customWidth="1"/>
    <col min="6665" max="6909" width="9.140625" style="35"/>
    <col min="6910" max="6910" width="8.7109375" style="35" customWidth="1"/>
    <col min="6911" max="6911" width="9.85546875" style="35" customWidth="1"/>
    <col min="6912" max="6912" width="14.42578125" style="35" customWidth="1"/>
    <col min="6913" max="6913" width="7.28515625" style="35" customWidth="1"/>
    <col min="6914" max="6914" width="5.5703125" style="35" customWidth="1"/>
    <col min="6915" max="6915" width="9" style="35" customWidth="1"/>
    <col min="6916" max="6917" width="9.85546875" style="35" customWidth="1"/>
    <col min="6918" max="6918" width="11.140625" style="35" customWidth="1"/>
    <col min="6919" max="6919" width="2.85546875" style="35" customWidth="1"/>
    <col min="6920" max="6920" width="3.5703125" style="35" customWidth="1"/>
    <col min="6921" max="7165" width="9.140625" style="35"/>
    <col min="7166" max="7166" width="8.7109375" style="35" customWidth="1"/>
    <col min="7167" max="7167" width="9.85546875" style="35" customWidth="1"/>
    <col min="7168" max="7168" width="14.42578125" style="35" customWidth="1"/>
    <col min="7169" max="7169" width="7.28515625" style="35" customWidth="1"/>
    <col min="7170" max="7170" width="5.5703125" style="35" customWidth="1"/>
    <col min="7171" max="7171" width="9" style="35" customWidth="1"/>
    <col min="7172" max="7173" width="9.85546875" style="35" customWidth="1"/>
    <col min="7174" max="7174" width="11.140625" style="35" customWidth="1"/>
    <col min="7175" max="7175" width="2.85546875" style="35" customWidth="1"/>
    <col min="7176" max="7176" width="3.5703125" style="35" customWidth="1"/>
    <col min="7177" max="7421" width="9.140625" style="35"/>
    <col min="7422" max="7422" width="8.7109375" style="35" customWidth="1"/>
    <col min="7423" max="7423" width="9.85546875" style="35" customWidth="1"/>
    <col min="7424" max="7424" width="14.42578125" style="35" customWidth="1"/>
    <col min="7425" max="7425" width="7.28515625" style="35" customWidth="1"/>
    <col min="7426" max="7426" width="5.5703125" style="35" customWidth="1"/>
    <col min="7427" max="7427" width="9" style="35" customWidth="1"/>
    <col min="7428" max="7429" width="9.85546875" style="35" customWidth="1"/>
    <col min="7430" max="7430" width="11.140625" style="35" customWidth="1"/>
    <col min="7431" max="7431" width="2.85546875" style="35" customWidth="1"/>
    <col min="7432" max="7432" width="3.5703125" style="35" customWidth="1"/>
    <col min="7433" max="7677" width="9.140625" style="35"/>
    <col min="7678" max="7678" width="8.7109375" style="35" customWidth="1"/>
    <col min="7679" max="7679" width="9.85546875" style="35" customWidth="1"/>
    <col min="7680" max="7680" width="14.42578125" style="35" customWidth="1"/>
    <col min="7681" max="7681" width="7.28515625" style="35" customWidth="1"/>
    <col min="7682" max="7682" width="5.5703125" style="35" customWidth="1"/>
    <col min="7683" max="7683" width="9" style="35" customWidth="1"/>
    <col min="7684" max="7685" width="9.85546875" style="35" customWidth="1"/>
    <col min="7686" max="7686" width="11.140625" style="35" customWidth="1"/>
    <col min="7687" max="7687" width="2.85546875" style="35" customWidth="1"/>
    <col min="7688" max="7688" width="3.5703125" style="35" customWidth="1"/>
    <col min="7689" max="7933" width="9.140625" style="35"/>
    <col min="7934" max="7934" width="8.7109375" style="35" customWidth="1"/>
    <col min="7935" max="7935" width="9.85546875" style="35" customWidth="1"/>
    <col min="7936" max="7936" width="14.42578125" style="35" customWidth="1"/>
    <col min="7937" max="7937" width="7.28515625" style="35" customWidth="1"/>
    <col min="7938" max="7938" width="5.5703125" style="35" customWidth="1"/>
    <col min="7939" max="7939" width="9" style="35" customWidth="1"/>
    <col min="7940" max="7941" width="9.85546875" style="35" customWidth="1"/>
    <col min="7942" max="7942" width="11.140625" style="35" customWidth="1"/>
    <col min="7943" max="7943" width="2.85546875" style="35" customWidth="1"/>
    <col min="7944" max="7944" width="3.5703125" style="35" customWidth="1"/>
    <col min="7945" max="8189" width="9.140625" style="35"/>
    <col min="8190" max="8190" width="8.7109375" style="35" customWidth="1"/>
    <col min="8191" max="8191" width="9.85546875" style="35" customWidth="1"/>
    <col min="8192" max="8192" width="14.42578125" style="35" customWidth="1"/>
    <col min="8193" max="8193" width="7.28515625" style="35" customWidth="1"/>
    <col min="8194" max="8194" width="5.5703125" style="35" customWidth="1"/>
    <col min="8195" max="8195" width="9" style="35" customWidth="1"/>
    <col min="8196" max="8197" width="9.85546875" style="35" customWidth="1"/>
    <col min="8198" max="8198" width="11.140625" style="35" customWidth="1"/>
    <col min="8199" max="8199" width="2.85546875" style="35" customWidth="1"/>
    <col min="8200" max="8200" width="3.5703125" style="35" customWidth="1"/>
    <col min="8201" max="8445" width="9.140625" style="35"/>
    <col min="8446" max="8446" width="8.7109375" style="35" customWidth="1"/>
    <col min="8447" max="8447" width="9.85546875" style="35" customWidth="1"/>
    <col min="8448" max="8448" width="14.42578125" style="35" customWidth="1"/>
    <col min="8449" max="8449" width="7.28515625" style="35" customWidth="1"/>
    <col min="8450" max="8450" width="5.5703125" style="35" customWidth="1"/>
    <col min="8451" max="8451" width="9" style="35" customWidth="1"/>
    <col min="8452" max="8453" width="9.85546875" style="35" customWidth="1"/>
    <col min="8454" max="8454" width="11.140625" style="35" customWidth="1"/>
    <col min="8455" max="8455" width="2.85546875" style="35" customWidth="1"/>
    <col min="8456" max="8456" width="3.5703125" style="35" customWidth="1"/>
    <col min="8457" max="8701" width="9.140625" style="35"/>
    <col min="8702" max="8702" width="8.7109375" style="35" customWidth="1"/>
    <col min="8703" max="8703" width="9.85546875" style="35" customWidth="1"/>
    <col min="8704" max="8704" width="14.42578125" style="35" customWidth="1"/>
    <col min="8705" max="8705" width="7.28515625" style="35" customWidth="1"/>
    <col min="8706" max="8706" width="5.5703125" style="35" customWidth="1"/>
    <col min="8707" max="8707" width="9" style="35" customWidth="1"/>
    <col min="8708" max="8709" width="9.85546875" style="35" customWidth="1"/>
    <col min="8710" max="8710" width="11.140625" style="35" customWidth="1"/>
    <col min="8711" max="8711" width="2.85546875" style="35" customWidth="1"/>
    <col min="8712" max="8712" width="3.5703125" style="35" customWidth="1"/>
    <col min="8713" max="8957" width="9.140625" style="35"/>
    <col min="8958" max="8958" width="8.7109375" style="35" customWidth="1"/>
    <col min="8959" max="8959" width="9.85546875" style="35" customWidth="1"/>
    <col min="8960" max="8960" width="14.42578125" style="35" customWidth="1"/>
    <col min="8961" max="8961" width="7.28515625" style="35" customWidth="1"/>
    <col min="8962" max="8962" width="5.5703125" style="35" customWidth="1"/>
    <col min="8963" max="8963" width="9" style="35" customWidth="1"/>
    <col min="8964" max="8965" width="9.85546875" style="35" customWidth="1"/>
    <col min="8966" max="8966" width="11.140625" style="35" customWidth="1"/>
    <col min="8967" max="8967" width="2.85546875" style="35" customWidth="1"/>
    <col min="8968" max="8968" width="3.5703125" style="35" customWidth="1"/>
    <col min="8969" max="9213" width="9.140625" style="35"/>
    <col min="9214" max="9214" width="8.7109375" style="35" customWidth="1"/>
    <col min="9215" max="9215" width="9.85546875" style="35" customWidth="1"/>
    <col min="9216" max="9216" width="14.42578125" style="35" customWidth="1"/>
    <col min="9217" max="9217" width="7.28515625" style="35" customWidth="1"/>
    <col min="9218" max="9218" width="5.5703125" style="35" customWidth="1"/>
    <col min="9219" max="9219" width="9" style="35" customWidth="1"/>
    <col min="9220" max="9221" width="9.85546875" style="35" customWidth="1"/>
    <col min="9222" max="9222" width="11.140625" style="35" customWidth="1"/>
    <col min="9223" max="9223" width="2.85546875" style="35" customWidth="1"/>
    <col min="9224" max="9224" width="3.5703125" style="35" customWidth="1"/>
    <col min="9225" max="9469" width="9.140625" style="35"/>
    <col min="9470" max="9470" width="8.7109375" style="35" customWidth="1"/>
    <col min="9471" max="9471" width="9.85546875" style="35" customWidth="1"/>
    <col min="9472" max="9472" width="14.42578125" style="35" customWidth="1"/>
    <col min="9473" max="9473" width="7.28515625" style="35" customWidth="1"/>
    <col min="9474" max="9474" width="5.5703125" style="35" customWidth="1"/>
    <col min="9475" max="9475" width="9" style="35" customWidth="1"/>
    <col min="9476" max="9477" width="9.85546875" style="35" customWidth="1"/>
    <col min="9478" max="9478" width="11.140625" style="35" customWidth="1"/>
    <col min="9479" max="9479" width="2.85546875" style="35" customWidth="1"/>
    <col min="9480" max="9480" width="3.5703125" style="35" customWidth="1"/>
    <col min="9481" max="9725" width="9.140625" style="35"/>
    <col min="9726" max="9726" width="8.7109375" style="35" customWidth="1"/>
    <col min="9727" max="9727" width="9.85546875" style="35" customWidth="1"/>
    <col min="9728" max="9728" width="14.42578125" style="35" customWidth="1"/>
    <col min="9729" max="9729" width="7.28515625" style="35" customWidth="1"/>
    <col min="9730" max="9730" width="5.5703125" style="35" customWidth="1"/>
    <col min="9731" max="9731" width="9" style="35" customWidth="1"/>
    <col min="9732" max="9733" width="9.85546875" style="35" customWidth="1"/>
    <col min="9734" max="9734" width="11.140625" style="35" customWidth="1"/>
    <col min="9735" max="9735" width="2.85546875" style="35" customWidth="1"/>
    <col min="9736" max="9736" width="3.5703125" style="35" customWidth="1"/>
    <col min="9737" max="9981" width="9.140625" style="35"/>
    <col min="9982" max="9982" width="8.7109375" style="35" customWidth="1"/>
    <col min="9983" max="9983" width="9.85546875" style="35" customWidth="1"/>
    <col min="9984" max="9984" width="14.42578125" style="35" customWidth="1"/>
    <col min="9985" max="9985" width="7.28515625" style="35" customWidth="1"/>
    <col min="9986" max="9986" width="5.5703125" style="35" customWidth="1"/>
    <col min="9987" max="9987" width="9" style="35" customWidth="1"/>
    <col min="9988" max="9989" width="9.85546875" style="35" customWidth="1"/>
    <col min="9990" max="9990" width="11.140625" style="35" customWidth="1"/>
    <col min="9991" max="9991" width="2.85546875" style="35" customWidth="1"/>
    <col min="9992" max="9992" width="3.5703125" style="35" customWidth="1"/>
    <col min="9993" max="10237" width="9.140625" style="35"/>
    <col min="10238" max="10238" width="8.7109375" style="35" customWidth="1"/>
    <col min="10239" max="10239" width="9.85546875" style="35" customWidth="1"/>
    <col min="10240" max="10240" width="14.42578125" style="35" customWidth="1"/>
    <col min="10241" max="10241" width="7.28515625" style="35" customWidth="1"/>
    <col min="10242" max="10242" width="5.5703125" style="35" customWidth="1"/>
    <col min="10243" max="10243" width="9" style="35" customWidth="1"/>
    <col min="10244" max="10245" width="9.85546875" style="35" customWidth="1"/>
    <col min="10246" max="10246" width="11.140625" style="35" customWidth="1"/>
    <col min="10247" max="10247" width="2.85546875" style="35" customWidth="1"/>
    <col min="10248" max="10248" width="3.5703125" style="35" customWidth="1"/>
    <col min="10249" max="10493" width="9.140625" style="35"/>
    <col min="10494" max="10494" width="8.7109375" style="35" customWidth="1"/>
    <col min="10495" max="10495" width="9.85546875" style="35" customWidth="1"/>
    <col min="10496" max="10496" width="14.42578125" style="35" customWidth="1"/>
    <col min="10497" max="10497" width="7.28515625" style="35" customWidth="1"/>
    <col min="10498" max="10498" width="5.5703125" style="35" customWidth="1"/>
    <col min="10499" max="10499" width="9" style="35" customWidth="1"/>
    <col min="10500" max="10501" width="9.85546875" style="35" customWidth="1"/>
    <col min="10502" max="10502" width="11.140625" style="35" customWidth="1"/>
    <col min="10503" max="10503" width="2.85546875" style="35" customWidth="1"/>
    <col min="10504" max="10504" width="3.5703125" style="35" customWidth="1"/>
    <col min="10505" max="10749" width="9.140625" style="35"/>
    <col min="10750" max="10750" width="8.7109375" style="35" customWidth="1"/>
    <col min="10751" max="10751" width="9.85546875" style="35" customWidth="1"/>
    <col min="10752" max="10752" width="14.42578125" style="35" customWidth="1"/>
    <col min="10753" max="10753" width="7.28515625" style="35" customWidth="1"/>
    <col min="10754" max="10754" width="5.5703125" style="35" customWidth="1"/>
    <col min="10755" max="10755" width="9" style="35" customWidth="1"/>
    <col min="10756" max="10757" width="9.85546875" style="35" customWidth="1"/>
    <col min="10758" max="10758" width="11.140625" style="35" customWidth="1"/>
    <col min="10759" max="10759" width="2.85546875" style="35" customWidth="1"/>
    <col min="10760" max="10760" width="3.5703125" style="35" customWidth="1"/>
    <col min="10761" max="11005" width="9.140625" style="35"/>
    <col min="11006" max="11006" width="8.7109375" style="35" customWidth="1"/>
    <col min="11007" max="11007" width="9.85546875" style="35" customWidth="1"/>
    <col min="11008" max="11008" width="14.42578125" style="35" customWidth="1"/>
    <col min="11009" max="11009" width="7.28515625" style="35" customWidth="1"/>
    <col min="11010" max="11010" width="5.5703125" style="35" customWidth="1"/>
    <col min="11011" max="11011" width="9" style="35" customWidth="1"/>
    <col min="11012" max="11013" width="9.85546875" style="35" customWidth="1"/>
    <col min="11014" max="11014" width="11.140625" style="35" customWidth="1"/>
    <col min="11015" max="11015" width="2.85546875" style="35" customWidth="1"/>
    <col min="11016" max="11016" width="3.5703125" style="35" customWidth="1"/>
    <col min="11017" max="11261" width="9.140625" style="35"/>
    <col min="11262" max="11262" width="8.7109375" style="35" customWidth="1"/>
    <col min="11263" max="11263" width="9.85546875" style="35" customWidth="1"/>
    <col min="11264" max="11264" width="14.42578125" style="35" customWidth="1"/>
    <col min="11265" max="11265" width="7.28515625" style="35" customWidth="1"/>
    <col min="11266" max="11266" width="5.5703125" style="35" customWidth="1"/>
    <col min="11267" max="11267" width="9" style="35" customWidth="1"/>
    <col min="11268" max="11269" width="9.85546875" style="35" customWidth="1"/>
    <col min="11270" max="11270" width="11.140625" style="35" customWidth="1"/>
    <col min="11271" max="11271" width="2.85546875" style="35" customWidth="1"/>
    <col min="11272" max="11272" width="3.5703125" style="35" customWidth="1"/>
    <col min="11273" max="11517" width="9.140625" style="35"/>
    <col min="11518" max="11518" width="8.7109375" style="35" customWidth="1"/>
    <col min="11519" max="11519" width="9.85546875" style="35" customWidth="1"/>
    <col min="11520" max="11520" width="14.42578125" style="35" customWidth="1"/>
    <col min="11521" max="11521" width="7.28515625" style="35" customWidth="1"/>
    <col min="11522" max="11522" width="5.5703125" style="35" customWidth="1"/>
    <col min="11523" max="11523" width="9" style="35" customWidth="1"/>
    <col min="11524" max="11525" width="9.85546875" style="35" customWidth="1"/>
    <col min="11526" max="11526" width="11.140625" style="35" customWidth="1"/>
    <col min="11527" max="11527" width="2.85546875" style="35" customWidth="1"/>
    <col min="11528" max="11528" width="3.5703125" style="35" customWidth="1"/>
    <col min="11529" max="11773" width="9.140625" style="35"/>
    <col min="11774" max="11774" width="8.7109375" style="35" customWidth="1"/>
    <col min="11775" max="11775" width="9.85546875" style="35" customWidth="1"/>
    <col min="11776" max="11776" width="14.42578125" style="35" customWidth="1"/>
    <col min="11777" max="11777" width="7.28515625" style="35" customWidth="1"/>
    <col min="11778" max="11778" width="5.5703125" style="35" customWidth="1"/>
    <col min="11779" max="11779" width="9" style="35" customWidth="1"/>
    <col min="11780" max="11781" width="9.85546875" style="35" customWidth="1"/>
    <col min="11782" max="11782" width="11.140625" style="35" customWidth="1"/>
    <col min="11783" max="11783" width="2.85546875" style="35" customWidth="1"/>
    <col min="11784" max="11784" width="3.5703125" style="35" customWidth="1"/>
    <col min="11785" max="12029" width="9.140625" style="35"/>
    <col min="12030" max="12030" width="8.7109375" style="35" customWidth="1"/>
    <col min="12031" max="12031" width="9.85546875" style="35" customWidth="1"/>
    <col min="12032" max="12032" width="14.42578125" style="35" customWidth="1"/>
    <col min="12033" max="12033" width="7.28515625" style="35" customWidth="1"/>
    <col min="12034" max="12034" width="5.5703125" style="35" customWidth="1"/>
    <col min="12035" max="12035" width="9" style="35" customWidth="1"/>
    <col min="12036" max="12037" width="9.85546875" style="35" customWidth="1"/>
    <col min="12038" max="12038" width="11.140625" style="35" customWidth="1"/>
    <col min="12039" max="12039" width="2.85546875" style="35" customWidth="1"/>
    <col min="12040" max="12040" width="3.5703125" style="35" customWidth="1"/>
    <col min="12041" max="12285" width="9.140625" style="35"/>
    <col min="12286" max="12286" width="8.7109375" style="35" customWidth="1"/>
    <col min="12287" max="12287" width="9.85546875" style="35" customWidth="1"/>
    <col min="12288" max="12288" width="14.42578125" style="35" customWidth="1"/>
    <col min="12289" max="12289" width="7.28515625" style="35" customWidth="1"/>
    <col min="12290" max="12290" width="5.5703125" style="35" customWidth="1"/>
    <col min="12291" max="12291" width="9" style="35" customWidth="1"/>
    <col min="12292" max="12293" width="9.85546875" style="35" customWidth="1"/>
    <col min="12294" max="12294" width="11.140625" style="35" customWidth="1"/>
    <col min="12295" max="12295" width="2.85546875" style="35" customWidth="1"/>
    <col min="12296" max="12296" width="3.5703125" style="35" customWidth="1"/>
    <col min="12297" max="12541" width="9.140625" style="35"/>
    <col min="12542" max="12542" width="8.7109375" style="35" customWidth="1"/>
    <col min="12543" max="12543" width="9.85546875" style="35" customWidth="1"/>
    <col min="12544" max="12544" width="14.42578125" style="35" customWidth="1"/>
    <col min="12545" max="12545" width="7.28515625" style="35" customWidth="1"/>
    <col min="12546" max="12546" width="5.5703125" style="35" customWidth="1"/>
    <col min="12547" max="12547" width="9" style="35" customWidth="1"/>
    <col min="12548" max="12549" width="9.85546875" style="35" customWidth="1"/>
    <col min="12550" max="12550" width="11.140625" style="35" customWidth="1"/>
    <col min="12551" max="12551" width="2.85546875" style="35" customWidth="1"/>
    <col min="12552" max="12552" width="3.5703125" style="35" customWidth="1"/>
    <col min="12553" max="12797" width="9.140625" style="35"/>
    <col min="12798" max="12798" width="8.7109375" style="35" customWidth="1"/>
    <col min="12799" max="12799" width="9.85546875" style="35" customWidth="1"/>
    <col min="12800" max="12800" width="14.42578125" style="35" customWidth="1"/>
    <col min="12801" max="12801" width="7.28515625" style="35" customWidth="1"/>
    <col min="12802" max="12802" width="5.5703125" style="35" customWidth="1"/>
    <col min="12803" max="12803" width="9" style="35" customWidth="1"/>
    <col min="12804" max="12805" width="9.85546875" style="35" customWidth="1"/>
    <col min="12806" max="12806" width="11.140625" style="35" customWidth="1"/>
    <col min="12807" max="12807" width="2.85546875" style="35" customWidth="1"/>
    <col min="12808" max="12808" width="3.5703125" style="35" customWidth="1"/>
    <col min="12809" max="13053" width="9.140625" style="35"/>
    <col min="13054" max="13054" width="8.7109375" style="35" customWidth="1"/>
    <col min="13055" max="13055" width="9.85546875" style="35" customWidth="1"/>
    <col min="13056" max="13056" width="14.42578125" style="35" customWidth="1"/>
    <col min="13057" max="13057" width="7.28515625" style="35" customWidth="1"/>
    <col min="13058" max="13058" width="5.5703125" style="35" customWidth="1"/>
    <col min="13059" max="13059" width="9" style="35" customWidth="1"/>
    <col min="13060" max="13061" width="9.85546875" style="35" customWidth="1"/>
    <col min="13062" max="13062" width="11.140625" style="35" customWidth="1"/>
    <col min="13063" max="13063" width="2.85546875" style="35" customWidth="1"/>
    <col min="13064" max="13064" width="3.5703125" style="35" customWidth="1"/>
    <col min="13065" max="13309" width="9.140625" style="35"/>
    <col min="13310" max="13310" width="8.7109375" style="35" customWidth="1"/>
    <col min="13311" max="13311" width="9.85546875" style="35" customWidth="1"/>
    <col min="13312" max="13312" width="14.42578125" style="35" customWidth="1"/>
    <col min="13313" max="13313" width="7.28515625" style="35" customWidth="1"/>
    <col min="13314" max="13314" width="5.5703125" style="35" customWidth="1"/>
    <col min="13315" max="13315" width="9" style="35" customWidth="1"/>
    <col min="13316" max="13317" width="9.85546875" style="35" customWidth="1"/>
    <col min="13318" max="13318" width="11.140625" style="35" customWidth="1"/>
    <col min="13319" max="13319" width="2.85546875" style="35" customWidth="1"/>
    <col min="13320" max="13320" width="3.5703125" style="35" customWidth="1"/>
    <col min="13321" max="13565" width="9.140625" style="35"/>
    <col min="13566" max="13566" width="8.7109375" style="35" customWidth="1"/>
    <col min="13567" max="13567" width="9.85546875" style="35" customWidth="1"/>
    <col min="13568" max="13568" width="14.42578125" style="35" customWidth="1"/>
    <col min="13569" max="13569" width="7.28515625" style="35" customWidth="1"/>
    <col min="13570" max="13570" width="5.5703125" style="35" customWidth="1"/>
    <col min="13571" max="13571" width="9" style="35" customWidth="1"/>
    <col min="13572" max="13573" width="9.85546875" style="35" customWidth="1"/>
    <col min="13574" max="13574" width="11.140625" style="35" customWidth="1"/>
    <col min="13575" max="13575" width="2.85546875" style="35" customWidth="1"/>
    <col min="13576" max="13576" width="3.5703125" style="35" customWidth="1"/>
    <col min="13577" max="13821" width="9.140625" style="35"/>
    <col min="13822" max="13822" width="8.7109375" style="35" customWidth="1"/>
    <col min="13823" max="13823" width="9.85546875" style="35" customWidth="1"/>
    <col min="13824" max="13824" width="14.42578125" style="35" customWidth="1"/>
    <col min="13825" max="13825" width="7.28515625" style="35" customWidth="1"/>
    <col min="13826" max="13826" width="5.5703125" style="35" customWidth="1"/>
    <col min="13827" max="13827" width="9" style="35" customWidth="1"/>
    <col min="13828" max="13829" width="9.85546875" style="35" customWidth="1"/>
    <col min="13830" max="13830" width="11.140625" style="35" customWidth="1"/>
    <col min="13831" max="13831" width="2.85546875" style="35" customWidth="1"/>
    <col min="13832" max="13832" width="3.5703125" style="35" customWidth="1"/>
    <col min="13833" max="14077" width="9.140625" style="35"/>
    <col min="14078" max="14078" width="8.7109375" style="35" customWidth="1"/>
    <col min="14079" max="14079" width="9.85546875" style="35" customWidth="1"/>
    <col min="14080" max="14080" width="14.42578125" style="35" customWidth="1"/>
    <col min="14081" max="14081" width="7.28515625" style="35" customWidth="1"/>
    <col min="14082" max="14082" width="5.5703125" style="35" customWidth="1"/>
    <col min="14083" max="14083" width="9" style="35" customWidth="1"/>
    <col min="14084" max="14085" width="9.85546875" style="35" customWidth="1"/>
    <col min="14086" max="14086" width="11.140625" style="35" customWidth="1"/>
    <col min="14087" max="14087" width="2.85546875" style="35" customWidth="1"/>
    <col min="14088" max="14088" width="3.5703125" style="35" customWidth="1"/>
    <col min="14089" max="14333" width="9.140625" style="35"/>
    <col min="14334" max="14334" width="8.7109375" style="35" customWidth="1"/>
    <col min="14335" max="14335" width="9.85546875" style="35" customWidth="1"/>
    <col min="14336" max="14336" width="14.42578125" style="35" customWidth="1"/>
    <col min="14337" max="14337" width="7.28515625" style="35" customWidth="1"/>
    <col min="14338" max="14338" width="5.5703125" style="35" customWidth="1"/>
    <col min="14339" max="14339" width="9" style="35" customWidth="1"/>
    <col min="14340" max="14341" width="9.85546875" style="35" customWidth="1"/>
    <col min="14342" max="14342" width="11.140625" style="35" customWidth="1"/>
    <col min="14343" max="14343" width="2.85546875" style="35" customWidth="1"/>
    <col min="14344" max="14344" width="3.5703125" style="35" customWidth="1"/>
    <col min="14345" max="14589" width="9.140625" style="35"/>
    <col min="14590" max="14590" width="8.7109375" style="35" customWidth="1"/>
    <col min="14591" max="14591" width="9.85546875" style="35" customWidth="1"/>
    <col min="14592" max="14592" width="14.42578125" style="35" customWidth="1"/>
    <col min="14593" max="14593" width="7.28515625" style="35" customWidth="1"/>
    <col min="14594" max="14594" width="5.5703125" style="35" customWidth="1"/>
    <col min="14595" max="14595" width="9" style="35" customWidth="1"/>
    <col min="14596" max="14597" width="9.85546875" style="35" customWidth="1"/>
    <col min="14598" max="14598" width="11.140625" style="35" customWidth="1"/>
    <col min="14599" max="14599" width="2.85546875" style="35" customWidth="1"/>
    <col min="14600" max="14600" width="3.5703125" style="35" customWidth="1"/>
    <col min="14601" max="14845" width="9.140625" style="35"/>
    <col min="14846" max="14846" width="8.7109375" style="35" customWidth="1"/>
    <col min="14847" max="14847" width="9.85546875" style="35" customWidth="1"/>
    <col min="14848" max="14848" width="14.42578125" style="35" customWidth="1"/>
    <col min="14849" max="14849" width="7.28515625" style="35" customWidth="1"/>
    <col min="14850" max="14850" width="5.5703125" style="35" customWidth="1"/>
    <col min="14851" max="14851" width="9" style="35" customWidth="1"/>
    <col min="14852" max="14853" width="9.85546875" style="35" customWidth="1"/>
    <col min="14854" max="14854" width="11.140625" style="35" customWidth="1"/>
    <col min="14855" max="14855" width="2.85546875" style="35" customWidth="1"/>
    <col min="14856" max="14856" width="3.5703125" style="35" customWidth="1"/>
    <col min="14857" max="15101" width="9.140625" style="35"/>
    <col min="15102" max="15102" width="8.7109375" style="35" customWidth="1"/>
    <col min="15103" max="15103" width="9.85546875" style="35" customWidth="1"/>
    <col min="15104" max="15104" width="14.42578125" style="35" customWidth="1"/>
    <col min="15105" max="15105" width="7.28515625" style="35" customWidth="1"/>
    <col min="15106" max="15106" width="5.5703125" style="35" customWidth="1"/>
    <col min="15107" max="15107" width="9" style="35" customWidth="1"/>
    <col min="15108" max="15109" width="9.85546875" style="35" customWidth="1"/>
    <col min="15110" max="15110" width="11.140625" style="35" customWidth="1"/>
    <col min="15111" max="15111" width="2.85546875" style="35" customWidth="1"/>
    <col min="15112" max="15112" width="3.5703125" style="35" customWidth="1"/>
    <col min="15113" max="15357" width="9.140625" style="35"/>
    <col min="15358" max="15358" width="8.7109375" style="35" customWidth="1"/>
    <col min="15359" max="15359" width="9.85546875" style="35" customWidth="1"/>
    <col min="15360" max="15360" width="14.42578125" style="35" customWidth="1"/>
    <col min="15361" max="15361" width="7.28515625" style="35" customWidth="1"/>
    <col min="15362" max="15362" width="5.5703125" style="35" customWidth="1"/>
    <col min="15363" max="15363" width="9" style="35" customWidth="1"/>
    <col min="15364" max="15365" width="9.85546875" style="35" customWidth="1"/>
    <col min="15366" max="15366" width="11.140625" style="35" customWidth="1"/>
    <col min="15367" max="15367" width="2.85546875" style="35" customWidth="1"/>
    <col min="15368" max="15368" width="3.5703125" style="35" customWidth="1"/>
    <col min="15369" max="15613" width="9.140625" style="35"/>
    <col min="15614" max="15614" width="8.7109375" style="35" customWidth="1"/>
    <col min="15615" max="15615" width="9.85546875" style="35" customWidth="1"/>
    <col min="15616" max="15616" width="14.42578125" style="35" customWidth="1"/>
    <col min="15617" max="15617" width="7.28515625" style="35" customWidth="1"/>
    <col min="15618" max="15618" width="5.5703125" style="35" customWidth="1"/>
    <col min="15619" max="15619" width="9" style="35" customWidth="1"/>
    <col min="15620" max="15621" width="9.85546875" style="35" customWidth="1"/>
    <col min="15622" max="15622" width="11.140625" style="35" customWidth="1"/>
    <col min="15623" max="15623" width="2.85546875" style="35" customWidth="1"/>
    <col min="15624" max="15624" width="3.5703125" style="35" customWidth="1"/>
    <col min="15625" max="15869" width="9.140625" style="35"/>
    <col min="15870" max="15870" width="8.7109375" style="35" customWidth="1"/>
    <col min="15871" max="15871" width="9.85546875" style="35" customWidth="1"/>
    <col min="15872" max="15872" width="14.42578125" style="35" customWidth="1"/>
    <col min="15873" max="15873" width="7.28515625" style="35" customWidth="1"/>
    <col min="15874" max="15874" width="5.5703125" style="35" customWidth="1"/>
    <col min="15875" max="15875" width="9" style="35" customWidth="1"/>
    <col min="15876" max="15877" width="9.85546875" style="35" customWidth="1"/>
    <col min="15878" max="15878" width="11.140625" style="35" customWidth="1"/>
    <col min="15879" max="15879" width="2.85546875" style="35" customWidth="1"/>
    <col min="15880" max="15880" width="3.5703125" style="35" customWidth="1"/>
    <col min="15881" max="16125" width="9.140625" style="35"/>
    <col min="16126" max="16126" width="8.7109375" style="35" customWidth="1"/>
    <col min="16127" max="16127" width="9.85546875" style="35" customWidth="1"/>
    <col min="16128" max="16128" width="14.42578125" style="35" customWidth="1"/>
    <col min="16129" max="16129" width="7.28515625" style="35" customWidth="1"/>
    <col min="16130" max="16130" width="5.5703125" style="35" customWidth="1"/>
    <col min="16131" max="16131" width="9" style="35" customWidth="1"/>
    <col min="16132" max="16133" width="9.85546875" style="35" customWidth="1"/>
    <col min="16134" max="16134" width="11.140625" style="35" customWidth="1"/>
    <col min="16135" max="16135" width="2.85546875" style="35" customWidth="1"/>
    <col min="16136" max="16136" width="3.5703125" style="35" customWidth="1"/>
    <col min="16137" max="16384" width="9.140625" style="35"/>
  </cols>
  <sheetData>
    <row r="1" spans="1:15" ht="43.9" customHeight="1" x14ac:dyDescent="0.25">
      <c r="A1" s="158" t="s">
        <v>197</v>
      </c>
      <c r="B1" s="159"/>
      <c r="C1" s="159"/>
      <c r="D1" s="159"/>
      <c r="E1" s="159"/>
      <c r="F1" s="159"/>
      <c r="G1" s="159"/>
      <c r="H1" s="159"/>
      <c r="I1" s="159"/>
      <c r="J1" s="160"/>
    </row>
    <row r="2" spans="1:15" x14ac:dyDescent="0.25">
      <c r="A2" s="161" t="s">
        <v>0</v>
      </c>
      <c r="B2" s="162"/>
      <c r="C2" s="162"/>
      <c r="D2" s="162"/>
      <c r="E2" s="162"/>
      <c r="F2" s="162"/>
      <c r="G2" s="162"/>
      <c r="H2" s="162"/>
      <c r="I2" s="162"/>
      <c r="J2" s="163"/>
    </row>
    <row r="3" spans="1:15" x14ac:dyDescent="0.25">
      <c r="A3" s="53" t="s">
        <v>1</v>
      </c>
      <c r="B3" s="54"/>
      <c r="C3" s="54"/>
      <c r="D3" s="54"/>
      <c r="E3" s="55"/>
      <c r="F3" s="145" t="str">
        <f ca="1">TEXT(TODAY(),"DD/MM/YYYY")</f>
        <v>19/09/2025</v>
      </c>
      <c r="G3" s="146"/>
      <c r="H3" s="146"/>
      <c r="I3" s="146"/>
      <c r="J3" s="147"/>
    </row>
    <row r="4" spans="1:15" ht="15" customHeight="1" x14ac:dyDescent="0.25">
      <c r="A4" s="53" t="s">
        <v>2</v>
      </c>
      <c r="B4" s="54"/>
      <c r="C4" s="54"/>
      <c r="D4" s="54"/>
      <c r="E4" s="55"/>
      <c r="F4" s="61" t="s">
        <v>102</v>
      </c>
      <c r="G4" s="62"/>
      <c r="H4" s="62"/>
      <c r="I4" s="62"/>
      <c r="J4" s="63"/>
    </row>
    <row r="5" spans="1:15" x14ac:dyDescent="0.25">
      <c r="A5" s="53" t="s">
        <v>3</v>
      </c>
      <c r="B5" s="54"/>
      <c r="C5" s="54"/>
      <c r="D5" s="54"/>
      <c r="E5" s="55"/>
      <c r="F5" s="145">
        <v>45913</v>
      </c>
      <c r="G5" s="146"/>
      <c r="H5" s="146"/>
      <c r="I5" s="146"/>
      <c r="J5" s="147"/>
    </row>
    <row r="6" spans="1:15" ht="16.5" customHeight="1" x14ac:dyDescent="0.25">
      <c r="A6" s="53" t="s">
        <v>4</v>
      </c>
      <c r="B6" s="54"/>
      <c r="C6" s="54"/>
      <c r="D6" s="54"/>
      <c r="E6" s="55"/>
      <c r="F6" s="135" t="s">
        <v>101</v>
      </c>
      <c r="G6" s="136"/>
      <c r="H6" s="136"/>
      <c r="I6" s="136"/>
      <c r="J6" s="137"/>
    </row>
    <row r="7" spans="1:15" ht="15" customHeight="1" x14ac:dyDescent="0.25">
      <c r="A7" s="53" t="s">
        <v>5</v>
      </c>
      <c r="B7" s="54"/>
      <c r="C7" s="54"/>
      <c r="D7" s="54"/>
      <c r="E7" s="55"/>
      <c r="F7" s="135" t="str">
        <f>F6</f>
        <v>M/s. Adhiraj Constructions Pvt. Ltd.</v>
      </c>
      <c r="G7" s="136"/>
      <c r="H7" s="136"/>
      <c r="I7" s="136"/>
      <c r="J7" s="137"/>
    </row>
    <row r="8" spans="1:15" ht="31.5" customHeight="1" x14ac:dyDescent="0.25">
      <c r="A8" s="53" t="s">
        <v>6</v>
      </c>
      <c r="B8" s="54"/>
      <c r="C8" s="54"/>
      <c r="D8" s="54"/>
      <c r="E8" s="55"/>
      <c r="F8" s="71" t="s">
        <v>190</v>
      </c>
      <c r="G8" s="164"/>
      <c r="H8" s="164"/>
      <c r="I8" s="164"/>
      <c r="J8" s="165"/>
    </row>
    <row r="9" spans="1:15" x14ac:dyDescent="0.25">
      <c r="A9" s="53" t="s">
        <v>208</v>
      </c>
      <c r="B9" s="54"/>
      <c r="C9" s="54"/>
      <c r="D9" s="54"/>
      <c r="E9" s="55"/>
      <c r="F9" s="53" t="s">
        <v>198</v>
      </c>
      <c r="G9" s="54"/>
      <c r="H9" s="54"/>
      <c r="I9" s="54"/>
      <c r="J9" s="55"/>
    </row>
    <row r="10" spans="1:15" x14ac:dyDescent="0.25">
      <c r="A10" s="53" t="s">
        <v>199</v>
      </c>
      <c r="B10" s="54"/>
      <c r="C10" s="54"/>
      <c r="D10" s="54"/>
      <c r="E10" s="55"/>
      <c r="F10" s="53" t="s">
        <v>33</v>
      </c>
      <c r="G10" s="54"/>
      <c r="H10" s="54"/>
      <c r="I10" s="54"/>
      <c r="J10" s="55"/>
      <c r="K10" s="53" t="s">
        <v>198</v>
      </c>
      <c r="L10" s="54"/>
      <c r="M10" s="54"/>
      <c r="N10" s="54"/>
      <c r="O10" s="55"/>
    </row>
    <row r="11" spans="1:15" x14ac:dyDescent="0.25">
      <c r="A11" s="53" t="s">
        <v>94</v>
      </c>
      <c r="B11" s="54"/>
      <c r="C11" s="54"/>
      <c r="D11" s="54"/>
      <c r="E11" s="55"/>
      <c r="F11" s="96" t="s">
        <v>124</v>
      </c>
      <c r="G11" s="127"/>
      <c r="H11" s="127"/>
      <c r="I11" s="127"/>
      <c r="J11" s="128"/>
    </row>
    <row r="12" spans="1:15" x14ac:dyDescent="0.25">
      <c r="A12" s="53" t="s">
        <v>7</v>
      </c>
      <c r="B12" s="54"/>
      <c r="C12" s="54"/>
      <c r="D12" s="54"/>
      <c r="E12" s="55"/>
      <c r="F12" s="96" t="s">
        <v>100</v>
      </c>
      <c r="G12" s="97"/>
      <c r="H12" s="97"/>
      <c r="I12" s="97"/>
      <c r="J12" s="98"/>
    </row>
    <row r="13" spans="1:15" ht="78.75" customHeight="1" x14ac:dyDescent="0.25">
      <c r="A13" s="135" t="s">
        <v>107</v>
      </c>
      <c r="B13" s="136"/>
      <c r="C13" s="135" t="s">
        <v>108</v>
      </c>
      <c r="D13" s="136"/>
      <c r="E13" s="136"/>
      <c r="F13" s="136"/>
      <c r="G13" s="136"/>
      <c r="H13" s="136"/>
      <c r="I13" s="136"/>
      <c r="J13" s="137"/>
    </row>
    <row r="14" spans="1:15" ht="77.25" customHeight="1" x14ac:dyDescent="0.25">
      <c r="A14" s="144" t="s">
        <v>8</v>
      </c>
      <c r="B14" s="144"/>
      <c r="C14" s="135" t="s">
        <v>103</v>
      </c>
      <c r="D14" s="136"/>
      <c r="E14" s="136"/>
      <c r="F14" s="136"/>
      <c r="G14" s="136"/>
      <c r="H14" s="136"/>
      <c r="I14" s="136"/>
      <c r="J14" s="137"/>
    </row>
    <row r="15" spans="1:15" ht="60" customHeight="1" x14ac:dyDescent="0.25">
      <c r="A15" s="135" t="s">
        <v>105</v>
      </c>
      <c r="B15" s="137"/>
      <c r="C15" s="135" t="s">
        <v>104</v>
      </c>
      <c r="D15" s="136"/>
      <c r="E15" s="136"/>
      <c r="F15" s="136"/>
      <c r="G15" s="137"/>
      <c r="H15" s="1" t="s">
        <v>9</v>
      </c>
      <c r="I15" s="148" t="s">
        <v>109</v>
      </c>
      <c r="J15" s="149"/>
    </row>
    <row r="16" spans="1:15" x14ac:dyDescent="0.25">
      <c r="A16" s="33" t="s">
        <v>10</v>
      </c>
      <c r="B16" s="53" t="s">
        <v>110</v>
      </c>
      <c r="C16" s="54"/>
      <c r="D16" s="54"/>
      <c r="E16" s="55"/>
      <c r="F16" s="2" t="s">
        <v>11</v>
      </c>
      <c r="G16" s="53" t="s">
        <v>195</v>
      </c>
      <c r="H16" s="54"/>
      <c r="I16" s="54"/>
      <c r="J16" s="55"/>
    </row>
    <row r="17" spans="1:10" x14ac:dyDescent="0.25">
      <c r="A17" s="33" t="s">
        <v>12</v>
      </c>
      <c r="B17" s="53" t="s">
        <v>106</v>
      </c>
      <c r="C17" s="54"/>
      <c r="D17" s="54"/>
      <c r="E17" s="55"/>
      <c r="F17" s="2" t="s">
        <v>13</v>
      </c>
      <c r="G17" s="53">
        <v>410210</v>
      </c>
      <c r="H17" s="54"/>
      <c r="I17" s="54"/>
      <c r="J17" s="55"/>
    </row>
    <row r="18" spans="1:10" ht="32.25" customHeight="1" x14ac:dyDescent="0.25">
      <c r="A18" s="143" t="s">
        <v>14</v>
      </c>
      <c r="B18" s="143"/>
      <c r="C18" s="143" t="s">
        <v>111</v>
      </c>
      <c r="D18" s="143"/>
      <c r="E18" s="143"/>
      <c r="F18" s="144" t="s">
        <v>15</v>
      </c>
      <c r="G18" s="144"/>
      <c r="H18" s="97" t="s">
        <v>194</v>
      </c>
      <c r="I18" s="150"/>
      <c r="J18" s="151"/>
    </row>
    <row r="19" spans="1:10" ht="15" customHeight="1" x14ac:dyDescent="0.25">
      <c r="A19" s="129" t="s">
        <v>16</v>
      </c>
      <c r="B19" s="130"/>
      <c r="C19" s="130"/>
      <c r="D19" s="130"/>
      <c r="E19" s="131"/>
      <c r="F19" s="152" t="s">
        <v>17</v>
      </c>
      <c r="G19" s="153"/>
      <c r="H19" s="153"/>
      <c r="I19" s="153"/>
      <c r="J19" s="154"/>
    </row>
    <row r="20" spans="1:10" x14ac:dyDescent="0.25">
      <c r="A20" s="132"/>
      <c r="B20" s="133"/>
      <c r="C20" s="133"/>
      <c r="D20" s="133"/>
      <c r="E20" s="134"/>
      <c r="F20" s="155"/>
      <c r="G20" s="156"/>
      <c r="H20" s="156"/>
      <c r="I20" s="156"/>
      <c r="J20" s="157"/>
    </row>
    <row r="21" spans="1:10" ht="15" customHeight="1" x14ac:dyDescent="0.25">
      <c r="A21" s="129" t="s">
        <v>18</v>
      </c>
      <c r="B21" s="130"/>
      <c r="C21" s="130"/>
      <c r="D21" s="130"/>
      <c r="E21" s="131"/>
      <c r="F21" s="129" t="s">
        <v>19</v>
      </c>
      <c r="G21" s="130"/>
      <c r="H21" s="130"/>
      <c r="I21" s="130"/>
      <c r="J21" s="131"/>
    </row>
    <row r="22" spans="1:10" x14ac:dyDescent="0.25">
      <c r="A22" s="132"/>
      <c r="B22" s="133"/>
      <c r="C22" s="133"/>
      <c r="D22" s="133"/>
      <c r="E22" s="134"/>
      <c r="F22" s="132"/>
      <c r="G22" s="133"/>
      <c r="H22" s="133"/>
      <c r="I22" s="133"/>
      <c r="J22" s="134"/>
    </row>
    <row r="23" spans="1:10" ht="15" customHeight="1" x14ac:dyDescent="0.25">
      <c r="A23" s="53" t="s">
        <v>20</v>
      </c>
      <c r="B23" s="54"/>
      <c r="C23" s="54"/>
      <c r="D23" s="54"/>
      <c r="E23" s="55"/>
      <c r="F23" s="138" t="s">
        <v>21</v>
      </c>
      <c r="G23" s="139"/>
      <c r="H23" s="139"/>
      <c r="I23" s="139"/>
      <c r="J23" s="3"/>
    </row>
    <row r="24" spans="1:10" x14ac:dyDescent="0.25">
      <c r="A24" s="53" t="s">
        <v>22</v>
      </c>
      <c r="B24" s="54"/>
      <c r="C24" s="54"/>
      <c r="D24" s="54"/>
      <c r="E24" s="55"/>
      <c r="F24" s="140" t="s">
        <v>23</v>
      </c>
      <c r="G24" s="141"/>
      <c r="H24" s="141"/>
      <c r="I24" s="141"/>
      <c r="J24" s="142"/>
    </row>
    <row r="25" spans="1:10" ht="15" customHeight="1" x14ac:dyDescent="0.25">
      <c r="A25" s="53" t="s">
        <v>24</v>
      </c>
      <c r="B25" s="54"/>
      <c r="C25" s="54"/>
      <c r="D25" s="54"/>
      <c r="E25" s="55"/>
      <c r="F25" s="138" t="s">
        <v>95</v>
      </c>
      <c r="G25" s="139"/>
      <c r="H25" s="139"/>
      <c r="I25" s="139"/>
      <c r="J25" s="3"/>
    </row>
    <row r="26" spans="1:10" x14ac:dyDescent="0.25">
      <c r="A26" s="53" t="s">
        <v>25</v>
      </c>
      <c r="B26" s="54"/>
      <c r="C26" s="54"/>
      <c r="D26" s="54"/>
      <c r="E26" s="55"/>
      <c r="F26" s="140" t="s">
        <v>26</v>
      </c>
      <c r="G26" s="141"/>
      <c r="H26" s="141"/>
      <c r="I26" s="141"/>
      <c r="J26" s="142"/>
    </row>
    <row r="27" spans="1:10" x14ac:dyDescent="0.25">
      <c r="A27" s="166" t="s">
        <v>27</v>
      </c>
      <c r="B27" s="167"/>
      <c r="C27" s="166" t="s">
        <v>28</v>
      </c>
      <c r="D27" s="167"/>
      <c r="E27" s="166" t="s">
        <v>29</v>
      </c>
      <c r="F27" s="167"/>
      <c r="G27" s="166" t="s">
        <v>30</v>
      </c>
      <c r="H27" s="167"/>
      <c r="I27" s="166" t="s">
        <v>31</v>
      </c>
      <c r="J27" s="167"/>
    </row>
    <row r="28" spans="1:10" x14ac:dyDescent="0.25">
      <c r="A28" s="168" t="s">
        <v>32</v>
      </c>
      <c r="B28" s="169"/>
      <c r="C28" s="168" t="s">
        <v>33</v>
      </c>
      <c r="D28" s="169"/>
      <c r="E28" s="168" t="s">
        <v>33</v>
      </c>
      <c r="F28" s="169"/>
      <c r="G28" s="168" t="s">
        <v>33</v>
      </c>
      <c r="H28" s="169"/>
      <c r="I28" s="168" t="s">
        <v>33</v>
      </c>
      <c r="J28" s="169"/>
    </row>
    <row r="29" spans="1:10" ht="31.5" customHeight="1" x14ac:dyDescent="0.25">
      <c r="A29" s="168" t="s">
        <v>34</v>
      </c>
      <c r="B29" s="169"/>
      <c r="C29" s="148" t="s">
        <v>112</v>
      </c>
      <c r="D29" s="169"/>
      <c r="E29" s="148" t="s">
        <v>113</v>
      </c>
      <c r="F29" s="149"/>
      <c r="G29" s="148" t="s">
        <v>112</v>
      </c>
      <c r="H29" s="169"/>
      <c r="I29" s="148" t="s">
        <v>10</v>
      </c>
      <c r="J29" s="149"/>
    </row>
    <row r="30" spans="1:10" x14ac:dyDescent="0.25">
      <c r="A30" s="53" t="s">
        <v>35</v>
      </c>
      <c r="B30" s="54"/>
      <c r="C30" s="54"/>
      <c r="D30" s="54"/>
      <c r="E30" s="54"/>
      <c r="F30" s="54"/>
      <c r="G30" s="54"/>
      <c r="H30" s="54"/>
      <c r="I30" s="54"/>
      <c r="J30" s="55"/>
    </row>
    <row r="31" spans="1:10" x14ac:dyDescent="0.25">
      <c r="A31" s="53" t="s">
        <v>36</v>
      </c>
      <c r="B31" s="54"/>
      <c r="C31" s="54"/>
      <c r="D31" s="54"/>
      <c r="E31" s="54"/>
      <c r="F31" s="54"/>
      <c r="G31" s="54"/>
      <c r="H31" s="54"/>
      <c r="I31" s="54"/>
      <c r="J31" s="55"/>
    </row>
    <row r="32" spans="1:10" x14ac:dyDescent="0.25">
      <c r="A32" s="53" t="s">
        <v>204</v>
      </c>
      <c r="B32" s="55"/>
      <c r="C32" s="53" t="s">
        <v>206</v>
      </c>
      <c r="D32" s="54"/>
      <c r="E32" s="54"/>
      <c r="F32" s="54"/>
      <c r="G32" s="54"/>
      <c r="H32" s="54"/>
      <c r="I32" s="54"/>
      <c r="J32" s="55"/>
    </row>
    <row r="33" spans="1:10" x14ac:dyDescent="0.25">
      <c r="A33" s="53" t="s">
        <v>203</v>
      </c>
      <c r="B33" s="55"/>
      <c r="C33" s="78" t="s">
        <v>205</v>
      </c>
      <c r="D33" s="54"/>
      <c r="E33" s="54"/>
      <c r="F33" s="54"/>
      <c r="G33" s="54"/>
      <c r="H33" s="54"/>
      <c r="I33" s="54"/>
      <c r="J33" s="55"/>
    </row>
    <row r="34" spans="1:10" x14ac:dyDescent="0.25">
      <c r="A34" s="170" t="s">
        <v>37</v>
      </c>
      <c r="B34" s="164"/>
      <c r="C34" s="164"/>
      <c r="D34" s="164"/>
      <c r="E34" s="164"/>
      <c r="F34" s="164"/>
      <c r="G34" s="164"/>
      <c r="H34" s="164"/>
      <c r="I34" s="164"/>
      <c r="J34" s="165"/>
    </row>
    <row r="35" spans="1:10" ht="15" customHeight="1" x14ac:dyDescent="0.25">
      <c r="A35" s="135" t="s">
        <v>38</v>
      </c>
      <c r="B35" s="136"/>
      <c r="C35" s="136"/>
      <c r="D35" s="136"/>
      <c r="E35" s="137"/>
      <c r="F35" s="138" t="s">
        <v>39</v>
      </c>
      <c r="G35" s="139"/>
      <c r="H35" s="139"/>
      <c r="I35" s="139"/>
      <c r="J35" s="4"/>
    </row>
    <row r="36" spans="1:10" ht="15" customHeight="1" x14ac:dyDescent="0.25">
      <c r="A36" s="132" t="s">
        <v>40</v>
      </c>
      <c r="B36" s="133"/>
      <c r="C36" s="133"/>
      <c r="D36" s="133"/>
      <c r="E36" s="133"/>
      <c r="F36" s="135" t="s">
        <v>41</v>
      </c>
      <c r="G36" s="136"/>
      <c r="H36" s="136"/>
      <c r="I36" s="136"/>
      <c r="J36" s="137"/>
    </row>
    <row r="37" spans="1:10" x14ac:dyDescent="0.25">
      <c r="A37" s="170" t="s">
        <v>42</v>
      </c>
      <c r="B37" s="164"/>
      <c r="C37" s="164"/>
      <c r="D37" s="164"/>
      <c r="E37" s="164"/>
      <c r="F37" s="164"/>
      <c r="G37" s="164"/>
      <c r="H37" s="164"/>
      <c r="I37" s="164"/>
      <c r="J37" s="165"/>
    </row>
    <row r="38" spans="1:10" x14ac:dyDescent="0.25">
      <c r="A38" s="53" t="s">
        <v>43</v>
      </c>
      <c r="B38" s="54"/>
      <c r="C38" s="54"/>
      <c r="D38" s="54"/>
      <c r="E38" s="55"/>
      <c r="F38" s="178" t="s">
        <v>114</v>
      </c>
      <c r="G38" s="179"/>
      <c r="H38" s="179"/>
      <c r="I38" s="179"/>
      <c r="J38" s="180"/>
    </row>
    <row r="39" spans="1:10" x14ac:dyDescent="0.25">
      <c r="A39" s="53" t="s">
        <v>44</v>
      </c>
      <c r="B39" s="54"/>
      <c r="C39" s="54"/>
      <c r="D39" s="54"/>
      <c r="E39" s="55"/>
      <c r="F39" s="171" t="s">
        <v>115</v>
      </c>
      <c r="G39" s="172"/>
      <c r="H39" s="172"/>
      <c r="I39" s="172"/>
      <c r="J39" s="173"/>
    </row>
    <row r="40" spans="1:10" x14ac:dyDescent="0.25">
      <c r="A40" s="53" t="s">
        <v>45</v>
      </c>
      <c r="B40" s="54"/>
      <c r="C40" s="54"/>
      <c r="D40" s="54"/>
      <c r="E40" s="55"/>
      <c r="F40" s="171" t="s">
        <v>33</v>
      </c>
      <c r="G40" s="172"/>
      <c r="H40" s="172"/>
      <c r="I40" s="172"/>
      <c r="J40" s="173"/>
    </row>
    <row r="41" spans="1:10" x14ac:dyDescent="0.25">
      <c r="A41" s="53" t="s">
        <v>96</v>
      </c>
      <c r="B41" s="54"/>
      <c r="C41" s="54"/>
      <c r="D41" s="54"/>
      <c r="E41" s="55"/>
      <c r="F41" s="171" t="s">
        <v>33</v>
      </c>
      <c r="G41" s="172"/>
      <c r="H41" s="172"/>
      <c r="I41" s="172"/>
      <c r="J41" s="173"/>
    </row>
    <row r="42" spans="1:10" x14ac:dyDescent="0.25">
      <c r="A42" s="53" t="s">
        <v>46</v>
      </c>
      <c r="B42" s="54"/>
      <c r="C42" s="54"/>
      <c r="D42" s="54"/>
      <c r="E42" s="55"/>
      <c r="F42" s="174" t="s">
        <v>116</v>
      </c>
      <c r="G42" s="175"/>
      <c r="H42" s="175"/>
      <c r="I42" s="175"/>
      <c r="J42" s="176"/>
    </row>
    <row r="43" spans="1:10" x14ac:dyDescent="0.25">
      <c r="A43" s="53" t="s">
        <v>47</v>
      </c>
      <c r="B43" s="54"/>
      <c r="C43" s="54"/>
      <c r="D43" s="54"/>
      <c r="E43" s="55"/>
      <c r="F43" s="177" t="s">
        <v>117</v>
      </c>
      <c r="G43" s="127"/>
      <c r="H43" s="127"/>
      <c r="I43" s="127"/>
      <c r="J43" s="128"/>
    </row>
    <row r="44" spans="1:10" x14ac:dyDescent="0.25">
      <c r="A44" s="170" t="s">
        <v>48</v>
      </c>
      <c r="B44" s="164"/>
      <c r="C44" s="164"/>
      <c r="D44" s="164"/>
      <c r="E44" s="164"/>
      <c r="F44" s="164"/>
      <c r="G44" s="164"/>
      <c r="H44" s="164"/>
      <c r="I44" s="164"/>
      <c r="J44" s="165"/>
    </row>
    <row r="45" spans="1:10" x14ac:dyDescent="0.25">
      <c r="A45" s="135" t="s">
        <v>49</v>
      </c>
      <c r="B45" s="137"/>
      <c r="C45" s="135" t="s">
        <v>118</v>
      </c>
      <c r="D45" s="136"/>
      <c r="E45" s="136"/>
      <c r="F45" s="137"/>
      <c r="G45" s="34" t="s">
        <v>50</v>
      </c>
      <c r="H45" s="182" t="s">
        <v>119</v>
      </c>
      <c r="I45" s="136"/>
      <c r="J45" s="137"/>
    </row>
    <row r="46" spans="1:10" x14ac:dyDescent="0.25">
      <c r="A46" s="53" t="s">
        <v>51</v>
      </c>
      <c r="B46" s="55"/>
      <c r="C46" s="135" t="str">
        <f>C45</f>
        <v>PMC/TPD/1977</v>
      </c>
      <c r="D46" s="136"/>
      <c r="E46" s="136"/>
      <c r="F46" s="137"/>
      <c r="G46" s="34" t="s">
        <v>50</v>
      </c>
      <c r="H46" s="135" t="str">
        <f>H45</f>
        <v>20/08/2019.</v>
      </c>
      <c r="I46" s="136"/>
      <c r="J46" s="137"/>
    </row>
    <row r="47" spans="1:10" ht="48.75" customHeight="1" x14ac:dyDescent="0.25">
      <c r="A47" s="135" t="s">
        <v>52</v>
      </c>
      <c r="B47" s="137"/>
      <c r="C47" s="135" t="s">
        <v>122</v>
      </c>
      <c r="D47" s="54"/>
      <c r="E47" s="54"/>
      <c r="F47" s="55"/>
      <c r="G47" s="2" t="s">
        <v>50</v>
      </c>
      <c r="H47" s="183" t="s">
        <v>98</v>
      </c>
      <c r="I47" s="136"/>
      <c r="J47" s="137"/>
    </row>
    <row r="48" spans="1:10" ht="30.75" customHeight="1" x14ac:dyDescent="0.25">
      <c r="A48" s="74" t="s">
        <v>201</v>
      </c>
      <c r="B48" s="75"/>
      <c r="C48" s="71" t="s">
        <v>200</v>
      </c>
      <c r="D48" s="164"/>
      <c r="E48" s="164"/>
      <c r="F48" s="165" t="s">
        <v>53</v>
      </c>
      <c r="G48" s="50" t="s">
        <v>50</v>
      </c>
      <c r="H48" s="181">
        <v>45240</v>
      </c>
      <c r="I48" s="72" t="s">
        <v>33</v>
      </c>
      <c r="J48" s="73"/>
    </row>
    <row r="49" spans="1:12" x14ac:dyDescent="0.25">
      <c r="A49" s="76"/>
      <c r="B49" s="77"/>
      <c r="C49" s="71" t="s">
        <v>207</v>
      </c>
      <c r="D49" s="72"/>
      <c r="E49" s="72"/>
      <c r="F49" s="72"/>
      <c r="G49" s="72"/>
      <c r="H49" s="72"/>
      <c r="I49" s="72"/>
      <c r="J49" s="73"/>
    </row>
    <row r="50" spans="1:12" ht="34.5" customHeight="1" x14ac:dyDescent="0.25">
      <c r="A50" s="143" t="s">
        <v>54</v>
      </c>
      <c r="B50" s="143"/>
      <c r="C50" s="143"/>
      <c r="D50" s="185" t="str">
        <f>H47</f>
        <v>27/09/2019.</v>
      </c>
      <c r="E50" s="186"/>
      <c r="F50" s="135" t="s">
        <v>209</v>
      </c>
      <c r="G50" s="187"/>
      <c r="H50" s="188" t="s">
        <v>210</v>
      </c>
      <c r="I50" s="189"/>
      <c r="J50" s="190"/>
    </row>
    <row r="51" spans="1:12" x14ac:dyDescent="0.25">
      <c r="A51" s="191" t="s">
        <v>55</v>
      </c>
      <c r="B51" s="192"/>
      <c r="C51" s="192"/>
      <c r="D51" s="192"/>
      <c r="E51" s="192"/>
      <c r="F51" s="192"/>
      <c r="G51" s="192"/>
      <c r="H51" s="192"/>
      <c r="I51" s="192"/>
      <c r="J51" s="193"/>
    </row>
    <row r="52" spans="1:12" x14ac:dyDescent="0.25">
      <c r="A52" s="53" t="s">
        <v>56</v>
      </c>
      <c r="B52" s="54"/>
      <c r="C52" s="55"/>
      <c r="D52" s="194" t="str">
        <f>F42</f>
        <v>3,78,633.39 Sqmt. &amp; 1,38,703.25 Sqmt.</v>
      </c>
      <c r="E52" s="149"/>
      <c r="F52" s="195" t="s">
        <v>57</v>
      </c>
      <c r="G52" s="195"/>
      <c r="H52" s="195"/>
      <c r="I52" s="196" t="s">
        <v>33</v>
      </c>
      <c r="J52" s="196"/>
    </row>
    <row r="53" spans="1:12" ht="51.75" customHeight="1" x14ac:dyDescent="0.25">
      <c r="A53" s="12" t="s">
        <v>58</v>
      </c>
      <c r="B53" s="197" t="s">
        <v>123</v>
      </c>
      <c r="C53" s="197"/>
      <c r="D53" s="197"/>
      <c r="E53" s="197"/>
      <c r="F53" s="197"/>
      <c r="G53" s="197"/>
      <c r="H53" s="197"/>
      <c r="I53" s="197"/>
      <c r="J53" s="197"/>
    </row>
    <row r="54" spans="1:12" ht="66.75" customHeight="1" x14ac:dyDescent="0.25">
      <c r="A54" s="12" t="s">
        <v>99</v>
      </c>
      <c r="B54" s="197" t="s">
        <v>120</v>
      </c>
      <c r="C54" s="197"/>
      <c r="D54" s="197"/>
      <c r="E54" s="197"/>
      <c r="F54" s="197"/>
      <c r="G54" s="197"/>
      <c r="H54" s="197"/>
      <c r="I54" s="197"/>
      <c r="J54" s="197"/>
    </row>
    <row r="55" spans="1:12" x14ac:dyDescent="0.25">
      <c r="A55" s="53" t="s">
        <v>59</v>
      </c>
      <c r="B55" s="54"/>
      <c r="C55" s="54"/>
      <c r="D55" s="135" t="s">
        <v>60</v>
      </c>
      <c r="E55" s="136"/>
      <c r="F55" s="136"/>
      <c r="G55" s="136"/>
      <c r="H55" s="136"/>
      <c r="I55" s="136"/>
      <c r="J55" s="137"/>
    </row>
    <row r="56" spans="1:12" ht="15.75" thickBot="1" x14ac:dyDescent="0.3">
      <c r="A56" s="184" t="s">
        <v>181</v>
      </c>
      <c r="B56" s="184"/>
      <c r="C56" s="184"/>
      <c r="D56" s="184"/>
      <c r="E56" s="184"/>
      <c r="F56" s="184"/>
      <c r="G56" s="184"/>
      <c r="H56" s="184"/>
      <c r="I56" s="184"/>
      <c r="J56" s="184"/>
    </row>
    <row r="57" spans="1:12" ht="32.25" customHeight="1" x14ac:dyDescent="0.25">
      <c r="A57" s="79" t="s">
        <v>145</v>
      </c>
      <c r="B57" s="80"/>
      <c r="C57" s="81" t="s">
        <v>178</v>
      </c>
      <c r="D57" s="82"/>
      <c r="E57" s="82"/>
      <c r="F57" s="82"/>
      <c r="G57" s="82"/>
      <c r="H57" s="82"/>
      <c r="I57" s="82"/>
      <c r="J57" s="83"/>
      <c r="K57" s="26" t="str">
        <f ca="1">(IF(F61&gt;99%,"All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Excavation work Completed. Plinth work completed, RCC Slab, Brickwork, Internal Plaster, External Plaster upto 43 Floor, Flooring upto 41 Floor Completed</v>
      </c>
      <c r="L57" s="36"/>
    </row>
    <row r="58" spans="1:12" ht="15.75" x14ac:dyDescent="0.25">
      <c r="A58" s="31" t="s">
        <v>146</v>
      </c>
      <c r="B58" s="32">
        <v>2</v>
      </c>
      <c r="C58" s="32" t="s">
        <v>147</v>
      </c>
      <c r="D58" s="32">
        <v>2</v>
      </c>
      <c r="E58" s="84" t="s">
        <v>148</v>
      </c>
      <c r="F58" s="85"/>
      <c r="G58" s="32">
        <v>2</v>
      </c>
      <c r="H58" s="32" t="s">
        <v>149</v>
      </c>
      <c r="I58" s="84">
        <f ca="1">--TRIM(RIGHT(SUBSTITUTE(LEFT(C57,_xlfn.AGGREGATE(16,6,FIND({0,1,2,3,4,5,6,7,8,9},C57,ROW(INDIRECT("1:"&amp;LEN(C57)))),1))," ",REPT(" ",LEN(C57))),LEN(C57)))</f>
        <v>44</v>
      </c>
      <c r="J58" s="86"/>
      <c r="K58" s="27"/>
      <c r="L58" s="37"/>
    </row>
    <row r="59" spans="1:12" ht="31.5" customHeight="1" x14ac:dyDescent="0.25">
      <c r="A59" s="87" t="s">
        <v>150</v>
      </c>
      <c r="B59" s="88"/>
      <c r="C59" s="89" t="str">
        <f ca="1">K57</f>
        <v>Excavation work Completed. Plinth work completed, RCC Slab, Brickwork, Internal Plaster, External Plaster upto 43 Floor, Flooring upto 41 Floor Completed</v>
      </c>
      <c r="D59" s="90"/>
      <c r="E59" s="90"/>
      <c r="F59" s="90"/>
      <c r="G59" s="90"/>
      <c r="H59" s="90"/>
      <c r="I59" s="90"/>
      <c r="J59" s="91"/>
      <c r="K59" s="27" t="s">
        <v>151</v>
      </c>
      <c r="L59" s="37"/>
    </row>
    <row r="60" spans="1:12" ht="15.75" x14ac:dyDescent="0.25">
      <c r="A60" s="92" t="s">
        <v>61</v>
      </c>
      <c r="B60" s="93"/>
      <c r="C60" s="30" t="s">
        <v>152</v>
      </c>
      <c r="D60" s="94" t="s">
        <v>153</v>
      </c>
      <c r="E60" s="94"/>
      <c r="F60" s="94" t="s">
        <v>154</v>
      </c>
      <c r="G60" s="94"/>
      <c r="H60" s="94" t="s">
        <v>155</v>
      </c>
      <c r="I60" s="94"/>
      <c r="J60" s="95"/>
      <c r="K60" s="28" t="s">
        <v>156</v>
      </c>
      <c r="L60" s="38">
        <f ca="1">I58*25%</f>
        <v>11</v>
      </c>
    </row>
    <row r="61" spans="1:12" ht="15.75" x14ac:dyDescent="0.25">
      <c r="A61" s="102" t="s">
        <v>157</v>
      </c>
      <c r="B61" s="94"/>
      <c r="C61" s="39">
        <f ca="1">L62</f>
        <v>44</v>
      </c>
      <c r="D61" s="103">
        <f ca="1">((100/I58)*C61)/100</f>
        <v>1.0000000000000002</v>
      </c>
      <c r="E61" s="104"/>
      <c r="F61" s="105">
        <f ca="1">(((C62/I58*10)+(40/(D58+G58+I58)*C63)+(7.5/(I58)*C64)+(7.5/(I58)*C65)+(10/I58*C66)+(10/I58*C67)+(5/I58*C68)+(5/I58*C69)+(5/I58*C70))/100)</f>
        <v>0.84090909090909083</v>
      </c>
      <c r="G61" s="105"/>
      <c r="H61" s="107">
        <f ca="1">((((C61/I58)*20)+((C62/I58)*25)+(30/(I58+G58+D58)*C63)+(5/I58*C64)+(5/I58*C65)+(5/I58*C66)+(5/I58*C67)+(0/I58*C68)+(0/I58*C69)+(5/I58*C70))/100)</f>
        <v>0.94545454545454544</v>
      </c>
      <c r="I61" s="108"/>
      <c r="J61" s="109"/>
      <c r="K61" s="28" t="s">
        <v>158</v>
      </c>
      <c r="L61" s="40">
        <f ca="1">I58*50%</f>
        <v>22</v>
      </c>
    </row>
    <row r="62" spans="1:12" ht="15.75" x14ac:dyDescent="0.25">
      <c r="A62" s="102" t="s">
        <v>62</v>
      </c>
      <c r="B62" s="94"/>
      <c r="C62" s="41">
        <f ca="1">L70</f>
        <v>44</v>
      </c>
      <c r="D62" s="103">
        <f ca="1">((100/I58)*C62)/100</f>
        <v>1.0000000000000002</v>
      </c>
      <c r="E62" s="104"/>
      <c r="F62" s="105"/>
      <c r="G62" s="105"/>
      <c r="H62" s="110"/>
      <c r="I62" s="111"/>
      <c r="J62" s="112"/>
      <c r="K62" s="28" t="s">
        <v>159</v>
      </c>
      <c r="L62" s="40">
        <f ca="1">I58</f>
        <v>44</v>
      </c>
    </row>
    <row r="63" spans="1:12" ht="15.75" x14ac:dyDescent="0.25">
      <c r="A63" s="116" t="s">
        <v>160</v>
      </c>
      <c r="B63" s="117"/>
      <c r="C63" s="41">
        <v>48</v>
      </c>
      <c r="D63" s="103">
        <f ca="1">((100/(D58+G58+I58))*C63)/100</f>
        <v>1</v>
      </c>
      <c r="E63" s="104"/>
      <c r="F63" s="105"/>
      <c r="G63" s="105"/>
      <c r="H63" s="110"/>
      <c r="I63" s="111"/>
      <c r="J63" s="112"/>
      <c r="K63" s="28" t="s">
        <v>161</v>
      </c>
      <c r="L63" s="42">
        <f ca="1">(IF(B58&gt;1,(I58/(B58+2)),I58/4))</f>
        <v>11</v>
      </c>
    </row>
    <row r="64" spans="1:12" ht="15.75" x14ac:dyDescent="0.25">
      <c r="A64" s="102" t="s">
        <v>162</v>
      </c>
      <c r="B64" s="94" t="s">
        <v>163</v>
      </c>
      <c r="C64" s="39">
        <v>44</v>
      </c>
      <c r="D64" s="103">
        <f ca="1">((100/I58)*C64)/100</f>
        <v>1.0000000000000002</v>
      </c>
      <c r="E64" s="104"/>
      <c r="F64" s="105"/>
      <c r="G64" s="105"/>
      <c r="H64" s="110"/>
      <c r="I64" s="111"/>
      <c r="J64" s="112"/>
      <c r="K64" s="28" t="s">
        <v>164</v>
      </c>
      <c r="L64" s="42">
        <f ca="1">(IF(B58&gt;1,(I58/(B58+2)+L63),I58/4+L63))</f>
        <v>22</v>
      </c>
    </row>
    <row r="65" spans="1:12" ht="15" customHeight="1" x14ac:dyDescent="0.25">
      <c r="A65" s="102" t="s">
        <v>165</v>
      </c>
      <c r="B65" s="94" t="s">
        <v>163</v>
      </c>
      <c r="C65" s="39">
        <v>44</v>
      </c>
      <c r="D65" s="103">
        <f ca="1">((100/I58)*C65)/100</f>
        <v>1.0000000000000002</v>
      </c>
      <c r="E65" s="104"/>
      <c r="F65" s="105"/>
      <c r="G65" s="105"/>
      <c r="H65" s="110"/>
      <c r="I65" s="111"/>
      <c r="J65" s="112"/>
      <c r="K65" s="28" t="s">
        <v>166</v>
      </c>
      <c r="L65" s="42">
        <f ca="1">(IF(B58&gt;1,(I58/(B58+2)+L64),0))</f>
        <v>33</v>
      </c>
    </row>
    <row r="66" spans="1:12" ht="15.75" x14ac:dyDescent="0.25">
      <c r="A66" s="102" t="s">
        <v>167</v>
      </c>
      <c r="B66" s="94" t="s">
        <v>168</v>
      </c>
      <c r="C66" s="39">
        <v>43</v>
      </c>
      <c r="D66" s="103">
        <f ca="1">((100/(I58))*C66)/100</f>
        <v>0.97727272727272729</v>
      </c>
      <c r="E66" s="104"/>
      <c r="F66" s="105"/>
      <c r="G66" s="105"/>
      <c r="H66" s="110"/>
      <c r="I66" s="111"/>
      <c r="J66" s="112"/>
      <c r="K66" s="28" t="s">
        <v>169</v>
      </c>
      <c r="L66" s="42">
        <f>(IF(B58&gt;2,(I58/(B58+2)+L65),0))</f>
        <v>0</v>
      </c>
    </row>
    <row r="67" spans="1:12" ht="15.75" x14ac:dyDescent="0.25">
      <c r="A67" s="102" t="s">
        <v>170</v>
      </c>
      <c r="B67" s="94" t="s">
        <v>170</v>
      </c>
      <c r="C67" s="39">
        <v>41</v>
      </c>
      <c r="D67" s="103">
        <f ca="1">((100/I58)*C67)/100</f>
        <v>0.93181818181818188</v>
      </c>
      <c r="E67" s="104"/>
      <c r="F67" s="105"/>
      <c r="G67" s="105"/>
      <c r="H67" s="110"/>
      <c r="I67" s="111"/>
      <c r="J67" s="112"/>
      <c r="K67" s="28" t="s">
        <v>171</v>
      </c>
      <c r="L67" s="43">
        <f>(IF(B58&gt;3,(I58/(B58+2)+L66),0))</f>
        <v>0</v>
      </c>
    </row>
    <row r="68" spans="1:12" ht="15" customHeight="1" x14ac:dyDescent="0.25">
      <c r="A68" s="102" t="s">
        <v>172</v>
      </c>
      <c r="B68" s="94"/>
      <c r="C68" s="39">
        <v>0</v>
      </c>
      <c r="D68" s="103">
        <f ca="1">((100/I58)*C68)/100</f>
        <v>0</v>
      </c>
      <c r="E68" s="104"/>
      <c r="F68" s="105"/>
      <c r="G68" s="105"/>
      <c r="H68" s="110"/>
      <c r="I68" s="111"/>
      <c r="J68" s="112"/>
      <c r="K68" s="28" t="s">
        <v>173</v>
      </c>
      <c r="L68" s="42">
        <f>(IF(B58&gt;4,(I58/(B58+2)+L67),0))</f>
        <v>0</v>
      </c>
    </row>
    <row r="69" spans="1:12" ht="15.75" x14ac:dyDescent="0.25">
      <c r="A69" s="102" t="s">
        <v>174</v>
      </c>
      <c r="B69" s="94" t="s">
        <v>174</v>
      </c>
      <c r="C69" s="39">
        <v>0</v>
      </c>
      <c r="D69" s="103">
        <f ca="1">((100/(I58))*C69)/100</f>
        <v>0</v>
      </c>
      <c r="E69" s="104"/>
      <c r="F69" s="105"/>
      <c r="G69" s="105"/>
      <c r="H69" s="110"/>
      <c r="I69" s="111"/>
      <c r="J69" s="112"/>
      <c r="K69" s="28" t="s">
        <v>175</v>
      </c>
      <c r="L69" s="42">
        <f>(IF(B58=1,(I58/(B58+3)+L64),IF(B58=0,(I58/4+L64),IF(B58&gt;1,0))))</f>
        <v>0</v>
      </c>
    </row>
    <row r="70" spans="1:12" ht="16.5" thickBot="1" x14ac:dyDescent="0.3">
      <c r="A70" s="118" t="s">
        <v>176</v>
      </c>
      <c r="B70" s="119"/>
      <c r="C70" s="44">
        <v>0</v>
      </c>
      <c r="D70" s="120">
        <f ca="1">((100/(I58))*C70)/100</f>
        <v>0</v>
      </c>
      <c r="E70" s="121"/>
      <c r="F70" s="106"/>
      <c r="G70" s="106"/>
      <c r="H70" s="113"/>
      <c r="I70" s="114"/>
      <c r="J70" s="115"/>
      <c r="K70" s="29" t="s">
        <v>177</v>
      </c>
      <c r="L70" s="45">
        <f ca="1">(IF(B58&gt;1.5,(I58/(B58+2)+L64+MAX(0,L65-L64)+MAX(0,L66-L65)+MAX(0,L67-L66)+MAX(0,L68-L67)+MAX(0,L69-L68)),IF(B58=1,(I58/(B58+3)+L69),IF(B58=0,I58/4+L69))))</f>
        <v>44</v>
      </c>
    </row>
    <row r="71" spans="1:12" ht="35.25" customHeight="1" x14ac:dyDescent="0.25">
      <c r="A71" s="122" t="s">
        <v>145</v>
      </c>
      <c r="B71" s="123"/>
      <c r="C71" s="124" t="s">
        <v>179</v>
      </c>
      <c r="D71" s="125"/>
      <c r="E71" s="125"/>
      <c r="F71" s="125"/>
      <c r="G71" s="125"/>
      <c r="H71" s="125"/>
      <c r="I71" s="125"/>
      <c r="J71" s="126"/>
      <c r="K71" s="26" t="str">
        <f ca="1">(IF(F78&gt;99%,"All work completed. Please provide OC.",IF(F78&gt;89.8%,"Plinth, RCC, Brick, Plaster, Flooring, Painting work Completed. Finishing work is in process.",IF(F78&lt;94%,(IF(C78=0,"Work not yet Started.",IF(D78=25%,"Piling work in process",IF(D78=50%,"Excavation work in process",IF(D78=100%,"Excavation work Completed. ","0")))&amp;(IF(C79=0%,"",IF(C79=L80,"Footing work is process",IF(C79=L81,"Footing work Completed",IF(C79=L82,"1st Basement Completed",IF(C79=L83,"1st &amp; 2nd Basement Completed",IF(C79=L84,"1st to 3rd Basement Completed",IF(C79=L85,"1st to 4th Basement Completed",IF(C79=L86,"Plinth work is process",IF(C79=L87,"Plinth work completed","0")))))))))))&amp;(IF(C80=(D72+G72+I72),", RCC Slab",IF(C80&gt;0,", RCC upto "&amp;C80&amp;" Slab",""))&amp;(IF(C81=I72,", Brickwork",IF(C81&gt;0,", Brickwork upto "&amp;C81&amp;" Floor",""))&amp;(IF(C82=I72,", Internal Plaster",IF(C82&gt;0,", Internal Plaster upto "&amp;C82&amp;" Floor",""))&amp;(IF(C83=I72,", External Plaster",IF(C83&gt;0,", External Plaster upto "&amp;C83&amp;" Floor",""))&amp;(IF(C84=I72,", Flooring",IF(C84&gt;0,", Flooring upto "&amp;C84&amp;" Floor",""))&amp;(IF(C85=I72,", Painting",IF(C85&gt;0,", Painting upto "&amp;C85&amp;" Floor",""))&amp;(IF(C86&gt;0,", Finishing upto "&amp;C86&amp;" Floor","")&amp;(IF(C80&gt;0.5," Completed",""))))))))))))))</f>
        <v>All work completed. Please provide OC.</v>
      </c>
      <c r="L71" s="36"/>
    </row>
    <row r="72" spans="1:12" ht="15.75" x14ac:dyDescent="0.25">
      <c r="A72" s="51" t="s">
        <v>146</v>
      </c>
      <c r="B72" s="52">
        <v>1</v>
      </c>
      <c r="C72" s="52" t="s">
        <v>147</v>
      </c>
      <c r="D72" s="52">
        <v>2</v>
      </c>
      <c r="E72" s="84" t="s">
        <v>148</v>
      </c>
      <c r="F72" s="85"/>
      <c r="G72" s="52">
        <v>2</v>
      </c>
      <c r="H72" s="52" t="s">
        <v>149</v>
      </c>
      <c r="I72" s="84">
        <f ca="1">--TRIM(RIGHT(SUBSTITUTE(LEFT(C71,_xlfn.AGGREGATE(16,6,FIND({0,1,2,3,4,5,6,7,8,9},C71,ROW(INDIRECT("1:"&amp;LEN(C71)))),1))," ",REPT(" ",LEN(C71))),LEN(C71)))</f>
        <v>55</v>
      </c>
      <c r="J72" s="86"/>
      <c r="K72" s="27"/>
      <c r="L72" s="37"/>
    </row>
    <row r="73" spans="1:12" ht="15.75" x14ac:dyDescent="0.25">
      <c r="A73" s="56" t="s">
        <v>154</v>
      </c>
      <c r="B73" s="57"/>
      <c r="C73" s="58">
        <v>1</v>
      </c>
      <c r="D73" s="59"/>
      <c r="E73" s="59"/>
      <c r="F73" s="59" t="s">
        <v>155</v>
      </c>
      <c r="G73" s="59"/>
      <c r="H73" s="58">
        <v>1</v>
      </c>
      <c r="I73" s="59"/>
      <c r="J73" s="60"/>
      <c r="K73" s="27"/>
      <c r="L73" s="37"/>
    </row>
    <row r="74" spans="1:12" ht="16.5" thickBot="1" x14ac:dyDescent="0.3">
      <c r="A74" s="201" t="s">
        <v>150</v>
      </c>
      <c r="B74" s="202"/>
      <c r="C74" s="203" t="s">
        <v>202</v>
      </c>
      <c r="D74" s="204"/>
      <c r="E74" s="204"/>
      <c r="F74" s="204"/>
      <c r="G74" s="204"/>
      <c r="H74" s="204"/>
      <c r="I74" s="204"/>
      <c r="J74" s="205"/>
      <c r="K74" s="27" t="s">
        <v>151</v>
      </c>
      <c r="L74" s="37"/>
    </row>
    <row r="75" spans="1:12" ht="15.75" hidden="1" x14ac:dyDescent="0.25">
      <c r="A75" s="64" t="s">
        <v>154</v>
      </c>
      <c r="B75" s="65"/>
      <c r="C75" s="68">
        <v>1</v>
      </c>
      <c r="D75" s="69"/>
      <c r="E75" s="69"/>
      <c r="F75" s="69" t="s">
        <v>155</v>
      </c>
      <c r="G75" s="69"/>
      <c r="H75" s="68">
        <v>1</v>
      </c>
      <c r="I75" s="69"/>
      <c r="J75" s="69"/>
      <c r="K75" s="27"/>
      <c r="L75" s="37"/>
    </row>
    <row r="76" spans="1:12" ht="15.75" hidden="1" x14ac:dyDescent="0.25">
      <c r="A76" s="66"/>
      <c r="B76" s="67"/>
      <c r="C76" s="70"/>
      <c r="D76" s="70"/>
      <c r="E76" s="70"/>
      <c r="F76" s="70"/>
      <c r="G76" s="70"/>
      <c r="H76" s="70"/>
      <c r="I76" s="70"/>
      <c r="J76" s="70"/>
      <c r="K76" s="27"/>
      <c r="L76" s="37"/>
    </row>
    <row r="77" spans="1:12" ht="15.75" hidden="1" x14ac:dyDescent="0.25">
      <c r="A77" s="92" t="s">
        <v>61</v>
      </c>
      <c r="B77" s="93"/>
      <c r="C77" s="30" t="s">
        <v>152</v>
      </c>
      <c r="D77" s="94" t="s">
        <v>153</v>
      </c>
      <c r="E77" s="94"/>
      <c r="F77" s="94" t="s">
        <v>154</v>
      </c>
      <c r="G77" s="94"/>
      <c r="H77" s="94" t="s">
        <v>155</v>
      </c>
      <c r="I77" s="94"/>
      <c r="J77" s="95"/>
      <c r="K77" s="28" t="s">
        <v>156</v>
      </c>
      <c r="L77" s="38">
        <f ca="1">I72*25%</f>
        <v>13.75</v>
      </c>
    </row>
    <row r="78" spans="1:12" ht="15.75" hidden="1" x14ac:dyDescent="0.25">
      <c r="A78" s="102" t="s">
        <v>157</v>
      </c>
      <c r="B78" s="94"/>
      <c r="C78" s="39">
        <f ca="1">L79</f>
        <v>55</v>
      </c>
      <c r="D78" s="103">
        <f ca="1">((100/I72)*C78)/100</f>
        <v>1</v>
      </c>
      <c r="E78" s="104"/>
      <c r="F78" s="105">
        <f ca="1">(((C79/I72*10)+(40/(D72+G72+I72)*C80)+(7.5/(I72)*C81)+(7.5/(I72)*C82)+(10/I72*C83)+(10/I72*C84)+(5/I72*C85)+(5/I72*C86)+(5/I72*C87))/100)</f>
        <v>1</v>
      </c>
      <c r="G78" s="105"/>
      <c r="H78" s="107">
        <f ca="1">((((C78/I72)*20)+((C79/I72)*25)+(30/(I72+G72+D72)*C80)+(5/I72*C81)+(5/I72*C82)+(5/I72*C83)+(5/I72*C84)+(0/I72*C85)+(0/I72*C86)+(5/I72*C87))/100)</f>
        <v>1</v>
      </c>
      <c r="I78" s="108"/>
      <c r="J78" s="109"/>
      <c r="K78" s="28" t="s">
        <v>158</v>
      </c>
      <c r="L78" s="40">
        <f ca="1">I72*50%</f>
        <v>27.5</v>
      </c>
    </row>
    <row r="79" spans="1:12" ht="15.75" hidden="1" x14ac:dyDescent="0.25">
      <c r="A79" s="102" t="s">
        <v>62</v>
      </c>
      <c r="B79" s="94"/>
      <c r="C79" s="41">
        <f ca="1">L87</f>
        <v>55</v>
      </c>
      <c r="D79" s="103">
        <f ca="1">((100/I72)*C79)/100</f>
        <v>1</v>
      </c>
      <c r="E79" s="104"/>
      <c r="F79" s="105"/>
      <c r="G79" s="105"/>
      <c r="H79" s="110"/>
      <c r="I79" s="111"/>
      <c r="J79" s="112"/>
      <c r="K79" s="28" t="s">
        <v>159</v>
      </c>
      <c r="L79" s="40">
        <f ca="1">I72</f>
        <v>55</v>
      </c>
    </row>
    <row r="80" spans="1:12" ht="15.75" hidden="1" x14ac:dyDescent="0.25">
      <c r="A80" s="116" t="s">
        <v>160</v>
      </c>
      <c r="B80" s="117"/>
      <c r="C80" s="41">
        <v>59</v>
      </c>
      <c r="D80" s="103">
        <f ca="1">((100/(D72+G72+I72))*C80)/100</f>
        <v>1</v>
      </c>
      <c r="E80" s="104"/>
      <c r="F80" s="105"/>
      <c r="G80" s="105"/>
      <c r="H80" s="110"/>
      <c r="I80" s="111"/>
      <c r="J80" s="112"/>
      <c r="K80" s="28" t="s">
        <v>161</v>
      </c>
      <c r="L80" s="42">
        <f ca="1">(IF(B72&gt;1,(I72/(B72+2)),I72/4))</f>
        <v>13.75</v>
      </c>
    </row>
    <row r="81" spans="1:12" ht="15.75" hidden="1" x14ac:dyDescent="0.25">
      <c r="A81" s="102" t="s">
        <v>162</v>
      </c>
      <c r="B81" s="94" t="s">
        <v>163</v>
      </c>
      <c r="C81" s="39">
        <v>55</v>
      </c>
      <c r="D81" s="103">
        <f ca="1">((100/I72)*C81)/100</f>
        <v>1</v>
      </c>
      <c r="E81" s="104"/>
      <c r="F81" s="105"/>
      <c r="G81" s="105"/>
      <c r="H81" s="110"/>
      <c r="I81" s="111"/>
      <c r="J81" s="112"/>
      <c r="K81" s="28" t="s">
        <v>164</v>
      </c>
      <c r="L81" s="42">
        <f ca="1">(IF(B72&gt;1,(I72/(B72+2)+L80),I72/4+L80))</f>
        <v>27.5</v>
      </c>
    </row>
    <row r="82" spans="1:12" ht="15" hidden="1" customHeight="1" x14ac:dyDescent="0.25">
      <c r="A82" s="102" t="s">
        <v>165</v>
      </c>
      <c r="B82" s="94" t="s">
        <v>163</v>
      </c>
      <c r="C82" s="39">
        <v>55</v>
      </c>
      <c r="D82" s="103">
        <f ca="1">((100/I72)*C82)/100</f>
        <v>1</v>
      </c>
      <c r="E82" s="104"/>
      <c r="F82" s="105"/>
      <c r="G82" s="105"/>
      <c r="H82" s="110"/>
      <c r="I82" s="111"/>
      <c r="J82" s="112"/>
      <c r="K82" s="28" t="s">
        <v>166</v>
      </c>
      <c r="L82" s="42">
        <f>(IF(B72&gt;1,(I72/(B72+2)+L81),0))</f>
        <v>0</v>
      </c>
    </row>
    <row r="83" spans="1:12" ht="15.75" hidden="1" x14ac:dyDescent="0.25">
      <c r="A83" s="102" t="s">
        <v>167</v>
      </c>
      <c r="B83" s="94" t="s">
        <v>168</v>
      </c>
      <c r="C83" s="39">
        <v>55</v>
      </c>
      <c r="D83" s="103">
        <f ca="1">((100/(I72))*C83)/100</f>
        <v>1</v>
      </c>
      <c r="E83" s="104"/>
      <c r="F83" s="105"/>
      <c r="G83" s="105"/>
      <c r="H83" s="110"/>
      <c r="I83" s="111"/>
      <c r="J83" s="112"/>
      <c r="K83" s="28" t="s">
        <v>169</v>
      </c>
      <c r="L83" s="42">
        <f>(IF(B72&gt;2,(I72/(B72+2)+L82),0))</f>
        <v>0</v>
      </c>
    </row>
    <row r="84" spans="1:12" ht="15.75" hidden="1" x14ac:dyDescent="0.25">
      <c r="A84" s="102" t="s">
        <v>170</v>
      </c>
      <c r="B84" s="94" t="s">
        <v>170</v>
      </c>
      <c r="C84" s="39">
        <v>55</v>
      </c>
      <c r="D84" s="103">
        <f ca="1">((100/I72)*C84)/100</f>
        <v>1</v>
      </c>
      <c r="E84" s="104"/>
      <c r="F84" s="105"/>
      <c r="G84" s="105"/>
      <c r="H84" s="110"/>
      <c r="I84" s="111"/>
      <c r="J84" s="112"/>
      <c r="K84" s="28" t="s">
        <v>171</v>
      </c>
      <c r="L84" s="43">
        <f>(IF(B72&gt;3,(I72/(B72+2)+L83),0))</f>
        <v>0</v>
      </c>
    </row>
    <row r="85" spans="1:12" ht="15" hidden="1" customHeight="1" x14ac:dyDescent="0.25">
      <c r="A85" s="102" t="s">
        <v>172</v>
      </c>
      <c r="B85" s="94"/>
      <c r="C85" s="39">
        <v>55</v>
      </c>
      <c r="D85" s="103">
        <f ca="1">((100/I72)*C85)/100</f>
        <v>1</v>
      </c>
      <c r="E85" s="104"/>
      <c r="F85" s="105"/>
      <c r="G85" s="105"/>
      <c r="H85" s="110"/>
      <c r="I85" s="111"/>
      <c r="J85" s="112"/>
      <c r="K85" s="28" t="s">
        <v>173</v>
      </c>
      <c r="L85" s="42">
        <f>(IF(B72&gt;4,(I72/(B72+2)+L84),0))</f>
        <v>0</v>
      </c>
    </row>
    <row r="86" spans="1:12" ht="15.75" hidden="1" x14ac:dyDescent="0.25">
      <c r="A86" s="102" t="s">
        <v>174</v>
      </c>
      <c r="B86" s="94" t="s">
        <v>174</v>
      </c>
      <c r="C86" s="39">
        <v>55</v>
      </c>
      <c r="D86" s="103">
        <f ca="1">((100/(I72))*C86)/100</f>
        <v>1</v>
      </c>
      <c r="E86" s="104"/>
      <c r="F86" s="105"/>
      <c r="G86" s="105"/>
      <c r="H86" s="110"/>
      <c r="I86" s="111"/>
      <c r="J86" s="112"/>
      <c r="K86" s="28" t="s">
        <v>175</v>
      </c>
      <c r="L86" s="42">
        <f ca="1">(IF(B72=1,(I72/(B72+3)+L81),IF(B72=0,(I72/4+L81),IF(B72&gt;1,0))))</f>
        <v>41.25</v>
      </c>
    </row>
    <row r="87" spans="1:12" ht="16.5" hidden="1" thickBot="1" x14ac:dyDescent="0.3">
      <c r="A87" s="118" t="s">
        <v>176</v>
      </c>
      <c r="B87" s="119"/>
      <c r="C87" s="44">
        <v>55</v>
      </c>
      <c r="D87" s="120">
        <f ca="1">((100/(I72))*C87)/100</f>
        <v>1</v>
      </c>
      <c r="E87" s="121"/>
      <c r="F87" s="106"/>
      <c r="G87" s="106"/>
      <c r="H87" s="113"/>
      <c r="I87" s="114"/>
      <c r="J87" s="115"/>
      <c r="K87" s="29" t="s">
        <v>177</v>
      </c>
      <c r="L87" s="45">
        <f ca="1">(IF(B72&gt;1.5,(I72/(B72+2)+L81+MAX(0,L82-L81)+MAX(0,L83-L82)+MAX(0,L84-L83)+MAX(0,L85-L84)+MAX(0,L86-L85)),IF(B72=1,(I72/(B72+3)+L86),IF(B72=0,I72/4+L86))))</f>
        <v>55</v>
      </c>
    </row>
    <row r="88" spans="1:12" ht="35.25" customHeight="1" x14ac:dyDescent="0.25">
      <c r="A88" s="122" t="s">
        <v>145</v>
      </c>
      <c r="B88" s="123"/>
      <c r="C88" s="124" t="s">
        <v>196</v>
      </c>
      <c r="D88" s="125"/>
      <c r="E88" s="125"/>
      <c r="F88" s="125"/>
      <c r="G88" s="125"/>
      <c r="H88" s="125"/>
      <c r="I88" s="125"/>
      <c r="J88" s="126"/>
      <c r="K88" s="26" t="str">
        <f ca="1">(IF(F92&gt;99%,"All work completed. Please provide OC.",IF(F92&gt;89.8%,"Plinth, RCC, Brick, Plaster, Flooring, Painting work Completed. Finishing work is in process.",IF(F92&lt;94%,(IF(C92=0,"Work not yet Started.",IF(D92=25%,"Piling work in process",IF(D92=50%,"Excavation work in process",IF(D92=100%,"Excavation work Completed. ","0")))&amp;(IF(C93=0%,"",IF(C93=L94,"Footing work is process",IF(C93=L95,"Footing work Completed",IF(C93=L96,"1st Basement Completed",IF(C93=L97,"1st &amp; 2nd Basement Completed",IF(C93=L98,"1st to 3rd Basement Completed",IF(C93=L99,"1st to 4th Basement Completed",IF(C93=L100,"Plinth work is process",IF(C93=L101,"Plinth work completed","0")))))))))))&amp;(IF(C94=(D89+G89+I89),", RCC Slab",IF(C94&gt;0,", RCC upto "&amp;C94&amp;" Slab",""))&amp;(IF(C95=I89,", Brickwork",IF(C95&gt;0,", Brickwork upto "&amp;C95&amp;" Floor",""))&amp;(IF(C96=I89,", Internal Plaster",IF(C96&gt;0,", Internal Plaster upto "&amp;C96&amp;" Floor",""))&amp;(IF(C97=I89,", External Plaster",IF(C97&gt;0,", External Plaster upto "&amp;C97&amp;" Floor",""))&amp;(IF(C98=I89,", Flooring",IF(C98&gt;0,", Flooring upto "&amp;C98&amp;" Floor",""))&amp;(IF(C99=I89,", Painting",IF(C99&gt;0,", Painting upto "&amp;C99&amp;" Floor",""))&amp;(IF(C100&gt;0,", Finishing upto "&amp;C100&amp;" Floor","")&amp;(IF(C94&gt;0.5," Completed",""))))))))))))))</f>
        <v>Excavation work Completed. Plinth work completed, RCC Slab, Brickwork, Internal Plaster, External Plaster upto 54 Floor, Flooring upto 40 Floor Completed</v>
      </c>
      <c r="L88" s="36"/>
    </row>
    <row r="89" spans="1:12" ht="15.75" x14ac:dyDescent="0.25">
      <c r="A89" s="31" t="s">
        <v>146</v>
      </c>
      <c r="B89" s="32">
        <v>2</v>
      </c>
      <c r="C89" s="32" t="s">
        <v>147</v>
      </c>
      <c r="D89" s="32">
        <v>2</v>
      </c>
      <c r="E89" s="84" t="s">
        <v>148</v>
      </c>
      <c r="F89" s="85"/>
      <c r="G89" s="32">
        <v>2</v>
      </c>
      <c r="H89" s="32" t="s">
        <v>149</v>
      </c>
      <c r="I89" s="84">
        <f ca="1">--TRIM(RIGHT(SUBSTITUTE(LEFT(C88,_xlfn.AGGREGATE(16,6,FIND({0,1,2,3,4,5,6,7,8,9},C88,ROW(INDIRECT("1:"&amp;LEN(C88)))),1))," ",REPT(" ",LEN(C88))),LEN(C88)))</f>
        <v>55</v>
      </c>
      <c r="J89" s="86"/>
      <c r="K89" s="27"/>
      <c r="L89" s="37"/>
    </row>
    <row r="90" spans="1:12" ht="36" customHeight="1" x14ac:dyDescent="0.25">
      <c r="A90" s="87" t="s">
        <v>150</v>
      </c>
      <c r="B90" s="88"/>
      <c r="C90" s="89" t="str">
        <f ca="1">K88</f>
        <v>Excavation work Completed. Plinth work completed, RCC Slab, Brickwork, Internal Plaster, External Plaster upto 54 Floor, Flooring upto 40 Floor Completed</v>
      </c>
      <c r="D90" s="90"/>
      <c r="E90" s="90"/>
      <c r="F90" s="90"/>
      <c r="G90" s="90"/>
      <c r="H90" s="90"/>
      <c r="I90" s="90"/>
      <c r="J90" s="91"/>
      <c r="K90" s="27" t="s">
        <v>151</v>
      </c>
      <c r="L90" s="37"/>
    </row>
    <row r="91" spans="1:12" ht="15.75" x14ac:dyDescent="0.25">
      <c r="A91" s="92" t="s">
        <v>61</v>
      </c>
      <c r="B91" s="93"/>
      <c r="C91" s="30" t="s">
        <v>152</v>
      </c>
      <c r="D91" s="94" t="s">
        <v>153</v>
      </c>
      <c r="E91" s="94"/>
      <c r="F91" s="94" t="s">
        <v>154</v>
      </c>
      <c r="G91" s="94"/>
      <c r="H91" s="94" t="s">
        <v>155</v>
      </c>
      <c r="I91" s="94"/>
      <c r="J91" s="95"/>
      <c r="K91" s="28" t="s">
        <v>156</v>
      </c>
      <c r="L91" s="38">
        <f ca="1">I89*25%</f>
        <v>13.75</v>
      </c>
    </row>
    <row r="92" spans="1:12" ht="15.75" x14ac:dyDescent="0.25">
      <c r="A92" s="102" t="s">
        <v>157</v>
      </c>
      <c r="B92" s="94"/>
      <c r="C92" s="39">
        <f ca="1">L93</f>
        <v>55</v>
      </c>
      <c r="D92" s="103">
        <f ca="1">((100/I89)*C92)/100</f>
        <v>1</v>
      </c>
      <c r="E92" s="104"/>
      <c r="F92" s="105">
        <f ca="1">(((C93/I89*10)+(40/(D89+G89+I89)*C94)+(7.5/(I89)*C95)+(7.5/(I89)*C96)+(10/I89*C97)+(10/I89*C98)+(5/I89*C99)+(5/I89*C100)+(5/I89*C101))/100)</f>
        <v>0.82090909090909092</v>
      </c>
      <c r="G92" s="105"/>
      <c r="H92" s="107">
        <f ca="1">((((C92/I89)*20)+((C93/I89)*25)+(30/(I89+G89+D89)*C94)+(5/I89*C95)+(5/I89*C96)+(5/I89*C97)+(5/I89*C98)+(0/I89*C99)+(0/I89*C100)+(5/I89*C101))/100)</f>
        <v>0.93545454545454543</v>
      </c>
      <c r="I92" s="108"/>
      <c r="J92" s="109"/>
      <c r="K92" s="28" t="s">
        <v>158</v>
      </c>
      <c r="L92" s="40">
        <f ca="1">I89*50%</f>
        <v>27.5</v>
      </c>
    </row>
    <row r="93" spans="1:12" ht="15.75" x14ac:dyDescent="0.25">
      <c r="A93" s="102" t="s">
        <v>62</v>
      </c>
      <c r="B93" s="94"/>
      <c r="C93" s="41">
        <f ca="1">L101</f>
        <v>55</v>
      </c>
      <c r="D93" s="103">
        <f ca="1">((100/I89)*C93)/100</f>
        <v>1</v>
      </c>
      <c r="E93" s="104"/>
      <c r="F93" s="105"/>
      <c r="G93" s="105"/>
      <c r="H93" s="110"/>
      <c r="I93" s="111"/>
      <c r="J93" s="112"/>
      <c r="K93" s="28" t="s">
        <v>159</v>
      </c>
      <c r="L93" s="40">
        <f ca="1">I89</f>
        <v>55</v>
      </c>
    </row>
    <row r="94" spans="1:12" ht="15.75" x14ac:dyDescent="0.25">
      <c r="A94" s="116" t="s">
        <v>160</v>
      </c>
      <c r="B94" s="117"/>
      <c r="C94" s="41">
        <v>59</v>
      </c>
      <c r="D94" s="103">
        <f ca="1">((100/(D89+G89+I89))*C94)/100</f>
        <v>1</v>
      </c>
      <c r="E94" s="104"/>
      <c r="F94" s="105"/>
      <c r="G94" s="105"/>
      <c r="H94" s="110"/>
      <c r="I94" s="111"/>
      <c r="J94" s="112"/>
      <c r="K94" s="28" t="s">
        <v>161</v>
      </c>
      <c r="L94" s="42">
        <f ca="1">(IF(B89&gt;1,(I89/(B89+2)),I89/4))</f>
        <v>13.75</v>
      </c>
    </row>
    <row r="95" spans="1:12" ht="15.75" x14ac:dyDescent="0.25">
      <c r="A95" s="102" t="s">
        <v>162</v>
      </c>
      <c r="B95" s="94" t="s">
        <v>163</v>
      </c>
      <c r="C95" s="39">
        <v>55</v>
      </c>
      <c r="D95" s="103">
        <f ca="1">((100/I89)*C95)/100</f>
        <v>1</v>
      </c>
      <c r="E95" s="104"/>
      <c r="F95" s="105"/>
      <c r="G95" s="105"/>
      <c r="H95" s="110"/>
      <c r="I95" s="111"/>
      <c r="J95" s="112"/>
      <c r="K95" s="28" t="s">
        <v>164</v>
      </c>
      <c r="L95" s="42">
        <f ca="1">(IF(B89&gt;1,(I89/(B89+2)+L94),I89/4+L94))</f>
        <v>27.5</v>
      </c>
    </row>
    <row r="96" spans="1:12" ht="15" customHeight="1" x14ac:dyDescent="0.25">
      <c r="A96" s="102" t="s">
        <v>165</v>
      </c>
      <c r="B96" s="94" t="s">
        <v>163</v>
      </c>
      <c r="C96" s="39">
        <v>55</v>
      </c>
      <c r="D96" s="103">
        <f ca="1">((100/I89)*C96)/100</f>
        <v>1</v>
      </c>
      <c r="E96" s="104"/>
      <c r="F96" s="105"/>
      <c r="G96" s="105"/>
      <c r="H96" s="110"/>
      <c r="I96" s="111"/>
      <c r="J96" s="112"/>
      <c r="K96" s="28" t="s">
        <v>166</v>
      </c>
      <c r="L96" s="42">
        <f ca="1">(IF(B89&gt;1,(I89/(B89+2)+L95),0))</f>
        <v>41.25</v>
      </c>
    </row>
    <row r="97" spans="1:12" ht="15.75" x14ac:dyDescent="0.25">
      <c r="A97" s="102" t="s">
        <v>167</v>
      </c>
      <c r="B97" s="94" t="s">
        <v>168</v>
      </c>
      <c r="C97" s="39">
        <v>54</v>
      </c>
      <c r="D97" s="103">
        <f ca="1">((100/(I89))*C97)/100</f>
        <v>0.9818181818181817</v>
      </c>
      <c r="E97" s="104"/>
      <c r="F97" s="105"/>
      <c r="G97" s="105"/>
      <c r="H97" s="110"/>
      <c r="I97" s="111"/>
      <c r="J97" s="112"/>
      <c r="K97" s="28" t="s">
        <v>169</v>
      </c>
      <c r="L97" s="42">
        <f>(IF(B89&gt;2,(I89/(B89+2)+L96),0))</f>
        <v>0</v>
      </c>
    </row>
    <row r="98" spans="1:12" ht="15.75" x14ac:dyDescent="0.25">
      <c r="A98" s="102" t="s">
        <v>170</v>
      </c>
      <c r="B98" s="94" t="s">
        <v>170</v>
      </c>
      <c r="C98" s="39">
        <v>40</v>
      </c>
      <c r="D98" s="103">
        <f ca="1">((100/I89)*C98)/100</f>
        <v>0.72727272727272718</v>
      </c>
      <c r="E98" s="104"/>
      <c r="F98" s="105"/>
      <c r="G98" s="105"/>
      <c r="H98" s="110"/>
      <c r="I98" s="111"/>
      <c r="J98" s="112"/>
      <c r="K98" s="28" t="s">
        <v>171</v>
      </c>
      <c r="L98" s="43">
        <f>(IF(B89&gt;3,(I89/(B89+2)+L97),0))</f>
        <v>0</v>
      </c>
    </row>
    <row r="99" spans="1:12" ht="15" customHeight="1" x14ac:dyDescent="0.25">
      <c r="A99" s="102" t="s">
        <v>172</v>
      </c>
      <c r="B99" s="94"/>
      <c r="C99" s="39">
        <v>0</v>
      </c>
      <c r="D99" s="103">
        <f ca="1">((100/I89)*C99)/100</f>
        <v>0</v>
      </c>
      <c r="E99" s="104"/>
      <c r="F99" s="105"/>
      <c r="G99" s="105"/>
      <c r="H99" s="110"/>
      <c r="I99" s="111"/>
      <c r="J99" s="112"/>
      <c r="K99" s="28" t="s">
        <v>173</v>
      </c>
      <c r="L99" s="42">
        <f>(IF(B89&gt;4,(I89/(B89+2)+L98),0))</f>
        <v>0</v>
      </c>
    </row>
    <row r="100" spans="1:12" ht="15.75" x14ac:dyDescent="0.25">
      <c r="A100" s="102" t="s">
        <v>174</v>
      </c>
      <c r="B100" s="94" t="s">
        <v>174</v>
      </c>
      <c r="C100" s="39">
        <v>0</v>
      </c>
      <c r="D100" s="103">
        <f ca="1">((100/(I89))*C100)/100</f>
        <v>0</v>
      </c>
      <c r="E100" s="104"/>
      <c r="F100" s="105"/>
      <c r="G100" s="105"/>
      <c r="H100" s="110"/>
      <c r="I100" s="111"/>
      <c r="J100" s="112"/>
      <c r="K100" s="28" t="s">
        <v>175</v>
      </c>
      <c r="L100" s="42">
        <f>(IF(B89=1,(I89/(B89+3)+L95),IF(B89=0,(I89/4+L95),IF(B89&gt;1,0))))</f>
        <v>0</v>
      </c>
    </row>
    <row r="101" spans="1:12" ht="16.5" thickBot="1" x14ac:dyDescent="0.3">
      <c r="A101" s="118" t="s">
        <v>176</v>
      </c>
      <c r="B101" s="119"/>
      <c r="C101" s="44">
        <v>0</v>
      </c>
      <c r="D101" s="120">
        <f ca="1">((100/(I89))*C101)/100</f>
        <v>0</v>
      </c>
      <c r="E101" s="121"/>
      <c r="F101" s="106"/>
      <c r="G101" s="106"/>
      <c r="H101" s="113"/>
      <c r="I101" s="114"/>
      <c r="J101" s="115"/>
      <c r="K101" s="29" t="s">
        <v>177</v>
      </c>
      <c r="L101" s="45">
        <f ca="1">(IF(B89&gt;1.5,(I89/(B89+2)+L95+MAX(0,L96-L95)+MAX(0,L97-L96)+MAX(0,L98-L97)+MAX(0,L99-L98)+MAX(0,L100-L99)),IF(B89=1,(I89/(B89+3)+L100),IF(B89=0,I89/4+L100))))</f>
        <v>55</v>
      </c>
    </row>
    <row r="102" spans="1:12" x14ac:dyDescent="0.25">
      <c r="A102" s="53" t="s">
        <v>180</v>
      </c>
      <c r="B102" s="54"/>
      <c r="C102" s="54"/>
      <c r="D102" s="54"/>
      <c r="E102" s="54"/>
      <c r="F102" s="54"/>
      <c r="G102" s="54"/>
      <c r="H102" s="54"/>
      <c r="I102" s="54"/>
      <c r="J102" s="55"/>
    </row>
    <row r="103" spans="1:12" x14ac:dyDescent="0.25">
      <c r="A103" s="53" t="s">
        <v>67</v>
      </c>
      <c r="B103" s="54"/>
      <c r="C103" s="54"/>
      <c r="D103" s="54"/>
      <c r="E103" s="54"/>
      <c r="F103" s="54"/>
      <c r="G103" s="54"/>
      <c r="H103" s="54"/>
      <c r="I103" s="54"/>
      <c r="J103" s="55"/>
    </row>
    <row r="104" spans="1:12" ht="15" customHeight="1" x14ac:dyDescent="0.25">
      <c r="A104" s="217" t="s">
        <v>68</v>
      </c>
      <c r="B104" s="218"/>
      <c r="C104" s="219" t="s">
        <v>69</v>
      </c>
      <c r="D104" s="220"/>
      <c r="E104" s="220"/>
      <c r="F104" s="220"/>
      <c r="G104" s="220"/>
      <c r="H104" s="220"/>
      <c r="I104" s="220"/>
      <c r="J104" s="221"/>
    </row>
    <row r="105" spans="1:12" x14ac:dyDescent="0.25">
      <c r="A105" s="170" t="s">
        <v>70</v>
      </c>
      <c r="B105" s="164"/>
      <c r="C105" s="164"/>
      <c r="D105" s="164"/>
      <c r="E105" s="164"/>
      <c r="F105" s="164"/>
      <c r="G105" s="164"/>
      <c r="H105" s="164"/>
      <c r="I105" s="164"/>
      <c r="J105" s="165"/>
    </row>
    <row r="106" spans="1:12" ht="15" customHeight="1" x14ac:dyDescent="0.25">
      <c r="A106" s="96" t="s">
        <v>97</v>
      </c>
      <c r="B106" s="97"/>
      <c r="C106" s="97"/>
      <c r="D106" s="97"/>
      <c r="E106" s="98"/>
      <c r="F106" s="198">
        <v>9000</v>
      </c>
      <c r="G106" s="199"/>
      <c r="H106" s="199"/>
      <c r="I106" s="199"/>
      <c r="J106" s="200"/>
    </row>
    <row r="107" spans="1:12" ht="15" customHeight="1" x14ac:dyDescent="0.25">
      <c r="A107" s="96" t="s">
        <v>182</v>
      </c>
      <c r="B107" s="97"/>
      <c r="C107" s="97"/>
      <c r="D107" s="97"/>
      <c r="E107" s="98"/>
      <c r="F107" s="99" t="s">
        <v>183</v>
      </c>
      <c r="G107" s="100"/>
      <c r="H107" s="100"/>
      <c r="I107" s="100"/>
      <c r="J107" s="101"/>
    </row>
    <row r="108" spans="1:12" ht="15" customHeight="1" x14ac:dyDescent="0.25">
      <c r="A108" s="96" t="s">
        <v>184</v>
      </c>
      <c r="B108" s="97"/>
      <c r="C108" s="97"/>
      <c r="D108" s="97"/>
      <c r="E108" s="98"/>
      <c r="F108" s="99">
        <v>5000</v>
      </c>
      <c r="G108" s="100"/>
      <c r="H108" s="100"/>
      <c r="I108" s="100"/>
      <c r="J108" s="101"/>
    </row>
    <row r="109" spans="1:12" ht="15" customHeight="1" x14ac:dyDescent="0.25">
      <c r="A109" s="96" t="s">
        <v>192</v>
      </c>
      <c r="B109" s="97"/>
      <c r="C109" s="97"/>
      <c r="D109" s="97"/>
      <c r="E109" s="98"/>
      <c r="F109" s="99">
        <v>250000</v>
      </c>
      <c r="G109" s="100"/>
      <c r="H109" s="100"/>
      <c r="I109" s="100"/>
      <c r="J109" s="101"/>
    </row>
    <row r="110" spans="1:12" ht="15" customHeight="1" x14ac:dyDescent="0.25">
      <c r="A110" s="96" t="s">
        <v>185</v>
      </c>
      <c r="B110" s="97"/>
      <c r="C110" s="97"/>
      <c r="D110" s="97"/>
      <c r="E110" s="98"/>
      <c r="F110" s="99">
        <v>250000</v>
      </c>
      <c r="G110" s="100"/>
      <c r="H110" s="100"/>
      <c r="I110" s="100"/>
      <c r="J110" s="101"/>
    </row>
    <row r="111" spans="1:12" ht="15" customHeight="1" x14ac:dyDescent="0.25">
      <c r="A111" s="96" t="s">
        <v>191</v>
      </c>
      <c r="B111" s="97"/>
      <c r="C111" s="97"/>
      <c r="D111" s="97"/>
      <c r="E111" s="98"/>
      <c r="F111" s="99">
        <v>250000</v>
      </c>
      <c r="G111" s="100"/>
      <c r="H111" s="100"/>
      <c r="I111" s="100"/>
      <c r="J111" s="101"/>
    </row>
    <row r="112" spans="1:12" ht="15" customHeight="1" x14ac:dyDescent="0.25">
      <c r="A112" s="96" t="s">
        <v>186</v>
      </c>
      <c r="B112" s="97"/>
      <c r="C112" s="97"/>
      <c r="D112" s="97"/>
      <c r="E112" s="98"/>
      <c r="F112" s="99">
        <v>70000</v>
      </c>
      <c r="G112" s="100"/>
      <c r="H112" s="100"/>
      <c r="I112" s="100"/>
      <c r="J112" s="101"/>
    </row>
    <row r="113" spans="1:10" ht="15" hidden="1" customHeight="1" x14ac:dyDescent="0.25">
      <c r="A113" s="96" t="s">
        <v>187</v>
      </c>
      <c r="B113" s="97"/>
      <c r="C113" s="97"/>
      <c r="D113" s="97"/>
      <c r="E113" s="98"/>
      <c r="F113" s="99">
        <v>10000</v>
      </c>
      <c r="G113" s="100"/>
      <c r="H113" s="100"/>
      <c r="I113" s="100"/>
      <c r="J113" s="101"/>
    </row>
    <row r="114" spans="1:10" ht="15" customHeight="1" x14ac:dyDescent="0.25">
      <c r="A114" s="96" t="s">
        <v>188</v>
      </c>
      <c r="B114" s="97"/>
      <c r="C114" s="97"/>
      <c r="D114" s="97"/>
      <c r="E114" s="98"/>
      <c r="F114" s="99">
        <v>100000</v>
      </c>
      <c r="G114" s="100"/>
      <c r="H114" s="100"/>
      <c r="I114" s="100"/>
      <c r="J114" s="101"/>
    </row>
    <row r="115" spans="1:10" ht="15" customHeight="1" x14ac:dyDescent="0.25">
      <c r="A115" s="96" t="s">
        <v>189</v>
      </c>
      <c r="B115" s="97"/>
      <c r="C115" s="97"/>
      <c r="D115" s="97"/>
      <c r="E115" s="98"/>
      <c r="F115" s="99">
        <v>500000</v>
      </c>
      <c r="G115" s="100"/>
      <c r="H115" s="100"/>
      <c r="I115" s="100"/>
      <c r="J115" s="101"/>
    </row>
    <row r="116" spans="1:10" ht="120.75" hidden="1" customHeight="1" x14ac:dyDescent="0.25">
      <c r="A116" s="12" t="s">
        <v>121</v>
      </c>
      <c r="B116" s="216" t="s">
        <v>144</v>
      </c>
      <c r="C116" s="197"/>
      <c r="D116" s="197"/>
      <c r="E116" s="197"/>
      <c r="F116" s="197"/>
      <c r="G116" s="197"/>
      <c r="H116" s="197"/>
      <c r="I116" s="197"/>
      <c r="J116" s="197"/>
    </row>
    <row r="117" spans="1:10" s="46" customFormat="1" ht="200.25" customHeight="1" x14ac:dyDescent="0.25">
      <c r="A117" s="215" t="s">
        <v>211</v>
      </c>
      <c r="B117" s="215"/>
      <c r="C117" s="215"/>
      <c r="D117" s="215"/>
      <c r="E117" s="215"/>
      <c r="F117" s="215"/>
      <c r="G117" s="215"/>
      <c r="H117" s="215"/>
      <c r="I117" s="215"/>
      <c r="J117" s="215"/>
    </row>
    <row r="118" spans="1:10" ht="15" customHeight="1" x14ac:dyDescent="0.25">
      <c r="A118" s="207" t="s">
        <v>193</v>
      </c>
      <c r="B118" s="208"/>
      <c r="C118" s="208"/>
      <c r="D118" s="208"/>
      <c r="E118" s="208"/>
      <c r="F118" s="208"/>
      <c r="G118" s="208"/>
      <c r="H118" s="208"/>
      <c r="I118" s="208"/>
      <c r="J118" s="209"/>
    </row>
    <row r="119" spans="1:10" x14ac:dyDescent="0.25">
      <c r="A119" s="210"/>
      <c r="B119" s="206"/>
      <c r="C119" s="206"/>
      <c r="D119" s="206"/>
      <c r="E119" s="206"/>
      <c r="F119" s="206"/>
      <c r="G119" s="206"/>
      <c r="H119" s="206"/>
      <c r="I119" s="206"/>
      <c r="J119" s="211"/>
    </row>
    <row r="120" spans="1:10" ht="19.5" customHeight="1" x14ac:dyDescent="0.25">
      <c r="A120" s="212"/>
      <c r="B120" s="213"/>
      <c r="C120" s="213"/>
      <c r="D120" s="213"/>
      <c r="E120" s="213"/>
      <c r="F120" s="213"/>
      <c r="G120" s="213"/>
      <c r="H120" s="213"/>
      <c r="I120" s="213"/>
      <c r="J120" s="214"/>
    </row>
    <row r="121" spans="1:10" ht="15" customHeight="1" x14ac:dyDescent="0.25">
      <c r="A121" s="47" t="s">
        <v>71</v>
      </c>
      <c r="B121" s="48"/>
      <c r="C121" s="48"/>
      <c r="D121" s="206" t="str">
        <f>F8</f>
        <v>Adhiraj Samyama-Tower 1A, 1B, 2A, 2B &amp; 3B
(New Name - Adhiraj Capital City.)</v>
      </c>
      <c r="E121" s="206"/>
      <c r="F121" s="206"/>
      <c r="G121" s="206"/>
      <c r="H121" s="206"/>
      <c r="I121" s="206"/>
      <c r="J121" s="206"/>
    </row>
    <row r="122" spans="1:10" x14ac:dyDescent="0.25">
      <c r="A122" s="48"/>
      <c r="B122" s="48"/>
      <c r="C122" s="48"/>
      <c r="D122" s="206"/>
      <c r="E122" s="206"/>
      <c r="F122" s="206"/>
      <c r="G122" s="206"/>
      <c r="H122" s="206"/>
      <c r="I122" s="206"/>
      <c r="J122" s="206"/>
    </row>
    <row r="123" spans="1:10" x14ac:dyDescent="0.25">
      <c r="A123" s="48"/>
      <c r="B123" s="48"/>
      <c r="C123" s="48"/>
      <c r="D123" s="48"/>
      <c r="E123" s="48"/>
      <c r="F123" s="48"/>
      <c r="G123" s="48"/>
      <c r="H123" s="48"/>
      <c r="I123" s="48"/>
      <c r="J123" s="48"/>
    </row>
    <row r="165" spans="1:1" x14ac:dyDescent="0.25">
      <c r="A165" s="49" t="s">
        <v>72</v>
      </c>
    </row>
  </sheetData>
  <mergeCells count="250">
    <mergeCell ref="D121:J122"/>
    <mergeCell ref="A115:E115"/>
    <mergeCell ref="F115:J115"/>
    <mergeCell ref="A118:J120"/>
    <mergeCell ref="A117:J117"/>
    <mergeCell ref="B116:J116"/>
    <mergeCell ref="A102:J102"/>
    <mergeCell ref="A103:J103"/>
    <mergeCell ref="A104:B104"/>
    <mergeCell ref="C104:J104"/>
    <mergeCell ref="A105:J105"/>
    <mergeCell ref="A112:E112"/>
    <mergeCell ref="F112:J112"/>
    <mergeCell ref="A113:E113"/>
    <mergeCell ref="F113:J113"/>
    <mergeCell ref="A114:E114"/>
    <mergeCell ref="F114:J114"/>
    <mergeCell ref="A107:E107"/>
    <mergeCell ref="F107:J107"/>
    <mergeCell ref="A108:E108"/>
    <mergeCell ref="F108:J108"/>
    <mergeCell ref="A109:E109"/>
    <mergeCell ref="F109:J109"/>
    <mergeCell ref="A110:E110"/>
    <mergeCell ref="F110:J110"/>
    <mergeCell ref="A106:E106"/>
    <mergeCell ref="F106:J106"/>
    <mergeCell ref="A71:B71"/>
    <mergeCell ref="C71:J71"/>
    <mergeCell ref="E72:F72"/>
    <mergeCell ref="I72:J72"/>
    <mergeCell ref="A74:B74"/>
    <mergeCell ref="C74:J74"/>
    <mergeCell ref="A77:B77"/>
    <mergeCell ref="D77:E77"/>
    <mergeCell ref="F77:G77"/>
    <mergeCell ref="H77:J77"/>
    <mergeCell ref="A78:B78"/>
    <mergeCell ref="D78:E78"/>
    <mergeCell ref="F78:G87"/>
    <mergeCell ref="H78:J87"/>
    <mergeCell ref="A79:B79"/>
    <mergeCell ref="D79:E79"/>
    <mergeCell ref="A80:B80"/>
    <mergeCell ref="D80:E80"/>
    <mergeCell ref="A81:B81"/>
    <mergeCell ref="D81:E81"/>
    <mergeCell ref="A82:B82"/>
    <mergeCell ref="A55:C55"/>
    <mergeCell ref="D55:J55"/>
    <mergeCell ref="A56:J56"/>
    <mergeCell ref="A50:C50"/>
    <mergeCell ref="D50:E50"/>
    <mergeCell ref="F50:G50"/>
    <mergeCell ref="H50:J50"/>
    <mergeCell ref="A51:J51"/>
    <mergeCell ref="A52:C52"/>
    <mergeCell ref="D52:E52"/>
    <mergeCell ref="F52:H52"/>
    <mergeCell ref="I52:J52"/>
    <mergeCell ref="B53:J53"/>
    <mergeCell ref="B54:J54"/>
    <mergeCell ref="A47:B47"/>
    <mergeCell ref="C47:F47"/>
    <mergeCell ref="C48:F48"/>
    <mergeCell ref="H48:J48"/>
    <mergeCell ref="A44:J44"/>
    <mergeCell ref="A45:B45"/>
    <mergeCell ref="C45:F45"/>
    <mergeCell ref="H45:J45"/>
    <mergeCell ref="A46:B46"/>
    <mergeCell ref="C46:F46"/>
    <mergeCell ref="H46:J46"/>
    <mergeCell ref="H47:J47"/>
    <mergeCell ref="A41:E41"/>
    <mergeCell ref="F41:J41"/>
    <mergeCell ref="A42:E42"/>
    <mergeCell ref="F42:J42"/>
    <mergeCell ref="A43:E43"/>
    <mergeCell ref="F43:J43"/>
    <mergeCell ref="A38:E38"/>
    <mergeCell ref="F38:J38"/>
    <mergeCell ref="A39:E39"/>
    <mergeCell ref="F39:J39"/>
    <mergeCell ref="A40:E40"/>
    <mergeCell ref="F40:J40"/>
    <mergeCell ref="A34:J34"/>
    <mergeCell ref="A35:E35"/>
    <mergeCell ref="F35:I35"/>
    <mergeCell ref="A36:E36"/>
    <mergeCell ref="F36:J36"/>
    <mergeCell ref="A37:J37"/>
    <mergeCell ref="A30:J30"/>
    <mergeCell ref="A31:J31"/>
    <mergeCell ref="A32:B32"/>
    <mergeCell ref="C32:J32"/>
    <mergeCell ref="A28:B28"/>
    <mergeCell ref="C28:D28"/>
    <mergeCell ref="E28:F28"/>
    <mergeCell ref="G28:H28"/>
    <mergeCell ref="I28:J28"/>
    <mergeCell ref="A29:B29"/>
    <mergeCell ref="C29:D29"/>
    <mergeCell ref="E29:F29"/>
    <mergeCell ref="G29:H29"/>
    <mergeCell ref="I29:J29"/>
    <mergeCell ref="A25:E25"/>
    <mergeCell ref="F25:I25"/>
    <mergeCell ref="A26:E26"/>
    <mergeCell ref="F26:J26"/>
    <mergeCell ref="A27:B27"/>
    <mergeCell ref="C27:D27"/>
    <mergeCell ref="E27:F27"/>
    <mergeCell ref="G27:H27"/>
    <mergeCell ref="I27:J27"/>
    <mergeCell ref="A1:J1"/>
    <mergeCell ref="A2:J2"/>
    <mergeCell ref="A3:E3"/>
    <mergeCell ref="F3:J3"/>
    <mergeCell ref="A4:E4"/>
    <mergeCell ref="A8:E8"/>
    <mergeCell ref="F8:J8"/>
    <mergeCell ref="A10:E10"/>
    <mergeCell ref="F10:J10"/>
    <mergeCell ref="A9:E9"/>
    <mergeCell ref="F9:J9"/>
    <mergeCell ref="A23:E23"/>
    <mergeCell ref="F23:I23"/>
    <mergeCell ref="A24:E24"/>
    <mergeCell ref="F24:J24"/>
    <mergeCell ref="A18:B18"/>
    <mergeCell ref="C18:E18"/>
    <mergeCell ref="F18:G18"/>
    <mergeCell ref="A5:E5"/>
    <mergeCell ref="F5:J5"/>
    <mergeCell ref="A6:E6"/>
    <mergeCell ref="F6:J6"/>
    <mergeCell ref="A7:E7"/>
    <mergeCell ref="F7:J7"/>
    <mergeCell ref="A15:B15"/>
    <mergeCell ref="I15:J15"/>
    <mergeCell ref="A12:E12"/>
    <mergeCell ref="F12:J12"/>
    <mergeCell ref="A14:B14"/>
    <mergeCell ref="C14:J14"/>
    <mergeCell ref="H18:J18"/>
    <mergeCell ref="A19:E20"/>
    <mergeCell ref="F19:J20"/>
    <mergeCell ref="A13:B13"/>
    <mergeCell ref="C13:J13"/>
    <mergeCell ref="A11:E11"/>
    <mergeCell ref="F11:J11"/>
    <mergeCell ref="B17:E17"/>
    <mergeCell ref="G17:J17"/>
    <mergeCell ref="A21:E22"/>
    <mergeCell ref="F21:J22"/>
    <mergeCell ref="B16:E16"/>
    <mergeCell ref="G16:J16"/>
    <mergeCell ref="C15:G15"/>
    <mergeCell ref="A61:B61"/>
    <mergeCell ref="D61:E61"/>
    <mergeCell ref="F61:G70"/>
    <mergeCell ref="H61:J70"/>
    <mergeCell ref="A62:B62"/>
    <mergeCell ref="D62:E62"/>
    <mergeCell ref="A63:B63"/>
    <mergeCell ref="D63:E63"/>
    <mergeCell ref="A64:B64"/>
    <mergeCell ref="D64:E64"/>
    <mergeCell ref="A65:B65"/>
    <mergeCell ref="D65:E65"/>
    <mergeCell ref="A66:B66"/>
    <mergeCell ref="D66:E66"/>
    <mergeCell ref="A67:B67"/>
    <mergeCell ref="D67:E67"/>
    <mergeCell ref="A68:B68"/>
    <mergeCell ref="D68:E68"/>
    <mergeCell ref="A69:B69"/>
    <mergeCell ref="D69:E69"/>
    <mergeCell ref="A70:B70"/>
    <mergeCell ref="D70:E70"/>
    <mergeCell ref="D82:E82"/>
    <mergeCell ref="A83:B83"/>
    <mergeCell ref="D83:E83"/>
    <mergeCell ref="A84:B84"/>
    <mergeCell ref="D84:E84"/>
    <mergeCell ref="A85:B85"/>
    <mergeCell ref="D85:E85"/>
    <mergeCell ref="A86:B86"/>
    <mergeCell ref="D86:E86"/>
    <mergeCell ref="A87:B87"/>
    <mergeCell ref="D87:E87"/>
    <mergeCell ref="A88:B88"/>
    <mergeCell ref="C88:J88"/>
    <mergeCell ref="E89:F89"/>
    <mergeCell ref="I89:J89"/>
    <mergeCell ref="A90:B90"/>
    <mergeCell ref="C90:J90"/>
    <mergeCell ref="A91:B91"/>
    <mergeCell ref="D91:E91"/>
    <mergeCell ref="F91:G91"/>
    <mergeCell ref="H91:J91"/>
    <mergeCell ref="A111:E111"/>
    <mergeCell ref="F111:J111"/>
    <mergeCell ref="A92:B92"/>
    <mergeCell ref="D92:E92"/>
    <mergeCell ref="F92:G101"/>
    <mergeCell ref="H92:J101"/>
    <mergeCell ref="A93:B93"/>
    <mergeCell ref="D93:E93"/>
    <mergeCell ref="A94:B94"/>
    <mergeCell ref="D94:E94"/>
    <mergeCell ref="A95:B95"/>
    <mergeCell ref="D95:E95"/>
    <mergeCell ref="A96:B96"/>
    <mergeCell ref="D96:E96"/>
    <mergeCell ref="A97:B97"/>
    <mergeCell ref="D97:E97"/>
    <mergeCell ref="A98:B98"/>
    <mergeCell ref="D98:E98"/>
    <mergeCell ref="A99:B99"/>
    <mergeCell ref="D99:E99"/>
    <mergeCell ref="A100:B100"/>
    <mergeCell ref="D100:E100"/>
    <mergeCell ref="A101:B101"/>
    <mergeCell ref="D101:E101"/>
    <mergeCell ref="K10:O10"/>
    <mergeCell ref="A73:B73"/>
    <mergeCell ref="C73:E73"/>
    <mergeCell ref="F73:G73"/>
    <mergeCell ref="H73:J73"/>
    <mergeCell ref="F4:J4"/>
    <mergeCell ref="A75:B76"/>
    <mergeCell ref="C75:E76"/>
    <mergeCell ref="F75:G76"/>
    <mergeCell ref="H75:J76"/>
    <mergeCell ref="C49:J49"/>
    <mergeCell ref="A48:B49"/>
    <mergeCell ref="A33:B33"/>
    <mergeCell ref="C33:J33"/>
    <mergeCell ref="A57:B57"/>
    <mergeCell ref="C57:J57"/>
    <mergeCell ref="E58:F58"/>
    <mergeCell ref="I58:J58"/>
    <mergeCell ref="A59:B59"/>
    <mergeCell ref="C59:J59"/>
    <mergeCell ref="A60:B60"/>
    <mergeCell ref="D60:E60"/>
    <mergeCell ref="H60:J60"/>
    <mergeCell ref="F60:G60"/>
  </mergeCells>
  <hyperlinks>
    <hyperlink ref="C33" r:id="rId1"/>
  </hyperlinks>
  <printOptions horizontalCentered="1"/>
  <pageMargins left="0.39370078740157483" right="0.39370078740157483" top="0.78740157480314965" bottom="0.78740157480314965" header="0.19685039370078741" footer="0.19685039370078741"/>
  <pageSetup paperSize="9" scale="92" fitToHeight="0" orientation="portrait" r:id="rId2"/>
  <headerFooter>
    <oddHeader>&amp;C&amp;G</oddHeader>
    <oddFooter>&amp;L&amp;"Times New Roman,Bold"Ref No: &amp;F&amp;C&amp;G&amp;R&amp;P</oddFooter>
  </headerFooter>
  <rowBreaks count="3" manualBreakCount="3">
    <brk id="74" max="9" man="1"/>
    <brk id="120" max="9" man="1"/>
    <brk id="164"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H13" sqref="H13"/>
    </sheetView>
  </sheetViews>
  <sheetFormatPr defaultRowHeight="15" x14ac:dyDescent="0.25"/>
  <cols>
    <col min="1" max="1" width="11.140625" bestFit="1" customWidth="1"/>
  </cols>
  <sheetData>
    <row r="2" spans="1:1" x14ac:dyDescent="0.25">
      <c r="A2" t="s">
        <v>125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16" workbookViewId="0">
      <selection activeCell="E9" sqref="E9"/>
    </sheetView>
  </sheetViews>
  <sheetFormatPr defaultRowHeight="15" x14ac:dyDescent="0.25"/>
  <cols>
    <col min="1" max="1" width="9.140625" style="5"/>
    <col min="2" max="2" width="11.7109375" style="5" customWidth="1"/>
    <col min="3" max="257" width="9.140625" style="5"/>
    <col min="258" max="258" width="11.7109375" style="5" customWidth="1"/>
    <col min="259" max="513" width="9.140625" style="5"/>
    <col min="514" max="514" width="11.7109375" style="5" customWidth="1"/>
    <col min="515" max="769" width="9.140625" style="5"/>
    <col min="770" max="770" width="11.7109375" style="5" customWidth="1"/>
    <col min="771" max="1025" width="9.140625" style="5"/>
    <col min="1026" max="1026" width="11.7109375" style="5" customWidth="1"/>
    <col min="1027" max="1281" width="9.140625" style="5"/>
    <col min="1282" max="1282" width="11.7109375" style="5" customWidth="1"/>
    <col min="1283" max="1537" width="9.140625" style="5"/>
    <col min="1538" max="1538" width="11.7109375" style="5" customWidth="1"/>
    <col min="1539" max="1793" width="9.140625" style="5"/>
    <col min="1794" max="1794" width="11.7109375" style="5" customWidth="1"/>
    <col min="1795" max="2049" width="9.140625" style="5"/>
    <col min="2050" max="2050" width="11.7109375" style="5" customWidth="1"/>
    <col min="2051" max="2305" width="9.140625" style="5"/>
    <col min="2306" max="2306" width="11.7109375" style="5" customWidth="1"/>
    <col min="2307" max="2561" width="9.140625" style="5"/>
    <col min="2562" max="2562" width="11.7109375" style="5" customWidth="1"/>
    <col min="2563" max="2817" width="9.140625" style="5"/>
    <col min="2818" max="2818" width="11.7109375" style="5" customWidth="1"/>
    <col min="2819" max="3073" width="9.140625" style="5"/>
    <col min="3074" max="3074" width="11.7109375" style="5" customWidth="1"/>
    <col min="3075" max="3329" width="9.140625" style="5"/>
    <col min="3330" max="3330" width="11.7109375" style="5" customWidth="1"/>
    <col min="3331" max="3585" width="9.140625" style="5"/>
    <col min="3586" max="3586" width="11.7109375" style="5" customWidth="1"/>
    <col min="3587" max="3841" width="9.140625" style="5"/>
    <col min="3842" max="3842" width="11.7109375" style="5" customWidth="1"/>
    <col min="3843" max="4097" width="9.140625" style="5"/>
    <col min="4098" max="4098" width="11.7109375" style="5" customWidth="1"/>
    <col min="4099" max="4353" width="9.140625" style="5"/>
    <col min="4354" max="4354" width="11.7109375" style="5" customWidth="1"/>
    <col min="4355" max="4609" width="9.140625" style="5"/>
    <col min="4610" max="4610" width="11.7109375" style="5" customWidth="1"/>
    <col min="4611" max="4865" width="9.140625" style="5"/>
    <col min="4866" max="4866" width="11.7109375" style="5" customWidth="1"/>
    <col min="4867" max="5121" width="9.140625" style="5"/>
    <col min="5122" max="5122" width="11.7109375" style="5" customWidth="1"/>
    <col min="5123" max="5377" width="9.140625" style="5"/>
    <col min="5378" max="5378" width="11.7109375" style="5" customWidth="1"/>
    <col min="5379" max="5633" width="9.140625" style="5"/>
    <col min="5634" max="5634" width="11.7109375" style="5" customWidth="1"/>
    <col min="5635" max="5889" width="9.140625" style="5"/>
    <col min="5890" max="5890" width="11.7109375" style="5" customWidth="1"/>
    <col min="5891" max="6145" width="9.140625" style="5"/>
    <col min="6146" max="6146" width="11.7109375" style="5" customWidth="1"/>
    <col min="6147" max="6401" width="9.140625" style="5"/>
    <col min="6402" max="6402" width="11.7109375" style="5" customWidth="1"/>
    <col min="6403" max="6657" width="9.140625" style="5"/>
    <col min="6658" max="6658" width="11.7109375" style="5" customWidth="1"/>
    <col min="6659" max="6913" width="9.140625" style="5"/>
    <col min="6914" max="6914" width="11.7109375" style="5" customWidth="1"/>
    <col min="6915" max="7169" width="9.140625" style="5"/>
    <col min="7170" max="7170" width="11.7109375" style="5" customWidth="1"/>
    <col min="7171" max="7425" width="9.140625" style="5"/>
    <col min="7426" max="7426" width="11.7109375" style="5" customWidth="1"/>
    <col min="7427" max="7681" width="9.140625" style="5"/>
    <col min="7682" max="7682" width="11.7109375" style="5" customWidth="1"/>
    <col min="7683" max="7937" width="9.140625" style="5"/>
    <col min="7938" max="7938" width="11.7109375" style="5" customWidth="1"/>
    <col min="7939" max="8193" width="9.140625" style="5"/>
    <col min="8194" max="8194" width="11.7109375" style="5" customWidth="1"/>
    <col min="8195" max="8449" width="9.140625" style="5"/>
    <col min="8450" max="8450" width="11.7109375" style="5" customWidth="1"/>
    <col min="8451" max="8705" width="9.140625" style="5"/>
    <col min="8706" max="8706" width="11.7109375" style="5" customWidth="1"/>
    <col min="8707" max="8961" width="9.140625" style="5"/>
    <col min="8962" max="8962" width="11.7109375" style="5" customWidth="1"/>
    <col min="8963" max="9217" width="9.140625" style="5"/>
    <col min="9218" max="9218" width="11.7109375" style="5" customWidth="1"/>
    <col min="9219" max="9473" width="9.140625" style="5"/>
    <col min="9474" max="9474" width="11.7109375" style="5" customWidth="1"/>
    <col min="9475" max="9729" width="9.140625" style="5"/>
    <col min="9730" max="9730" width="11.7109375" style="5" customWidth="1"/>
    <col min="9731" max="9985" width="9.140625" style="5"/>
    <col min="9986" max="9986" width="11.7109375" style="5" customWidth="1"/>
    <col min="9987" max="10241" width="9.140625" style="5"/>
    <col min="10242" max="10242" width="11.7109375" style="5" customWidth="1"/>
    <col min="10243" max="10497" width="9.140625" style="5"/>
    <col min="10498" max="10498" width="11.7109375" style="5" customWidth="1"/>
    <col min="10499" max="10753" width="9.140625" style="5"/>
    <col min="10754" max="10754" width="11.7109375" style="5" customWidth="1"/>
    <col min="10755" max="11009" width="9.140625" style="5"/>
    <col min="11010" max="11010" width="11.7109375" style="5" customWidth="1"/>
    <col min="11011" max="11265" width="9.140625" style="5"/>
    <col min="11266" max="11266" width="11.7109375" style="5" customWidth="1"/>
    <col min="11267" max="11521" width="9.140625" style="5"/>
    <col min="11522" max="11522" width="11.7109375" style="5" customWidth="1"/>
    <col min="11523" max="11777" width="9.140625" style="5"/>
    <col min="11778" max="11778" width="11.7109375" style="5" customWidth="1"/>
    <col min="11779" max="12033" width="9.140625" style="5"/>
    <col min="12034" max="12034" width="11.7109375" style="5" customWidth="1"/>
    <col min="12035" max="12289" width="9.140625" style="5"/>
    <col min="12290" max="12290" width="11.7109375" style="5" customWidth="1"/>
    <col min="12291" max="12545" width="9.140625" style="5"/>
    <col min="12546" max="12546" width="11.7109375" style="5" customWidth="1"/>
    <col min="12547" max="12801" width="9.140625" style="5"/>
    <col min="12802" max="12802" width="11.7109375" style="5" customWidth="1"/>
    <col min="12803" max="13057" width="9.140625" style="5"/>
    <col min="13058" max="13058" width="11.7109375" style="5" customWidth="1"/>
    <col min="13059" max="13313" width="9.140625" style="5"/>
    <col min="13314" max="13314" width="11.7109375" style="5" customWidth="1"/>
    <col min="13315" max="13569" width="9.140625" style="5"/>
    <col min="13570" max="13570" width="11.7109375" style="5" customWidth="1"/>
    <col min="13571" max="13825" width="9.140625" style="5"/>
    <col min="13826" max="13826" width="11.7109375" style="5" customWidth="1"/>
    <col min="13827" max="14081" width="9.140625" style="5"/>
    <col min="14082" max="14082" width="11.7109375" style="5" customWidth="1"/>
    <col min="14083" max="14337" width="9.140625" style="5"/>
    <col min="14338" max="14338" width="11.7109375" style="5" customWidth="1"/>
    <col min="14339" max="14593" width="9.140625" style="5"/>
    <col min="14594" max="14594" width="11.7109375" style="5" customWidth="1"/>
    <col min="14595" max="14849" width="9.140625" style="5"/>
    <col min="14850" max="14850" width="11.7109375" style="5" customWidth="1"/>
    <col min="14851" max="15105" width="9.140625" style="5"/>
    <col min="15106" max="15106" width="11.7109375" style="5" customWidth="1"/>
    <col min="15107" max="15361" width="9.140625" style="5"/>
    <col min="15362" max="15362" width="11.7109375" style="5" customWidth="1"/>
    <col min="15363" max="15617" width="9.140625" style="5"/>
    <col min="15618" max="15618" width="11.7109375" style="5" customWidth="1"/>
    <col min="15619" max="15873" width="9.140625" style="5"/>
    <col min="15874" max="15874" width="11.7109375" style="5" customWidth="1"/>
    <col min="15875" max="16129" width="9.140625" style="5"/>
    <col min="16130" max="16130" width="11.7109375" style="5" customWidth="1"/>
    <col min="16131" max="16384" width="9.140625" style="5"/>
  </cols>
  <sheetData>
    <row r="2" spans="1:15" x14ac:dyDescent="0.25">
      <c r="A2" s="5" t="s">
        <v>73</v>
      </c>
      <c r="B2" s="6" t="s">
        <v>74</v>
      </c>
      <c r="C2" s="6">
        <v>44</v>
      </c>
    </row>
    <row r="3" spans="1:15" x14ac:dyDescent="0.25">
      <c r="B3" s="5" t="s">
        <v>75</v>
      </c>
      <c r="C3" s="5" t="s">
        <v>76</v>
      </c>
    </row>
    <row r="4" spans="1:15" x14ac:dyDescent="0.25">
      <c r="A4" s="5" t="s">
        <v>77</v>
      </c>
      <c r="B4" s="7">
        <v>10</v>
      </c>
      <c r="C4" s="7">
        <v>10</v>
      </c>
      <c r="E4" s="5">
        <f>(100/B4)*C4</f>
        <v>100</v>
      </c>
    </row>
    <row r="5" spans="1:15" x14ac:dyDescent="0.25">
      <c r="A5" s="5" t="s">
        <v>78</v>
      </c>
      <c r="B5" s="5" t="s">
        <v>79</v>
      </c>
      <c r="C5" s="5" t="s">
        <v>80</v>
      </c>
      <c r="E5" s="5">
        <f>(100/B6)*C6</f>
        <v>97.777777777777786</v>
      </c>
      <c r="I5" s="7" t="s">
        <v>81</v>
      </c>
      <c r="J5" s="7" t="s">
        <v>82</v>
      </c>
      <c r="K5" s="7" t="s">
        <v>83</v>
      </c>
      <c r="L5" s="7" t="s">
        <v>64</v>
      </c>
      <c r="M5" s="7" t="s">
        <v>65</v>
      </c>
      <c r="N5" s="7" t="s">
        <v>84</v>
      </c>
      <c r="O5" s="7" t="s">
        <v>66</v>
      </c>
    </row>
    <row r="6" spans="1:15" x14ac:dyDescent="0.25">
      <c r="B6" s="7">
        <f>C2+1</f>
        <v>45</v>
      </c>
      <c r="C6" s="7">
        <v>44</v>
      </c>
      <c r="E6" s="5">
        <f>(100/B8)*C8</f>
        <v>79.545454545454547</v>
      </c>
      <c r="F6" s="8" t="s">
        <v>85</v>
      </c>
      <c r="I6" s="8">
        <f>C4</f>
        <v>10</v>
      </c>
      <c r="J6" s="8">
        <f>40/B6*C6</f>
        <v>39.111111111111107</v>
      </c>
      <c r="K6" s="8">
        <f>15/B8*C8</f>
        <v>11.931818181818182</v>
      </c>
      <c r="L6" s="8">
        <f>10/B10*C10</f>
        <v>5.6818181818181817</v>
      </c>
      <c r="M6" s="8">
        <f>10/B12*C12</f>
        <v>0</v>
      </c>
      <c r="N6" s="8">
        <f>5/B14*C14</f>
        <v>0</v>
      </c>
      <c r="O6" s="8">
        <f>5/B16*C16</f>
        <v>0</v>
      </c>
    </row>
    <row r="7" spans="1:15" x14ac:dyDescent="0.25">
      <c r="A7" s="5" t="s">
        <v>86</v>
      </c>
      <c r="B7" s="5" t="s">
        <v>87</v>
      </c>
      <c r="C7" s="5" t="s">
        <v>88</v>
      </c>
      <c r="E7" s="5">
        <f>(100/B10)*C10</f>
        <v>56.81818181818182</v>
      </c>
      <c r="F7" s="7" t="s">
        <v>89</v>
      </c>
      <c r="G7" s="7"/>
      <c r="H7" s="7"/>
      <c r="I7" s="7">
        <f>I6+20</f>
        <v>30</v>
      </c>
      <c r="J7" s="7">
        <f>30/B6*C6</f>
        <v>29.333333333333332</v>
      </c>
      <c r="K7" s="7">
        <f>15/B8*C8</f>
        <v>11.931818181818182</v>
      </c>
      <c r="L7" s="7">
        <f>10/B10*C10</f>
        <v>5.6818181818181817</v>
      </c>
      <c r="M7" s="7">
        <f>5/B12*C12</f>
        <v>0</v>
      </c>
      <c r="N7" s="7">
        <f>5/B14*C14</f>
        <v>0</v>
      </c>
      <c r="O7" s="7">
        <f>5/B16*C16</f>
        <v>0</v>
      </c>
    </row>
    <row r="8" spans="1:15" x14ac:dyDescent="0.25">
      <c r="B8" s="7">
        <f>C2</f>
        <v>44</v>
      </c>
      <c r="C8" s="7">
        <v>35</v>
      </c>
      <c r="E8" s="5">
        <f>(100/B12)*C12</f>
        <v>0</v>
      </c>
    </row>
    <row r="9" spans="1:15" x14ac:dyDescent="0.25">
      <c r="A9" s="5" t="s">
        <v>90</v>
      </c>
      <c r="B9" s="5" t="s">
        <v>87</v>
      </c>
      <c r="C9" s="5" t="s">
        <v>88</v>
      </c>
      <c r="E9" s="5">
        <f>(100/B14)*C14</f>
        <v>0</v>
      </c>
    </row>
    <row r="10" spans="1:15" x14ac:dyDescent="0.25">
      <c r="B10" s="7">
        <f>C2</f>
        <v>44</v>
      </c>
      <c r="C10" s="7">
        <v>25</v>
      </c>
      <c r="E10" s="5">
        <f>(100/B16)*C16</f>
        <v>0</v>
      </c>
    </row>
    <row r="11" spans="1:15" x14ac:dyDescent="0.25">
      <c r="A11" s="5" t="s">
        <v>65</v>
      </c>
      <c r="B11" s="5" t="s">
        <v>87</v>
      </c>
      <c r="C11" s="5" t="s">
        <v>88</v>
      </c>
    </row>
    <row r="12" spans="1:15" x14ac:dyDescent="0.25">
      <c r="B12" s="7">
        <f>C2</f>
        <v>44</v>
      </c>
      <c r="C12" s="7">
        <v>0</v>
      </c>
      <c r="F12" s="7"/>
      <c r="G12" s="7" t="s">
        <v>85</v>
      </c>
      <c r="H12" s="7" t="s">
        <v>91</v>
      </c>
      <c r="L12" s="5" t="s">
        <v>92</v>
      </c>
    </row>
    <row r="13" spans="1:15" ht="30" x14ac:dyDescent="0.25">
      <c r="A13" s="9" t="s">
        <v>84</v>
      </c>
      <c r="B13" s="5" t="s">
        <v>87</v>
      </c>
      <c r="C13" s="5" t="s">
        <v>88</v>
      </c>
      <c r="F13" s="7" t="s">
        <v>62</v>
      </c>
      <c r="G13" s="7">
        <f>I6</f>
        <v>10</v>
      </c>
      <c r="H13" s="7">
        <f>I7</f>
        <v>30</v>
      </c>
      <c r="L13" s="5" t="s">
        <v>92</v>
      </c>
    </row>
    <row r="14" spans="1:15" x14ac:dyDescent="0.25">
      <c r="B14" s="7">
        <f>C2</f>
        <v>44</v>
      </c>
      <c r="C14" s="7">
        <v>0</v>
      </c>
      <c r="F14" s="7" t="s">
        <v>63</v>
      </c>
      <c r="G14" s="7">
        <f>J6</f>
        <v>39.111111111111107</v>
      </c>
      <c r="H14" s="7">
        <f>J7</f>
        <v>29.333333333333332</v>
      </c>
    </row>
    <row r="15" spans="1:15" x14ac:dyDescent="0.25">
      <c r="A15" s="5" t="s">
        <v>66</v>
      </c>
      <c r="B15" s="5" t="s">
        <v>87</v>
      </c>
      <c r="C15" s="5" t="s">
        <v>88</v>
      </c>
      <c r="F15" s="7" t="s">
        <v>83</v>
      </c>
      <c r="G15" s="7">
        <f>K6</f>
        <v>11.931818181818182</v>
      </c>
      <c r="H15" s="7">
        <f>K7</f>
        <v>11.931818181818182</v>
      </c>
    </row>
    <row r="16" spans="1:15" x14ac:dyDescent="0.25">
      <c r="B16" s="7">
        <f>C2</f>
        <v>44</v>
      </c>
      <c r="C16" s="7">
        <v>0</v>
      </c>
      <c r="F16" s="7" t="s">
        <v>64</v>
      </c>
      <c r="G16" s="7">
        <f>L6</f>
        <v>5.6818181818181817</v>
      </c>
      <c r="H16" s="7">
        <f>L7</f>
        <v>5.6818181818181817</v>
      </c>
    </row>
    <row r="17" spans="5:8" x14ac:dyDescent="0.25">
      <c r="F17" s="7" t="s">
        <v>65</v>
      </c>
      <c r="G17" s="7">
        <f>M6</f>
        <v>0</v>
      </c>
      <c r="H17" s="7">
        <f>M7</f>
        <v>0</v>
      </c>
    </row>
    <row r="18" spans="5:8" ht="30" x14ac:dyDescent="0.25">
      <c r="F18" s="10" t="s">
        <v>84</v>
      </c>
      <c r="G18" s="7">
        <f>N6</f>
        <v>0</v>
      </c>
      <c r="H18" s="7">
        <f>N7</f>
        <v>0</v>
      </c>
    </row>
    <row r="19" spans="5:8" x14ac:dyDescent="0.25">
      <c r="F19" s="7" t="s">
        <v>66</v>
      </c>
      <c r="G19" s="7">
        <f>O6</f>
        <v>0</v>
      </c>
      <c r="H19" s="7">
        <f>O7</f>
        <v>0</v>
      </c>
    </row>
    <row r="20" spans="5:8" x14ac:dyDescent="0.25">
      <c r="F20" s="7" t="s">
        <v>93</v>
      </c>
      <c r="G20" s="7">
        <f>G13+G14+G15+G16+G17+G18+G19</f>
        <v>66.724747474747474</v>
      </c>
      <c r="H20" s="7">
        <f>H13+H14+H15+H16+H17+H18+H19</f>
        <v>76.946969696969703</v>
      </c>
    </row>
    <row r="21" spans="5:8" x14ac:dyDescent="0.25">
      <c r="E21" s="1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22" workbookViewId="0">
      <selection activeCell="C15" sqref="C15"/>
    </sheetView>
  </sheetViews>
  <sheetFormatPr defaultRowHeight="15" x14ac:dyDescent="0.25"/>
  <cols>
    <col min="1" max="1" width="9.140625" style="5"/>
    <col min="2" max="2" width="11.7109375" style="5" customWidth="1"/>
    <col min="3" max="257" width="9.140625" style="5"/>
    <col min="258" max="258" width="11.7109375" style="5" customWidth="1"/>
    <col min="259" max="513" width="9.140625" style="5"/>
    <col min="514" max="514" width="11.7109375" style="5" customWidth="1"/>
    <col min="515" max="769" width="9.140625" style="5"/>
    <col min="770" max="770" width="11.7109375" style="5" customWidth="1"/>
    <col min="771" max="1025" width="9.140625" style="5"/>
    <col min="1026" max="1026" width="11.7109375" style="5" customWidth="1"/>
    <col min="1027" max="1281" width="9.140625" style="5"/>
    <col min="1282" max="1282" width="11.7109375" style="5" customWidth="1"/>
    <col min="1283" max="1537" width="9.140625" style="5"/>
    <col min="1538" max="1538" width="11.7109375" style="5" customWidth="1"/>
    <col min="1539" max="1793" width="9.140625" style="5"/>
    <col min="1794" max="1794" width="11.7109375" style="5" customWidth="1"/>
    <col min="1795" max="2049" width="9.140625" style="5"/>
    <col min="2050" max="2050" width="11.7109375" style="5" customWidth="1"/>
    <col min="2051" max="2305" width="9.140625" style="5"/>
    <col min="2306" max="2306" width="11.7109375" style="5" customWidth="1"/>
    <col min="2307" max="2561" width="9.140625" style="5"/>
    <col min="2562" max="2562" width="11.7109375" style="5" customWidth="1"/>
    <col min="2563" max="2817" width="9.140625" style="5"/>
    <col min="2818" max="2818" width="11.7109375" style="5" customWidth="1"/>
    <col min="2819" max="3073" width="9.140625" style="5"/>
    <col min="3074" max="3074" width="11.7109375" style="5" customWidth="1"/>
    <col min="3075" max="3329" width="9.140625" style="5"/>
    <col min="3330" max="3330" width="11.7109375" style="5" customWidth="1"/>
    <col min="3331" max="3585" width="9.140625" style="5"/>
    <col min="3586" max="3586" width="11.7109375" style="5" customWidth="1"/>
    <col min="3587" max="3841" width="9.140625" style="5"/>
    <col min="3842" max="3842" width="11.7109375" style="5" customWidth="1"/>
    <col min="3843" max="4097" width="9.140625" style="5"/>
    <col min="4098" max="4098" width="11.7109375" style="5" customWidth="1"/>
    <col min="4099" max="4353" width="9.140625" style="5"/>
    <col min="4354" max="4354" width="11.7109375" style="5" customWidth="1"/>
    <col min="4355" max="4609" width="9.140625" style="5"/>
    <col min="4610" max="4610" width="11.7109375" style="5" customWidth="1"/>
    <col min="4611" max="4865" width="9.140625" style="5"/>
    <col min="4866" max="4866" width="11.7109375" style="5" customWidth="1"/>
    <col min="4867" max="5121" width="9.140625" style="5"/>
    <col min="5122" max="5122" width="11.7109375" style="5" customWidth="1"/>
    <col min="5123" max="5377" width="9.140625" style="5"/>
    <col min="5378" max="5378" width="11.7109375" style="5" customWidth="1"/>
    <col min="5379" max="5633" width="9.140625" style="5"/>
    <col min="5634" max="5634" width="11.7109375" style="5" customWidth="1"/>
    <col min="5635" max="5889" width="9.140625" style="5"/>
    <col min="5890" max="5890" width="11.7109375" style="5" customWidth="1"/>
    <col min="5891" max="6145" width="9.140625" style="5"/>
    <col min="6146" max="6146" width="11.7109375" style="5" customWidth="1"/>
    <col min="6147" max="6401" width="9.140625" style="5"/>
    <col min="6402" max="6402" width="11.7109375" style="5" customWidth="1"/>
    <col min="6403" max="6657" width="9.140625" style="5"/>
    <col min="6658" max="6658" width="11.7109375" style="5" customWidth="1"/>
    <col min="6659" max="6913" width="9.140625" style="5"/>
    <col min="6914" max="6914" width="11.7109375" style="5" customWidth="1"/>
    <col min="6915" max="7169" width="9.140625" style="5"/>
    <col min="7170" max="7170" width="11.7109375" style="5" customWidth="1"/>
    <col min="7171" max="7425" width="9.140625" style="5"/>
    <col min="7426" max="7426" width="11.7109375" style="5" customWidth="1"/>
    <col min="7427" max="7681" width="9.140625" style="5"/>
    <col min="7682" max="7682" width="11.7109375" style="5" customWidth="1"/>
    <col min="7683" max="7937" width="9.140625" style="5"/>
    <col min="7938" max="7938" width="11.7109375" style="5" customWidth="1"/>
    <col min="7939" max="8193" width="9.140625" style="5"/>
    <col min="8194" max="8194" width="11.7109375" style="5" customWidth="1"/>
    <col min="8195" max="8449" width="9.140625" style="5"/>
    <col min="8450" max="8450" width="11.7109375" style="5" customWidth="1"/>
    <col min="8451" max="8705" width="9.140625" style="5"/>
    <col min="8706" max="8706" width="11.7109375" style="5" customWidth="1"/>
    <col min="8707" max="8961" width="9.140625" style="5"/>
    <col min="8962" max="8962" width="11.7109375" style="5" customWidth="1"/>
    <col min="8963" max="9217" width="9.140625" style="5"/>
    <col min="9218" max="9218" width="11.7109375" style="5" customWidth="1"/>
    <col min="9219" max="9473" width="9.140625" style="5"/>
    <col min="9474" max="9474" width="11.7109375" style="5" customWidth="1"/>
    <col min="9475" max="9729" width="9.140625" style="5"/>
    <col min="9730" max="9730" width="11.7109375" style="5" customWidth="1"/>
    <col min="9731" max="9985" width="9.140625" style="5"/>
    <col min="9986" max="9986" width="11.7109375" style="5" customWidth="1"/>
    <col min="9987" max="10241" width="9.140625" style="5"/>
    <col min="10242" max="10242" width="11.7109375" style="5" customWidth="1"/>
    <col min="10243" max="10497" width="9.140625" style="5"/>
    <col min="10498" max="10498" width="11.7109375" style="5" customWidth="1"/>
    <col min="10499" max="10753" width="9.140625" style="5"/>
    <col min="10754" max="10754" width="11.7109375" style="5" customWidth="1"/>
    <col min="10755" max="11009" width="9.140625" style="5"/>
    <col min="11010" max="11010" width="11.7109375" style="5" customWidth="1"/>
    <col min="11011" max="11265" width="9.140625" style="5"/>
    <col min="11266" max="11266" width="11.7109375" style="5" customWidth="1"/>
    <col min="11267" max="11521" width="9.140625" style="5"/>
    <col min="11522" max="11522" width="11.7109375" style="5" customWidth="1"/>
    <col min="11523" max="11777" width="9.140625" style="5"/>
    <col min="11778" max="11778" width="11.7109375" style="5" customWidth="1"/>
    <col min="11779" max="12033" width="9.140625" style="5"/>
    <col min="12034" max="12034" width="11.7109375" style="5" customWidth="1"/>
    <col min="12035" max="12289" width="9.140625" style="5"/>
    <col min="12290" max="12290" width="11.7109375" style="5" customWidth="1"/>
    <col min="12291" max="12545" width="9.140625" style="5"/>
    <col min="12546" max="12546" width="11.7109375" style="5" customWidth="1"/>
    <col min="12547" max="12801" width="9.140625" style="5"/>
    <col min="12802" max="12802" width="11.7109375" style="5" customWidth="1"/>
    <col min="12803" max="13057" width="9.140625" style="5"/>
    <col min="13058" max="13058" width="11.7109375" style="5" customWidth="1"/>
    <col min="13059" max="13313" width="9.140625" style="5"/>
    <col min="13314" max="13314" width="11.7109375" style="5" customWidth="1"/>
    <col min="13315" max="13569" width="9.140625" style="5"/>
    <col min="13570" max="13570" width="11.7109375" style="5" customWidth="1"/>
    <col min="13571" max="13825" width="9.140625" style="5"/>
    <col min="13826" max="13826" width="11.7109375" style="5" customWidth="1"/>
    <col min="13827" max="14081" width="9.140625" style="5"/>
    <col min="14082" max="14082" width="11.7109375" style="5" customWidth="1"/>
    <col min="14083" max="14337" width="9.140625" style="5"/>
    <col min="14338" max="14338" width="11.7109375" style="5" customWidth="1"/>
    <col min="14339" max="14593" width="9.140625" style="5"/>
    <col min="14594" max="14594" width="11.7109375" style="5" customWidth="1"/>
    <col min="14595" max="14849" width="9.140625" style="5"/>
    <col min="14850" max="14850" width="11.7109375" style="5" customWidth="1"/>
    <col min="14851" max="15105" width="9.140625" style="5"/>
    <col min="15106" max="15106" width="11.7109375" style="5" customWidth="1"/>
    <col min="15107" max="15361" width="9.140625" style="5"/>
    <col min="15362" max="15362" width="11.7109375" style="5" customWidth="1"/>
    <col min="15363" max="15617" width="9.140625" style="5"/>
    <col min="15618" max="15618" width="11.7109375" style="5" customWidth="1"/>
    <col min="15619" max="15873" width="9.140625" style="5"/>
    <col min="15874" max="15874" width="11.7109375" style="5" customWidth="1"/>
    <col min="15875" max="16129" width="9.140625" style="5"/>
    <col min="16130" max="16130" width="11.7109375" style="5" customWidth="1"/>
    <col min="16131" max="16384" width="9.140625" style="5"/>
  </cols>
  <sheetData>
    <row r="2" spans="1:15" x14ac:dyDescent="0.25">
      <c r="A2" s="5" t="s">
        <v>73</v>
      </c>
      <c r="B2" s="6" t="s">
        <v>74</v>
      </c>
      <c r="C2" s="6">
        <v>55</v>
      </c>
      <c r="E2" s="13" t="s">
        <v>126</v>
      </c>
      <c r="F2" s="14"/>
      <c r="G2" s="14"/>
    </row>
    <row r="3" spans="1:15" x14ac:dyDescent="0.25">
      <c r="B3" s="5" t="s">
        <v>75</v>
      </c>
      <c r="C3" s="5" t="s">
        <v>76</v>
      </c>
    </row>
    <row r="4" spans="1:15" x14ac:dyDescent="0.25">
      <c r="A4" s="5" t="s">
        <v>77</v>
      </c>
      <c r="B4" s="7">
        <v>10</v>
      </c>
      <c r="C4" s="7">
        <v>10</v>
      </c>
      <c r="E4" s="5">
        <f>(100/B4)*C4</f>
        <v>100</v>
      </c>
    </row>
    <row r="5" spans="1:15" x14ac:dyDescent="0.25">
      <c r="A5" s="5" t="s">
        <v>78</v>
      </c>
      <c r="B5" s="5" t="s">
        <v>79</v>
      </c>
      <c r="C5" s="5" t="s">
        <v>80</v>
      </c>
      <c r="E5" s="5">
        <f>(100/B6)*C6</f>
        <v>100</v>
      </c>
      <c r="I5" s="7" t="s">
        <v>81</v>
      </c>
      <c r="J5" s="7" t="s">
        <v>82</v>
      </c>
      <c r="K5" s="7" t="s">
        <v>83</v>
      </c>
      <c r="L5" s="7" t="s">
        <v>64</v>
      </c>
      <c r="M5" s="7" t="s">
        <v>65</v>
      </c>
      <c r="N5" s="7" t="s">
        <v>84</v>
      </c>
      <c r="O5" s="7" t="s">
        <v>66</v>
      </c>
    </row>
    <row r="6" spans="1:15" x14ac:dyDescent="0.25">
      <c r="B6" s="7">
        <f>C2+1</f>
        <v>56</v>
      </c>
      <c r="C6" s="7">
        <v>56</v>
      </c>
      <c r="E6" s="5">
        <f>(100/B8)*C8</f>
        <v>100</v>
      </c>
      <c r="F6" s="8" t="s">
        <v>85</v>
      </c>
      <c r="I6" s="8">
        <f>C4</f>
        <v>10</v>
      </c>
      <c r="J6" s="8">
        <f>40/B6*C6</f>
        <v>40</v>
      </c>
      <c r="K6" s="8">
        <f>15/B8*C8</f>
        <v>14.999999999999998</v>
      </c>
      <c r="L6" s="8">
        <f>10/B10*C10</f>
        <v>10</v>
      </c>
      <c r="M6" s="8">
        <f>10/B12*C12</f>
        <v>10</v>
      </c>
      <c r="N6" s="8">
        <f>5/B14*C14</f>
        <v>2.7272727272727275</v>
      </c>
      <c r="O6" s="8">
        <f>5/B16*C16</f>
        <v>0</v>
      </c>
    </row>
    <row r="7" spans="1:15" x14ac:dyDescent="0.25">
      <c r="A7" s="5" t="s">
        <v>86</v>
      </c>
      <c r="B7" s="5" t="s">
        <v>87</v>
      </c>
      <c r="C7" s="5" t="s">
        <v>88</v>
      </c>
      <c r="E7" s="5">
        <f>(100/B10)*C10</f>
        <v>100</v>
      </c>
      <c r="F7" s="7" t="s">
        <v>89</v>
      </c>
      <c r="G7" s="7"/>
      <c r="H7" s="7"/>
      <c r="I7" s="7">
        <f>I6+20</f>
        <v>30</v>
      </c>
      <c r="J7" s="7">
        <f>30/B6*C6</f>
        <v>30</v>
      </c>
      <c r="K7" s="7">
        <f>15/B8*C8</f>
        <v>14.999999999999998</v>
      </c>
      <c r="L7" s="7">
        <f>10/B10*C10</f>
        <v>10</v>
      </c>
      <c r="M7" s="7">
        <f>5/B12*C12</f>
        <v>5</v>
      </c>
      <c r="N7" s="7">
        <f>5/B14*C14</f>
        <v>2.7272727272727275</v>
      </c>
      <c r="O7" s="7">
        <f>5/B16*C16</f>
        <v>0</v>
      </c>
    </row>
    <row r="8" spans="1:15" x14ac:dyDescent="0.25">
      <c r="B8" s="7">
        <f>C2</f>
        <v>55</v>
      </c>
      <c r="C8" s="7">
        <v>55</v>
      </c>
      <c r="E8" s="5">
        <f>(100/B12)*C12</f>
        <v>100</v>
      </c>
    </row>
    <row r="9" spans="1:15" x14ac:dyDescent="0.25">
      <c r="A9" s="5" t="s">
        <v>90</v>
      </c>
      <c r="B9" s="5" t="s">
        <v>87</v>
      </c>
      <c r="C9" s="5" t="s">
        <v>88</v>
      </c>
      <c r="E9" s="5">
        <f>(100/B14)*C14</f>
        <v>54.545454545454547</v>
      </c>
    </row>
    <row r="10" spans="1:15" x14ac:dyDescent="0.25">
      <c r="B10" s="7">
        <f>C2</f>
        <v>55</v>
      </c>
      <c r="C10" s="7">
        <v>55</v>
      </c>
      <c r="E10" s="5">
        <f>(100/B16)*C16</f>
        <v>0</v>
      </c>
    </row>
    <row r="11" spans="1:15" x14ac:dyDescent="0.25">
      <c r="A11" s="5" t="s">
        <v>65</v>
      </c>
      <c r="B11" s="5" t="s">
        <v>87</v>
      </c>
      <c r="C11" s="5" t="s">
        <v>88</v>
      </c>
    </row>
    <row r="12" spans="1:15" x14ac:dyDescent="0.25">
      <c r="B12" s="7">
        <f>C2</f>
        <v>55</v>
      </c>
      <c r="C12" s="7">
        <v>55</v>
      </c>
      <c r="F12" s="7"/>
      <c r="G12" s="7" t="s">
        <v>85</v>
      </c>
      <c r="H12" s="7" t="s">
        <v>91</v>
      </c>
      <c r="L12" s="5" t="s">
        <v>92</v>
      </c>
    </row>
    <row r="13" spans="1:15" ht="30" x14ac:dyDescent="0.25">
      <c r="A13" s="9" t="s">
        <v>84</v>
      </c>
      <c r="B13" s="5" t="s">
        <v>87</v>
      </c>
      <c r="C13" s="5" t="s">
        <v>88</v>
      </c>
      <c r="F13" s="7" t="s">
        <v>62</v>
      </c>
      <c r="G13" s="7">
        <f>I6</f>
        <v>10</v>
      </c>
      <c r="H13" s="7">
        <f>I7</f>
        <v>30</v>
      </c>
      <c r="L13" s="5" t="s">
        <v>92</v>
      </c>
    </row>
    <row r="14" spans="1:15" x14ac:dyDescent="0.25">
      <c r="B14" s="7">
        <f>C2</f>
        <v>55</v>
      </c>
      <c r="C14" s="7">
        <v>30</v>
      </c>
      <c r="F14" s="7" t="s">
        <v>63</v>
      </c>
      <c r="G14" s="7">
        <f>J6</f>
        <v>40</v>
      </c>
      <c r="H14" s="7">
        <f>J7</f>
        <v>30</v>
      </c>
    </row>
    <row r="15" spans="1:15" x14ac:dyDescent="0.25">
      <c r="A15" s="5" t="s">
        <v>66</v>
      </c>
      <c r="B15" s="5" t="s">
        <v>87</v>
      </c>
      <c r="C15" s="5" t="s">
        <v>88</v>
      </c>
      <c r="F15" s="7" t="s">
        <v>83</v>
      </c>
      <c r="G15" s="7">
        <f>K6</f>
        <v>14.999999999999998</v>
      </c>
      <c r="H15" s="7">
        <f>K7</f>
        <v>14.999999999999998</v>
      </c>
    </row>
    <row r="16" spans="1:15" x14ac:dyDescent="0.25">
      <c r="B16" s="7">
        <f>C2</f>
        <v>55</v>
      </c>
      <c r="C16" s="7">
        <v>0</v>
      </c>
      <c r="F16" s="7" t="s">
        <v>64</v>
      </c>
      <c r="G16" s="7">
        <f>L6</f>
        <v>10</v>
      </c>
      <c r="H16" s="7">
        <f>L7</f>
        <v>10</v>
      </c>
    </row>
    <row r="17" spans="5:8" x14ac:dyDescent="0.25">
      <c r="F17" s="7" t="s">
        <v>65</v>
      </c>
      <c r="G17" s="7">
        <f>M6</f>
        <v>10</v>
      </c>
      <c r="H17" s="7">
        <f>M7</f>
        <v>5</v>
      </c>
    </row>
    <row r="18" spans="5:8" ht="30" x14ac:dyDescent="0.25">
      <c r="F18" s="10" t="s">
        <v>84</v>
      </c>
      <c r="G18" s="7">
        <f>N6</f>
        <v>2.7272727272727275</v>
      </c>
      <c r="H18" s="7">
        <f>N7</f>
        <v>2.7272727272727275</v>
      </c>
    </row>
    <row r="19" spans="5:8" x14ac:dyDescent="0.25">
      <c r="F19" s="7" t="s">
        <v>66</v>
      </c>
      <c r="G19" s="7">
        <f>O6</f>
        <v>0</v>
      </c>
      <c r="H19" s="7">
        <f>O7</f>
        <v>0</v>
      </c>
    </row>
    <row r="20" spans="5:8" x14ac:dyDescent="0.25">
      <c r="F20" s="7" t="s">
        <v>93</v>
      </c>
      <c r="G20" s="7">
        <f>G13+G14+G15+G16+G17+G18+G19</f>
        <v>87.727272727272734</v>
      </c>
      <c r="H20" s="7">
        <f>H13+H14+H15+H16+H17+H18+H19</f>
        <v>92.727272727272734</v>
      </c>
    </row>
    <row r="21" spans="5:8" x14ac:dyDescent="0.25">
      <c r="E21"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E15" sqref="E15"/>
    </sheetView>
  </sheetViews>
  <sheetFormatPr defaultRowHeight="15" x14ac:dyDescent="0.25"/>
  <cols>
    <col min="1" max="1" width="9.140625" style="5"/>
    <col min="2" max="2" width="11.7109375" style="5" customWidth="1"/>
    <col min="3" max="257" width="9.140625" style="5"/>
    <col min="258" max="258" width="11.7109375" style="5" customWidth="1"/>
    <col min="259" max="513" width="9.140625" style="5"/>
    <col min="514" max="514" width="11.7109375" style="5" customWidth="1"/>
    <col min="515" max="769" width="9.140625" style="5"/>
    <col min="770" max="770" width="11.7109375" style="5" customWidth="1"/>
    <col min="771" max="1025" width="9.140625" style="5"/>
    <col min="1026" max="1026" width="11.7109375" style="5" customWidth="1"/>
    <col min="1027" max="1281" width="9.140625" style="5"/>
    <col min="1282" max="1282" width="11.7109375" style="5" customWidth="1"/>
    <col min="1283" max="1537" width="9.140625" style="5"/>
    <col min="1538" max="1538" width="11.7109375" style="5" customWidth="1"/>
    <col min="1539" max="1793" width="9.140625" style="5"/>
    <col min="1794" max="1794" width="11.7109375" style="5" customWidth="1"/>
    <col min="1795" max="2049" width="9.140625" style="5"/>
    <col min="2050" max="2050" width="11.7109375" style="5" customWidth="1"/>
    <col min="2051" max="2305" width="9.140625" style="5"/>
    <col min="2306" max="2306" width="11.7109375" style="5" customWidth="1"/>
    <col min="2307" max="2561" width="9.140625" style="5"/>
    <col min="2562" max="2562" width="11.7109375" style="5" customWidth="1"/>
    <col min="2563" max="2817" width="9.140625" style="5"/>
    <col min="2818" max="2818" width="11.7109375" style="5" customWidth="1"/>
    <col min="2819" max="3073" width="9.140625" style="5"/>
    <col min="3074" max="3074" width="11.7109375" style="5" customWidth="1"/>
    <col min="3075" max="3329" width="9.140625" style="5"/>
    <col min="3330" max="3330" width="11.7109375" style="5" customWidth="1"/>
    <col min="3331" max="3585" width="9.140625" style="5"/>
    <col min="3586" max="3586" width="11.7109375" style="5" customWidth="1"/>
    <col min="3587" max="3841" width="9.140625" style="5"/>
    <col min="3842" max="3842" width="11.7109375" style="5" customWidth="1"/>
    <col min="3843" max="4097" width="9.140625" style="5"/>
    <col min="4098" max="4098" width="11.7109375" style="5" customWidth="1"/>
    <col min="4099" max="4353" width="9.140625" style="5"/>
    <col min="4354" max="4354" width="11.7109375" style="5" customWidth="1"/>
    <col min="4355" max="4609" width="9.140625" style="5"/>
    <col min="4610" max="4610" width="11.7109375" style="5" customWidth="1"/>
    <col min="4611" max="4865" width="9.140625" style="5"/>
    <col min="4866" max="4866" width="11.7109375" style="5" customWidth="1"/>
    <col min="4867" max="5121" width="9.140625" style="5"/>
    <col min="5122" max="5122" width="11.7109375" style="5" customWidth="1"/>
    <col min="5123" max="5377" width="9.140625" style="5"/>
    <col min="5378" max="5378" width="11.7109375" style="5" customWidth="1"/>
    <col min="5379" max="5633" width="9.140625" style="5"/>
    <col min="5634" max="5634" width="11.7109375" style="5" customWidth="1"/>
    <col min="5635" max="5889" width="9.140625" style="5"/>
    <col min="5890" max="5890" width="11.7109375" style="5" customWidth="1"/>
    <col min="5891" max="6145" width="9.140625" style="5"/>
    <col min="6146" max="6146" width="11.7109375" style="5" customWidth="1"/>
    <col min="6147" max="6401" width="9.140625" style="5"/>
    <col min="6402" max="6402" width="11.7109375" style="5" customWidth="1"/>
    <col min="6403" max="6657" width="9.140625" style="5"/>
    <col min="6658" max="6658" width="11.7109375" style="5" customWidth="1"/>
    <col min="6659" max="6913" width="9.140625" style="5"/>
    <col min="6914" max="6914" width="11.7109375" style="5" customWidth="1"/>
    <col min="6915" max="7169" width="9.140625" style="5"/>
    <col min="7170" max="7170" width="11.7109375" style="5" customWidth="1"/>
    <col min="7171" max="7425" width="9.140625" style="5"/>
    <col min="7426" max="7426" width="11.7109375" style="5" customWidth="1"/>
    <col min="7427" max="7681" width="9.140625" style="5"/>
    <col min="7682" max="7682" width="11.7109375" style="5" customWidth="1"/>
    <col min="7683" max="7937" width="9.140625" style="5"/>
    <col min="7938" max="7938" width="11.7109375" style="5" customWidth="1"/>
    <col min="7939" max="8193" width="9.140625" style="5"/>
    <col min="8194" max="8194" width="11.7109375" style="5" customWidth="1"/>
    <col min="8195" max="8449" width="9.140625" style="5"/>
    <col min="8450" max="8450" width="11.7109375" style="5" customWidth="1"/>
    <col min="8451" max="8705" width="9.140625" style="5"/>
    <col min="8706" max="8706" width="11.7109375" style="5" customWidth="1"/>
    <col min="8707" max="8961" width="9.140625" style="5"/>
    <col min="8962" max="8962" width="11.7109375" style="5" customWidth="1"/>
    <col min="8963" max="9217" width="9.140625" style="5"/>
    <col min="9218" max="9218" width="11.7109375" style="5" customWidth="1"/>
    <col min="9219" max="9473" width="9.140625" style="5"/>
    <col min="9474" max="9474" width="11.7109375" style="5" customWidth="1"/>
    <col min="9475" max="9729" width="9.140625" style="5"/>
    <col min="9730" max="9730" width="11.7109375" style="5" customWidth="1"/>
    <col min="9731" max="9985" width="9.140625" style="5"/>
    <col min="9986" max="9986" width="11.7109375" style="5" customWidth="1"/>
    <col min="9987" max="10241" width="9.140625" style="5"/>
    <col min="10242" max="10242" width="11.7109375" style="5" customWidth="1"/>
    <col min="10243" max="10497" width="9.140625" style="5"/>
    <col min="10498" max="10498" width="11.7109375" style="5" customWidth="1"/>
    <col min="10499" max="10753" width="9.140625" style="5"/>
    <col min="10754" max="10754" width="11.7109375" style="5" customWidth="1"/>
    <col min="10755" max="11009" width="9.140625" style="5"/>
    <col min="11010" max="11010" width="11.7109375" style="5" customWidth="1"/>
    <col min="11011" max="11265" width="9.140625" style="5"/>
    <col min="11266" max="11266" width="11.7109375" style="5" customWidth="1"/>
    <col min="11267" max="11521" width="9.140625" style="5"/>
    <col min="11522" max="11522" width="11.7109375" style="5" customWidth="1"/>
    <col min="11523" max="11777" width="9.140625" style="5"/>
    <col min="11778" max="11778" width="11.7109375" style="5" customWidth="1"/>
    <col min="11779" max="12033" width="9.140625" style="5"/>
    <col min="12034" max="12034" width="11.7109375" style="5" customWidth="1"/>
    <col min="12035" max="12289" width="9.140625" style="5"/>
    <col min="12290" max="12290" width="11.7109375" style="5" customWidth="1"/>
    <col min="12291" max="12545" width="9.140625" style="5"/>
    <col min="12546" max="12546" width="11.7109375" style="5" customWidth="1"/>
    <col min="12547" max="12801" width="9.140625" style="5"/>
    <col min="12802" max="12802" width="11.7109375" style="5" customWidth="1"/>
    <col min="12803" max="13057" width="9.140625" style="5"/>
    <col min="13058" max="13058" width="11.7109375" style="5" customWidth="1"/>
    <col min="13059" max="13313" width="9.140625" style="5"/>
    <col min="13314" max="13314" width="11.7109375" style="5" customWidth="1"/>
    <col min="13315" max="13569" width="9.140625" style="5"/>
    <col min="13570" max="13570" width="11.7109375" style="5" customWidth="1"/>
    <col min="13571" max="13825" width="9.140625" style="5"/>
    <col min="13826" max="13826" width="11.7109375" style="5" customWidth="1"/>
    <col min="13827" max="14081" width="9.140625" style="5"/>
    <col min="14082" max="14082" width="11.7109375" style="5" customWidth="1"/>
    <col min="14083" max="14337" width="9.140625" style="5"/>
    <col min="14338" max="14338" width="11.7109375" style="5" customWidth="1"/>
    <col min="14339" max="14593" width="9.140625" style="5"/>
    <col min="14594" max="14594" width="11.7109375" style="5" customWidth="1"/>
    <col min="14595" max="14849" width="9.140625" style="5"/>
    <col min="14850" max="14850" width="11.7109375" style="5" customWidth="1"/>
    <col min="14851" max="15105" width="9.140625" style="5"/>
    <col min="15106" max="15106" width="11.7109375" style="5" customWidth="1"/>
    <col min="15107" max="15361" width="9.140625" style="5"/>
    <col min="15362" max="15362" width="11.7109375" style="5" customWidth="1"/>
    <col min="15363" max="15617" width="9.140625" style="5"/>
    <col min="15618" max="15618" width="11.7109375" style="5" customWidth="1"/>
    <col min="15619" max="15873" width="9.140625" style="5"/>
    <col min="15874" max="15874" width="11.7109375" style="5" customWidth="1"/>
    <col min="15875" max="16129" width="9.140625" style="5"/>
    <col min="16130" max="16130" width="11.7109375" style="5" customWidth="1"/>
    <col min="16131" max="16384" width="9.140625" style="5"/>
  </cols>
  <sheetData>
    <row r="2" spans="1:15" x14ac:dyDescent="0.25">
      <c r="A2" s="5" t="s">
        <v>73</v>
      </c>
      <c r="B2" s="6" t="s">
        <v>74</v>
      </c>
      <c r="C2" s="6">
        <v>55</v>
      </c>
    </row>
    <row r="3" spans="1:15" x14ac:dyDescent="0.25">
      <c r="B3" s="5" t="s">
        <v>75</v>
      </c>
      <c r="C3" s="5" t="s">
        <v>76</v>
      </c>
    </row>
    <row r="4" spans="1:15" x14ac:dyDescent="0.25">
      <c r="A4" s="5" t="s">
        <v>77</v>
      </c>
      <c r="B4" s="7">
        <v>10</v>
      </c>
      <c r="C4" s="7">
        <v>10</v>
      </c>
      <c r="E4" s="5">
        <f>(100/B4)*C4</f>
        <v>100</v>
      </c>
    </row>
    <row r="5" spans="1:15" x14ac:dyDescent="0.25">
      <c r="A5" s="5" t="s">
        <v>78</v>
      </c>
      <c r="B5" s="5" t="s">
        <v>79</v>
      </c>
      <c r="C5" s="5" t="s">
        <v>80</v>
      </c>
      <c r="E5" s="5">
        <f>(100/B6)*C6</f>
        <v>82.142857142857153</v>
      </c>
      <c r="I5" s="7" t="s">
        <v>81</v>
      </c>
      <c r="J5" s="7" t="s">
        <v>82</v>
      </c>
      <c r="K5" s="7" t="s">
        <v>83</v>
      </c>
      <c r="L5" s="7" t="s">
        <v>64</v>
      </c>
      <c r="M5" s="7" t="s">
        <v>65</v>
      </c>
      <c r="N5" s="7" t="s">
        <v>84</v>
      </c>
      <c r="O5" s="7" t="s">
        <v>66</v>
      </c>
    </row>
    <row r="6" spans="1:15" x14ac:dyDescent="0.25">
      <c r="B6" s="7">
        <f>C2+1</f>
        <v>56</v>
      </c>
      <c r="C6" s="7">
        <v>46</v>
      </c>
      <c r="E6" s="5">
        <f>(100/B8)*C8</f>
        <v>80</v>
      </c>
      <c r="F6" s="8" t="s">
        <v>85</v>
      </c>
      <c r="I6" s="8">
        <f>C4</f>
        <v>10</v>
      </c>
      <c r="J6" s="8">
        <f>40/B6*C6</f>
        <v>32.857142857142861</v>
      </c>
      <c r="K6" s="8">
        <f>15/B8*C8</f>
        <v>12</v>
      </c>
      <c r="L6" s="8">
        <f>10/B10*C10</f>
        <v>5.454545454545455</v>
      </c>
      <c r="M6" s="8">
        <f>10/B12*C12</f>
        <v>0</v>
      </c>
      <c r="N6" s="8">
        <f>5/B14*C14</f>
        <v>0</v>
      </c>
      <c r="O6" s="8">
        <f>5/B16*C16</f>
        <v>0</v>
      </c>
    </row>
    <row r="7" spans="1:15" x14ac:dyDescent="0.25">
      <c r="A7" s="5" t="s">
        <v>86</v>
      </c>
      <c r="B7" s="5" t="s">
        <v>87</v>
      </c>
      <c r="C7" s="5" t="s">
        <v>88</v>
      </c>
      <c r="E7" s="5">
        <f>(100/B10)*C10</f>
        <v>54.545454545454547</v>
      </c>
      <c r="F7" s="7" t="s">
        <v>89</v>
      </c>
      <c r="G7" s="7"/>
      <c r="H7" s="7"/>
      <c r="I7" s="7">
        <f>I6+20</f>
        <v>30</v>
      </c>
      <c r="J7" s="7">
        <f>30/B6*C6</f>
        <v>24.642857142857142</v>
      </c>
      <c r="K7" s="7">
        <f>15/B8*C8</f>
        <v>12</v>
      </c>
      <c r="L7" s="7">
        <f>10/B10*C10</f>
        <v>5.454545454545455</v>
      </c>
      <c r="M7" s="7">
        <f>5/B12*C12</f>
        <v>0</v>
      </c>
      <c r="N7" s="7">
        <f>5/B14*C14</f>
        <v>0</v>
      </c>
      <c r="O7" s="7">
        <f>5/B16*C16</f>
        <v>0</v>
      </c>
    </row>
    <row r="8" spans="1:15" x14ac:dyDescent="0.25">
      <c r="B8" s="7">
        <f>C2</f>
        <v>55</v>
      </c>
      <c r="C8" s="7">
        <v>44</v>
      </c>
      <c r="E8" s="5">
        <f>(100/B12)*C12</f>
        <v>0</v>
      </c>
    </row>
    <row r="9" spans="1:15" x14ac:dyDescent="0.25">
      <c r="A9" s="5" t="s">
        <v>90</v>
      </c>
      <c r="B9" s="5" t="s">
        <v>87</v>
      </c>
      <c r="C9" s="5" t="s">
        <v>88</v>
      </c>
      <c r="E9" s="5">
        <f>(100/B14)*C14</f>
        <v>0</v>
      </c>
    </row>
    <row r="10" spans="1:15" x14ac:dyDescent="0.25">
      <c r="B10" s="7">
        <f>C2</f>
        <v>55</v>
      </c>
      <c r="C10" s="7">
        <v>30</v>
      </c>
      <c r="E10" s="5">
        <f>(100/B16)*C16</f>
        <v>0</v>
      </c>
    </row>
    <row r="11" spans="1:15" x14ac:dyDescent="0.25">
      <c r="A11" s="5" t="s">
        <v>65</v>
      </c>
      <c r="B11" s="5" t="s">
        <v>87</v>
      </c>
      <c r="C11" s="5" t="s">
        <v>88</v>
      </c>
    </row>
    <row r="12" spans="1:15" x14ac:dyDescent="0.25">
      <c r="B12" s="7">
        <f>C2</f>
        <v>55</v>
      </c>
      <c r="C12" s="7">
        <v>0</v>
      </c>
      <c r="F12" s="7"/>
      <c r="G12" s="7" t="s">
        <v>85</v>
      </c>
      <c r="H12" s="7" t="s">
        <v>91</v>
      </c>
      <c r="L12" s="5" t="s">
        <v>92</v>
      </c>
    </row>
    <row r="13" spans="1:15" ht="30" x14ac:dyDescent="0.25">
      <c r="A13" s="9" t="s">
        <v>84</v>
      </c>
      <c r="B13" s="5" t="s">
        <v>87</v>
      </c>
      <c r="C13" s="5" t="s">
        <v>88</v>
      </c>
      <c r="F13" s="7" t="s">
        <v>62</v>
      </c>
      <c r="G13" s="7">
        <f>I6</f>
        <v>10</v>
      </c>
      <c r="H13" s="7">
        <f>I7</f>
        <v>30</v>
      </c>
      <c r="L13" s="5" t="s">
        <v>92</v>
      </c>
    </row>
    <row r="14" spans="1:15" x14ac:dyDescent="0.25">
      <c r="B14" s="7">
        <f>C2</f>
        <v>55</v>
      </c>
      <c r="C14" s="7">
        <v>0</v>
      </c>
      <c r="F14" s="7" t="s">
        <v>63</v>
      </c>
      <c r="G14" s="7">
        <f>J6</f>
        <v>32.857142857142861</v>
      </c>
      <c r="H14" s="7">
        <f>J7</f>
        <v>24.642857142857142</v>
      </c>
    </row>
    <row r="15" spans="1:15" x14ac:dyDescent="0.25">
      <c r="A15" s="5" t="s">
        <v>66</v>
      </c>
      <c r="B15" s="5" t="s">
        <v>87</v>
      </c>
      <c r="C15" s="5" t="s">
        <v>88</v>
      </c>
      <c r="F15" s="7" t="s">
        <v>83</v>
      </c>
      <c r="G15" s="7">
        <f>K6</f>
        <v>12</v>
      </c>
      <c r="H15" s="7">
        <f>K7</f>
        <v>12</v>
      </c>
    </row>
    <row r="16" spans="1:15" x14ac:dyDescent="0.25">
      <c r="B16" s="7">
        <f>C2</f>
        <v>55</v>
      </c>
      <c r="C16" s="7">
        <v>0</v>
      </c>
      <c r="F16" s="7" t="s">
        <v>64</v>
      </c>
      <c r="G16" s="7">
        <f>L6</f>
        <v>5.454545454545455</v>
      </c>
      <c r="H16" s="7">
        <f>L7</f>
        <v>5.454545454545455</v>
      </c>
    </row>
    <row r="17" spans="5:8" x14ac:dyDescent="0.25">
      <c r="F17" s="7" t="s">
        <v>65</v>
      </c>
      <c r="G17" s="7">
        <f>M6</f>
        <v>0</v>
      </c>
      <c r="H17" s="7">
        <f>M7</f>
        <v>0</v>
      </c>
    </row>
    <row r="18" spans="5:8" ht="30" x14ac:dyDescent="0.25">
      <c r="F18" s="10" t="s">
        <v>84</v>
      </c>
      <c r="G18" s="7">
        <f>N6</f>
        <v>0</v>
      </c>
      <c r="H18" s="7">
        <f>N7</f>
        <v>0</v>
      </c>
    </row>
    <row r="19" spans="5:8" x14ac:dyDescent="0.25">
      <c r="F19" s="7" t="s">
        <v>66</v>
      </c>
      <c r="G19" s="7">
        <f>O6</f>
        <v>0</v>
      </c>
      <c r="H19" s="7">
        <f>O7</f>
        <v>0</v>
      </c>
    </row>
    <row r="20" spans="5:8" x14ac:dyDescent="0.25">
      <c r="F20" s="7" t="s">
        <v>93</v>
      </c>
      <c r="G20" s="7">
        <f>G13+G14+G15+G16+G17+G18+G19</f>
        <v>60.311688311688314</v>
      </c>
      <c r="H20" s="7">
        <f>H13+H14+H15+H16+H17+H18+H19</f>
        <v>72.097402597402592</v>
      </c>
    </row>
    <row r="21" spans="5:8" x14ac:dyDescent="0.25">
      <c r="E21"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sqref="A1:XFD1048576"/>
    </sheetView>
  </sheetViews>
  <sheetFormatPr defaultRowHeight="15" x14ac:dyDescent="0.25"/>
  <cols>
    <col min="2" max="2" width="27.42578125" customWidth="1"/>
    <col min="3" max="3" width="46" customWidth="1"/>
    <col min="8" max="8" width="30.140625" customWidth="1"/>
  </cols>
  <sheetData>
    <row r="1" spans="1:9" x14ac:dyDescent="0.25">
      <c r="A1" s="15" t="s">
        <v>143</v>
      </c>
      <c r="B1" s="15"/>
      <c r="C1" s="15"/>
      <c r="D1" s="15"/>
      <c r="E1" s="15"/>
      <c r="F1" s="15"/>
      <c r="G1" s="15"/>
      <c r="H1" s="15"/>
    </row>
    <row r="2" spans="1:9" x14ac:dyDescent="0.25">
      <c r="A2" s="16"/>
      <c r="B2" s="16"/>
      <c r="C2" s="16"/>
      <c r="D2" s="16"/>
      <c r="E2" s="16"/>
      <c r="F2" s="16"/>
      <c r="G2" s="16"/>
      <c r="H2" s="16"/>
    </row>
    <row r="3" spans="1:9" x14ac:dyDescent="0.25">
      <c r="A3" s="16"/>
      <c r="B3" s="222" t="s">
        <v>127</v>
      </c>
      <c r="C3" s="222"/>
      <c r="D3" s="222"/>
      <c r="E3" s="222"/>
      <c r="F3" s="222"/>
      <c r="G3" s="222"/>
      <c r="H3" s="222"/>
    </row>
    <row r="4" spans="1:9" ht="30" x14ac:dyDescent="0.25">
      <c r="A4" s="16"/>
      <c r="B4" s="17" t="s">
        <v>128</v>
      </c>
      <c r="C4" s="17" t="s">
        <v>129</v>
      </c>
      <c r="D4" s="17" t="s">
        <v>130</v>
      </c>
      <c r="E4" s="17" t="s">
        <v>131</v>
      </c>
      <c r="F4" s="17" t="s">
        <v>132</v>
      </c>
      <c r="G4" s="17" t="s">
        <v>133</v>
      </c>
      <c r="H4" s="17" t="s">
        <v>134</v>
      </c>
    </row>
    <row r="5" spans="1:9" x14ac:dyDescent="0.25">
      <c r="A5" s="16"/>
      <c r="B5" s="19" t="s">
        <v>137</v>
      </c>
      <c r="C5" s="20" t="s">
        <v>140</v>
      </c>
      <c r="D5" s="19" t="s">
        <v>136</v>
      </c>
      <c r="E5" s="19">
        <v>2500</v>
      </c>
      <c r="F5" s="21">
        <f>E5*1.6</f>
        <v>4000</v>
      </c>
      <c r="G5" s="21">
        <f>H5/F5</f>
        <v>8375</v>
      </c>
      <c r="H5" s="22">
        <v>33500000</v>
      </c>
    </row>
    <row r="6" spans="1:9" x14ac:dyDescent="0.25">
      <c r="A6" s="16"/>
      <c r="B6" s="19" t="s">
        <v>137</v>
      </c>
      <c r="C6" s="20" t="s">
        <v>140</v>
      </c>
      <c r="D6" s="19" t="s">
        <v>135</v>
      </c>
      <c r="E6" s="19">
        <f>70*10.764</f>
        <v>753.4799999999999</v>
      </c>
      <c r="F6" s="21">
        <f t="shared" ref="F6:F12" si="0">E6*1.6</f>
        <v>1205.568</v>
      </c>
      <c r="G6" s="21">
        <f t="shared" ref="G6:G12" si="1">H6/F6</f>
        <v>10783.298826777087</v>
      </c>
      <c r="H6" s="22">
        <v>13000000</v>
      </c>
    </row>
    <row r="7" spans="1:9" x14ac:dyDescent="0.25">
      <c r="A7" s="16"/>
      <c r="B7" s="19" t="s">
        <v>137</v>
      </c>
      <c r="C7" s="20" t="s">
        <v>140</v>
      </c>
      <c r="D7" s="19" t="s">
        <v>141</v>
      </c>
      <c r="E7" s="19">
        <v>1086</v>
      </c>
      <c r="F7" s="21">
        <f t="shared" si="0"/>
        <v>1737.6000000000001</v>
      </c>
      <c r="G7" s="21">
        <f t="shared" si="1"/>
        <v>6330.5709023941063</v>
      </c>
      <c r="H7" s="22">
        <v>11000000</v>
      </c>
    </row>
    <row r="8" spans="1:9" x14ac:dyDescent="0.25">
      <c r="A8" s="16"/>
      <c r="B8" s="19" t="s">
        <v>137</v>
      </c>
      <c r="C8" s="20" t="s">
        <v>140</v>
      </c>
      <c r="D8" s="19" t="s">
        <v>142</v>
      </c>
      <c r="E8" s="19">
        <v>527</v>
      </c>
      <c r="F8" s="21">
        <f t="shared" si="0"/>
        <v>843.2</v>
      </c>
      <c r="G8" s="21">
        <f t="shared" si="1"/>
        <v>8301.7077798861483</v>
      </c>
      <c r="H8" s="22">
        <v>7000000</v>
      </c>
    </row>
    <row r="9" spans="1:9" x14ac:dyDescent="0.25">
      <c r="A9" s="16"/>
      <c r="B9" s="19" t="s">
        <v>137</v>
      </c>
      <c r="C9" s="20" t="s">
        <v>140</v>
      </c>
      <c r="D9" s="19" t="s">
        <v>135</v>
      </c>
      <c r="E9" s="19">
        <v>900</v>
      </c>
      <c r="F9" s="21">
        <f t="shared" si="0"/>
        <v>1440</v>
      </c>
      <c r="G9" s="21">
        <f t="shared" si="1"/>
        <v>8333.3333333333339</v>
      </c>
      <c r="H9" s="22">
        <v>12000000</v>
      </c>
    </row>
    <row r="10" spans="1:9" x14ac:dyDescent="0.25">
      <c r="A10" s="16"/>
      <c r="B10" s="19" t="s">
        <v>137</v>
      </c>
      <c r="C10" s="20" t="s">
        <v>140</v>
      </c>
      <c r="D10" s="19" t="s">
        <v>135</v>
      </c>
      <c r="E10" s="19">
        <v>600</v>
      </c>
      <c r="F10" s="21">
        <f t="shared" si="0"/>
        <v>960</v>
      </c>
      <c r="G10" s="21">
        <f t="shared" si="1"/>
        <v>8333.3333333333339</v>
      </c>
      <c r="H10" s="22">
        <v>8000000</v>
      </c>
    </row>
    <row r="11" spans="1:9" x14ac:dyDescent="0.25">
      <c r="A11" s="16"/>
      <c r="B11" s="19" t="s">
        <v>137</v>
      </c>
      <c r="C11" s="20" t="s">
        <v>140</v>
      </c>
      <c r="D11" s="19" t="s">
        <v>135</v>
      </c>
      <c r="E11" s="19">
        <v>1020</v>
      </c>
      <c r="F11" s="21">
        <f t="shared" si="0"/>
        <v>1632</v>
      </c>
      <c r="G11" s="21">
        <f t="shared" si="1"/>
        <v>7659.3137254901958</v>
      </c>
      <c r="H11" s="22">
        <v>12500000</v>
      </c>
    </row>
    <row r="12" spans="1:9" x14ac:dyDescent="0.25">
      <c r="A12" s="16"/>
      <c r="B12" s="19" t="s">
        <v>137</v>
      </c>
      <c r="C12" s="20" t="s">
        <v>140</v>
      </c>
      <c r="D12" s="19" t="s">
        <v>141</v>
      </c>
      <c r="E12" s="19">
        <v>614</v>
      </c>
      <c r="F12" s="21">
        <f t="shared" si="0"/>
        <v>982.40000000000009</v>
      </c>
      <c r="G12" s="21">
        <f t="shared" si="1"/>
        <v>7939.7394136807807</v>
      </c>
      <c r="H12" s="22">
        <v>7800000</v>
      </c>
    </row>
    <row r="13" spans="1:9" x14ac:dyDescent="0.25">
      <c r="A13" s="16"/>
      <c r="B13" s="23" t="s">
        <v>138</v>
      </c>
      <c r="C13" s="19"/>
      <c r="D13" s="19"/>
      <c r="E13" s="19"/>
      <c r="F13" s="19"/>
      <c r="G13" s="24">
        <f>AVERAGE(G5:G12)</f>
        <v>8257.0371643618728</v>
      </c>
      <c r="H13" s="19"/>
    </row>
    <row r="14" spans="1:9" x14ac:dyDescent="0.25">
      <c r="A14" s="15"/>
      <c r="B14" s="23" t="s">
        <v>139</v>
      </c>
      <c r="C14" s="19"/>
      <c r="D14" s="19"/>
      <c r="E14" s="19"/>
      <c r="F14" s="25"/>
      <c r="G14" s="23">
        <v>8300</v>
      </c>
      <c r="H14" s="23"/>
      <c r="I14" s="18"/>
    </row>
    <row r="15" spans="1:9" x14ac:dyDescent="0.25">
      <c r="B15" s="15"/>
      <c r="C15" s="15"/>
      <c r="D15" s="15"/>
      <c r="E15" s="15"/>
    </row>
    <row r="16" spans="1:9" x14ac:dyDescent="0.25">
      <c r="B16" s="15"/>
      <c r="C16" s="15"/>
      <c r="D16" s="15"/>
      <c r="E16" s="15"/>
    </row>
    <row r="17" spans="2:5" x14ac:dyDescent="0.25">
      <c r="B17" s="15"/>
      <c r="C17" s="15"/>
      <c r="D17" s="15"/>
      <c r="E17" s="15"/>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Note</vt:lpstr>
      <vt:lpstr>1</vt:lpstr>
      <vt:lpstr>2</vt:lpstr>
      <vt:lpstr>3</vt:lpstr>
      <vt:lpstr>VALUATION</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2025-09-19T12:01:18Z</cp:lastPrinted>
  <dcterms:created xsi:type="dcterms:W3CDTF">2019-07-16T09:29:46Z</dcterms:created>
  <dcterms:modified xsi:type="dcterms:W3CDTF">2025-09-19T12:08:41Z</dcterms:modified>
</cp:coreProperties>
</file>