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88"/>
  </bookViews>
  <sheets>
    <sheet name="Sheet1" sheetId="1" r:id="rId1"/>
    <sheet name="C% -Wing B" sheetId="14" r:id="rId2"/>
    <sheet name="C%- Wing C" sheetId="15" r:id="rId3"/>
    <sheet name="Note" sheetId="16" r:id="rId4"/>
    <sheet name="Valuation" sheetId="17" r:id="rId5"/>
    <sheet name="Wing A" sheetId="11" r:id="rId6"/>
    <sheet name="Wing B" sheetId="12" r:id="rId7"/>
    <sheet name="Wing C" sheetId="13" r:id="rId8"/>
  </sheets>
  <definedNames>
    <definedName name="_xlnm.Print_Area" localSheetId="0">Sheet1!$A$1:$J$221</definedName>
  </definedNames>
  <calcPr calcId="162913"/>
</workbook>
</file>

<file path=xl/calcChain.xml><?xml version="1.0" encoding="utf-8"?>
<calcChain xmlns="http://schemas.openxmlformats.org/spreadsheetml/2006/main">
  <c r="F3" i="1" l="1"/>
  <c r="I109" i="1" l="1"/>
  <c r="I108" i="1"/>
  <c r="I107" i="1"/>
  <c r="I106" i="1"/>
  <c r="I105" i="1"/>
  <c r="I104" i="1"/>
  <c r="I103" i="1"/>
  <c r="I102" i="1"/>
  <c r="I101" i="1"/>
  <c r="M111" i="1" l="1"/>
  <c r="L111" i="1"/>
  <c r="M93" i="1" l="1"/>
  <c r="M79" i="1" l="1"/>
  <c r="M78" i="1"/>
  <c r="M77" i="1"/>
  <c r="M76" i="1"/>
  <c r="M65" i="1"/>
  <c r="M64" i="1"/>
  <c r="M63" i="1"/>
  <c r="M62" i="1"/>
  <c r="I55" i="1"/>
  <c r="I69" i="1"/>
  <c r="M72" i="1" l="1"/>
  <c r="D80" i="1"/>
  <c r="D76" i="1"/>
  <c r="D81" i="1"/>
  <c r="D79" i="1"/>
  <c r="D77" i="1"/>
  <c r="D75" i="1"/>
  <c r="M73" i="1"/>
  <c r="C72" i="1" s="1"/>
  <c r="D72" i="1" s="1"/>
  <c r="M71" i="1"/>
  <c r="M74" i="1"/>
  <c r="M75" i="1" s="1"/>
  <c r="M80" i="1" s="1"/>
  <c r="M81" i="1" s="1"/>
  <c r="C73" i="1" s="1"/>
  <c r="D73" i="1" s="1"/>
  <c r="D78" i="1"/>
  <c r="D74" i="1"/>
  <c r="M58" i="1"/>
  <c r="D67" i="1"/>
  <c r="D65" i="1"/>
  <c r="D63" i="1"/>
  <c r="D61" i="1"/>
  <c r="M59" i="1"/>
  <c r="C58" i="1" s="1"/>
  <c r="M57" i="1"/>
  <c r="M60" i="1"/>
  <c r="M61" i="1" s="1"/>
  <c r="M66" i="1" s="1"/>
  <c r="M67" i="1" s="1"/>
  <c r="C59" i="1" s="1"/>
  <c r="D59" i="1" s="1"/>
  <c r="D64" i="1"/>
  <c r="D62" i="1"/>
  <c r="D66" i="1"/>
  <c r="D60" i="1"/>
  <c r="E131" i="1"/>
  <c r="B16" i="15"/>
  <c r="E10" i="15" s="1"/>
  <c r="B14" i="15"/>
  <c r="N7" i="15" s="1"/>
  <c r="H18" i="15" s="1"/>
  <c r="B12" i="15"/>
  <c r="E8" i="15" s="1"/>
  <c r="B10" i="15"/>
  <c r="E7" i="15" s="1"/>
  <c r="B8" i="15"/>
  <c r="K7" i="15" s="1"/>
  <c r="H15" i="15" s="1"/>
  <c r="O7" i="15"/>
  <c r="H19" i="15" s="1"/>
  <c r="I6" i="15"/>
  <c r="G13" i="15" s="1"/>
  <c r="E6" i="15"/>
  <c r="B6" i="15"/>
  <c r="J7" i="15" s="1"/>
  <c r="H14" i="15" s="1"/>
  <c r="E4" i="15"/>
  <c r="B16" i="14"/>
  <c r="E10" i="14" s="1"/>
  <c r="B14" i="14"/>
  <c r="N6" i="14" s="1"/>
  <c r="G18" i="14" s="1"/>
  <c r="B12" i="14"/>
  <c r="M7" i="14" s="1"/>
  <c r="H17" i="14" s="1"/>
  <c r="B10" i="14"/>
  <c r="L7" i="14" s="1"/>
  <c r="H16" i="14" s="1"/>
  <c r="E8" i="14"/>
  <c r="B8" i="14"/>
  <c r="E6" i="14" s="1"/>
  <c r="I6" i="14"/>
  <c r="G13" i="14" s="1"/>
  <c r="B6" i="14"/>
  <c r="E5" i="14"/>
  <c r="E4" i="14"/>
  <c r="D114" i="1"/>
  <c r="G114" i="1" s="1"/>
  <c r="D115" i="1"/>
  <c r="G115" i="1" s="1"/>
  <c r="D116" i="1"/>
  <c r="G116" i="1" s="1"/>
  <c r="D117" i="1"/>
  <c r="G117" i="1" s="1"/>
  <c r="D118" i="1"/>
  <c r="G118" i="1" s="1"/>
  <c r="D119" i="1"/>
  <c r="G119" i="1" s="1"/>
  <c r="D113" i="1"/>
  <c r="G113" i="1" s="1"/>
  <c r="D112" i="1"/>
  <c r="G112" i="1" s="1"/>
  <c r="D111" i="1"/>
  <c r="G111" i="1" s="1"/>
  <c r="D104" i="1"/>
  <c r="G104" i="1" s="1"/>
  <c r="D105" i="1"/>
  <c r="G105" i="1" s="1"/>
  <c r="D106" i="1"/>
  <c r="G106" i="1" s="1"/>
  <c r="D107" i="1"/>
  <c r="G107" i="1" s="1"/>
  <c r="D108" i="1"/>
  <c r="G108" i="1" s="1"/>
  <c r="D109" i="1"/>
  <c r="G109" i="1" s="1"/>
  <c r="D103" i="1"/>
  <c r="G103" i="1" s="1"/>
  <c r="D102" i="1"/>
  <c r="G102" i="1" s="1"/>
  <c r="M102" i="1" s="1"/>
  <c r="D101" i="1"/>
  <c r="G101" i="1" s="1"/>
  <c r="G95" i="1"/>
  <c r="Q23" i="11"/>
  <c r="S23" i="11" s="1"/>
  <c r="U23" i="11" s="1"/>
  <c r="Q22" i="11"/>
  <c r="S22" i="11" s="1"/>
  <c r="U22" i="11" s="1"/>
  <c r="Q21" i="11"/>
  <c r="S21" i="11"/>
  <c r="U21" i="11" s="1"/>
  <c r="Q20" i="11"/>
  <c r="S20" i="11" s="1"/>
  <c r="U20" i="11" s="1"/>
  <c r="Q19" i="11"/>
  <c r="S19" i="11" s="1"/>
  <c r="U19" i="11" s="1"/>
  <c r="Q18" i="11"/>
  <c r="S18" i="11" s="1"/>
  <c r="U18" i="11" s="1"/>
  <c r="Q17" i="11"/>
  <c r="S17" i="11"/>
  <c r="U17" i="11" s="1"/>
  <c r="Q16" i="11"/>
  <c r="S16" i="11" s="1"/>
  <c r="U16" i="11" s="1"/>
  <c r="Q15" i="11"/>
  <c r="S15" i="11" s="1"/>
  <c r="U15" i="11" s="1"/>
  <c r="Q13" i="11"/>
  <c r="S13" i="11" s="1"/>
  <c r="U13" i="11" s="1"/>
  <c r="Q12" i="11"/>
  <c r="S12" i="11" s="1"/>
  <c r="U12" i="11" s="1"/>
  <c r="Q11" i="11"/>
  <c r="S11" i="11" s="1"/>
  <c r="U11" i="11" s="1"/>
  <c r="Q10" i="11"/>
  <c r="S10" i="11" s="1"/>
  <c r="U10" i="11" s="1"/>
  <c r="Q9" i="11"/>
  <c r="S9" i="11" s="1"/>
  <c r="U9" i="11" s="1"/>
  <c r="Q8" i="11"/>
  <c r="S8" i="11"/>
  <c r="U8" i="11" s="1"/>
  <c r="Q7" i="11"/>
  <c r="S7" i="11" s="1"/>
  <c r="U7" i="11" s="1"/>
  <c r="Q6" i="11"/>
  <c r="S6" i="11"/>
  <c r="U6" i="11" s="1"/>
  <c r="Q5" i="11"/>
  <c r="S5" i="11" s="1"/>
  <c r="U5" i="11" s="1"/>
  <c r="C44" i="1"/>
  <c r="H43" i="1"/>
  <c r="H44" i="1"/>
  <c r="H45" i="1" s="1"/>
  <c r="D47" i="1" s="1"/>
  <c r="C43" i="1"/>
  <c r="D49"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I7" i="15"/>
  <c r="H13" i="15" s="1"/>
  <c r="M6" i="14"/>
  <c r="G17" i="14" s="1"/>
  <c r="L6" i="14"/>
  <c r="G16" i="14" s="1"/>
  <c r="J7" i="14"/>
  <c r="H14" i="14" s="1"/>
  <c r="J6" i="14"/>
  <c r="G14" i="14" s="1"/>
  <c r="O6" i="15"/>
  <c r="G19" i="15" s="1"/>
  <c r="M6" i="15"/>
  <c r="G17" i="15" s="1"/>
  <c r="M7" i="15"/>
  <c r="H17" i="15" s="1"/>
  <c r="H58" i="1" l="1"/>
  <c r="M34" i="11"/>
  <c r="L34" i="11" s="1"/>
  <c r="E9" i="14"/>
  <c r="K6" i="15"/>
  <c r="G15" i="15" s="1"/>
  <c r="L6" i="15"/>
  <c r="G16" i="15" s="1"/>
  <c r="J6" i="15"/>
  <c r="G14" i="15" s="1"/>
  <c r="G35" i="13"/>
  <c r="F35" i="13" s="1"/>
  <c r="N35" i="13"/>
  <c r="M35" i="13" s="1"/>
  <c r="E5" i="15"/>
  <c r="E7" i="14"/>
  <c r="F34" i="11"/>
  <c r="E34" i="11" s="1"/>
  <c r="F35" i="12"/>
  <c r="E35" i="12" s="1"/>
  <c r="N6" i="15"/>
  <c r="G18" i="15" s="1"/>
  <c r="E9" i="15"/>
  <c r="J34" i="11"/>
  <c r="I34" i="11" s="1"/>
  <c r="J35" i="12"/>
  <c r="I35" i="12" s="1"/>
  <c r="M35" i="12"/>
  <c r="L35" i="12" s="1"/>
  <c r="K35" i="13"/>
  <c r="J35" i="13" s="1"/>
  <c r="I7" i="14"/>
  <c r="H13" i="14" s="1"/>
  <c r="O7" i="14"/>
  <c r="H19" i="14" s="1"/>
  <c r="K7" i="14"/>
  <c r="H15" i="14" s="1"/>
  <c r="N7" i="14"/>
  <c r="H18" i="14" s="1"/>
  <c r="O6" i="14"/>
  <c r="G19" i="14" s="1"/>
  <c r="K6" i="14"/>
  <c r="G15" i="14" s="1"/>
  <c r="L7" i="15"/>
  <c r="H16" i="15" s="1"/>
  <c r="H20" i="15" s="1"/>
  <c r="K68" i="1"/>
  <c r="C70" i="1" s="1"/>
  <c r="F72" i="1" s="1"/>
  <c r="H72" i="1"/>
  <c r="D58" i="1"/>
  <c r="K54" i="1" s="1"/>
  <c r="C56" i="1" s="1"/>
  <c r="F58" i="1" s="1"/>
  <c r="G20" i="15" l="1"/>
  <c r="H20" i="14"/>
  <c r="G20" i="14"/>
</calcChain>
</file>

<file path=xl/sharedStrings.xml><?xml version="1.0" encoding="utf-8"?>
<sst xmlns="http://schemas.openxmlformats.org/spreadsheetml/2006/main" count="535" uniqueCount="241">
  <si>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</si>
  <si>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</si>
  <si>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</si>
  <si>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</si>
  <si>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</si>
  <si>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</si>
  <si>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</si>
  <si>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</si>
  <si>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</si>
  <si>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</si>
  <si>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</si>
  <si>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</si>
  <si>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</si>
  <si>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</si>
  <si>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</si>
  <si>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</si>
  <si>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</si>
  <si>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</si>
  <si>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</si>
  <si>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</si>
  <si>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</si>
  <si>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</si>
  <si>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</si>
  <si>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</si>
  <si>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</si>
  <si>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</si>
  <si>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</si>
  <si>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</si>
  <si>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</si>
  <si>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</si>
  <si>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</si>
  <si>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</si>
  <si>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</si>
  <si>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</si>
  <si>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</si>
  <si>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</si>
  <si>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</si>
  <si>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</si>
  <si>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</si>
  <si>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</si>
  <si>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</si>
  <si>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</si>
  <si>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</si>
  <si>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</si>
  <si>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</si>
  <si>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</si>
  <si>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</si>
  <si>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</si>
  <si>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</si>
  <si>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</si>
  <si>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</si>
  <si>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</si>
  <si>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</si>
  <si>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</si>
  <si>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</si>
  <si>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</si>
  <si>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</si>
  <si>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</si>
  <si>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</si>
  <si>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</si>
  <si>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</si>
  <si>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</si>
  <si>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</si>
  <si>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</si>
  <si>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</si>
  <si>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</si>
  <si>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</si>
  <si>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</si>
  <si>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</si>
  <si>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</si>
  <si>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</si>
  <si>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</si>
  <si>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</si>
  <si>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</si>
  <si>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</si>
  <si>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</si>
  <si>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</si>
  <si>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</si>
  <si>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Floor rise rate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</si>
  <si>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</si>
  <si>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</si>
  <si>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</si>
  <si>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</si>
  <si>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</si>
  <si>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</si>
  <si>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</si>
  <si>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</si>
  <si>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</si>
  <si>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</si>
  <si>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</si>
  <si>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</si>
  <si>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</si>
  <si>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</si>
  <si>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</si>
  <si>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</si>
  <si>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</si>
  <si>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</si>
  <si>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</si>
  <si>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</si>
  <si>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</si>
  <si>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</si>
  <si>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</si>
  <si>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</si>
  <si>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</si>
  <si>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</si>
  <si>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</si>
  <si>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</si>
  <si>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</si>
  <si>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</si>
  <si>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Middle class</t>
  </si>
  <si>
    <t xml:space="preserve"> Saleable area</t>
  </si>
  <si>
    <t>Recommended rate of the flat Per Sq. Ft. ( on Saleble area)</t>
  </si>
  <si>
    <t xml:space="preserve">O. Certificate No.: </t>
  </si>
  <si>
    <t xml:space="preserve">Date of approval: </t>
  </si>
  <si>
    <t>Avani Residency</t>
  </si>
  <si>
    <t>M/s. Dharati Developers</t>
  </si>
  <si>
    <t>9920977460/9960704607/7875888891</t>
  </si>
  <si>
    <t>Gut No</t>
  </si>
  <si>
    <t>101/1 &amp; 142/1</t>
  </si>
  <si>
    <t>Wrangde</t>
  </si>
  <si>
    <t>Palghar.</t>
  </si>
  <si>
    <t>Boisar Road</t>
  </si>
  <si>
    <t>Palghar</t>
  </si>
  <si>
    <t>D-Mart</t>
  </si>
  <si>
    <t>Open</t>
  </si>
  <si>
    <t>Internal Road</t>
  </si>
  <si>
    <t>School</t>
  </si>
  <si>
    <t>401 501.</t>
  </si>
  <si>
    <t>all available at  2 to 3 km.</t>
  </si>
  <si>
    <t>1BHK</t>
  </si>
  <si>
    <t>1RK</t>
  </si>
  <si>
    <t>1st &amp; 2nd Floor</t>
  </si>
  <si>
    <t>Water &amp; Electric Meter Charges</t>
  </si>
  <si>
    <t>Society Maintenance Charges</t>
  </si>
  <si>
    <t>Floor</t>
  </si>
  <si>
    <t>1. Layout Plan 2. Building Plan 3. CC</t>
  </si>
  <si>
    <t>02 Wings</t>
  </si>
  <si>
    <t>21/12/2016.</t>
  </si>
  <si>
    <t>MHSL/Unit.1/M.1/NAP/SR/67/16</t>
  </si>
  <si>
    <t>Type of Work</t>
  </si>
  <si>
    <t>Plinth</t>
  </si>
  <si>
    <t>RCC</t>
  </si>
  <si>
    <t>Plaster</t>
  </si>
  <si>
    <t>Flooring</t>
  </si>
  <si>
    <t>Finishing</t>
  </si>
  <si>
    <t>55,000/-</t>
  </si>
  <si>
    <t>60,000/-</t>
  </si>
  <si>
    <t>38,000/-</t>
  </si>
  <si>
    <t>Club House Charges</t>
  </si>
  <si>
    <t>2,30,000/-</t>
  </si>
  <si>
    <t>Avani Residency, Gut No.101/1 &amp; 142/1, Village-Wrangde, Taluka-Wada, Tal-Palghar, Palghar.</t>
  </si>
  <si>
    <t>Ground Floor</t>
  </si>
  <si>
    <t>TYPE 2 -Building No 3 &amp; Wings are B &amp; C</t>
  </si>
  <si>
    <t>1st &amp; 2nd</t>
  </si>
  <si>
    <t>Axis Goregaon</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</si>
  <si>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</si>
  <si>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</si>
  <si>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</si>
  <si>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</si>
  <si>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</si>
  <si>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</si>
  <si>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</si>
  <si>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</si>
  <si>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</si>
  <si>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</si>
  <si>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</si>
  <si>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</si>
  <si>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</si>
  <si>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</si>
  <si>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</si>
  <si>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</si>
  <si>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</si>
  <si>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</si>
  <si>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</si>
  <si>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</si>
  <si>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</si>
  <si>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PHOTOGRAPHY OF PROPERTY:</t>
  </si>
  <si>
    <t>GOOGLE MAP :</t>
  </si>
  <si>
    <t>Pratiksha</t>
  </si>
  <si>
    <t>Market Research Data</t>
  </si>
  <si>
    <t>Source</t>
  </si>
  <si>
    <t>Distance from proposed property</t>
  </si>
  <si>
    <t>Net Carpet</t>
  </si>
  <si>
    <t>Saleable Area</t>
  </si>
  <si>
    <t>Rate on Saleable</t>
  </si>
  <si>
    <t>Market Value</t>
  </si>
  <si>
    <t>Proposed no of Floors</t>
  </si>
  <si>
    <t>Authorized Signatory
Name &amp; Seal of the agency</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</si>
  <si>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</si>
  <si>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</si>
  <si>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</si>
  <si>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</si>
  <si>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</si>
  <si>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</si>
  <si>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</si>
  <si>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</si>
  <si>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</si>
  <si>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</si>
  <si>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</si>
  <si>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</si>
  <si>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</si>
  <si>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</si>
  <si>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</si>
  <si>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</si>
  <si>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</si>
  <si>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</si>
  <si>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</si>
  <si>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</si>
  <si>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</si>
  <si>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</si>
  <si>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</si>
  <si>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</si>
  <si>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</si>
  <si>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</si>
  <si>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</si>
  <si>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</si>
  <si>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</si>
  <si>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</si>
  <si>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</si>
  <si>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</si>
  <si>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</si>
  <si>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</si>
  <si>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Gr.+ 1st to 3rd Floor</t>
  </si>
  <si>
    <t>Gr.+1st to 2nd Floor</t>
  </si>
  <si>
    <t>MHSL/Unit.1/M.1/NAP/SR/67/16                                                                                                                    Valid Up to: Stilt + 1st to 2nd Floor</t>
  </si>
  <si>
    <t>(Wing B) = Gr + 1st to 3rd Floor</t>
  </si>
  <si>
    <t>(Wing B &amp; C) = Gr + 1st to 3rd Floor</t>
  </si>
  <si>
    <t>RCC(Including podiums)</t>
  </si>
  <si>
    <t>120000/-</t>
  </si>
  <si>
    <t>Development charges</t>
  </si>
  <si>
    <t>About 6.7 Km from Boisar Railway Station</t>
  </si>
  <si>
    <t>Office No. 1031, Wing J, Akshar Business Park, Plot No. 03 Sector 25, Near APMC Market,
 Vashi, Navi Mumbai, Maharashtra 400703 TEL: 022-46090378/79/80                                                                      
 E mail : vsjcapf@gmail.com. Web site : www.vsjadon.com</t>
  </si>
  <si>
    <t>https://goo.gl/maps/NqeSx3ZBvtDMyx7v7</t>
  </si>
  <si>
    <t>Location Link</t>
  </si>
  <si>
    <t>As Per RERA = 31/12/2026</t>
  </si>
  <si>
    <t>Contact Details ( Name &amp; Contact No.)</t>
  </si>
  <si>
    <t>19.78637037,72.80323175</t>
  </si>
  <si>
    <t>Avani Group</t>
  </si>
  <si>
    <t>RERA No.</t>
  </si>
  <si>
    <t>P99000006263</t>
  </si>
  <si>
    <r>
      <t xml:space="preserve">Remarks:  
1. Wing B &amp; C = Construction stage is same as last visit dtd.05/06/2025 but work is in process (Slow Speed).
2. We have considered rate by verifying it from market inquire.
3. We have considered Other charges from cost sheet.
4. As per Builder Details by mail TYPE 2 -Building No 3 &amp; Wings are B &amp; C, Same is mentioned development agreement as well.
5.  We have given construction percentage as per proposed no of Floors (G+3) because work goes beyond approved no of Floors(G+2).
6. The project has received first CC on 21/12/2016, But construction work of project is not yet completed.
6. Please proved Revised latest Plans &amp; CC.
7. </t>
    </r>
    <r>
      <rPr>
        <b/>
        <sz val="11"/>
        <color rgb="FFFF0000"/>
        <rFont val="Times New Roman"/>
        <family val="1"/>
      </rPr>
      <t xml:space="preserve">As per RERA, completion period of project Avani Residency is expired on 30/12/2021 but still project is under construction.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</si>
</sst>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0" fillId="0" borderId="0"/>
    <xf numFmtId="0" fontId="10" fillId="0" borderId="0"/>
    <xf numFmtId="0" fontId="21" fillId="0" borderId="0" applyNumberFormat="0" applyFill="0" applyBorder="0" applyAlignment="0" applyProtection="0"/>
  </cellStyleXfs>
  <cellXfs count="159">
    <xf numFmtId="0" fontId="0" fillId="0" borderId="0" xfId="0"/>
    <xf numFmtId="0" fontId="4" fillId="0" borderId="2" xfId="0" applyFont="1" applyFill="1" applyBorder="1" applyAlignment="1">
      <alignment vertical="top"/>
    </xf>
    <xf numFmtId="1" fontId="5" fillId="0" borderId="2" xfId="0" applyNumberFormat="1" applyFont="1" applyFill="1" applyBorder="1" applyAlignment="1">
      <alignment horizontal="center" vertical="top" wrapText="1"/>
    </xf>
    <xf numFmtId="0" fontId="0" fillId="0" borderId="2" xfId="0" applyBorder="1"/>
    <xf numFmtId="0" fontId="11" fillId="0" borderId="2" xfId="0" applyFont="1" applyBorder="1"/>
    <xf numFmtId="0" fontId="0" fillId="0" borderId="3" xfId="0" applyBorder="1" applyAlignment="1"/>
    <xf numFmtId="0" fontId="0" fillId="2" borderId="2" xfId="0" applyFill="1" applyBorder="1"/>
    <xf numFmtId="0" fontId="11" fillId="0" borderId="2" xfId="0" applyFont="1" applyBorder="1" applyAlignment="1">
      <alignment horizontal="center"/>
    </xf>
    <xf numFmtId="1"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top" wrapText="1"/>
    </xf>
    <xf numFmtId="0" fontId="11" fillId="2" borderId="2" xfId="0" applyFont="1" applyFill="1" applyBorder="1"/>
    <xf numFmtId="0" fontId="0" fillId="0" borderId="0" xfId="0" applyBorder="1"/>
    <xf numFmtId="0" fontId="0" fillId="0" borderId="4" xfId="0" applyBorder="1"/>
    <xf numFmtId="0" fontId="0" fillId="0" borderId="0" xfId="0" applyAlignment="1">
      <alignment wrapText="1"/>
    </xf>
    <xf numFmtId="0" fontId="0" fillId="0" borderId="2" xfId="0" applyBorder="1" applyAlignment="1">
      <alignment wrapText="1"/>
    </xf>
    <xf numFmtId="1" fontId="0" fillId="0" borderId="0" xfId="0" applyNumberFormat="1" applyBorder="1"/>
    <xf numFmtId="1" fontId="0" fillId="0" borderId="2" xfId="0" applyNumberFormat="1" applyBorder="1"/>
    <xf numFmtId="1" fontId="0" fillId="0" borderId="0" xfId="0" applyNumberFormat="1"/>
    <xf numFmtId="1" fontId="0" fillId="0" borderId="4" xfId="0" applyNumberFormat="1" applyBorder="1"/>
    <xf numFmtId="14" fontId="0" fillId="0" borderId="0" xfId="0" applyNumberFormat="1"/>
    <xf numFmtId="14" fontId="1" fillId="0" borderId="0" xfId="3" applyNumberFormat="1"/>
    <xf numFmtId="0" fontId="1" fillId="0" borderId="0" xfId="3"/>
    <xf numFmtId="0" fontId="10" fillId="0" borderId="0" xfId="4"/>
    <xf numFmtId="0" fontId="11" fillId="0" borderId="2" xfId="4" applyFont="1" applyBorder="1" applyAlignment="1">
      <alignment horizontal="center" vertical="top" wrapText="1"/>
    </xf>
    <xf numFmtId="0" fontId="10" fillId="0" borderId="2" xfId="4" applyBorder="1" applyAlignment="1">
      <alignment horizontal="center" vertical="center"/>
    </xf>
    <xf numFmtId="0" fontId="10" fillId="0" borderId="2" xfId="4" applyBorder="1" applyAlignment="1">
      <alignment horizontal="left" vertical="center"/>
    </xf>
    <xf numFmtId="1" fontId="10" fillId="0" borderId="2" xfId="4" applyNumberFormat="1" applyBorder="1" applyAlignment="1">
      <alignment horizontal="center" vertical="center"/>
    </xf>
    <xf numFmtId="165" fontId="10" fillId="0" borderId="2" xfId="1" applyNumberFormat="1" applyFont="1" applyBorder="1" applyAlignment="1">
      <alignment horizontal="right" vertical="center"/>
    </xf>
    <xf numFmtId="0" fontId="10" fillId="0" borderId="2" xfId="4" applyBorder="1" applyAlignment="1">
      <alignment horizontal="left" vertical="center" wrapText="1"/>
    </xf>
    <xf numFmtId="0" fontId="11" fillId="0" borderId="2" xfId="4" applyFont="1" applyBorder="1" applyAlignment="1">
      <alignment horizontal="center" vertical="center"/>
    </xf>
    <xf numFmtId="1" fontId="12"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16" fillId="0" borderId="17" xfId="5" applyFont="1" applyFill="1" applyBorder="1" applyProtection="1">
      <protection hidden="1"/>
    </xf>
    <xf numFmtId="0" fontId="16" fillId="0" borderId="0" xfId="5" applyFont="1" applyFill="1" applyBorder="1" applyProtection="1">
      <protection hidden="1"/>
    </xf>
    <xf numFmtId="0" fontId="19" fillId="0" borderId="0" xfId="0" applyFont="1" applyFill="1" applyBorder="1" applyProtection="1">
      <protection hidden="1"/>
    </xf>
    <xf numFmtId="0" fontId="19" fillId="0" borderId="25" xfId="0" applyFont="1" applyFill="1" applyBorder="1" applyProtection="1">
      <protection hidden="1"/>
    </xf>
    <xf numFmtId="0" fontId="17" fillId="0" borderId="2" xfId="5" applyFont="1" applyFill="1" applyBorder="1" applyAlignment="1" applyProtection="1">
      <alignment horizontal="center" vertical="top"/>
      <protection locked="0"/>
    </xf>
    <xf numFmtId="0" fontId="17" fillId="0" borderId="19" xfId="5" applyFont="1" applyFill="1" applyBorder="1" applyAlignment="1" applyProtection="1">
      <alignment horizontal="center" vertical="top"/>
      <protection locked="0"/>
    </xf>
    <xf numFmtId="0" fontId="17" fillId="0" borderId="2" xfId="5" applyFont="1" applyFill="1" applyBorder="1" applyAlignment="1" applyProtection="1">
      <alignment horizontal="center" vertical="top" wrapText="1"/>
      <protection locked="0"/>
    </xf>
    <xf numFmtId="1" fontId="8" fillId="0" borderId="2" xfId="0" applyNumberFormat="1" applyFont="1" applyFill="1" applyBorder="1" applyAlignment="1">
      <alignment horizontal="center" vertical="center" wrapText="1"/>
    </xf>
    <xf numFmtId="0" fontId="13" fillId="0" borderId="0" xfId="0" applyFont="1" applyFill="1"/>
    <xf numFmtId="0" fontId="16" fillId="0" borderId="18" xfId="5" applyFont="1" applyFill="1" applyBorder="1" applyProtection="1">
      <protection hidden="1"/>
    </xf>
    <xf numFmtId="0" fontId="0" fillId="0" borderId="0" xfId="0" applyFill="1"/>
    <xf numFmtId="0" fontId="16" fillId="0" borderId="21" xfId="5" applyFont="1" applyFill="1" applyBorder="1" applyProtection="1">
      <protection hidden="1"/>
    </xf>
    <xf numFmtId="0" fontId="16" fillId="0" borderId="0" xfId="5" applyFont="1" applyFill="1" applyBorder="1"/>
    <xf numFmtId="0" fontId="16" fillId="0" borderId="21" xfId="5" applyFont="1" applyFill="1" applyBorder="1"/>
    <xf numFmtId="0" fontId="17" fillId="0" borderId="2" xfId="5" applyFont="1" applyFill="1" applyBorder="1" applyAlignment="1" applyProtection="1">
      <alignment horizontal="center" wrapText="1"/>
      <protection locked="0"/>
    </xf>
    <xf numFmtId="9" fontId="19" fillId="0" borderId="0" xfId="0" applyNumberFormat="1" applyFont="1" applyFill="1" applyBorder="1" applyProtection="1">
      <protection hidden="1"/>
    </xf>
    <xf numFmtId="0" fontId="19" fillId="0" borderId="21" xfId="0" applyNumberFormat="1" applyFont="1" applyFill="1" applyBorder="1" applyProtection="1">
      <protection hidden="1"/>
    </xf>
    <xf numFmtId="1" fontId="17" fillId="0" borderId="2" xfId="5" applyNumberFormat="1" applyFont="1" applyFill="1" applyBorder="1" applyAlignment="1" applyProtection="1">
      <alignment horizontal="center" wrapText="1"/>
      <protection locked="0"/>
    </xf>
    <xf numFmtId="1" fontId="0" fillId="0" borderId="21" xfId="0" applyNumberFormat="1" applyFill="1" applyBorder="1"/>
    <xf numFmtId="1" fontId="0" fillId="0" borderId="0" xfId="0" applyNumberFormat="1" applyFill="1" applyBorder="1"/>
    <xf numFmtId="166" fontId="0" fillId="0" borderId="0" xfId="0" applyNumberFormat="1" applyFill="1" applyBorder="1"/>
    <xf numFmtId="1" fontId="0" fillId="0" borderId="21" xfId="0" applyNumberFormat="1" applyFill="1" applyBorder="1" applyAlignment="1">
      <alignment horizontal="right"/>
    </xf>
    <xf numFmtId="0" fontId="0" fillId="0" borderId="0" xfId="0" applyFill="1" applyBorder="1"/>
    <xf numFmtId="0" fontId="0" fillId="0" borderId="21" xfId="0" applyFill="1" applyBorder="1"/>
    <xf numFmtId="0" fontId="17" fillId="0" borderId="23" xfId="5" applyFont="1" applyFill="1" applyBorder="1" applyAlignment="1" applyProtection="1">
      <alignment horizontal="center" wrapText="1"/>
      <protection locked="0"/>
    </xf>
    <xf numFmtId="9" fontId="19" fillId="0" borderId="25" xfId="0" applyNumberFormat="1" applyFont="1" applyFill="1" applyBorder="1" applyProtection="1">
      <protection hidden="1"/>
    </xf>
    <xf numFmtId="1" fontId="0" fillId="0" borderId="26" xfId="0" applyNumberFormat="1" applyFill="1" applyBorder="1"/>
    <xf numFmtId="0" fontId="4" fillId="0" borderId="0" xfId="2" applyFont="1" applyFill="1"/>
    <xf numFmtId="0" fontId="14" fillId="0" borderId="0" xfId="0" applyFont="1" applyFill="1"/>
    <xf numFmtId="0" fontId="4" fillId="0" borderId="2" xfId="0" applyFont="1" applyFill="1" applyBorder="1" applyAlignment="1">
      <alignment horizontal="left" vertical="top"/>
    </xf>
    <xf numFmtId="1" fontId="8" fillId="0" borderId="2" xfId="0" applyNumberFormat="1" applyFont="1" applyFill="1" applyBorder="1" applyAlignment="1">
      <alignment horizontal="center" vertical="center" wrapText="1"/>
    </xf>
    <xf numFmtId="0" fontId="17" fillId="0" borderId="19" xfId="5" applyFont="1" applyFill="1" applyBorder="1" applyAlignment="1" applyProtection="1">
      <alignment horizontal="center" vertical="top" wrapText="1"/>
      <protection locked="0"/>
    </xf>
    <xf numFmtId="0" fontId="17" fillId="0" borderId="2" xfId="5" applyFont="1" applyFill="1" applyBorder="1" applyAlignment="1" applyProtection="1">
      <alignment horizontal="center" vertical="top" wrapText="1"/>
      <protection locked="0"/>
    </xf>
    <xf numFmtId="9" fontId="17" fillId="0" borderId="2" xfId="5" applyNumberFormat="1" applyFont="1" applyFill="1" applyBorder="1" applyAlignment="1" applyProtection="1">
      <alignment horizontal="center" vertical="center" wrapText="1"/>
      <protection hidden="1"/>
    </xf>
    <xf numFmtId="0" fontId="17" fillId="0" borderId="22" xfId="5" applyFont="1" applyFill="1" applyBorder="1" applyAlignment="1" applyProtection="1">
      <alignment horizontal="center" vertical="top"/>
      <protection locked="0"/>
    </xf>
    <xf numFmtId="0" fontId="17" fillId="0" borderId="23" xfId="5" applyFont="1" applyFill="1" applyBorder="1" applyAlignment="1" applyProtection="1">
      <alignment horizontal="center" vertical="top"/>
      <protection locked="0"/>
    </xf>
    <xf numFmtId="9" fontId="17" fillId="0" borderId="23" xfId="5" applyNumberFormat="1" applyFont="1" applyFill="1" applyBorder="1" applyAlignment="1" applyProtection="1">
      <alignment horizontal="center" vertical="center" wrapText="1"/>
      <protection hidden="1"/>
    </xf>
    <xf numFmtId="0" fontId="17" fillId="0" borderId="19" xfId="5" applyFont="1" applyFill="1" applyBorder="1" applyAlignment="1" applyProtection="1">
      <alignment horizontal="center" vertical="top"/>
      <protection locked="0"/>
    </xf>
    <xf numFmtId="0" fontId="17" fillId="0" borderId="2" xfId="5" applyFont="1" applyFill="1" applyBorder="1" applyAlignment="1" applyProtection="1">
      <alignment horizontal="center" vertical="top"/>
      <protection locked="0"/>
    </xf>
    <xf numFmtId="0" fontId="18" fillId="0" borderId="15" xfId="5" applyFont="1" applyFill="1" applyBorder="1" applyAlignment="1" applyProtection="1">
      <alignment horizontal="left" vertical="top" wrapText="1"/>
      <protection locked="0"/>
    </xf>
    <xf numFmtId="0" fontId="18" fillId="0" borderId="16" xfId="5" applyFont="1" applyFill="1" applyBorder="1" applyAlignment="1" applyProtection="1">
      <alignment horizontal="left" vertical="top" wrapText="1"/>
      <protection locked="0"/>
    </xf>
    <xf numFmtId="0" fontId="17" fillId="0" borderId="20" xfId="5" applyFont="1" applyFill="1" applyBorder="1" applyAlignment="1" applyProtection="1">
      <alignment horizontal="center" vertical="top"/>
      <protection locked="0"/>
    </xf>
    <xf numFmtId="0" fontId="18" fillId="0" borderId="19" xfId="5" applyFont="1" applyFill="1" applyBorder="1" applyAlignment="1" applyProtection="1">
      <alignment horizontal="left" vertical="top"/>
      <protection locked="0"/>
    </xf>
    <xf numFmtId="0" fontId="18" fillId="0" borderId="2" xfId="5" applyFont="1" applyFill="1" applyBorder="1" applyAlignment="1" applyProtection="1">
      <alignment horizontal="left" vertical="top"/>
      <protection locked="0"/>
    </xf>
    <xf numFmtId="0" fontId="18" fillId="0" borderId="2" xfId="5" applyFont="1" applyFill="1" applyBorder="1" applyAlignment="1" applyProtection="1">
      <alignment horizontal="left" vertical="top" wrapText="1"/>
      <protection locked="0"/>
    </xf>
    <xf numFmtId="0" fontId="18" fillId="0" borderId="20" xfId="5" applyFont="1" applyFill="1" applyBorder="1" applyAlignment="1" applyProtection="1">
      <alignment horizontal="left" vertical="top" wrapText="1"/>
      <protection locked="0"/>
    </xf>
    <xf numFmtId="0" fontId="18" fillId="0" borderId="14" xfId="5" applyFont="1" applyFill="1" applyBorder="1" applyAlignment="1" applyProtection="1">
      <alignment horizontal="center" vertical="top" wrapText="1"/>
      <protection locked="0"/>
    </xf>
    <xf numFmtId="0" fontId="18" fillId="0" borderId="15" xfId="5" applyFont="1" applyFill="1" applyBorder="1" applyAlignment="1" applyProtection="1">
      <alignment horizontal="center" vertical="top" wrapText="1"/>
      <protection locked="0"/>
    </xf>
    <xf numFmtId="0" fontId="17" fillId="0" borderId="20" xfId="5" applyFont="1" applyFill="1" applyBorder="1" applyAlignment="1" applyProtection="1">
      <alignment horizontal="center" vertical="top" wrapText="1"/>
      <protection locked="0"/>
    </xf>
    <xf numFmtId="0" fontId="4" fillId="0" borderId="2" xfId="0" applyFont="1" applyFill="1" applyBorder="1" applyAlignment="1">
      <alignment horizontal="left" vertical="top"/>
    </xf>
    <xf numFmtId="9" fontId="17" fillId="0" borderId="20" xfId="5" applyNumberFormat="1" applyFont="1" applyFill="1" applyBorder="1" applyAlignment="1" applyProtection="1">
      <alignment horizontal="center" vertical="center" wrapText="1"/>
      <protection hidden="1"/>
    </xf>
    <xf numFmtId="9" fontId="17" fillId="0" borderId="24" xfId="5" applyNumberFormat="1" applyFont="1" applyFill="1" applyBorder="1" applyAlignment="1" applyProtection="1">
      <alignment horizontal="center" vertical="center" wrapText="1"/>
      <protection hidden="1"/>
    </xf>
    <xf numFmtId="0" fontId="14" fillId="0" borderId="0" xfId="0" applyFont="1" applyFill="1"/>
    <xf numFmtId="1" fontId="8" fillId="0" borderId="2"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6" xfId="0" applyNumberFormat="1" applyFont="1" applyFill="1" applyBorder="1" applyAlignment="1">
      <alignment horizontal="center" vertical="center" wrapText="1"/>
    </xf>
    <xf numFmtId="0" fontId="4" fillId="0" borderId="1" xfId="0"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3" fillId="0" borderId="2" xfId="0" applyFont="1" applyFill="1" applyBorder="1" applyAlignment="1">
      <alignment horizontal="center" vertical="top" wrapText="1"/>
    </xf>
    <xf numFmtId="1" fontId="5"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5" xfId="0" applyFont="1" applyFill="1" applyBorder="1" applyAlignment="1">
      <alignment horizontal="center" vertical="top"/>
    </xf>
    <xf numFmtId="0" fontId="3" fillId="0" borderId="6" xfId="0" applyFont="1" applyFill="1" applyBorder="1" applyAlignment="1">
      <alignment horizontal="center" vertical="top"/>
    </xf>
    <xf numFmtId="14" fontId="4" fillId="0" borderId="1" xfId="0" applyNumberFormat="1" applyFont="1" applyFill="1" applyBorder="1" applyAlignment="1">
      <alignment horizontal="left" vertical="top"/>
    </xf>
    <xf numFmtId="14" fontId="4" fillId="0" borderId="5" xfId="0" applyNumberFormat="1" applyFont="1" applyFill="1" applyBorder="1" applyAlignment="1">
      <alignment horizontal="left" vertical="top"/>
    </xf>
    <xf numFmtId="14" fontId="4" fillId="0" borderId="6" xfId="0" applyNumberFormat="1" applyFont="1" applyFill="1" applyBorder="1" applyAlignment="1">
      <alignment horizontal="left" vertical="top"/>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0" fontId="4" fillId="0" borderId="1"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xf numFmtId="0" fontId="3" fillId="0" borderId="1"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10" xfId="0" applyFont="1" applyFill="1" applyBorder="1" applyAlignment="1">
      <alignment horizontal="left" vertical="top"/>
    </xf>
    <xf numFmtId="0" fontId="4" fillId="0" borderId="3" xfId="0" applyFont="1" applyFill="1" applyBorder="1" applyAlignment="1">
      <alignment horizontal="left" vertical="top"/>
    </xf>
    <xf numFmtId="0" fontId="4" fillId="0" borderId="11" xfId="0" applyFont="1" applyFill="1" applyBorder="1" applyAlignment="1">
      <alignment horizontal="left" vertical="top"/>
    </xf>
    <xf numFmtId="0" fontId="4" fillId="0" borderId="2" xfId="0" applyFont="1" applyFill="1" applyBorder="1" applyAlignment="1">
      <alignment horizontal="center" vertical="top"/>
    </xf>
    <xf numFmtId="1" fontId="5" fillId="0" borderId="1" xfId="0" applyNumberFormat="1" applyFont="1" applyFill="1" applyBorder="1" applyAlignment="1">
      <alignment horizontal="center" vertical="top" wrapText="1"/>
    </xf>
    <xf numFmtId="1" fontId="5" fillId="0" borderId="6"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0" fontId="17" fillId="0" borderId="22" xfId="5" applyFont="1" applyFill="1" applyBorder="1" applyAlignment="1" applyProtection="1">
      <alignment horizontal="center" vertical="top" wrapText="1"/>
      <protection locked="0"/>
    </xf>
    <xf numFmtId="0" fontId="17" fillId="0" borderId="23" xfId="5" applyFont="1" applyFill="1" applyBorder="1" applyAlignment="1" applyProtection="1">
      <alignment horizontal="center" vertical="top" wrapText="1"/>
      <protection locked="0"/>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2" xfId="0" applyFont="1" applyFill="1" applyBorder="1" applyAlignment="1">
      <alignment vertical="top" wrapText="1"/>
    </xf>
    <xf numFmtId="0" fontId="6"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 xfId="2" applyFont="1" applyFill="1" applyBorder="1" applyAlignment="1">
      <alignment horizontal="left" vertical="top" wrapText="1"/>
    </xf>
    <xf numFmtId="0" fontId="6" fillId="0" borderId="5" xfId="2" applyFont="1" applyFill="1" applyBorder="1" applyAlignment="1">
      <alignment horizontal="left" vertical="top" wrapText="1"/>
    </xf>
    <xf numFmtId="0" fontId="6" fillId="0" borderId="6" xfId="2" applyFont="1" applyFill="1" applyBorder="1" applyAlignment="1">
      <alignment horizontal="left" vertical="top" wrapText="1"/>
    </xf>
    <xf numFmtId="1" fontId="5" fillId="0" borderId="2"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1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7" fillId="0" borderId="2" xfId="0" applyFont="1" applyFill="1" applyBorder="1" applyAlignment="1">
      <alignment horizontal="center" vertical="top" wrapText="1"/>
    </xf>
    <xf numFmtId="0" fontId="13" fillId="0" borderId="2" xfId="0" applyFont="1" applyFill="1" applyBorder="1" applyAlignment="1">
      <alignment horizontal="left"/>
    </xf>
    <xf numFmtId="0" fontId="21" fillId="0" borderId="1" xfId="6" applyFill="1" applyBorder="1" applyAlignment="1">
      <alignment horizontal="left" vertical="top"/>
    </xf>
    <xf numFmtId="0" fontId="3" fillId="0" borderId="2" xfId="0" applyFont="1" applyFill="1" applyBorder="1" applyAlignment="1">
      <alignment vertical="top"/>
    </xf>
    <xf numFmtId="0" fontId="11" fillId="0" borderId="2" xfId="4" applyFont="1" applyBorder="1" applyAlignment="1">
      <alignment horizontal="left"/>
    </xf>
    <xf numFmtId="0" fontId="0" fillId="2" borderId="2" xfId="0" applyFill="1" applyBorder="1" applyAlignment="1">
      <alignment horizontal="center" wrapText="1"/>
    </xf>
    <xf numFmtId="0" fontId="11" fillId="0" borderId="2" xfId="0" applyFont="1" applyBorder="1" applyAlignment="1">
      <alignment horizontal="center"/>
    </xf>
    <xf numFmtId="1" fontId="5" fillId="0" borderId="1"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cellXfs>
  <cellStyles count="7">
    <cellStyle name="Comma 2" xfId="1"/>
    <cellStyle name="Excel Built-in Normal" xfId="2"/>
    <cellStyle name="Excel Built-in Normal 2" xfId="3"/>
    <cellStyle name="Hyperlink" xfId="6" builtinId="8"/>
    <cellStyle name="Normal" xfId="0" builtinId="0"/>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341780</xdr:colOff>
      <xdr:row>178</xdr:row>
      <xdr:rowOff>104775</xdr:rowOff>
    </xdr:from>
    <xdr:to>
      <xdr:col>9</xdr:col>
      <xdr:colOff>251572</xdr:colOff>
      <xdr:row>196</xdr:row>
      <xdr:rowOff>174625</xdr:rowOff>
    </xdr:to>
    <xdr:pic>
      <xdr:nvPicPr>
        <xdr:cNvPr id="2548" name="Picture 6">
          <a:extLst>
            <a:ext uri="{FF2B5EF4-FFF2-40B4-BE49-F238E27FC236}">
              <a16:creationId xmlns:a16="http://schemas.microsoft.com/office/drawing/2014/main" id="{00000000-0008-0000-0000-0000F409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41780" y="32985075"/>
          <a:ext cx="5700992" cy="3505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341780</xdr:colOff>
      <xdr:row>197</xdr:row>
      <xdr:rowOff>142875</xdr:rowOff>
    </xdr:from>
    <xdr:to>
      <xdr:col>9</xdr:col>
      <xdr:colOff>251572</xdr:colOff>
      <xdr:row>216</xdr:row>
      <xdr:rowOff>104774</xdr:rowOff>
    </xdr:to>
    <xdr:pic>
      <xdr:nvPicPr>
        <xdr:cNvPr id="2549" name="Picture 7">
          <a:extLst>
            <a:ext uri="{FF2B5EF4-FFF2-40B4-BE49-F238E27FC236}">
              <a16:creationId xmlns:a16="http://schemas.microsoft.com/office/drawing/2014/main" id="{00000000-0008-0000-0000-0000F509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41780" y="36642675"/>
          <a:ext cx="5700992" cy="358139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377825</xdr:colOff>
      <xdr:row>129</xdr:row>
      <xdr:rowOff>406400</xdr:rowOff>
    </xdr:from>
    <xdr:to>
      <xdr:col>21</xdr:col>
      <xdr:colOff>263525</xdr:colOff>
      <xdr:row>172</xdr:row>
      <xdr:rowOff>129218</xdr:rowOff>
    </xdr:to>
    <xdr:grpSp>
      <xdr:nvGrpSpPr>
        <xdr:cNvPr id="2" name="Group 1"/>
        <xdr:cNvGrpSpPr/>
      </xdr:nvGrpSpPr>
      <xdr:grpSpPr>
        <a:xfrm>
          <a:off x="6845300" y="25542875"/>
          <a:ext cx="6381750" cy="8428668"/>
          <a:chOff x="63500" y="24987250"/>
          <a:chExt cx="6654800" cy="7876218"/>
        </a:xfrm>
      </xdr:grpSpPr>
      <xdr:pic>
        <xdr:nvPicPr>
          <xdr:cNvPr id="27" name="Picture 2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472279" y="31423468"/>
            <a:ext cx="3197691" cy="144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4"/>
          <a:stretch>
            <a:fillRect/>
          </a:stretch>
        </xdr:blipFill>
        <xdr:spPr>
          <a:xfrm>
            <a:off x="424352" y="24987250"/>
            <a:ext cx="4796536"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3500" y="29518062"/>
            <a:ext cx="3997113" cy="180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974893" y="29518062"/>
            <a:ext cx="743407" cy="180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96525" y="29518062"/>
            <a:ext cx="808594" cy="180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352084" y="24987250"/>
            <a:ext cx="970313"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187723" y="29518062"/>
            <a:ext cx="808594" cy="180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346769" y="27252656"/>
            <a:ext cx="97031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1"/>
          <a:stretch>
            <a:fillRect/>
          </a:stretch>
        </xdr:blipFill>
        <xdr:spPr>
          <a:xfrm>
            <a:off x="424352" y="27252656"/>
            <a:ext cx="4796536"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5886" y="31423468"/>
            <a:ext cx="3190472" cy="1440000"/>
          </a:xfrm>
          <a:prstGeom prst="rect">
            <a:avLst/>
          </a:prstGeom>
          <a:ln>
            <a:solidFill>
              <a:schemeClr val="tx1"/>
            </a:solidFill>
          </a:ln>
        </xdr:spPr>
      </xdr:pic>
    </xdr:grpSp>
    <xdr:clientData/>
  </xdr:twoCellAnchor>
  <xdr:twoCellAnchor>
    <xdr:from>
      <xdr:col>0</xdr:col>
      <xdr:colOff>266700</xdr:colOff>
      <xdr:row>131</xdr:row>
      <xdr:rowOff>114300</xdr:rowOff>
    </xdr:from>
    <xdr:to>
      <xdr:col>9</xdr:col>
      <xdr:colOff>382141</xdr:colOff>
      <xdr:row>172</xdr:row>
      <xdr:rowOff>133914</xdr:rowOff>
    </xdr:to>
    <xdr:grpSp>
      <xdr:nvGrpSpPr>
        <xdr:cNvPr id="3" name="Group 2"/>
        <xdr:cNvGrpSpPr/>
      </xdr:nvGrpSpPr>
      <xdr:grpSpPr>
        <a:xfrm>
          <a:off x="266700" y="26146125"/>
          <a:ext cx="5906641" cy="7830114"/>
          <a:chOff x="266700" y="26031825"/>
          <a:chExt cx="5906641" cy="7830114"/>
        </a:xfrm>
      </xdr:grpSpPr>
      <xdr:grpSp>
        <xdr:nvGrpSpPr>
          <xdr:cNvPr id="24" name="Group 23"/>
          <xdr:cNvGrpSpPr/>
        </xdr:nvGrpSpPr>
        <xdr:grpSpPr>
          <a:xfrm>
            <a:off x="266700" y="26031825"/>
            <a:ext cx="5906641" cy="7830114"/>
            <a:chOff x="345388" y="893899"/>
            <a:chExt cx="5906641" cy="7830114"/>
          </a:xfrm>
        </xdr:grpSpPr>
        <xdr:pic>
          <xdr:nvPicPr>
            <xdr:cNvPr id="26" name="Picture 25" descr="https://vsjcllp.vsjadon.com/upload/insp-246809-87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74696" y="314393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6809-87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794634" y="5393975"/>
              <a:ext cx="1078875"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6809-877.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9506" y="314393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6809-94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82559" y="5393975"/>
              <a:ext cx="1918223"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6809-88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52396" y="5393975"/>
              <a:ext cx="1078875"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809-928.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05225" y="6924013"/>
              <a:ext cx="2397778"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6809-86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5388" y="893899"/>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809-86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360182" y="893899"/>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809-1022.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89247" y="5393975"/>
              <a:ext cx="1078875" cy="14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48" name="Picture 47" descr="https://vsjcllp.vsjadon.com/upload/insp-246809-1525.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24275" y="32070674"/>
            <a:ext cx="1348594" cy="177142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419100</xdr:colOff>
      <xdr:row>0</xdr:row>
      <xdr:rowOff>123825</xdr:rowOff>
    </xdr:from>
    <xdr:to>
      <xdr:col>12</xdr:col>
      <xdr:colOff>342900</xdr:colOff>
      <xdr:row>22</xdr:row>
      <xdr:rowOff>66675</xdr:rowOff>
    </xdr:to>
    <xdr:pic>
      <xdr:nvPicPr>
        <xdr:cNvPr id="4115" name="Picture 1">
          <a:extLst>
            <a:ext uri="{FF2B5EF4-FFF2-40B4-BE49-F238E27FC236}">
              <a16:creationId xmlns:a16="http://schemas.microsoft.com/office/drawing/2014/main" id="{00000000-0008-0000-0300-0000131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762500" y="123825"/>
          <a:ext cx="2971800" cy="413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0</xdr:row>
      <xdr:rowOff>161925</xdr:rowOff>
    </xdr:from>
    <xdr:to>
      <xdr:col>7</xdr:col>
      <xdr:colOff>285750</xdr:colOff>
      <xdr:row>22</xdr:row>
      <xdr:rowOff>85725</xdr:rowOff>
    </xdr:to>
    <xdr:pic>
      <xdr:nvPicPr>
        <xdr:cNvPr id="4116" name="Picture 2">
          <a:extLst>
            <a:ext uri="{FF2B5EF4-FFF2-40B4-BE49-F238E27FC236}">
              <a16:creationId xmlns:a16="http://schemas.microsoft.com/office/drawing/2014/main" id="{00000000-0008-0000-0300-0000141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666875" y="161925"/>
          <a:ext cx="2962275"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352425</xdr:colOff>
      <xdr:row>23</xdr:row>
      <xdr:rowOff>9525</xdr:rowOff>
    </xdr:from>
    <xdr:to>
      <xdr:col>6</xdr:col>
      <xdr:colOff>609600</xdr:colOff>
      <xdr:row>42</xdr:row>
      <xdr:rowOff>133350</xdr:rowOff>
    </xdr:to>
    <xdr:pic>
      <xdr:nvPicPr>
        <xdr:cNvPr id="4117" name="Picture 3">
          <a:extLst>
            <a:ext uri="{FF2B5EF4-FFF2-40B4-BE49-F238E27FC236}">
              <a16:creationId xmlns:a16="http://schemas.microsoft.com/office/drawing/2014/main" id="{00000000-0008-0000-0300-0000151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647825" y="4391025"/>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22</xdr:col>
      <xdr:colOff>209550</xdr:colOff>
      <xdr:row>66</xdr:row>
      <xdr:rowOff>76200</xdr:rowOff>
    </xdr:to>
    <xdr:pic>
      <xdr:nvPicPr>
        <xdr:cNvPr id="1087" name="Picture 1">
          <a:extLst>
            <a:ext uri="{FF2B5EF4-FFF2-40B4-BE49-F238E27FC236}">
              <a16:creationId xmlns:a16="http://schemas.microsoft.com/office/drawing/2014/main" id="{00000000-0008-0000-0500-00003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514975"/>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qeSx3ZBvtDMyx7v7"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8"/>
  <sheetViews>
    <sheetView tabSelected="1" view="pageBreakPreview" topLeftCell="A115" zoomScaleNormal="100" zoomScaleSheetLayoutView="100" zoomScalePageLayoutView="85" workbookViewId="0">
      <selection activeCell="L120" sqref="L120"/>
    </sheetView>
  </sheetViews>
  <sheetFormatPr defaultColWidth="9.140625" defaultRowHeight="15" x14ac:dyDescent="0.25"/>
  <cols>
    <col min="1" max="1" width="12.28515625" style="41" customWidth="1"/>
    <col min="2" max="2" width="11.140625" style="41" customWidth="1"/>
    <col min="3" max="3" width="13.28515625" style="41" customWidth="1"/>
    <col min="4" max="4" width="7.28515625" style="41" customWidth="1"/>
    <col min="5" max="5" width="6.85546875" style="41" customWidth="1"/>
    <col min="6" max="6" width="9" style="41" customWidth="1"/>
    <col min="7" max="7" width="9.85546875" style="41" customWidth="1"/>
    <col min="8" max="8" width="6.7109375" style="41" customWidth="1"/>
    <col min="9" max="9" width="10.42578125" style="41" customWidth="1"/>
    <col min="10" max="10" width="10.140625" style="41" customWidth="1"/>
    <col min="11" max="11" width="6" style="41" customWidth="1"/>
    <col min="12" max="16384" width="9.140625" style="41"/>
  </cols>
  <sheetData>
    <row r="1" spans="1:10" ht="43.9" customHeight="1" x14ac:dyDescent="0.25">
      <c r="A1" s="144" t="s">
        <v>231</v>
      </c>
      <c r="B1" s="145"/>
      <c r="C1" s="145"/>
      <c r="D1" s="145"/>
      <c r="E1" s="145"/>
      <c r="F1" s="145"/>
      <c r="G1" s="145"/>
      <c r="H1" s="145"/>
      <c r="I1" s="145"/>
      <c r="J1" s="146"/>
    </row>
    <row r="2" spans="1:10" x14ac:dyDescent="0.25">
      <c r="A2" s="100" t="s">
        <v>41</v>
      </c>
      <c r="B2" s="101"/>
      <c r="C2" s="101"/>
      <c r="D2" s="101"/>
      <c r="E2" s="101"/>
      <c r="F2" s="101"/>
      <c r="G2" s="101"/>
      <c r="H2" s="101"/>
      <c r="I2" s="101"/>
      <c r="J2" s="102"/>
    </row>
    <row r="3" spans="1:10" x14ac:dyDescent="0.25">
      <c r="A3" s="89" t="s">
        <v>0</v>
      </c>
      <c r="B3" s="90"/>
      <c r="C3" s="90"/>
      <c r="D3" s="90"/>
      <c r="E3" s="91"/>
      <c r="F3" s="103" t="str">
        <f ca="1">TEXT(TODAY(),"DD/MM/YYYY")</f>
        <v>11/09/2025</v>
      </c>
      <c r="G3" s="104"/>
      <c r="H3" s="104"/>
      <c r="I3" s="104"/>
      <c r="J3" s="105"/>
    </row>
    <row r="4" spans="1:10" x14ac:dyDescent="0.25">
      <c r="A4" s="89" t="s">
        <v>1</v>
      </c>
      <c r="B4" s="90"/>
      <c r="C4" s="90"/>
      <c r="D4" s="90"/>
      <c r="E4" s="91"/>
      <c r="F4" s="89" t="s">
        <v>154</v>
      </c>
      <c r="G4" s="90"/>
      <c r="H4" s="90"/>
      <c r="I4" s="90"/>
      <c r="J4" s="91"/>
    </row>
    <row r="5" spans="1:10" x14ac:dyDescent="0.25">
      <c r="A5" s="89" t="s">
        <v>2</v>
      </c>
      <c r="B5" s="90"/>
      <c r="C5" s="90"/>
      <c r="D5" s="90"/>
      <c r="E5" s="91"/>
      <c r="F5" s="103">
        <v>45908</v>
      </c>
      <c r="G5" s="104"/>
      <c r="H5" s="104"/>
      <c r="I5" s="104"/>
      <c r="J5" s="105"/>
    </row>
    <row r="6" spans="1:10" ht="16.5" customHeight="1" x14ac:dyDescent="0.25">
      <c r="A6" s="89" t="s">
        <v>3</v>
      </c>
      <c r="B6" s="90"/>
      <c r="C6" s="90"/>
      <c r="D6" s="90"/>
      <c r="E6" s="91"/>
      <c r="F6" s="92" t="s">
        <v>237</v>
      </c>
      <c r="G6" s="93"/>
      <c r="H6" s="93"/>
      <c r="I6" s="93"/>
      <c r="J6" s="94"/>
    </row>
    <row r="7" spans="1:10" ht="15" customHeight="1" x14ac:dyDescent="0.25">
      <c r="A7" s="89" t="s">
        <v>4</v>
      </c>
      <c r="B7" s="90"/>
      <c r="C7" s="90"/>
      <c r="D7" s="90"/>
      <c r="E7" s="91"/>
      <c r="F7" s="92" t="s">
        <v>115</v>
      </c>
      <c r="G7" s="93"/>
      <c r="H7" s="93"/>
      <c r="I7" s="93"/>
      <c r="J7" s="94"/>
    </row>
    <row r="8" spans="1:10" x14ac:dyDescent="0.25">
      <c r="A8" s="89" t="s">
        <v>5</v>
      </c>
      <c r="B8" s="90"/>
      <c r="C8" s="90"/>
      <c r="D8" s="90"/>
      <c r="E8" s="91"/>
      <c r="F8" s="111" t="s">
        <v>114</v>
      </c>
      <c r="G8" s="112"/>
      <c r="H8" s="112"/>
      <c r="I8" s="112"/>
      <c r="J8" s="113"/>
    </row>
    <row r="9" spans="1:10" x14ac:dyDescent="0.25">
      <c r="A9" s="89" t="s">
        <v>235</v>
      </c>
      <c r="B9" s="90"/>
      <c r="C9" s="90"/>
      <c r="D9" s="90"/>
      <c r="E9" s="91"/>
      <c r="F9" s="89" t="s">
        <v>116</v>
      </c>
      <c r="G9" s="90"/>
      <c r="H9" s="90"/>
      <c r="I9" s="90"/>
      <c r="J9" s="91"/>
    </row>
    <row r="10" spans="1:10" ht="17.25" customHeight="1" x14ac:dyDescent="0.25">
      <c r="A10" s="89" t="s">
        <v>6</v>
      </c>
      <c r="B10" s="90"/>
      <c r="C10" s="90"/>
      <c r="D10" s="90"/>
      <c r="E10" s="91"/>
      <c r="F10" s="92" t="s">
        <v>135</v>
      </c>
      <c r="G10" s="93"/>
      <c r="H10" s="93"/>
      <c r="I10" s="93"/>
      <c r="J10" s="94"/>
    </row>
    <row r="11" spans="1:10" x14ac:dyDescent="0.25">
      <c r="A11" s="89" t="s">
        <v>238</v>
      </c>
      <c r="B11" s="90"/>
      <c r="C11" s="90"/>
      <c r="D11" s="90"/>
      <c r="E11" s="91"/>
      <c r="F11" s="89" t="s">
        <v>239</v>
      </c>
      <c r="G11" s="90"/>
      <c r="H11" s="90"/>
      <c r="I11" s="90"/>
      <c r="J11" s="91"/>
    </row>
    <row r="12" spans="1:10" ht="18" hidden="1" customHeight="1" x14ac:dyDescent="0.25">
      <c r="A12" s="82" t="s">
        <v>61</v>
      </c>
      <c r="B12" s="82"/>
      <c r="C12" s="92" t="s">
        <v>138</v>
      </c>
      <c r="D12" s="93"/>
      <c r="E12" s="93"/>
      <c r="F12" s="93"/>
      <c r="G12" s="94"/>
      <c r="H12" s="1" t="s">
        <v>62</v>
      </c>
      <c r="I12" s="89" t="s">
        <v>137</v>
      </c>
      <c r="J12" s="91"/>
    </row>
    <row r="13" spans="1:10" ht="29.25" customHeight="1" x14ac:dyDescent="0.25">
      <c r="A13" s="82" t="s">
        <v>63</v>
      </c>
      <c r="B13" s="82"/>
      <c r="C13" s="92" t="s">
        <v>150</v>
      </c>
      <c r="D13" s="93"/>
      <c r="E13" s="93"/>
      <c r="F13" s="93"/>
      <c r="G13" s="93"/>
      <c r="H13" s="93"/>
      <c r="I13" s="93"/>
      <c r="J13" s="94"/>
    </row>
    <row r="14" spans="1:10" ht="19.5" customHeight="1" x14ac:dyDescent="0.25">
      <c r="A14" s="82" t="s">
        <v>117</v>
      </c>
      <c r="B14" s="82"/>
      <c r="C14" s="82" t="s">
        <v>118</v>
      </c>
      <c r="D14" s="82"/>
      <c r="E14" s="82"/>
      <c r="F14" s="120" t="s">
        <v>64</v>
      </c>
      <c r="G14" s="120"/>
      <c r="H14" s="93" t="s">
        <v>119</v>
      </c>
      <c r="I14" s="93"/>
      <c r="J14" s="94"/>
    </row>
    <row r="15" spans="1:10" x14ac:dyDescent="0.25">
      <c r="A15" s="82" t="s">
        <v>7</v>
      </c>
      <c r="B15" s="82"/>
      <c r="C15" s="82" t="s">
        <v>121</v>
      </c>
      <c r="D15" s="82"/>
      <c r="E15" s="82"/>
      <c r="F15" s="120" t="s">
        <v>65</v>
      </c>
      <c r="G15" s="120"/>
      <c r="H15" s="93" t="s">
        <v>120</v>
      </c>
      <c r="I15" s="93"/>
      <c r="J15" s="94"/>
    </row>
    <row r="16" spans="1:10" x14ac:dyDescent="0.25">
      <c r="A16" s="82" t="s">
        <v>8</v>
      </c>
      <c r="B16" s="82"/>
      <c r="C16" s="82" t="s">
        <v>122</v>
      </c>
      <c r="D16" s="82"/>
      <c r="E16" s="82"/>
      <c r="F16" s="120" t="s">
        <v>66</v>
      </c>
      <c r="G16" s="120"/>
      <c r="H16" s="93" t="s">
        <v>127</v>
      </c>
      <c r="I16" s="93"/>
      <c r="J16" s="94"/>
    </row>
    <row r="17" spans="1:10" ht="32.25" customHeight="1" x14ac:dyDescent="0.25">
      <c r="A17" s="82" t="s">
        <v>67</v>
      </c>
      <c r="B17" s="82"/>
      <c r="C17" s="82" t="s">
        <v>123</v>
      </c>
      <c r="D17" s="82"/>
      <c r="E17" s="82"/>
      <c r="F17" s="120" t="s">
        <v>51</v>
      </c>
      <c r="G17" s="120"/>
      <c r="H17" s="93" t="s">
        <v>230</v>
      </c>
      <c r="I17" s="93"/>
      <c r="J17" s="94"/>
    </row>
    <row r="18" spans="1:10" ht="15" customHeight="1" x14ac:dyDescent="0.25">
      <c r="A18" s="114" t="s">
        <v>53</v>
      </c>
      <c r="B18" s="115"/>
      <c r="C18" s="115"/>
      <c r="D18" s="115"/>
      <c r="E18" s="116"/>
      <c r="F18" s="121" t="s">
        <v>128</v>
      </c>
      <c r="G18" s="122"/>
      <c r="H18" s="122"/>
      <c r="I18" s="122"/>
      <c r="J18" s="123"/>
    </row>
    <row r="19" spans="1:10" x14ac:dyDescent="0.25">
      <c r="A19" s="117"/>
      <c r="B19" s="118"/>
      <c r="C19" s="118"/>
      <c r="D19" s="118"/>
      <c r="E19" s="119"/>
      <c r="F19" s="124"/>
      <c r="G19" s="125"/>
      <c r="H19" s="125"/>
      <c r="I19" s="125"/>
      <c r="J19" s="126"/>
    </row>
    <row r="20" spans="1:10" ht="15" customHeight="1" x14ac:dyDescent="0.25">
      <c r="A20" s="114" t="s">
        <v>9</v>
      </c>
      <c r="B20" s="115"/>
      <c r="C20" s="115"/>
      <c r="D20" s="115"/>
      <c r="E20" s="116"/>
      <c r="F20" s="114" t="s">
        <v>43</v>
      </c>
      <c r="G20" s="115"/>
      <c r="H20" s="115"/>
      <c r="I20" s="115"/>
      <c r="J20" s="116"/>
    </row>
    <row r="21" spans="1:10" x14ac:dyDescent="0.25">
      <c r="A21" s="117"/>
      <c r="B21" s="118"/>
      <c r="C21" s="118"/>
      <c r="D21" s="118"/>
      <c r="E21" s="119"/>
      <c r="F21" s="117"/>
      <c r="G21" s="118"/>
      <c r="H21" s="118"/>
      <c r="I21" s="118"/>
      <c r="J21" s="119"/>
    </row>
    <row r="22" spans="1:10" x14ac:dyDescent="0.25">
      <c r="A22" s="89" t="s">
        <v>10</v>
      </c>
      <c r="B22" s="90"/>
      <c r="C22" s="90"/>
      <c r="D22" s="90"/>
      <c r="E22" s="91"/>
      <c r="F22" s="108" t="s">
        <v>109</v>
      </c>
      <c r="G22" s="109"/>
      <c r="H22" s="109"/>
      <c r="I22" s="109"/>
      <c r="J22" s="110"/>
    </row>
    <row r="23" spans="1:10" x14ac:dyDescent="0.25">
      <c r="A23" s="89" t="s">
        <v>11</v>
      </c>
      <c r="B23" s="90"/>
      <c r="C23" s="90"/>
      <c r="D23" s="90"/>
      <c r="E23" s="91"/>
      <c r="F23" s="108" t="s">
        <v>52</v>
      </c>
      <c r="G23" s="109"/>
      <c r="H23" s="109"/>
      <c r="I23" s="109"/>
      <c r="J23" s="110"/>
    </row>
    <row r="24" spans="1:10" x14ac:dyDescent="0.25">
      <c r="A24" s="89" t="s">
        <v>12</v>
      </c>
      <c r="B24" s="90"/>
      <c r="C24" s="90"/>
      <c r="D24" s="90"/>
      <c r="E24" s="91"/>
      <c r="F24" s="108" t="s">
        <v>44</v>
      </c>
      <c r="G24" s="109"/>
      <c r="H24" s="109"/>
      <c r="I24" s="109"/>
      <c r="J24" s="110"/>
    </row>
    <row r="25" spans="1:10" x14ac:dyDescent="0.25">
      <c r="A25" s="89" t="s">
        <v>30</v>
      </c>
      <c r="B25" s="90"/>
      <c r="C25" s="90"/>
      <c r="D25" s="90"/>
      <c r="E25" s="91"/>
      <c r="F25" s="108" t="s">
        <v>68</v>
      </c>
      <c r="G25" s="109"/>
      <c r="H25" s="109"/>
      <c r="I25" s="109"/>
      <c r="J25" s="110"/>
    </row>
    <row r="26" spans="1:10" x14ac:dyDescent="0.25">
      <c r="A26" s="106" t="s">
        <v>13</v>
      </c>
      <c r="B26" s="107"/>
      <c r="C26" s="106" t="s">
        <v>14</v>
      </c>
      <c r="D26" s="107"/>
      <c r="E26" s="106" t="s">
        <v>15</v>
      </c>
      <c r="F26" s="107"/>
      <c r="G26" s="106" t="s">
        <v>50</v>
      </c>
      <c r="H26" s="107"/>
      <c r="I26" s="106" t="s">
        <v>16</v>
      </c>
      <c r="J26" s="107"/>
    </row>
    <row r="27" spans="1:10" x14ac:dyDescent="0.25">
      <c r="A27" s="106" t="s">
        <v>17</v>
      </c>
      <c r="B27" s="107"/>
      <c r="C27" s="106" t="s">
        <v>49</v>
      </c>
      <c r="D27" s="107"/>
      <c r="E27" s="106" t="s">
        <v>49</v>
      </c>
      <c r="F27" s="107"/>
      <c r="G27" s="106" t="s">
        <v>49</v>
      </c>
      <c r="H27" s="107"/>
      <c r="I27" s="106" t="s">
        <v>49</v>
      </c>
      <c r="J27" s="107"/>
    </row>
    <row r="28" spans="1:10" x14ac:dyDescent="0.25">
      <c r="A28" s="106" t="s">
        <v>18</v>
      </c>
      <c r="B28" s="107"/>
      <c r="C28" s="106" t="s">
        <v>124</v>
      </c>
      <c r="D28" s="107"/>
      <c r="E28" s="106" t="s">
        <v>124</v>
      </c>
      <c r="F28" s="107"/>
      <c r="G28" s="106" t="s">
        <v>125</v>
      </c>
      <c r="H28" s="107"/>
      <c r="I28" s="106" t="s">
        <v>126</v>
      </c>
      <c r="J28" s="107"/>
    </row>
    <row r="29" spans="1:10" x14ac:dyDescent="0.25">
      <c r="A29" s="89" t="s">
        <v>60</v>
      </c>
      <c r="B29" s="90"/>
      <c r="C29" s="90"/>
      <c r="D29" s="90"/>
      <c r="E29" s="90"/>
      <c r="F29" s="90"/>
      <c r="G29" s="90"/>
      <c r="H29" s="90"/>
      <c r="I29" s="90"/>
      <c r="J29" s="91"/>
    </row>
    <row r="30" spans="1:10" x14ac:dyDescent="0.25">
      <c r="A30" s="89" t="s">
        <v>45</v>
      </c>
      <c r="B30" s="90"/>
      <c r="C30" s="90"/>
      <c r="D30" s="90"/>
      <c r="E30" s="90"/>
      <c r="F30" s="90"/>
      <c r="G30" s="90"/>
      <c r="H30" s="90"/>
      <c r="I30" s="90"/>
      <c r="J30" s="91"/>
    </row>
    <row r="31" spans="1:10" x14ac:dyDescent="0.25">
      <c r="A31" s="89" t="s">
        <v>40</v>
      </c>
      <c r="B31" s="91"/>
      <c r="C31" s="111" t="s">
        <v>236</v>
      </c>
      <c r="D31" s="112"/>
      <c r="E31" s="112"/>
      <c r="F31" s="112"/>
      <c r="G31" s="112"/>
      <c r="H31" s="112"/>
      <c r="I31" s="112"/>
      <c r="J31" s="113"/>
    </row>
    <row r="32" spans="1:10" x14ac:dyDescent="0.25">
      <c r="A32" s="89" t="s">
        <v>233</v>
      </c>
      <c r="B32" s="91"/>
      <c r="C32" s="151" t="s">
        <v>232</v>
      </c>
      <c r="D32" s="90"/>
      <c r="E32" s="90"/>
      <c r="F32" s="90"/>
      <c r="G32" s="90"/>
      <c r="H32" s="90"/>
      <c r="I32" s="90"/>
      <c r="J32" s="91"/>
    </row>
    <row r="33" spans="1:10" x14ac:dyDescent="0.25">
      <c r="A33" s="111" t="s">
        <v>19</v>
      </c>
      <c r="B33" s="112"/>
      <c r="C33" s="112"/>
      <c r="D33" s="112"/>
      <c r="E33" s="112"/>
      <c r="F33" s="112"/>
      <c r="G33" s="112"/>
      <c r="H33" s="112"/>
      <c r="I33" s="112"/>
      <c r="J33" s="113"/>
    </row>
    <row r="34" spans="1:10" ht="15" customHeight="1" x14ac:dyDescent="0.25">
      <c r="A34" s="114" t="s">
        <v>46</v>
      </c>
      <c r="B34" s="115"/>
      <c r="C34" s="115"/>
      <c r="D34" s="115"/>
      <c r="E34" s="115"/>
      <c r="F34" s="115"/>
      <c r="G34" s="115"/>
      <c r="H34" s="115"/>
      <c r="I34" s="115"/>
      <c r="J34" s="116"/>
    </row>
    <row r="35" spans="1:10" x14ac:dyDescent="0.25">
      <c r="A35" s="117"/>
      <c r="B35" s="118"/>
      <c r="C35" s="118"/>
      <c r="D35" s="118"/>
      <c r="E35" s="118"/>
      <c r="F35" s="118"/>
      <c r="G35" s="118"/>
      <c r="H35" s="118"/>
      <c r="I35" s="118"/>
      <c r="J35" s="119"/>
    </row>
    <row r="36" spans="1:10" ht="16.5" customHeight="1" x14ac:dyDescent="0.25">
      <c r="A36" s="89" t="s">
        <v>69</v>
      </c>
      <c r="B36" s="90"/>
      <c r="C36" s="90"/>
      <c r="D36" s="90"/>
      <c r="E36" s="91"/>
      <c r="F36" s="92">
        <v>14170</v>
      </c>
      <c r="G36" s="93"/>
      <c r="H36" s="93"/>
      <c r="I36" s="93"/>
      <c r="J36" s="94"/>
    </row>
    <row r="37" spans="1:10" x14ac:dyDescent="0.25">
      <c r="A37" s="89" t="s">
        <v>20</v>
      </c>
      <c r="B37" s="90"/>
      <c r="C37" s="90"/>
      <c r="D37" s="90"/>
      <c r="E37" s="91"/>
      <c r="F37" s="92">
        <v>0.75</v>
      </c>
      <c r="G37" s="93"/>
      <c r="H37" s="93"/>
      <c r="I37" s="93"/>
      <c r="J37" s="94"/>
    </row>
    <row r="38" spans="1:10" x14ac:dyDescent="0.25">
      <c r="A38" s="89" t="s">
        <v>21</v>
      </c>
      <c r="B38" s="90"/>
      <c r="C38" s="90"/>
      <c r="D38" s="90"/>
      <c r="E38" s="91"/>
      <c r="F38" s="92">
        <v>0</v>
      </c>
      <c r="G38" s="93"/>
      <c r="H38" s="93"/>
      <c r="I38" s="93"/>
      <c r="J38" s="94"/>
    </row>
    <row r="39" spans="1:10" x14ac:dyDescent="0.25">
      <c r="A39" s="89" t="s">
        <v>22</v>
      </c>
      <c r="B39" s="90"/>
      <c r="C39" s="90"/>
      <c r="D39" s="90"/>
      <c r="E39" s="91"/>
      <c r="F39" s="92">
        <v>0.75</v>
      </c>
      <c r="G39" s="93"/>
      <c r="H39" s="93"/>
      <c r="I39" s="93"/>
      <c r="J39" s="94"/>
    </row>
    <row r="40" spans="1:10" x14ac:dyDescent="0.25">
      <c r="A40" s="89" t="s">
        <v>70</v>
      </c>
      <c r="B40" s="90"/>
      <c r="C40" s="90"/>
      <c r="D40" s="90"/>
      <c r="E40" s="91"/>
      <c r="F40" s="92">
        <v>10627.5</v>
      </c>
      <c r="G40" s="93"/>
      <c r="H40" s="93"/>
      <c r="I40" s="93"/>
      <c r="J40" s="94"/>
    </row>
    <row r="41" spans="1:10" x14ac:dyDescent="0.25">
      <c r="A41" s="89" t="s">
        <v>23</v>
      </c>
      <c r="B41" s="90"/>
      <c r="C41" s="90"/>
      <c r="D41" s="90"/>
      <c r="E41" s="91"/>
      <c r="F41" s="92" t="s">
        <v>136</v>
      </c>
      <c r="G41" s="93"/>
      <c r="H41" s="93"/>
      <c r="I41" s="93"/>
      <c r="J41" s="94"/>
    </row>
    <row r="42" spans="1:10" x14ac:dyDescent="0.25">
      <c r="A42" s="148" t="s">
        <v>72</v>
      </c>
      <c r="B42" s="148"/>
      <c r="C42" s="148"/>
      <c r="D42" s="148"/>
      <c r="E42" s="148"/>
      <c r="F42" s="148"/>
      <c r="G42" s="148"/>
      <c r="H42" s="148"/>
      <c r="I42" s="148"/>
      <c r="J42" s="148"/>
    </row>
    <row r="43" spans="1:10" x14ac:dyDescent="0.25">
      <c r="A43" s="120" t="s">
        <v>71</v>
      </c>
      <c r="B43" s="120"/>
      <c r="C43" s="120" t="str">
        <f>C12</f>
        <v>MHSL/Unit.1/M.1/NAP/SR/67/16</v>
      </c>
      <c r="D43" s="120"/>
      <c r="E43" s="120"/>
      <c r="F43" s="120"/>
      <c r="G43" s="62" t="s">
        <v>62</v>
      </c>
      <c r="H43" s="82" t="str">
        <f>I12</f>
        <v>21/12/2016.</v>
      </c>
      <c r="I43" s="82"/>
      <c r="J43" s="82"/>
    </row>
    <row r="44" spans="1:10" ht="17.25" customHeight="1" x14ac:dyDescent="0.25">
      <c r="A44" s="120" t="s">
        <v>73</v>
      </c>
      <c r="B44" s="120"/>
      <c r="C44" s="120" t="str">
        <f>C12</f>
        <v>MHSL/Unit.1/M.1/NAP/SR/67/16</v>
      </c>
      <c r="D44" s="120"/>
      <c r="E44" s="120"/>
      <c r="F44" s="120"/>
      <c r="G44" s="1" t="s">
        <v>62</v>
      </c>
      <c r="H44" s="82" t="str">
        <f>I12</f>
        <v>21/12/2016.</v>
      </c>
      <c r="I44" s="82"/>
      <c r="J44" s="82"/>
    </row>
    <row r="45" spans="1:10" ht="30.75" customHeight="1" x14ac:dyDescent="0.25">
      <c r="A45" s="120" t="s">
        <v>74</v>
      </c>
      <c r="B45" s="120"/>
      <c r="C45" s="120" t="s">
        <v>224</v>
      </c>
      <c r="D45" s="120"/>
      <c r="E45" s="120"/>
      <c r="F45" s="120"/>
      <c r="G45" s="1" t="s">
        <v>62</v>
      </c>
      <c r="H45" s="82" t="str">
        <f>H44</f>
        <v>21/12/2016.</v>
      </c>
      <c r="I45" s="82"/>
      <c r="J45" s="82"/>
    </row>
    <row r="46" spans="1:10" x14ac:dyDescent="0.25">
      <c r="A46" s="82" t="s">
        <v>112</v>
      </c>
      <c r="B46" s="82"/>
      <c r="C46" s="82"/>
      <c r="D46" s="82"/>
      <c r="E46" s="82"/>
      <c r="F46" s="82" t="s">
        <v>113</v>
      </c>
      <c r="G46" s="82"/>
      <c r="H46" s="82"/>
      <c r="I46" s="82" t="s">
        <v>54</v>
      </c>
      <c r="J46" s="82"/>
    </row>
    <row r="47" spans="1:10" x14ac:dyDescent="0.25">
      <c r="A47" s="82" t="s">
        <v>81</v>
      </c>
      <c r="B47" s="82"/>
      <c r="C47" s="82"/>
      <c r="D47" s="127" t="str">
        <f>H45</f>
        <v>21/12/2016.</v>
      </c>
      <c r="E47" s="127"/>
      <c r="F47" s="82" t="s">
        <v>75</v>
      </c>
      <c r="G47" s="150"/>
      <c r="H47" s="82" t="s">
        <v>234</v>
      </c>
      <c r="I47" s="82"/>
      <c r="J47" s="82"/>
    </row>
    <row r="48" spans="1:10" x14ac:dyDescent="0.25">
      <c r="A48" s="152" t="s">
        <v>24</v>
      </c>
      <c r="B48" s="152"/>
      <c r="C48" s="152"/>
      <c r="D48" s="152"/>
      <c r="E48" s="152"/>
      <c r="F48" s="152"/>
      <c r="G48" s="152"/>
      <c r="H48" s="152"/>
      <c r="I48" s="152"/>
      <c r="J48" s="152"/>
    </row>
    <row r="49" spans="1:18" x14ac:dyDescent="0.25">
      <c r="A49" s="82" t="s">
        <v>108</v>
      </c>
      <c r="B49" s="82"/>
      <c r="C49" s="82"/>
      <c r="D49" s="127">
        <f>F40</f>
        <v>10627.5</v>
      </c>
      <c r="E49" s="127"/>
      <c r="F49" s="147" t="s">
        <v>76</v>
      </c>
      <c r="G49" s="147"/>
      <c r="H49" s="147"/>
      <c r="I49" s="149">
        <v>27</v>
      </c>
      <c r="J49" s="149"/>
    </row>
    <row r="50" spans="1:18" x14ac:dyDescent="0.25">
      <c r="A50" s="127" t="s">
        <v>77</v>
      </c>
      <c r="B50" s="127"/>
      <c r="C50" s="82" t="s">
        <v>223</v>
      </c>
      <c r="D50" s="82"/>
      <c r="E50" s="82"/>
      <c r="F50" s="82" t="s">
        <v>57</v>
      </c>
      <c r="G50" s="82"/>
      <c r="H50" s="82"/>
      <c r="I50" s="82"/>
      <c r="J50" s="82"/>
    </row>
    <row r="51" spans="1:18" x14ac:dyDescent="0.25">
      <c r="A51" s="82" t="s">
        <v>186</v>
      </c>
      <c r="B51" s="82"/>
      <c r="C51" s="82"/>
      <c r="D51" s="82" t="s">
        <v>222</v>
      </c>
      <c r="E51" s="82"/>
      <c r="F51" s="82"/>
      <c r="G51" s="82"/>
      <c r="H51" s="82"/>
      <c r="I51" s="82"/>
      <c r="J51" s="82"/>
    </row>
    <row r="52" spans="1:18" ht="33" customHeight="1" x14ac:dyDescent="0.25">
      <c r="A52" s="89" t="s">
        <v>47</v>
      </c>
      <c r="B52" s="90"/>
      <c r="C52" s="90"/>
      <c r="D52" s="90"/>
      <c r="E52" s="91"/>
      <c r="F52" s="92" t="s">
        <v>55</v>
      </c>
      <c r="G52" s="93"/>
      <c r="H52" s="93"/>
      <c r="I52" s="93"/>
      <c r="J52" s="94"/>
    </row>
    <row r="53" spans="1:18" ht="15.75" thickBot="1" x14ac:dyDescent="0.3">
      <c r="A53" s="89" t="s">
        <v>56</v>
      </c>
      <c r="B53" s="90"/>
      <c r="C53" s="90"/>
      <c r="D53" s="90"/>
      <c r="E53" s="90"/>
      <c r="F53" s="90"/>
      <c r="G53" s="90"/>
      <c r="H53" s="90"/>
      <c r="I53" s="90"/>
      <c r="J53" s="91"/>
    </row>
    <row r="54" spans="1:18" ht="15.75" x14ac:dyDescent="0.25">
      <c r="A54" s="79" t="s">
        <v>188</v>
      </c>
      <c r="B54" s="80"/>
      <c r="C54" s="72" t="s">
        <v>226</v>
      </c>
      <c r="D54" s="72"/>
      <c r="E54" s="72"/>
      <c r="F54" s="72"/>
      <c r="G54" s="72"/>
      <c r="H54" s="72"/>
      <c r="I54" s="72"/>
      <c r="J54" s="73"/>
      <c r="K54" s="33" t="str">
        <f ca="1">(IF(C58=0,"Work not yet Started.",IF(D58=25%,"Piling work in process",IF(D58=50%,"Excavation work in process",IF(D58=100%,"Excavation work completed, ","0")))&amp;(IF(C59=0%,"",IF(C59=M60,"Footing work is process",IF(C59=M61,"Footing work Completed",IF(C59=M62,"1st Basement Completed",IF(C59=M63,"1st &amp; 2nd Basement Completed",IF(C59=M64,"1st to 3rd Basement Completed",IF(C59=M65,"1st to 4th Basement Completed",IF(C59=M66,"Plinth work is process",IF(C59=M67,"Plinth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3 Slab completed, Brickwork upto 2 Floor completed, Internal Plaster upto 1 Floor completed, External Plaster upto 1 Floor completed , Painting upto 1 Floor completed </v>
      </c>
      <c r="L54" s="33"/>
      <c r="M54" s="42"/>
      <c r="N54" s="43"/>
      <c r="O54" s="43"/>
      <c r="P54" s="43"/>
      <c r="Q54" s="43"/>
      <c r="R54" s="43"/>
    </row>
    <row r="55" spans="1:18" ht="15.75" x14ac:dyDescent="0.25">
      <c r="A55" s="38" t="s">
        <v>189</v>
      </c>
      <c r="B55" s="37">
        <v>0</v>
      </c>
      <c r="C55" s="37" t="s">
        <v>190</v>
      </c>
      <c r="D55" s="37">
        <v>1</v>
      </c>
      <c r="E55" s="37" t="s">
        <v>191</v>
      </c>
      <c r="F55" s="71">
        <v>0</v>
      </c>
      <c r="G55" s="71"/>
      <c r="H55" s="37" t="s">
        <v>192</v>
      </c>
      <c r="I55" s="71">
        <f ca="1">--TRIM(RIGHT(SUBSTITUTE(LEFT(C54,_xlfn.AGGREGATE(16,6,FIND({0,1,2,3,4,5,6,7,8,9},C54,ROW(INDIRECT("1:"&amp;LEN(C54)))),1))," ",REPT(" ",LEN(C54))),LEN(C54)))</f>
        <v>3</v>
      </c>
      <c r="J55" s="74"/>
      <c r="K55" s="34" t="s">
        <v>193</v>
      </c>
      <c r="L55" s="34"/>
      <c r="M55" s="44"/>
      <c r="N55" s="43"/>
      <c r="O55" s="43"/>
      <c r="P55" s="43"/>
      <c r="Q55" s="43"/>
      <c r="R55" s="43"/>
    </row>
    <row r="56" spans="1:18" ht="69" customHeight="1" x14ac:dyDescent="0.25">
      <c r="A56" s="75" t="s">
        <v>194</v>
      </c>
      <c r="B56" s="76"/>
      <c r="C56" s="77" t="str">
        <f ca="1">K54</f>
        <v xml:space="preserve">Excavation work completed, Plinth work completed, RCC upto 3 Slab completed, Brickwork upto 2 Floor completed, Internal Plaster upto 1 Floor completed, External Plaster upto 1 Floor completed , Painting upto 1 Floor completed </v>
      </c>
      <c r="D56" s="77"/>
      <c r="E56" s="77"/>
      <c r="F56" s="77"/>
      <c r="G56" s="77"/>
      <c r="H56" s="77"/>
      <c r="I56" s="77"/>
      <c r="J56" s="78"/>
      <c r="K56" s="34" t="s">
        <v>195</v>
      </c>
      <c r="L56" s="34"/>
      <c r="M56" s="44"/>
      <c r="N56" s="43"/>
      <c r="O56" s="43"/>
      <c r="P56" s="43"/>
      <c r="Q56" s="43"/>
      <c r="R56" s="43"/>
    </row>
    <row r="57" spans="1:18" ht="15.75" customHeight="1" x14ac:dyDescent="0.25">
      <c r="A57" s="70" t="s">
        <v>139</v>
      </c>
      <c r="B57" s="71"/>
      <c r="C57" s="39" t="s">
        <v>196</v>
      </c>
      <c r="D57" s="65" t="s">
        <v>197</v>
      </c>
      <c r="E57" s="65"/>
      <c r="F57" s="65" t="s">
        <v>198</v>
      </c>
      <c r="G57" s="65"/>
      <c r="H57" s="65" t="s">
        <v>199</v>
      </c>
      <c r="I57" s="65"/>
      <c r="J57" s="81"/>
      <c r="K57" s="35" t="s">
        <v>200</v>
      </c>
      <c r="L57" s="45"/>
      <c r="M57" s="46">
        <f ca="1">I55*25%</f>
        <v>0.75</v>
      </c>
      <c r="N57" s="43"/>
      <c r="O57" s="43"/>
      <c r="P57" s="43"/>
      <c r="Q57" s="43"/>
      <c r="R57" s="43"/>
    </row>
    <row r="58" spans="1:18" ht="15.75" x14ac:dyDescent="0.25">
      <c r="A58" s="70" t="s">
        <v>201</v>
      </c>
      <c r="B58" s="71"/>
      <c r="C58" s="47">
        <f ca="1">M59</f>
        <v>3</v>
      </c>
      <c r="D58" s="66">
        <f ca="1">((100/I55)*C58)/100</f>
        <v>1</v>
      </c>
      <c r="E58" s="66"/>
      <c r="F58" s="66">
        <f ca="1">(IF(C56=K55,"100%",IF(C56=K56,"100%",(((C59/I55*10)+(40/(D55+F55+I55)*C60)+(7.5/(I55)*C61)+(7.5/(I55)*C62)+(10/I55*C63)+(10/I55*C64)+(5/I55*C65)+(5/I55*C66)+(5/I55*C67))/100))))</f>
        <v>0.52500000000000002</v>
      </c>
      <c r="G58" s="66"/>
      <c r="H58" s="66">
        <f ca="1">((((C58/I55)*20)+((C59/I55)*25)+(30/(I55+F55+D55)*C60)+(5/I55*C61)+(5/I55*C62)+(5/I55*C63)+(5/I55*C64)+(0/I55*C65)+(0/I55*C66)+(5/I55*C67))/100)</f>
        <v>0.7416666666666667</v>
      </c>
      <c r="I58" s="66"/>
      <c r="J58" s="83"/>
      <c r="K58" s="35" t="s">
        <v>202</v>
      </c>
      <c r="L58" s="48"/>
      <c r="M58" s="49">
        <f ca="1">I55*50%</f>
        <v>1.5</v>
      </c>
      <c r="N58" s="43"/>
      <c r="O58" s="43"/>
      <c r="P58" s="43"/>
      <c r="Q58" s="43"/>
      <c r="R58" s="43"/>
    </row>
    <row r="59" spans="1:18" ht="15.75" x14ac:dyDescent="0.25">
      <c r="A59" s="70" t="s">
        <v>140</v>
      </c>
      <c r="B59" s="71"/>
      <c r="C59" s="50">
        <f ca="1">M67</f>
        <v>3</v>
      </c>
      <c r="D59" s="66">
        <f ca="1">((100/I55)*C59)/100</f>
        <v>1</v>
      </c>
      <c r="E59" s="66"/>
      <c r="F59" s="66"/>
      <c r="G59" s="66"/>
      <c r="H59" s="66"/>
      <c r="I59" s="66"/>
      <c r="J59" s="83"/>
      <c r="K59" s="35" t="s">
        <v>203</v>
      </c>
      <c r="L59" s="48"/>
      <c r="M59" s="49">
        <f ca="1">I55</f>
        <v>3</v>
      </c>
      <c r="N59" s="43"/>
      <c r="O59" s="43"/>
      <c r="P59" s="43"/>
      <c r="Q59" s="43"/>
      <c r="R59" s="43"/>
    </row>
    <row r="60" spans="1:18" ht="15.75" customHeight="1" x14ac:dyDescent="0.25">
      <c r="A60" s="70" t="s">
        <v>227</v>
      </c>
      <c r="B60" s="71"/>
      <c r="C60" s="50">
        <v>3</v>
      </c>
      <c r="D60" s="66">
        <f ca="1">((100/(D55+F55+I55))*C60)/100</f>
        <v>0.75</v>
      </c>
      <c r="E60" s="66"/>
      <c r="F60" s="66"/>
      <c r="G60" s="66"/>
      <c r="H60" s="66"/>
      <c r="I60" s="66"/>
      <c r="J60" s="83"/>
      <c r="K60" s="35" t="s">
        <v>205</v>
      </c>
      <c r="L60" s="48"/>
      <c r="M60" s="51">
        <f ca="1">(IF(B55=0,I55/4,(I55/(B55+4))))</f>
        <v>0.75</v>
      </c>
      <c r="N60" s="43"/>
      <c r="O60" s="43"/>
      <c r="P60" s="43"/>
      <c r="Q60" s="43"/>
      <c r="R60" s="43"/>
    </row>
    <row r="61" spans="1:18" ht="15.75" customHeight="1" x14ac:dyDescent="0.25">
      <c r="A61" s="70" t="s">
        <v>206</v>
      </c>
      <c r="B61" s="71" t="s">
        <v>207</v>
      </c>
      <c r="C61" s="47">
        <v>2</v>
      </c>
      <c r="D61" s="66">
        <f ca="1">((100/I55)*C61)/100</f>
        <v>0.66666666666666674</v>
      </c>
      <c r="E61" s="66"/>
      <c r="F61" s="66"/>
      <c r="G61" s="66"/>
      <c r="H61" s="66"/>
      <c r="I61" s="66"/>
      <c r="J61" s="83"/>
      <c r="K61" s="35" t="s">
        <v>208</v>
      </c>
      <c r="L61" s="48"/>
      <c r="M61" s="51">
        <f ca="1">(IF(B55=0,I55/4+M60,(I55/(B55+4)+M60)))</f>
        <v>1.5</v>
      </c>
      <c r="N61" s="43"/>
      <c r="O61" s="43"/>
      <c r="P61" s="43"/>
      <c r="Q61" s="43"/>
      <c r="R61" s="43"/>
    </row>
    <row r="62" spans="1:18" ht="15.75" customHeight="1" x14ac:dyDescent="0.25">
      <c r="A62" s="70" t="s">
        <v>209</v>
      </c>
      <c r="B62" s="71" t="s">
        <v>207</v>
      </c>
      <c r="C62" s="47">
        <v>1</v>
      </c>
      <c r="D62" s="66">
        <f ca="1">((100/I55)*C62)/100</f>
        <v>0.33333333333333337</v>
      </c>
      <c r="E62" s="66"/>
      <c r="F62" s="66"/>
      <c r="G62" s="66"/>
      <c r="H62" s="66"/>
      <c r="I62" s="66"/>
      <c r="J62" s="83"/>
      <c r="K62" s="35" t="s">
        <v>210</v>
      </c>
      <c r="L62" s="52"/>
      <c r="M62" s="51">
        <f>(IF(B55=0,0,(I55/(B55+4)+M61)))</f>
        <v>0</v>
      </c>
      <c r="N62" s="43"/>
      <c r="O62" s="43"/>
      <c r="P62" s="43"/>
      <c r="Q62" s="43"/>
      <c r="R62" s="43"/>
    </row>
    <row r="63" spans="1:18" ht="15.75" customHeight="1" x14ac:dyDescent="0.25">
      <c r="A63" s="70" t="s">
        <v>211</v>
      </c>
      <c r="B63" s="71" t="s">
        <v>212</v>
      </c>
      <c r="C63" s="47">
        <v>1</v>
      </c>
      <c r="D63" s="66">
        <f ca="1">((100/(I55))*C63)/100</f>
        <v>0.33333333333333337</v>
      </c>
      <c r="E63" s="66"/>
      <c r="F63" s="66"/>
      <c r="G63" s="66"/>
      <c r="H63" s="66"/>
      <c r="I63" s="66"/>
      <c r="J63" s="83"/>
      <c r="K63" s="35" t="s">
        <v>213</v>
      </c>
      <c r="L63" s="52"/>
      <c r="M63" s="51">
        <f>(IF(B55&gt;1,(I55/(B55+4)+M62),0))</f>
        <v>0</v>
      </c>
      <c r="N63" s="43"/>
      <c r="O63" s="43"/>
      <c r="P63" s="43"/>
      <c r="Q63" s="43"/>
      <c r="R63" s="43"/>
    </row>
    <row r="64" spans="1:18" ht="15.75" customHeight="1" x14ac:dyDescent="0.25">
      <c r="A64" s="70" t="s">
        <v>214</v>
      </c>
      <c r="B64" s="71" t="s">
        <v>214</v>
      </c>
      <c r="C64" s="47">
        <v>0</v>
      </c>
      <c r="D64" s="66">
        <f ca="1">((100/I55)*C64)/100</f>
        <v>0</v>
      </c>
      <c r="E64" s="66"/>
      <c r="F64" s="66"/>
      <c r="G64" s="66"/>
      <c r="H64" s="66"/>
      <c r="I64" s="66"/>
      <c r="J64" s="83"/>
      <c r="K64" s="35" t="s">
        <v>215</v>
      </c>
      <c r="L64" s="53"/>
      <c r="M64" s="54">
        <f>(IF(B55&gt;2,(I55/(B55+4)+M63),0))</f>
        <v>0</v>
      </c>
      <c r="N64" s="43"/>
      <c r="O64" s="43"/>
      <c r="P64" s="43"/>
      <c r="Q64" s="43"/>
      <c r="R64" s="43"/>
    </row>
    <row r="65" spans="1:18" ht="15.75" x14ac:dyDescent="0.25">
      <c r="A65" s="70" t="s">
        <v>216</v>
      </c>
      <c r="B65" s="71"/>
      <c r="C65" s="47">
        <v>1</v>
      </c>
      <c r="D65" s="66">
        <f ca="1">((100/I55)*C65)/100</f>
        <v>0.33333333333333337</v>
      </c>
      <c r="E65" s="66"/>
      <c r="F65" s="66"/>
      <c r="G65" s="66"/>
      <c r="H65" s="66"/>
      <c r="I65" s="66"/>
      <c r="J65" s="83"/>
      <c r="K65" s="35" t="s">
        <v>217</v>
      </c>
      <c r="L65" s="55"/>
      <c r="M65" s="56">
        <f>(IF(B55&gt;3,(I55/(B55+4)+M64),0))</f>
        <v>0</v>
      </c>
      <c r="N65" s="43"/>
      <c r="O65" s="43"/>
      <c r="P65" s="43"/>
      <c r="Q65" s="43"/>
      <c r="R65" s="43"/>
    </row>
    <row r="66" spans="1:18" ht="15" customHeight="1" x14ac:dyDescent="0.25">
      <c r="A66" s="64" t="s">
        <v>218</v>
      </c>
      <c r="B66" s="65" t="s">
        <v>218</v>
      </c>
      <c r="C66" s="47">
        <v>0</v>
      </c>
      <c r="D66" s="66">
        <f ca="1">((100/(I55))*C66)/100</f>
        <v>0</v>
      </c>
      <c r="E66" s="66"/>
      <c r="F66" s="66"/>
      <c r="G66" s="66"/>
      <c r="H66" s="66"/>
      <c r="I66" s="66"/>
      <c r="J66" s="83"/>
      <c r="K66" s="35" t="s">
        <v>219</v>
      </c>
      <c r="L66" s="48"/>
      <c r="M66" s="51">
        <f ca="1">(IF(B55=0,I55/4+M61,(I55/(B55+4)+M61+MAX(0,M62-M61)+MAX(0,M63-M62)+MAX(0,M64-M63)+MAX(0,M65-M64))))</f>
        <v>2.25</v>
      </c>
      <c r="N66" s="43"/>
      <c r="O66" s="43"/>
      <c r="P66" s="43"/>
      <c r="Q66" s="43"/>
      <c r="R66" s="43"/>
    </row>
    <row r="67" spans="1:18" ht="15" customHeight="1" thickBot="1" x14ac:dyDescent="0.3">
      <c r="A67" s="67" t="s">
        <v>220</v>
      </c>
      <c r="B67" s="68"/>
      <c r="C67" s="57">
        <v>0</v>
      </c>
      <c r="D67" s="69">
        <f ca="1">((100/(I55))*C67)/100</f>
        <v>0</v>
      </c>
      <c r="E67" s="69"/>
      <c r="F67" s="69"/>
      <c r="G67" s="69"/>
      <c r="H67" s="69"/>
      <c r="I67" s="69"/>
      <c r="J67" s="84"/>
      <c r="K67" s="36" t="s">
        <v>221</v>
      </c>
      <c r="L67" s="58"/>
      <c r="M67" s="59">
        <f ca="1">(IF(B55=0,I55/4+M66,(I55/(B55+4)+M66)))</f>
        <v>3</v>
      </c>
      <c r="N67" s="43"/>
      <c r="O67" s="43"/>
      <c r="P67" s="43"/>
      <c r="Q67" s="43"/>
      <c r="R67" s="43"/>
    </row>
    <row r="68" spans="1:18" ht="15.75" hidden="1" x14ac:dyDescent="0.25">
      <c r="A68" s="79" t="s">
        <v>188</v>
      </c>
      <c r="B68" s="80"/>
      <c r="C68" s="72" t="s">
        <v>225</v>
      </c>
      <c r="D68" s="72"/>
      <c r="E68" s="72"/>
      <c r="F68" s="72"/>
      <c r="G68" s="72"/>
      <c r="H68" s="72"/>
      <c r="I68" s="72"/>
      <c r="J68" s="73"/>
      <c r="K68" s="33" t="str">
        <f ca="1">(IF(C72=0,"Work not yet Started.",IF(D72=25%,"Piling work in process",IF(D72=50%,"Excavation work in process",IF(D72=100%,"Excavation work completed, ","0")))&amp;(IF(C73=0%,"",IF(C73=M74,"Footing work is process",IF(C73=M75,"Footing work Completed",IF(C73=M76,"1st Basement Completed",IF(C73=M77,"1st &amp; 2nd Basement Completed",IF(C73=M78,"1st to 3rd Basement Completed",IF(C73=M79,"1st to 4th Basement Completed",IF(C73=M80,"Plinth work is process",IF(C73=M81,"Plinth work completed","0")))))))))))&amp;(IF(C74&gt;0,", RCC upto "&amp;C74&amp;" Slab completed",""))&amp;(IF(C75&gt;0,", Brickwork upto "&amp;C75&amp;" Floor completed"," "))&amp;(IF(C76&gt;0,", Internal Plaster upto "&amp;C76&amp;" Floor completed"," "))&amp;(IF(C77&gt;0,", External Plaster upto "&amp;C77&amp;" Floor completed"," "))&amp;(IF(C78&gt;0,", Flooring upto "&amp;C78&amp;" Floor completed"," "))&amp;(IF(C79&gt;0,", Painting upto "&amp;C79&amp;" Floor completed"," "))&amp;(IF(C80&gt;0,", Finishing upto "&amp;C80&amp;" Floor completed"," ")))</f>
        <v xml:space="preserve">Excavation work completed, Plinth work completed, RCC upto 3 Slab completed, Brickwork upto 2 Floor completed     </v>
      </c>
      <c r="L68" s="33"/>
      <c r="M68" s="42"/>
      <c r="N68" s="43"/>
      <c r="O68" s="43"/>
      <c r="P68" s="43"/>
      <c r="Q68" s="43"/>
      <c r="R68" s="43"/>
    </row>
    <row r="69" spans="1:18" ht="15.75" hidden="1" x14ac:dyDescent="0.25">
      <c r="A69" s="38" t="s">
        <v>189</v>
      </c>
      <c r="B69" s="37">
        <v>0</v>
      </c>
      <c r="C69" s="37" t="s">
        <v>190</v>
      </c>
      <c r="D69" s="37">
        <v>1</v>
      </c>
      <c r="E69" s="37" t="s">
        <v>191</v>
      </c>
      <c r="F69" s="71">
        <v>0</v>
      </c>
      <c r="G69" s="71"/>
      <c r="H69" s="37" t="s">
        <v>192</v>
      </c>
      <c r="I69" s="71">
        <f ca="1">--TRIM(RIGHT(SUBSTITUTE(LEFT(C68,_xlfn.AGGREGATE(16,6,FIND({0,1,2,3,4,5,6,7,8,9},C68,ROW(INDIRECT("1:"&amp;LEN(C68)))),1))," ",REPT(" ",LEN(C68))),LEN(C68)))</f>
        <v>3</v>
      </c>
      <c r="J69" s="74"/>
      <c r="K69" s="34" t="s">
        <v>193</v>
      </c>
      <c r="L69" s="34"/>
      <c r="M69" s="44"/>
      <c r="N69" s="43"/>
      <c r="O69" s="43"/>
      <c r="P69" s="43"/>
      <c r="Q69" s="43"/>
      <c r="R69" s="43"/>
    </row>
    <row r="70" spans="1:18" ht="33.75" hidden="1" customHeight="1" x14ac:dyDescent="0.25">
      <c r="A70" s="75" t="s">
        <v>194</v>
      </c>
      <c r="B70" s="76"/>
      <c r="C70" s="77" t="str">
        <f ca="1">K68</f>
        <v xml:space="preserve">Excavation work completed, Plinth work completed, RCC upto 3 Slab completed, Brickwork upto 2 Floor completed     </v>
      </c>
      <c r="D70" s="77"/>
      <c r="E70" s="77"/>
      <c r="F70" s="77"/>
      <c r="G70" s="77"/>
      <c r="H70" s="77"/>
      <c r="I70" s="77"/>
      <c r="J70" s="78"/>
      <c r="K70" s="34" t="s">
        <v>195</v>
      </c>
      <c r="L70" s="34"/>
      <c r="M70" s="44"/>
      <c r="N70" s="43"/>
      <c r="O70" s="43"/>
      <c r="P70" s="43"/>
      <c r="Q70" s="43"/>
      <c r="R70" s="43"/>
    </row>
    <row r="71" spans="1:18" ht="15.75" hidden="1" x14ac:dyDescent="0.25">
      <c r="A71" s="64" t="s">
        <v>139</v>
      </c>
      <c r="B71" s="65"/>
      <c r="C71" s="39" t="s">
        <v>196</v>
      </c>
      <c r="D71" s="65" t="s">
        <v>197</v>
      </c>
      <c r="E71" s="65"/>
      <c r="F71" s="65" t="s">
        <v>198</v>
      </c>
      <c r="G71" s="65"/>
      <c r="H71" s="65" t="s">
        <v>199</v>
      </c>
      <c r="I71" s="65"/>
      <c r="J71" s="81"/>
      <c r="K71" s="35" t="s">
        <v>200</v>
      </c>
      <c r="L71" s="45"/>
      <c r="M71" s="46">
        <f ca="1">I69*25%</f>
        <v>0.75</v>
      </c>
      <c r="N71" s="43"/>
      <c r="O71" s="43"/>
      <c r="P71" s="43"/>
      <c r="Q71" s="43"/>
      <c r="R71" s="43"/>
    </row>
    <row r="72" spans="1:18" ht="15.75" hidden="1" x14ac:dyDescent="0.25">
      <c r="A72" s="64" t="s">
        <v>201</v>
      </c>
      <c r="B72" s="65"/>
      <c r="C72" s="47">
        <f ca="1">M73</f>
        <v>3</v>
      </c>
      <c r="D72" s="66">
        <f ca="1">((100/I69)*C72)/100</f>
        <v>1</v>
      </c>
      <c r="E72" s="66"/>
      <c r="F72" s="66">
        <f ca="1">(IF(C70=K69,"100%",IF(C70=K70,"100%",(((C73/I69*10)+(40/(D69+F69+I69)*C74)+(7.5/(I69)*C75)+(7.5/(I69)*C76)+(10/I69*C77)+(10/I69*C78)+(5/I69*C79)+(5/I69*C80)+(5/I69*C81))/100))))</f>
        <v>0.45</v>
      </c>
      <c r="G72" s="66"/>
      <c r="H72" s="66">
        <f ca="1">((((C72/I69)*20)+((C73/I69)*25)+(30/(I69+F69+D69)*C74)+(5/I69*C75)+(5/I69*C76)+(5/I69*C77)+(5/I69*C78)+(0/I69*C79)+(0/I69*C80)+(5/I69*C81))/100)</f>
        <v>0.70833333333333326</v>
      </c>
      <c r="I72" s="66"/>
      <c r="J72" s="83"/>
      <c r="K72" s="35" t="s">
        <v>202</v>
      </c>
      <c r="L72" s="48"/>
      <c r="M72" s="49">
        <f ca="1">I69*50%</f>
        <v>1.5</v>
      </c>
      <c r="N72" s="43"/>
      <c r="O72" s="43"/>
      <c r="P72" s="43"/>
      <c r="Q72" s="43"/>
      <c r="R72" s="43"/>
    </row>
    <row r="73" spans="1:18" ht="15.75" hidden="1" x14ac:dyDescent="0.25">
      <c r="A73" s="64" t="s">
        <v>140</v>
      </c>
      <c r="B73" s="65"/>
      <c r="C73" s="50">
        <f ca="1">M81</f>
        <v>3</v>
      </c>
      <c r="D73" s="66">
        <f ca="1">((100/I69)*C73)/100</f>
        <v>1</v>
      </c>
      <c r="E73" s="66"/>
      <c r="F73" s="66"/>
      <c r="G73" s="66"/>
      <c r="H73" s="66"/>
      <c r="I73" s="66"/>
      <c r="J73" s="83"/>
      <c r="K73" s="35" t="s">
        <v>203</v>
      </c>
      <c r="L73" s="48"/>
      <c r="M73" s="49">
        <f ca="1">I69</f>
        <v>3</v>
      </c>
      <c r="N73" s="43"/>
      <c r="O73" s="43"/>
      <c r="P73" s="43"/>
      <c r="Q73" s="43"/>
      <c r="R73" s="43"/>
    </row>
    <row r="74" spans="1:18" ht="15.75" hidden="1" x14ac:dyDescent="0.25">
      <c r="A74" s="64" t="s">
        <v>204</v>
      </c>
      <c r="B74" s="65"/>
      <c r="C74" s="50">
        <v>3</v>
      </c>
      <c r="D74" s="66">
        <f ca="1">((100/(D69+F69+I69))*C74)/100</f>
        <v>0.75</v>
      </c>
      <c r="E74" s="66"/>
      <c r="F74" s="66"/>
      <c r="G74" s="66"/>
      <c r="H74" s="66"/>
      <c r="I74" s="66"/>
      <c r="J74" s="83"/>
      <c r="K74" s="35" t="s">
        <v>205</v>
      </c>
      <c r="L74" s="48"/>
      <c r="M74" s="51">
        <f ca="1">(IF(B69=0,I69/4,(I69/(B69+4))))</f>
        <v>0.75</v>
      </c>
      <c r="N74" s="43"/>
      <c r="O74" s="43"/>
      <c r="P74" s="43"/>
      <c r="Q74" s="43"/>
      <c r="R74" s="43"/>
    </row>
    <row r="75" spans="1:18" ht="15.75" hidden="1" x14ac:dyDescent="0.25">
      <c r="A75" s="64" t="s">
        <v>206</v>
      </c>
      <c r="B75" s="65" t="s">
        <v>207</v>
      </c>
      <c r="C75" s="47">
        <v>2</v>
      </c>
      <c r="D75" s="66">
        <f ca="1">((100/I69)*C75)/100</f>
        <v>0.66666666666666674</v>
      </c>
      <c r="E75" s="66"/>
      <c r="F75" s="66"/>
      <c r="G75" s="66"/>
      <c r="H75" s="66"/>
      <c r="I75" s="66"/>
      <c r="J75" s="83"/>
      <c r="K75" s="35" t="s">
        <v>208</v>
      </c>
      <c r="L75" s="48"/>
      <c r="M75" s="51">
        <f ca="1">(IF(B69=0,I69/4+M74,(I69/(B69+4)+M74)))</f>
        <v>1.5</v>
      </c>
      <c r="N75" s="43"/>
      <c r="O75" s="43"/>
      <c r="P75" s="43"/>
      <c r="Q75" s="43"/>
      <c r="R75" s="43"/>
    </row>
    <row r="76" spans="1:18" ht="15.75" hidden="1" x14ac:dyDescent="0.25">
      <c r="A76" s="64" t="s">
        <v>209</v>
      </c>
      <c r="B76" s="65" t="s">
        <v>207</v>
      </c>
      <c r="C76" s="47">
        <v>0</v>
      </c>
      <c r="D76" s="66">
        <f ca="1">((100/I69)*C76)/100</f>
        <v>0</v>
      </c>
      <c r="E76" s="66"/>
      <c r="F76" s="66"/>
      <c r="G76" s="66"/>
      <c r="H76" s="66"/>
      <c r="I76" s="66"/>
      <c r="J76" s="83"/>
      <c r="K76" s="35" t="s">
        <v>210</v>
      </c>
      <c r="L76" s="52"/>
      <c r="M76" s="51">
        <f>(IF(B69=0,0,(I69/(B69+4)+M75)))</f>
        <v>0</v>
      </c>
      <c r="N76" s="43"/>
      <c r="O76" s="43"/>
      <c r="P76" s="43"/>
      <c r="Q76" s="43"/>
      <c r="R76" s="43"/>
    </row>
    <row r="77" spans="1:18" ht="15.75" hidden="1" x14ac:dyDescent="0.25">
      <c r="A77" s="64" t="s">
        <v>211</v>
      </c>
      <c r="B77" s="65" t="s">
        <v>212</v>
      </c>
      <c r="C77" s="47">
        <v>0</v>
      </c>
      <c r="D77" s="66">
        <f ca="1">((100/(I69))*C77)/100</f>
        <v>0</v>
      </c>
      <c r="E77" s="66"/>
      <c r="F77" s="66"/>
      <c r="G77" s="66"/>
      <c r="H77" s="66"/>
      <c r="I77" s="66"/>
      <c r="J77" s="83"/>
      <c r="K77" s="35" t="s">
        <v>213</v>
      </c>
      <c r="L77" s="52"/>
      <c r="M77" s="51">
        <f>(IF(B69&gt;1,(I69/(B69+4)+M76),0))</f>
        <v>0</v>
      </c>
      <c r="N77" s="43"/>
      <c r="O77" s="43"/>
      <c r="P77" s="43"/>
      <c r="Q77" s="43"/>
      <c r="R77" s="43"/>
    </row>
    <row r="78" spans="1:18" ht="15.75" hidden="1" x14ac:dyDescent="0.25">
      <c r="A78" s="64" t="s">
        <v>214</v>
      </c>
      <c r="B78" s="65" t="s">
        <v>214</v>
      </c>
      <c r="C78" s="47">
        <v>0</v>
      </c>
      <c r="D78" s="66">
        <f ca="1">((100/I69)*C78)/100</f>
        <v>0</v>
      </c>
      <c r="E78" s="66"/>
      <c r="F78" s="66"/>
      <c r="G78" s="66"/>
      <c r="H78" s="66"/>
      <c r="I78" s="66"/>
      <c r="J78" s="83"/>
      <c r="K78" s="35" t="s">
        <v>215</v>
      </c>
      <c r="L78" s="53"/>
      <c r="M78" s="54">
        <f>(IF(B69&gt;2,(I69/(B69+4)+M77),0))</f>
        <v>0</v>
      </c>
      <c r="N78" s="43"/>
      <c r="O78" s="43"/>
      <c r="P78" s="43"/>
      <c r="Q78" s="43"/>
      <c r="R78" s="43"/>
    </row>
    <row r="79" spans="1:18" ht="17.25" hidden="1" customHeight="1" x14ac:dyDescent="0.25">
      <c r="A79" s="64" t="s">
        <v>216</v>
      </c>
      <c r="B79" s="65"/>
      <c r="C79" s="47">
        <v>0</v>
      </c>
      <c r="D79" s="66">
        <f ca="1">((100/I69)*C79)/100</f>
        <v>0</v>
      </c>
      <c r="E79" s="66"/>
      <c r="F79" s="66"/>
      <c r="G79" s="66"/>
      <c r="H79" s="66"/>
      <c r="I79" s="66"/>
      <c r="J79" s="83"/>
      <c r="K79" s="35" t="s">
        <v>217</v>
      </c>
      <c r="L79" s="55"/>
      <c r="M79" s="56">
        <f>(IF(B69&gt;3,(I69/(B69+4)+M78),0))</f>
        <v>0</v>
      </c>
      <c r="N79" s="43"/>
      <c r="O79" s="43"/>
      <c r="P79" s="43"/>
      <c r="Q79" s="43"/>
      <c r="R79" s="43"/>
    </row>
    <row r="80" spans="1:18" ht="15" hidden="1" customHeight="1" x14ac:dyDescent="0.25">
      <c r="A80" s="64" t="s">
        <v>218</v>
      </c>
      <c r="B80" s="65" t="s">
        <v>218</v>
      </c>
      <c r="C80" s="47">
        <v>0</v>
      </c>
      <c r="D80" s="66">
        <f ca="1">((100/(I69))*C80)/100</f>
        <v>0</v>
      </c>
      <c r="E80" s="66"/>
      <c r="F80" s="66"/>
      <c r="G80" s="66"/>
      <c r="H80" s="66"/>
      <c r="I80" s="66"/>
      <c r="J80" s="83"/>
      <c r="K80" s="35" t="s">
        <v>219</v>
      </c>
      <c r="L80" s="48"/>
      <c r="M80" s="51">
        <f ca="1">(IF(B69=0,I69/4+M75,(I69/(B69+4)+M75+MAX(0,M76-M75)+MAX(0,M77-M76)+MAX(0,M78-M77)+MAX(0,M79-M78))))</f>
        <v>2.25</v>
      </c>
      <c r="N80" s="43"/>
      <c r="O80" s="43"/>
      <c r="P80" s="43"/>
      <c r="Q80" s="43"/>
      <c r="R80" s="43"/>
    </row>
    <row r="81" spans="1:18" ht="15" hidden="1" customHeight="1" thickBot="1" x14ac:dyDescent="0.3">
      <c r="A81" s="132" t="s">
        <v>220</v>
      </c>
      <c r="B81" s="133"/>
      <c r="C81" s="57">
        <v>0</v>
      </c>
      <c r="D81" s="69">
        <f ca="1">((100/(I69))*C81)/100</f>
        <v>0</v>
      </c>
      <c r="E81" s="69"/>
      <c r="F81" s="69"/>
      <c r="G81" s="69"/>
      <c r="H81" s="69"/>
      <c r="I81" s="69"/>
      <c r="J81" s="84"/>
      <c r="K81" s="36" t="s">
        <v>221</v>
      </c>
      <c r="L81" s="58"/>
      <c r="M81" s="59">
        <f ca="1">(IF(B69=0,I69/4+M80,(I69/(B69+4)+M80)))</f>
        <v>3</v>
      </c>
      <c r="N81" s="43"/>
      <c r="O81" s="43"/>
      <c r="P81" s="43"/>
      <c r="Q81" s="43"/>
      <c r="R81" s="43"/>
    </row>
    <row r="82" spans="1:18" ht="15" customHeight="1" x14ac:dyDescent="0.25">
      <c r="A82" s="89" t="s">
        <v>58</v>
      </c>
      <c r="B82" s="90"/>
      <c r="C82" s="90"/>
      <c r="D82" s="90"/>
      <c r="E82" s="90"/>
      <c r="F82" s="90"/>
      <c r="G82" s="90"/>
      <c r="H82" s="90"/>
      <c r="I82" s="90"/>
      <c r="J82" s="91"/>
    </row>
    <row r="83" spans="1:18" ht="15" customHeight="1" x14ac:dyDescent="0.25">
      <c r="A83" s="89" t="s">
        <v>48</v>
      </c>
      <c r="B83" s="90"/>
      <c r="C83" s="90"/>
      <c r="D83" s="90"/>
      <c r="E83" s="90"/>
      <c r="F83" s="90"/>
      <c r="G83" s="90"/>
      <c r="H83" s="90"/>
      <c r="I83" s="90"/>
      <c r="J83" s="91"/>
    </row>
    <row r="84" spans="1:18" ht="16.5" hidden="1" customHeight="1" x14ac:dyDescent="0.25">
      <c r="A84" s="134" t="s">
        <v>80</v>
      </c>
      <c r="B84" s="135"/>
      <c r="C84" s="135"/>
      <c r="D84" s="135"/>
      <c r="E84" s="135"/>
      <c r="F84" s="135"/>
      <c r="G84" s="135"/>
      <c r="H84" s="135"/>
      <c r="I84" s="135"/>
      <c r="J84" s="136"/>
    </row>
    <row r="85" spans="1:18" hidden="1" x14ac:dyDescent="0.25">
      <c r="A85" s="137"/>
      <c r="B85" s="138"/>
      <c r="C85" s="138"/>
      <c r="D85" s="138"/>
      <c r="E85" s="138"/>
      <c r="F85" s="138"/>
      <c r="G85" s="138"/>
      <c r="H85" s="138"/>
      <c r="I85" s="138"/>
      <c r="J85" s="139"/>
    </row>
    <row r="86" spans="1:18" x14ac:dyDescent="0.25">
      <c r="A86" s="111" t="s">
        <v>25</v>
      </c>
      <c r="B86" s="112"/>
      <c r="C86" s="112"/>
      <c r="D86" s="112"/>
      <c r="E86" s="112"/>
      <c r="F86" s="112"/>
      <c r="G86" s="112"/>
      <c r="H86" s="112"/>
      <c r="I86" s="112"/>
      <c r="J86" s="113"/>
    </row>
    <row r="87" spans="1:18" x14ac:dyDescent="0.25">
      <c r="A87" s="89" t="s">
        <v>111</v>
      </c>
      <c r="B87" s="90"/>
      <c r="C87" s="90"/>
      <c r="D87" s="90"/>
      <c r="E87" s="90"/>
      <c r="F87" s="91"/>
      <c r="G87" s="89">
        <v>3000</v>
      </c>
      <c r="H87" s="90"/>
      <c r="I87" s="90"/>
      <c r="J87" s="91"/>
    </row>
    <row r="88" spans="1:18" hidden="1" x14ac:dyDescent="0.25">
      <c r="A88" s="89" t="s">
        <v>78</v>
      </c>
      <c r="B88" s="90"/>
      <c r="C88" s="90"/>
      <c r="D88" s="90"/>
      <c r="E88" s="90"/>
      <c r="F88" s="91"/>
      <c r="G88" s="89" t="s">
        <v>49</v>
      </c>
      <c r="H88" s="90"/>
      <c r="I88" s="90"/>
      <c r="J88" s="91"/>
    </row>
    <row r="89" spans="1:18" x14ac:dyDescent="0.25">
      <c r="A89" s="89" t="s">
        <v>82</v>
      </c>
      <c r="B89" s="90"/>
      <c r="C89" s="90"/>
      <c r="D89" s="90"/>
      <c r="E89" s="90"/>
      <c r="F89" s="91"/>
      <c r="G89" s="89" t="s">
        <v>146</v>
      </c>
      <c r="H89" s="90"/>
      <c r="I89" s="90"/>
      <c r="J89" s="91"/>
    </row>
    <row r="90" spans="1:18" x14ac:dyDescent="0.25">
      <c r="A90" s="89" t="s">
        <v>133</v>
      </c>
      <c r="B90" s="90"/>
      <c r="C90" s="90"/>
      <c r="D90" s="90"/>
      <c r="E90" s="90"/>
      <c r="F90" s="91"/>
      <c r="G90" s="89" t="s">
        <v>147</v>
      </c>
      <c r="H90" s="90"/>
      <c r="I90" s="90"/>
      <c r="J90" s="91"/>
    </row>
    <row r="91" spans="1:18" x14ac:dyDescent="0.25">
      <c r="A91" s="89" t="s">
        <v>148</v>
      </c>
      <c r="B91" s="90"/>
      <c r="C91" s="90"/>
      <c r="D91" s="90"/>
      <c r="E91" s="90"/>
      <c r="F91" s="91"/>
      <c r="G91" s="89" t="s">
        <v>149</v>
      </c>
      <c r="H91" s="90"/>
      <c r="I91" s="90"/>
      <c r="J91" s="91"/>
    </row>
    <row r="92" spans="1:18" x14ac:dyDescent="0.25">
      <c r="A92" s="89" t="s">
        <v>132</v>
      </c>
      <c r="B92" s="90"/>
      <c r="C92" s="90"/>
      <c r="D92" s="90"/>
      <c r="E92" s="90"/>
      <c r="F92" s="91"/>
      <c r="G92" s="89" t="s">
        <v>145</v>
      </c>
      <c r="H92" s="90"/>
      <c r="I92" s="90"/>
      <c r="J92" s="91"/>
    </row>
    <row r="93" spans="1:18" x14ac:dyDescent="0.25">
      <c r="A93" s="89" t="s">
        <v>229</v>
      </c>
      <c r="B93" s="90"/>
      <c r="C93" s="90"/>
      <c r="D93" s="90"/>
      <c r="E93" s="90"/>
      <c r="F93" s="91"/>
      <c r="G93" s="89" t="s">
        <v>228</v>
      </c>
      <c r="H93" s="90"/>
      <c r="I93" s="90"/>
      <c r="J93" s="91"/>
      <c r="M93" s="41">
        <f>300*399</f>
        <v>119700</v>
      </c>
    </row>
    <row r="94" spans="1:18" hidden="1" x14ac:dyDescent="0.25">
      <c r="A94" s="89" t="s">
        <v>26</v>
      </c>
      <c r="B94" s="90"/>
      <c r="C94" s="90"/>
      <c r="D94" s="90"/>
      <c r="E94" s="90"/>
      <c r="F94" s="91"/>
      <c r="G94" s="89" t="s">
        <v>49</v>
      </c>
      <c r="H94" s="90"/>
      <c r="I94" s="90"/>
      <c r="J94" s="91"/>
    </row>
    <row r="95" spans="1:18" x14ac:dyDescent="0.25">
      <c r="A95" s="111" t="s">
        <v>79</v>
      </c>
      <c r="B95" s="112"/>
      <c r="C95" s="112"/>
      <c r="D95" s="112"/>
      <c r="E95" s="112"/>
      <c r="F95" s="113"/>
      <c r="G95" s="89">
        <f>G87*0.8</f>
        <v>2400</v>
      </c>
      <c r="H95" s="90"/>
      <c r="I95" s="90"/>
      <c r="J95" s="91"/>
      <c r="K95" s="60"/>
      <c r="L95" s="60"/>
      <c r="M95" s="60"/>
      <c r="N95" s="60"/>
      <c r="O95" s="60"/>
      <c r="P95" s="60"/>
      <c r="Q95" s="60"/>
      <c r="R95" s="60"/>
    </row>
    <row r="96" spans="1:18" x14ac:dyDescent="0.25">
      <c r="A96" s="111" t="s">
        <v>27</v>
      </c>
      <c r="B96" s="112"/>
      <c r="C96" s="112"/>
      <c r="D96" s="112"/>
      <c r="E96" s="112"/>
      <c r="F96" s="112"/>
      <c r="G96" s="112"/>
      <c r="H96" s="112"/>
      <c r="I96" s="112"/>
      <c r="J96" s="113"/>
      <c r="K96" s="60"/>
      <c r="L96" s="60"/>
      <c r="M96" s="60"/>
      <c r="N96" s="60"/>
      <c r="O96" s="60"/>
      <c r="P96" s="60"/>
      <c r="Q96" s="60"/>
      <c r="R96" s="60"/>
    </row>
    <row r="97" spans="1:13" x14ac:dyDescent="0.25">
      <c r="A97" s="100" t="s">
        <v>42</v>
      </c>
      <c r="B97" s="101"/>
      <c r="C97" s="101"/>
      <c r="D97" s="101"/>
      <c r="E97" s="101"/>
      <c r="F97" s="101"/>
      <c r="G97" s="101"/>
      <c r="H97" s="101"/>
      <c r="I97" s="101"/>
      <c r="J97" s="102"/>
    </row>
    <row r="98" spans="1:13" ht="38.25" x14ac:dyDescent="0.25">
      <c r="A98" s="128" t="s">
        <v>34</v>
      </c>
      <c r="B98" s="129"/>
      <c r="C98" s="2" t="s">
        <v>31</v>
      </c>
      <c r="D98" s="130" t="s">
        <v>83</v>
      </c>
      <c r="E98" s="131"/>
      <c r="F98" s="9" t="s">
        <v>32</v>
      </c>
      <c r="G98" s="2" t="s">
        <v>110</v>
      </c>
      <c r="H98" s="2" t="s">
        <v>33</v>
      </c>
      <c r="I98" s="128" t="s">
        <v>134</v>
      </c>
      <c r="J98" s="129"/>
    </row>
    <row r="99" spans="1:13" ht="15.75" x14ac:dyDescent="0.25">
      <c r="A99" s="143" t="s">
        <v>152</v>
      </c>
      <c r="B99" s="143"/>
      <c r="C99" s="143"/>
      <c r="D99" s="143"/>
      <c r="E99" s="143"/>
      <c r="F99" s="143"/>
      <c r="G99" s="143"/>
      <c r="H99" s="143"/>
      <c r="I99" s="143"/>
      <c r="J99" s="143"/>
    </row>
    <row r="100" spans="1:13" ht="15.75" x14ac:dyDescent="0.25">
      <c r="A100" s="99" t="s">
        <v>151</v>
      </c>
      <c r="B100" s="99"/>
      <c r="C100" s="99"/>
      <c r="D100" s="99"/>
      <c r="E100" s="99"/>
      <c r="F100" s="99"/>
      <c r="G100" s="99"/>
      <c r="H100" s="99"/>
      <c r="I100" s="99"/>
      <c r="J100" s="99"/>
    </row>
    <row r="101" spans="1:13" ht="15.75" x14ac:dyDescent="0.25">
      <c r="A101" s="86">
        <v>1</v>
      </c>
      <c r="B101" s="86"/>
      <c r="C101" s="63" t="s">
        <v>129</v>
      </c>
      <c r="D101" s="86">
        <f>25.54*10.764</f>
        <v>274.91255999999998</v>
      </c>
      <c r="E101" s="86"/>
      <c r="F101" s="63">
        <v>0</v>
      </c>
      <c r="G101" s="63">
        <f>D101*1.45+F101</f>
        <v>398.62321199999997</v>
      </c>
      <c r="H101" s="63" t="s">
        <v>49</v>
      </c>
      <c r="I101" s="86" t="str">
        <f>A100</f>
        <v>Ground Floor</v>
      </c>
      <c r="J101" s="86"/>
    </row>
    <row r="102" spans="1:13" ht="15.75" x14ac:dyDescent="0.25">
      <c r="A102" s="86">
        <v>2</v>
      </c>
      <c r="B102" s="86"/>
      <c r="C102" s="63" t="s">
        <v>129</v>
      </c>
      <c r="D102" s="86">
        <f>25.54*10.764</f>
        <v>274.91255999999998</v>
      </c>
      <c r="E102" s="86"/>
      <c r="F102" s="63">
        <v>0</v>
      </c>
      <c r="G102" s="63">
        <f t="shared" ref="G102:G109" si="0">D102*1.45+F102</f>
        <v>398.62321199999997</v>
      </c>
      <c r="H102" s="63" t="s">
        <v>49</v>
      </c>
      <c r="I102" s="86" t="str">
        <f>A100</f>
        <v>Ground Floor</v>
      </c>
      <c r="J102" s="86"/>
      <c r="M102" s="41">
        <f>G102/D102</f>
        <v>1.45</v>
      </c>
    </row>
    <row r="103" spans="1:13" ht="15.75" x14ac:dyDescent="0.25">
      <c r="A103" s="86">
        <v>3</v>
      </c>
      <c r="B103" s="86"/>
      <c r="C103" s="63" t="s">
        <v>130</v>
      </c>
      <c r="D103" s="86">
        <f>16.32*10.764</f>
        <v>175.66847999999999</v>
      </c>
      <c r="E103" s="86"/>
      <c r="F103" s="63">
        <v>0</v>
      </c>
      <c r="G103" s="63">
        <f t="shared" si="0"/>
        <v>254.71929599999999</v>
      </c>
      <c r="H103" s="63" t="s">
        <v>49</v>
      </c>
      <c r="I103" s="86" t="str">
        <f>A100</f>
        <v>Ground Floor</v>
      </c>
      <c r="J103" s="86"/>
    </row>
    <row r="104" spans="1:13" ht="15.75" x14ac:dyDescent="0.25">
      <c r="A104" s="86">
        <v>4</v>
      </c>
      <c r="B104" s="86"/>
      <c r="C104" s="63" t="s">
        <v>130</v>
      </c>
      <c r="D104" s="86">
        <f t="shared" ref="D104:D109" si="1">16.32*10.764</f>
        <v>175.66847999999999</v>
      </c>
      <c r="E104" s="86"/>
      <c r="F104" s="63">
        <v>0</v>
      </c>
      <c r="G104" s="63">
        <f t="shared" si="0"/>
        <v>254.71929599999999</v>
      </c>
      <c r="H104" s="63" t="s">
        <v>49</v>
      </c>
      <c r="I104" s="86" t="str">
        <f>A100</f>
        <v>Ground Floor</v>
      </c>
      <c r="J104" s="86"/>
    </row>
    <row r="105" spans="1:13" ht="15.75" x14ac:dyDescent="0.25">
      <c r="A105" s="86">
        <v>5</v>
      </c>
      <c r="B105" s="86"/>
      <c r="C105" s="63" t="s">
        <v>130</v>
      </c>
      <c r="D105" s="86">
        <f t="shared" si="1"/>
        <v>175.66847999999999</v>
      </c>
      <c r="E105" s="86"/>
      <c r="F105" s="63">
        <v>0</v>
      </c>
      <c r="G105" s="63">
        <f t="shared" si="0"/>
        <v>254.71929599999999</v>
      </c>
      <c r="H105" s="63" t="s">
        <v>49</v>
      </c>
      <c r="I105" s="86" t="str">
        <f>A100</f>
        <v>Ground Floor</v>
      </c>
      <c r="J105" s="86"/>
    </row>
    <row r="106" spans="1:13" ht="15.75" x14ac:dyDescent="0.25">
      <c r="A106" s="86">
        <v>6</v>
      </c>
      <c r="B106" s="86"/>
      <c r="C106" s="63" t="s">
        <v>130</v>
      </c>
      <c r="D106" s="86">
        <f t="shared" si="1"/>
        <v>175.66847999999999</v>
      </c>
      <c r="E106" s="86"/>
      <c r="F106" s="63">
        <v>0</v>
      </c>
      <c r="G106" s="63">
        <f t="shared" si="0"/>
        <v>254.71929599999999</v>
      </c>
      <c r="H106" s="63" t="s">
        <v>49</v>
      </c>
      <c r="I106" s="86" t="str">
        <f>A100</f>
        <v>Ground Floor</v>
      </c>
      <c r="J106" s="86"/>
    </row>
    <row r="107" spans="1:13" ht="15.75" x14ac:dyDescent="0.25">
      <c r="A107" s="86">
        <v>7</v>
      </c>
      <c r="B107" s="86"/>
      <c r="C107" s="63" t="s">
        <v>130</v>
      </c>
      <c r="D107" s="86">
        <f t="shared" si="1"/>
        <v>175.66847999999999</v>
      </c>
      <c r="E107" s="86"/>
      <c r="F107" s="63">
        <v>0</v>
      </c>
      <c r="G107" s="63">
        <f t="shared" si="0"/>
        <v>254.71929599999999</v>
      </c>
      <c r="H107" s="63" t="s">
        <v>49</v>
      </c>
      <c r="I107" s="86" t="str">
        <f>A100</f>
        <v>Ground Floor</v>
      </c>
      <c r="J107" s="86"/>
    </row>
    <row r="108" spans="1:13" ht="15.75" x14ac:dyDescent="0.25">
      <c r="A108" s="86">
        <v>8</v>
      </c>
      <c r="B108" s="86"/>
      <c r="C108" s="63" t="s">
        <v>130</v>
      </c>
      <c r="D108" s="86">
        <f t="shared" si="1"/>
        <v>175.66847999999999</v>
      </c>
      <c r="E108" s="86"/>
      <c r="F108" s="63">
        <v>0</v>
      </c>
      <c r="G108" s="63">
        <f t="shared" si="0"/>
        <v>254.71929599999999</v>
      </c>
      <c r="H108" s="63" t="s">
        <v>49</v>
      </c>
      <c r="I108" s="86" t="str">
        <f>A100</f>
        <v>Ground Floor</v>
      </c>
      <c r="J108" s="86"/>
    </row>
    <row r="109" spans="1:13" ht="15.75" x14ac:dyDescent="0.25">
      <c r="A109" s="86">
        <v>9</v>
      </c>
      <c r="B109" s="86"/>
      <c r="C109" s="63" t="s">
        <v>130</v>
      </c>
      <c r="D109" s="86">
        <f t="shared" si="1"/>
        <v>175.66847999999999</v>
      </c>
      <c r="E109" s="86"/>
      <c r="F109" s="63">
        <v>0</v>
      </c>
      <c r="G109" s="63">
        <f t="shared" si="0"/>
        <v>254.71929599999999</v>
      </c>
      <c r="H109" s="63" t="s">
        <v>49</v>
      </c>
      <c r="I109" s="86" t="str">
        <f>A100</f>
        <v>Ground Floor</v>
      </c>
      <c r="J109" s="86"/>
    </row>
    <row r="110" spans="1:13" ht="15.75" x14ac:dyDescent="0.25">
      <c r="A110" s="99" t="s">
        <v>131</v>
      </c>
      <c r="B110" s="99"/>
      <c r="C110" s="99"/>
      <c r="D110" s="99"/>
      <c r="E110" s="99"/>
      <c r="F110" s="99"/>
      <c r="G110" s="99"/>
      <c r="H110" s="99"/>
      <c r="I110" s="99"/>
      <c r="J110" s="99"/>
    </row>
    <row r="111" spans="1:13" ht="15.75" x14ac:dyDescent="0.25">
      <c r="A111" s="87">
        <v>1</v>
      </c>
      <c r="B111" s="88"/>
      <c r="C111" s="40" t="s">
        <v>129</v>
      </c>
      <c r="D111" s="87">
        <f>(23.23+2.9*1)*10.764</f>
        <v>281.26331999999996</v>
      </c>
      <c r="E111" s="88"/>
      <c r="F111" s="40">
        <v>0</v>
      </c>
      <c r="G111" s="40">
        <f>D111*1.45+F111</f>
        <v>407.83181399999995</v>
      </c>
      <c r="H111" s="40" t="s">
        <v>49</v>
      </c>
      <c r="I111" s="86" t="s">
        <v>153</v>
      </c>
      <c r="J111" s="86"/>
      <c r="L111" s="41">
        <f>300*408</f>
        <v>122400</v>
      </c>
      <c r="M111" s="41">
        <f>300*255</f>
        <v>76500</v>
      </c>
    </row>
    <row r="112" spans="1:13" ht="15.75" x14ac:dyDescent="0.25">
      <c r="A112" s="87">
        <v>2</v>
      </c>
      <c r="B112" s="88"/>
      <c r="C112" s="40" t="s">
        <v>129</v>
      </c>
      <c r="D112" s="87">
        <f>(23.23+2.9*1)*10.764</f>
        <v>281.26331999999996</v>
      </c>
      <c r="E112" s="88"/>
      <c r="F112" s="40">
        <v>0</v>
      </c>
      <c r="G112" s="40">
        <f t="shared" ref="G112:G119" si="2">D112*1.45+F112</f>
        <v>407.83181399999995</v>
      </c>
      <c r="H112" s="40" t="s">
        <v>49</v>
      </c>
      <c r="I112" s="86" t="s">
        <v>153</v>
      </c>
      <c r="J112" s="86"/>
    </row>
    <row r="113" spans="1:10" ht="15.75" hidden="1" x14ac:dyDescent="0.25">
      <c r="A113" s="87">
        <v>3</v>
      </c>
      <c r="B113" s="88"/>
      <c r="C113" s="40" t="s">
        <v>130</v>
      </c>
      <c r="D113" s="87">
        <f>(16.47+2.75*1.25)*10.764</f>
        <v>214.28432999999998</v>
      </c>
      <c r="E113" s="88"/>
      <c r="F113" s="40">
        <v>0</v>
      </c>
      <c r="G113" s="40">
        <f t="shared" si="2"/>
        <v>310.71227849999997</v>
      </c>
      <c r="H113" s="40" t="s">
        <v>49</v>
      </c>
      <c r="I113" s="86" t="s">
        <v>153</v>
      </c>
      <c r="J113" s="86"/>
    </row>
    <row r="114" spans="1:10" ht="30.75" hidden="1" customHeight="1" x14ac:dyDescent="0.25">
      <c r="A114" s="87">
        <v>4</v>
      </c>
      <c r="B114" s="88"/>
      <c r="C114" s="40" t="s">
        <v>130</v>
      </c>
      <c r="D114" s="87">
        <f t="shared" ref="D114:D119" si="3">(16.47+2.75*1.25)*10.764</f>
        <v>214.28432999999998</v>
      </c>
      <c r="E114" s="88"/>
      <c r="F114" s="40">
        <v>0</v>
      </c>
      <c r="G114" s="40">
        <f t="shared" si="2"/>
        <v>310.71227849999997</v>
      </c>
      <c r="H114" s="40" t="s">
        <v>49</v>
      </c>
      <c r="I114" s="86" t="s">
        <v>153</v>
      </c>
      <c r="J114" s="86"/>
    </row>
    <row r="115" spans="1:10" ht="15.75" x14ac:dyDescent="0.25">
      <c r="A115" s="87">
        <v>5</v>
      </c>
      <c r="B115" s="88"/>
      <c r="C115" s="40" t="s">
        <v>130</v>
      </c>
      <c r="D115" s="87">
        <f t="shared" si="3"/>
        <v>214.28432999999998</v>
      </c>
      <c r="E115" s="88"/>
      <c r="F115" s="40">
        <v>0</v>
      </c>
      <c r="G115" s="40">
        <f t="shared" si="2"/>
        <v>310.71227849999997</v>
      </c>
      <c r="H115" s="40" t="s">
        <v>49</v>
      </c>
      <c r="I115" s="86" t="s">
        <v>153</v>
      </c>
      <c r="J115" s="86"/>
    </row>
    <row r="116" spans="1:10" ht="15.75" x14ac:dyDescent="0.25">
      <c r="A116" s="87">
        <v>6</v>
      </c>
      <c r="B116" s="88"/>
      <c r="C116" s="40" t="s">
        <v>130</v>
      </c>
      <c r="D116" s="87">
        <f t="shared" si="3"/>
        <v>214.28432999999998</v>
      </c>
      <c r="E116" s="88"/>
      <c r="F116" s="40">
        <v>0</v>
      </c>
      <c r="G116" s="40">
        <f t="shared" si="2"/>
        <v>310.71227849999997</v>
      </c>
      <c r="H116" s="40" t="s">
        <v>49</v>
      </c>
      <c r="I116" s="86" t="s">
        <v>153</v>
      </c>
      <c r="J116" s="86"/>
    </row>
    <row r="117" spans="1:10" ht="15.75" x14ac:dyDescent="0.25">
      <c r="A117" s="87">
        <v>7</v>
      </c>
      <c r="B117" s="88"/>
      <c r="C117" s="40" t="s">
        <v>130</v>
      </c>
      <c r="D117" s="87">
        <f t="shared" si="3"/>
        <v>214.28432999999998</v>
      </c>
      <c r="E117" s="88"/>
      <c r="F117" s="40">
        <v>0</v>
      </c>
      <c r="G117" s="40">
        <f t="shared" si="2"/>
        <v>310.71227849999997</v>
      </c>
      <c r="H117" s="40" t="s">
        <v>49</v>
      </c>
      <c r="I117" s="86" t="s">
        <v>153</v>
      </c>
      <c r="J117" s="86"/>
    </row>
    <row r="118" spans="1:10" ht="15.75" x14ac:dyDescent="0.25">
      <c r="A118" s="87">
        <v>8</v>
      </c>
      <c r="B118" s="88"/>
      <c r="C118" s="40" t="s">
        <v>130</v>
      </c>
      <c r="D118" s="87">
        <f t="shared" si="3"/>
        <v>214.28432999999998</v>
      </c>
      <c r="E118" s="88"/>
      <c r="F118" s="40">
        <v>0</v>
      </c>
      <c r="G118" s="40">
        <f t="shared" si="2"/>
        <v>310.71227849999997</v>
      </c>
      <c r="H118" s="40" t="s">
        <v>49</v>
      </c>
      <c r="I118" s="86" t="s">
        <v>153</v>
      </c>
      <c r="J118" s="86"/>
    </row>
    <row r="119" spans="1:10" ht="15.75" x14ac:dyDescent="0.25">
      <c r="A119" s="87">
        <v>9</v>
      </c>
      <c r="B119" s="88"/>
      <c r="C119" s="40" t="s">
        <v>130</v>
      </c>
      <c r="D119" s="87">
        <f t="shared" si="3"/>
        <v>214.28432999999998</v>
      </c>
      <c r="E119" s="88"/>
      <c r="F119" s="40">
        <v>0</v>
      </c>
      <c r="G119" s="40">
        <f t="shared" si="2"/>
        <v>310.71227849999997</v>
      </c>
      <c r="H119" s="40" t="s">
        <v>49</v>
      </c>
      <c r="I119" s="86" t="s">
        <v>153</v>
      </c>
      <c r="J119" s="86"/>
    </row>
    <row r="120" spans="1:10" ht="157.5" customHeight="1" x14ac:dyDescent="0.25">
      <c r="A120" s="140" t="s">
        <v>240</v>
      </c>
      <c r="B120" s="141"/>
      <c r="C120" s="141"/>
      <c r="D120" s="141"/>
      <c r="E120" s="141"/>
      <c r="F120" s="141"/>
      <c r="G120" s="141"/>
      <c r="H120" s="141"/>
      <c r="I120" s="141"/>
      <c r="J120" s="142"/>
    </row>
    <row r="121" spans="1:10" x14ac:dyDescent="0.25">
      <c r="A121" s="108" t="s">
        <v>28</v>
      </c>
      <c r="B121" s="109"/>
      <c r="C121" s="109"/>
      <c r="D121" s="109"/>
      <c r="E121" s="109"/>
      <c r="F121" s="109"/>
      <c r="G121" s="109"/>
      <c r="H121" s="109"/>
      <c r="I121" s="109"/>
      <c r="J121" s="110"/>
    </row>
    <row r="122" spans="1:10" x14ac:dyDescent="0.25">
      <c r="A122" s="89" t="s">
        <v>35</v>
      </c>
      <c r="B122" s="90"/>
      <c r="C122" s="90"/>
      <c r="D122" s="90"/>
      <c r="E122" s="90"/>
      <c r="F122" s="90"/>
      <c r="G122" s="90"/>
      <c r="H122" s="90"/>
      <c r="I122" s="90"/>
      <c r="J122" s="91"/>
    </row>
    <row r="123" spans="1:10" x14ac:dyDescent="0.25">
      <c r="A123" s="108" t="s">
        <v>29</v>
      </c>
      <c r="B123" s="109"/>
      <c r="C123" s="109"/>
      <c r="D123" s="109"/>
      <c r="E123" s="109"/>
      <c r="F123" s="109"/>
      <c r="G123" s="109"/>
      <c r="H123" s="109"/>
      <c r="I123" s="109"/>
      <c r="J123" s="110"/>
    </row>
    <row r="124" spans="1:10" x14ac:dyDescent="0.25">
      <c r="A124" s="89" t="s">
        <v>36</v>
      </c>
      <c r="B124" s="90"/>
      <c r="C124" s="90"/>
      <c r="D124" s="90"/>
      <c r="E124" s="90"/>
      <c r="F124" s="90"/>
      <c r="G124" s="90"/>
      <c r="H124" s="90"/>
      <c r="I124" s="90"/>
      <c r="J124" s="91"/>
    </row>
    <row r="125" spans="1:10" x14ac:dyDescent="0.25">
      <c r="A125" s="95" t="s">
        <v>59</v>
      </c>
      <c r="B125" s="96"/>
      <c r="C125" s="96"/>
      <c r="D125" s="96"/>
      <c r="E125" s="96"/>
      <c r="F125" s="96"/>
      <c r="G125" s="96"/>
      <c r="H125" s="96"/>
      <c r="I125" s="96"/>
      <c r="J125" s="97"/>
    </row>
    <row r="126" spans="1:10" x14ac:dyDescent="0.25">
      <c r="A126" s="89" t="s">
        <v>37</v>
      </c>
      <c r="B126" s="90"/>
      <c r="C126" s="90"/>
      <c r="D126" s="90"/>
      <c r="E126" s="90"/>
      <c r="F126" s="90"/>
      <c r="G126" s="90"/>
      <c r="H126" s="90"/>
      <c r="I126" s="90"/>
      <c r="J126" s="91"/>
    </row>
    <row r="127" spans="1:10" x14ac:dyDescent="0.25">
      <c r="A127" s="89" t="s">
        <v>38</v>
      </c>
      <c r="B127" s="90"/>
      <c r="C127" s="90"/>
      <c r="D127" s="90"/>
      <c r="E127" s="90"/>
      <c r="F127" s="90"/>
      <c r="G127" s="90"/>
      <c r="H127" s="90"/>
      <c r="I127" s="90"/>
      <c r="J127" s="91"/>
    </row>
    <row r="128" spans="1:10" x14ac:dyDescent="0.25">
      <c r="A128" s="92" t="s">
        <v>39</v>
      </c>
      <c r="B128" s="93"/>
      <c r="C128" s="93"/>
      <c r="D128" s="93"/>
      <c r="E128" s="93"/>
      <c r="F128" s="93"/>
      <c r="G128" s="93"/>
      <c r="H128" s="93"/>
      <c r="I128" s="93"/>
      <c r="J128" s="94"/>
    </row>
    <row r="129" spans="1:10" ht="25.5" customHeight="1" x14ac:dyDescent="0.25">
      <c r="A129" s="98" t="s">
        <v>187</v>
      </c>
      <c r="B129" s="98"/>
      <c r="C129" s="98"/>
      <c r="D129" s="98"/>
      <c r="E129" s="98"/>
      <c r="F129" s="98"/>
      <c r="G129" s="98"/>
      <c r="H129" s="98"/>
      <c r="I129" s="98"/>
      <c r="J129" s="98"/>
    </row>
    <row r="130" spans="1:10" ht="55.5" customHeight="1" x14ac:dyDescent="0.25">
      <c r="A130" s="98"/>
      <c r="B130" s="98"/>
      <c r="C130" s="98"/>
      <c r="D130" s="98"/>
      <c r="E130" s="98"/>
      <c r="F130" s="98"/>
      <c r="G130" s="98"/>
      <c r="H130" s="98"/>
      <c r="I130" s="98"/>
      <c r="J130" s="98"/>
    </row>
    <row r="131" spans="1:10" x14ac:dyDescent="0.25">
      <c r="A131" s="85" t="s">
        <v>176</v>
      </c>
      <c r="B131" s="85"/>
      <c r="C131" s="85"/>
      <c r="D131" s="85"/>
      <c r="E131" s="61" t="str">
        <f>F8</f>
        <v>Avani Residency</v>
      </c>
    </row>
    <row r="149" spans="12:12" x14ac:dyDescent="0.25">
      <c r="L149"/>
    </row>
    <row r="169" spans="9:9" x14ac:dyDescent="0.25">
      <c r="I169"/>
    </row>
    <row r="178" spans="1:2" x14ac:dyDescent="0.25">
      <c r="A178" s="85" t="s">
        <v>177</v>
      </c>
      <c r="B178" s="85"/>
    </row>
  </sheetData>
  <mergeCells count="278">
    <mergeCell ref="A53:J53"/>
    <mergeCell ref="H47:J47"/>
    <mergeCell ref="A48:J48"/>
    <mergeCell ref="A82:J82"/>
    <mergeCell ref="A92:F92"/>
    <mergeCell ref="G92:J92"/>
    <mergeCell ref="A90:F90"/>
    <mergeCell ref="G90:J90"/>
    <mergeCell ref="G88:J88"/>
    <mergeCell ref="A87:F87"/>
    <mergeCell ref="A89:F89"/>
    <mergeCell ref="G89:J89"/>
    <mergeCell ref="G87:J87"/>
    <mergeCell ref="A54:B54"/>
    <mergeCell ref="C54:J54"/>
    <mergeCell ref="F55:G55"/>
    <mergeCell ref="I55:J55"/>
    <mergeCell ref="A56:B56"/>
    <mergeCell ref="C56:J56"/>
    <mergeCell ref="A57:B57"/>
    <mergeCell ref="D57:E57"/>
    <mergeCell ref="H57:J57"/>
    <mergeCell ref="D51:J51"/>
    <mergeCell ref="A50:B50"/>
    <mergeCell ref="A30:J30"/>
    <mergeCell ref="F39:J39"/>
    <mergeCell ref="A40:E40"/>
    <mergeCell ref="C43:F43"/>
    <mergeCell ref="F47:G47"/>
    <mergeCell ref="A45:B45"/>
    <mergeCell ref="A47:C47"/>
    <mergeCell ref="A34:J35"/>
    <mergeCell ref="F36:J36"/>
    <mergeCell ref="C32:J32"/>
    <mergeCell ref="H43:J43"/>
    <mergeCell ref="H44:J44"/>
    <mergeCell ref="A33:J33"/>
    <mergeCell ref="A31:B31"/>
    <mergeCell ref="F50:J50"/>
    <mergeCell ref="A51:C51"/>
    <mergeCell ref="C31:J31"/>
    <mergeCell ref="A37:E37"/>
    <mergeCell ref="A32:B32"/>
    <mergeCell ref="F37:J37"/>
    <mergeCell ref="F38:J38"/>
    <mergeCell ref="A42:J42"/>
    <mergeCell ref="D47:E47"/>
    <mergeCell ref="C44:F44"/>
    <mergeCell ref="A41:E41"/>
    <mergeCell ref="I49:J49"/>
    <mergeCell ref="A49:C49"/>
    <mergeCell ref="A1:J1"/>
    <mergeCell ref="A52:E52"/>
    <mergeCell ref="F52:J52"/>
    <mergeCell ref="A46:E46"/>
    <mergeCell ref="F46:H46"/>
    <mergeCell ref="C45:F45"/>
    <mergeCell ref="F49:H49"/>
    <mergeCell ref="F40:J40"/>
    <mergeCell ref="G28:H28"/>
    <mergeCell ref="A28:B28"/>
    <mergeCell ref="C28:D28"/>
    <mergeCell ref="C27:D27"/>
    <mergeCell ref="E27:F27"/>
    <mergeCell ref="H17:J17"/>
    <mergeCell ref="A23:E23"/>
    <mergeCell ref="I12:J12"/>
    <mergeCell ref="C12:G12"/>
    <mergeCell ref="A13:B13"/>
    <mergeCell ref="C13:J13"/>
    <mergeCell ref="A43:B43"/>
    <mergeCell ref="F41:J41"/>
    <mergeCell ref="F22:J22"/>
    <mergeCell ref="A24:E24"/>
    <mergeCell ref="I27:J27"/>
    <mergeCell ref="A83:J83"/>
    <mergeCell ref="A84:J85"/>
    <mergeCell ref="A86:J86"/>
    <mergeCell ref="A123:J123"/>
    <mergeCell ref="A120:J120"/>
    <mergeCell ref="A121:J121"/>
    <mergeCell ref="A122:J122"/>
    <mergeCell ref="A100:J100"/>
    <mergeCell ref="I101:J101"/>
    <mergeCell ref="A101:B101"/>
    <mergeCell ref="D101:E101"/>
    <mergeCell ref="A102:B102"/>
    <mergeCell ref="D102:E102"/>
    <mergeCell ref="A95:F95"/>
    <mergeCell ref="I102:J102"/>
    <mergeCell ref="A91:F91"/>
    <mergeCell ref="G93:J93"/>
    <mergeCell ref="G94:J94"/>
    <mergeCell ref="A88:F88"/>
    <mergeCell ref="G91:J91"/>
    <mergeCell ref="I105:J105"/>
    <mergeCell ref="A99:J99"/>
    <mergeCell ref="I109:J109"/>
    <mergeCell ref="G95:J95"/>
    <mergeCell ref="I104:J104"/>
    <mergeCell ref="A96:J96"/>
    <mergeCell ref="A97:J97"/>
    <mergeCell ref="D49:E49"/>
    <mergeCell ref="I103:J103"/>
    <mergeCell ref="A44:B44"/>
    <mergeCell ref="A38:E38"/>
    <mergeCell ref="A39:E39"/>
    <mergeCell ref="A98:B98"/>
    <mergeCell ref="D98:E98"/>
    <mergeCell ref="I98:J98"/>
    <mergeCell ref="I46:J46"/>
    <mergeCell ref="A94:F94"/>
    <mergeCell ref="A93:F93"/>
    <mergeCell ref="D58:E58"/>
    <mergeCell ref="F57:G57"/>
    <mergeCell ref="F58:G67"/>
    <mergeCell ref="H58:J67"/>
    <mergeCell ref="A59:B59"/>
    <mergeCell ref="D59:E59"/>
    <mergeCell ref="A60:B60"/>
    <mergeCell ref="D60:E60"/>
    <mergeCell ref="C50:E50"/>
    <mergeCell ref="A81:B81"/>
    <mergeCell ref="F11:J11"/>
    <mergeCell ref="A14:B14"/>
    <mergeCell ref="C14:E14"/>
    <mergeCell ref="F14:G14"/>
    <mergeCell ref="A15:B15"/>
    <mergeCell ref="C15:E15"/>
    <mergeCell ref="F15:G15"/>
    <mergeCell ref="H15:J15"/>
    <mergeCell ref="A16:B16"/>
    <mergeCell ref="C16:E16"/>
    <mergeCell ref="F16:G16"/>
    <mergeCell ref="H16:J16"/>
    <mergeCell ref="I28:J28"/>
    <mergeCell ref="A29:J29"/>
    <mergeCell ref="E28:F28"/>
    <mergeCell ref="A22:E22"/>
    <mergeCell ref="C26:D26"/>
    <mergeCell ref="E26:F26"/>
    <mergeCell ref="G26:H26"/>
    <mergeCell ref="F8:J8"/>
    <mergeCell ref="F10:J10"/>
    <mergeCell ref="A12:B12"/>
    <mergeCell ref="A8:E8"/>
    <mergeCell ref="F25:J25"/>
    <mergeCell ref="A20:E21"/>
    <mergeCell ref="F20:J21"/>
    <mergeCell ref="F17:G17"/>
    <mergeCell ref="A18:E19"/>
    <mergeCell ref="F18:J19"/>
    <mergeCell ref="A9:E9"/>
    <mergeCell ref="F9:J9"/>
    <mergeCell ref="C17:E17"/>
    <mergeCell ref="F23:J23"/>
    <mergeCell ref="H14:J14"/>
    <mergeCell ref="A10:E10"/>
    <mergeCell ref="A11:E11"/>
    <mergeCell ref="I115:J115"/>
    <mergeCell ref="I111:J111"/>
    <mergeCell ref="I112:J112"/>
    <mergeCell ref="I113:J113"/>
    <mergeCell ref="A110:J110"/>
    <mergeCell ref="A2:J2"/>
    <mergeCell ref="A3:E3"/>
    <mergeCell ref="F3:J3"/>
    <mergeCell ref="A4:E4"/>
    <mergeCell ref="F4:J4"/>
    <mergeCell ref="A6:E6"/>
    <mergeCell ref="F6:J6"/>
    <mergeCell ref="A5:E5"/>
    <mergeCell ref="F5:J5"/>
    <mergeCell ref="I26:J26"/>
    <mergeCell ref="A25:E25"/>
    <mergeCell ref="F24:J24"/>
    <mergeCell ref="A17:B17"/>
    <mergeCell ref="A26:B26"/>
    <mergeCell ref="A7:E7"/>
    <mergeCell ref="F7:J7"/>
    <mergeCell ref="A36:E36"/>
    <mergeCell ref="G27:H27"/>
    <mergeCell ref="A27:B27"/>
    <mergeCell ref="A178:B178"/>
    <mergeCell ref="A118:B118"/>
    <mergeCell ref="D118:E118"/>
    <mergeCell ref="A119:B119"/>
    <mergeCell ref="D117:E117"/>
    <mergeCell ref="A112:B112"/>
    <mergeCell ref="D112:E112"/>
    <mergeCell ref="A113:B113"/>
    <mergeCell ref="D119:E119"/>
    <mergeCell ref="A115:B115"/>
    <mergeCell ref="D115:E115"/>
    <mergeCell ref="A116:B116"/>
    <mergeCell ref="A128:J128"/>
    <mergeCell ref="A125:J125"/>
    <mergeCell ref="A126:J126"/>
    <mergeCell ref="A127:J127"/>
    <mergeCell ref="A129:J130"/>
    <mergeCell ref="I116:J116"/>
    <mergeCell ref="I117:J117"/>
    <mergeCell ref="I118:J118"/>
    <mergeCell ref="I119:J119"/>
    <mergeCell ref="A117:B117"/>
    <mergeCell ref="D116:E116"/>
    <mergeCell ref="I114:J114"/>
    <mergeCell ref="A131:D131"/>
    <mergeCell ref="A103:B103"/>
    <mergeCell ref="D103:E103"/>
    <mergeCell ref="A109:B109"/>
    <mergeCell ref="D109:E109"/>
    <mergeCell ref="D104:E104"/>
    <mergeCell ref="D105:E105"/>
    <mergeCell ref="A106:B106"/>
    <mergeCell ref="D106:E106"/>
    <mergeCell ref="A107:B107"/>
    <mergeCell ref="D113:E113"/>
    <mergeCell ref="A114:B114"/>
    <mergeCell ref="D114:E114"/>
    <mergeCell ref="A104:B104"/>
    <mergeCell ref="A111:B111"/>
    <mergeCell ref="D111:E111"/>
    <mergeCell ref="A108:B108"/>
    <mergeCell ref="D108:E108"/>
    <mergeCell ref="A124:J124"/>
    <mergeCell ref="I107:J107"/>
    <mergeCell ref="I108:J108"/>
    <mergeCell ref="D107:E107"/>
    <mergeCell ref="I106:J106"/>
    <mergeCell ref="A105:B105"/>
    <mergeCell ref="D81:E81"/>
    <mergeCell ref="A68:B68"/>
    <mergeCell ref="A71:B71"/>
    <mergeCell ref="D71:E71"/>
    <mergeCell ref="F71:G71"/>
    <mergeCell ref="H71:J71"/>
    <mergeCell ref="H45:J45"/>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D80:E80"/>
    <mergeCell ref="A79:B79"/>
    <mergeCell ref="D79:E79"/>
    <mergeCell ref="A80:B80"/>
    <mergeCell ref="A66:B66"/>
    <mergeCell ref="D66:E66"/>
    <mergeCell ref="A67:B67"/>
    <mergeCell ref="D67:E67"/>
    <mergeCell ref="A58:B58"/>
    <mergeCell ref="C68:J68"/>
    <mergeCell ref="F69:G69"/>
    <mergeCell ref="I69:J69"/>
    <mergeCell ref="A70:B70"/>
    <mergeCell ref="C70:J70"/>
    <mergeCell ref="A61:B61"/>
    <mergeCell ref="D61:E61"/>
    <mergeCell ref="A62:B62"/>
    <mergeCell ref="D62:E62"/>
    <mergeCell ref="A63:B63"/>
    <mergeCell ref="D63:E63"/>
    <mergeCell ref="A64:B64"/>
    <mergeCell ref="D64:E64"/>
    <mergeCell ref="A65:B65"/>
    <mergeCell ref="D65:E65"/>
  </mergeCells>
  <phoneticPr fontId="0" type="noConversion"/>
  <hyperlinks>
    <hyperlink ref="C32" r:id="rId1"/>
  </hyperlinks>
  <pageMargins left="0.55118110236220474" right="0.55118110236220474" top="0.86614173228346458" bottom="1.1811023622047245" header="0.19685039370078741" footer="0.19685039370078741"/>
  <pageSetup paperSize="9" scale="94" fitToHeight="0" orientation="portrait" r:id="rId2"/>
  <headerFooter>
    <oddHeader>&amp;C&amp;G</oddHeader>
    <oddFooter>&amp;L&amp;"Times New Roman,Bold"Ref No: &amp;F&amp;C&amp;G&amp;R&amp;P</oddFooter>
  </headerFooter>
  <rowBreaks count="2" manualBreakCount="2">
    <brk id="130" max="16383" man="1"/>
    <brk id="17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6" sqref="C6:C7"/>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1" max="12" width="9.5703125" bestFit="1" customWidth="1"/>
    <col min="13" max="13" width="16.5703125" customWidth="1"/>
  </cols>
  <sheetData>
    <row r="2" spans="1:15" x14ac:dyDescent="0.25">
      <c r="A2" t="s">
        <v>155</v>
      </c>
      <c r="B2" s="10" t="s">
        <v>156</v>
      </c>
      <c r="C2" s="10">
        <v>2</v>
      </c>
    </row>
    <row r="3" spans="1:15" x14ac:dyDescent="0.25">
      <c r="B3" t="s">
        <v>157</v>
      </c>
      <c r="C3" t="s">
        <v>158</v>
      </c>
    </row>
    <row r="4" spans="1:15" x14ac:dyDescent="0.25">
      <c r="A4" t="s">
        <v>159</v>
      </c>
      <c r="B4" s="3">
        <v>10</v>
      </c>
      <c r="C4" s="3">
        <v>10</v>
      </c>
      <c r="D4" s="11"/>
      <c r="E4" s="11">
        <f>(100/B4)*C4</f>
        <v>100</v>
      </c>
    </row>
    <row r="5" spans="1:15" x14ac:dyDescent="0.25">
      <c r="A5" t="s">
        <v>160</v>
      </c>
      <c r="B5" t="s">
        <v>161</v>
      </c>
      <c r="C5" t="s">
        <v>162</v>
      </c>
      <c r="E5" s="15">
        <f>(100/B6)*C6</f>
        <v>100</v>
      </c>
      <c r="I5" s="3" t="s">
        <v>163</v>
      </c>
      <c r="J5" s="3" t="s">
        <v>164</v>
      </c>
      <c r="K5" s="3" t="s">
        <v>165</v>
      </c>
      <c r="L5" s="3" t="s">
        <v>142</v>
      </c>
      <c r="M5" s="3" t="s">
        <v>143</v>
      </c>
      <c r="N5" s="3" t="s">
        <v>166</v>
      </c>
      <c r="O5" s="3" t="s">
        <v>144</v>
      </c>
    </row>
    <row r="6" spans="1:15" x14ac:dyDescent="0.25">
      <c r="B6" s="3">
        <f>C2+1</f>
        <v>3</v>
      </c>
      <c r="C6" s="3">
        <v>3</v>
      </c>
      <c r="E6" s="15">
        <f>(100/B8)*C8</f>
        <v>66.666666666666671</v>
      </c>
      <c r="F6" s="12" t="s">
        <v>167</v>
      </c>
      <c r="I6" s="12">
        <f>C4</f>
        <v>10</v>
      </c>
      <c r="J6" s="18">
        <f>40/B6*C6</f>
        <v>40</v>
      </c>
      <c r="K6" s="18">
        <f>15/B8*C8</f>
        <v>10</v>
      </c>
      <c r="L6" s="18">
        <f>10/B10*C10</f>
        <v>0</v>
      </c>
      <c r="M6" s="12">
        <f>10/B12*C12</f>
        <v>0</v>
      </c>
      <c r="N6" s="12">
        <f>5/B14*C14</f>
        <v>0</v>
      </c>
      <c r="O6" s="12">
        <f>5/B16*C16</f>
        <v>0</v>
      </c>
    </row>
    <row r="7" spans="1:15" x14ac:dyDescent="0.25">
      <c r="A7" t="s">
        <v>168</v>
      </c>
      <c r="B7" t="s">
        <v>169</v>
      </c>
      <c r="C7" t="s">
        <v>170</v>
      </c>
      <c r="E7" s="15">
        <f>(100/B10)*C10</f>
        <v>0</v>
      </c>
      <c r="F7" s="3" t="s">
        <v>171</v>
      </c>
      <c r="G7" s="3"/>
      <c r="H7" s="3"/>
      <c r="I7" s="3">
        <f>I6+20</f>
        <v>30</v>
      </c>
      <c r="J7" s="16">
        <f>30/B6*C6</f>
        <v>30</v>
      </c>
      <c r="K7" s="16">
        <f>15/B8*C8</f>
        <v>10</v>
      </c>
      <c r="L7" s="16">
        <f>10/B10*C10</f>
        <v>0</v>
      </c>
      <c r="M7" s="3">
        <f>5/B12*C12</f>
        <v>0</v>
      </c>
      <c r="N7" s="3">
        <f>5/B14*C14</f>
        <v>0</v>
      </c>
      <c r="O7" s="3">
        <f>5/B16*C16</f>
        <v>0</v>
      </c>
    </row>
    <row r="8" spans="1:15" x14ac:dyDescent="0.25">
      <c r="B8" s="3">
        <f>C2+1</f>
        <v>3</v>
      </c>
      <c r="C8" s="3">
        <v>2</v>
      </c>
      <c r="D8" s="11"/>
      <c r="E8" s="15">
        <f>(100/B12)*C12</f>
        <v>0</v>
      </c>
    </row>
    <row r="9" spans="1:15" x14ac:dyDescent="0.25">
      <c r="A9" t="s">
        <v>172</v>
      </c>
      <c r="B9" t="s">
        <v>169</v>
      </c>
      <c r="C9" t="s">
        <v>170</v>
      </c>
      <c r="E9" s="15">
        <f>(100/B14)*C14</f>
        <v>0</v>
      </c>
    </row>
    <row r="10" spans="1:15" x14ac:dyDescent="0.25">
      <c r="B10" s="3">
        <f>C2+1</f>
        <v>3</v>
      </c>
      <c r="C10" s="3">
        <v>0</v>
      </c>
      <c r="D10" s="11"/>
      <c r="E10" s="15">
        <f>(100/B16)*C16</f>
        <v>0</v>
      </c>
    </row>
    <row r="11" spans="1:15" x14ac:dyDescent="0.25">
      <c r="A11" t="s">
        <v>143</v>
      </c>
      <c r="B11" t="s">
        <v>169</v>
      </c>
      <c r="C11" t="s">
        <v>170</v>
      </c>
    </row>
    <row r="12" spans="1:15" x14ac:dyDescent="0.25">
      <c r="B12" s="3">
        <f>C2+1</f>
        <v>3</v>
      </c>
      <c r="C12" s="3">
        <v>0</v>
      </c>
      <c r="D12" s="11"/>
      <c r="F12" s="3"/>
      <c r="G12" s="3" t="s">
        <v>167</v>
      </c>
      <c r="H12" s="3" t="s">
        <v>173</v>
      </c>
      <c r="L12" s="11" t="s">
        <v>174</v>
      </c>
    </row>
    <row r="13" spans="1:15" ht="31.5" customHeight="1" x14ac:dyDescent="0.25">
      <c r="A13" s="13" t="s">
        <v>166</v>
      </c>
      <c r="B13" t="s">
        <v>169</v>
      </c>
      <c r="C13" t="s">
        <v>170</v>
      </c>
      <c r="F13" s="3" t="s">
        <v>140</v>
      </c>
      <c r="G13" s="3">
        <f>I6</f>
        <v>10</v>
      </c>
      <c r="H13" s="3">
        <f>I7</f>
        <v>30</v>
      </c>
      <c r="L13" s="11" t="s">
        <v>174</v>
      </c>
    </row>
    <row r="14" spans="1:15" x14ac:dyDescent="0.25">
      <c r="B14" s="3">
        <f>C2+1</f>
        <v>3</v>
      </c>
      <c r="C14" s="3">
        <v>0</v>
      </c>
      <c r="D14" s="11"/>
      <c r="F14" s="3" t="s">
        <v>141</v>
      </c>
      <c r="G14" s="16">
        <f>J6</f>
        <v>40</v>
      </c>
      <c r="H14" s="16">
        <f>J7</f>
        <v>30</v>
      </c>
      <c r="L14" s="11"/>
    </row>
    <row r="15" spans="1:15" x14ac:dyDescent="0.25">
      <c r="A15" t="s">
        <v>144</v>
      </c>
      <c r="B15" t="s">
        <v>169</v>
      </c>
      <c r="C15" t="s">
        <v>170</v>
      </c>
      <c r="F15" s="3" t="s">
        <v>165</v>
      </c>
      <c r="G15" s="16">
        <f>K6</f>
        <v>10</v>
      </c>
      <c r="H15" s="16">
        <f>K7</f>
        <v>10</v>
      </c>
      <c r="L15" s="11"/>
    </row>
    <row r="16" spans="1:15" x14ac:dyDescent="0.25">
      <c r="B16" s="3">
        <f>C2+1</f>
        <v>3</v>
      </c>
      <c r="C16" s="3">
        <v>0</v>
      </c>
      <c r="D16" s="11"/>
      <c r="F16" s="3" t="s">
        <v>142</v>
      </c>
      <c r="G16" s="16">
        <f>L6</f>
        <v>0</v>
      </c>
      <c r="H16" s="16">
        <f>L7</f>
        <v>0</v>
      </c>
      <c r="L16" s="11"/>
    </row>
    <row r="17" spans="6:12" x14ac:dyDescent="0.25">
      <c r="F17" s="3" t="s">
        <v>143</v>
      </c>
      <c r="G17" s="16">
        <f>M6</f>
        <v>0</v>
      </c>
      <c r="H17" s="16">
        <f>M7</f>
        <v>0</v>
      </c>
      <c r="L17" s="11"/>
    </row>
    <row r="18" spans="6:12" ht="29.25" customHeight="1" x14ac:dyDescent="0.25">
      <c r="F18" s="14" t="s">
        <v>166</v>
      </c>
      <c r="G18" s="16">
        <f>N6</f>
        <v>0</v>
      </c>
      <c r="H18" s="16">
        <f>N7</f>
        <v>0</v>
      </c>
      <c r="I18" s="17"/>
      <c r="L18" s="11"/>
    </row>
    <row r="19" spans="6:12" x14ac:dyDescent="0.25">
      <c r="F19" s="3" t="s">
        <v>144</v>
      </c>
      <c r="G19" s="16">
        <f>O6</f>
        <v>0</v>
      </c>
      <c r="H19" s="16">
        <f>O7</f>
        <v>0</v>
      </c>
      <c r="I19" s="17"/>
      <c r="L19" s="11"/>
    </row>
    <row r="20" spans="6:12" x14ac:dyDescent="0.25">
      <c r="F20" s="3" t="s">
        <v>175</v>
      </c>
      <c r="G20" s="16">
        <f>G13+G14+G15+G16+G17+G18+G19</f>
        <v>60</v>
      </c>
      <c r="H20" s="16">
        <f>H13+H14+H15+H16+H17+H18+H19</f>
        <v>70</v>
      </c>
      <c r="I20" s="17"/>
      <c r="L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3" workbookViewId="0">
      <selection activeCell="E9" sqref="E9"/>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customWidth="1"/>
    <col min="9" max="9" width="12.7109375" customWidth="1"/>
    <col min="10" max="10" width="15.140625" customWidth="1"/>
    <col min="11" max="12" width="9.5703125" bestFit="1" customWidth="1"/>
    <col min="13" max="13" width="16.5703125" customWidth="1"/>
  </cols>
  <sheetData>
    <row r="2" spans="1:15" x14ac:dyDescent="0.25">
      <c r="A2" t="s">
        <v>155</v>
      </c>
      <c r="B2" s="10" t="s">
        <v>156</v>
      </c>
      <c r="C2" s="10">
        <v>3</v>
      </c>
    </row>
    <row r="3" spans="1:15" x14ac:dyDescent="0.25">
      <c r="B3" t="s">
        <v>157</v>
      </c>
      <c r="C3" t="s">
        <v>158</v>
      </c>
    </row>
    <row r="4" spans="1:15" x14ac:dyDescent="0.25">
      <c r="A4" t="s">
        <v>159</v>
      </c>
      <c r="B4" s="3">
        <v>10</v>
      </c>
      <c r="C4" s="3">
        <v>10</v>
      </c>
      <c r="D4" s="11"/>
      <c r="E4" s="11">
        <f>(100/B4)*C4</f>
        <v>100</v>
      </c>
    </row>
    <row r="5" spans="1:15" x14ac:dyDescent="0.25">
      <c r="A5" t="s">
        <v>160</v>
      </c>
      <c r="B5" t="s">
        <v>161</v>
      </c>
      <c r="C5" t="s">
        <v>162</v>
      </c>
      <c r="E5" s="15">
        <f>(100/B6)*C6</f>
        <v>75</v>
      </c>
      <c r="I5" s="3" t="s">
        <v>163</v>
      </c>
      <c r="J5" s="3" t="s">
        <v>164</v>
      </c>
      <c r="K5" s="3" t="s">
        <v>165</v>
      </c>
      <c r="L5" s="3" t="s">
        <v>142</v>
      </c>
      <c r="M5" s="3" t="s">
        <v>143</v>
      </c>
      <c r="N5" s="3" t="s">
        <v>166</v>
      </c>
      <c r="O5" s="3" t="s">
        <v>144</v>
      </c>
    </row>
    <row r="6" spans="1:15" x14ac:dyDescent="0.25">
      <c r="B6" s="3">
        <f>C2+1</f>
        <v>4</v>
      </c>
      <c r="C6" s="3">
        <v>3</v>
      </c>
      <c r="E6" s="15">
        <f>(100/B8)*C8</f>
        <v>50</v>
      </c>
      <c r="F6" s="12" t="s">
        <v>167</v>
      </c>
      <c r="I6" s="12">
        <f>C4</f>
        <v>10</v>
      </c>
      <c r="J6" s="18">
        <f>40/B6*C6</f>
        <v>30</v>
      </c>
      <c r="K6" s="18">
        <f>15/B8*C8</f>
        <v>7.5</v>
      </c>
      <c r="L6" s="18">
        <f>10/B10*C10</f>
        <v>0</v>
      </c>
      <c r="M6" s="18">
        <f>10/B12*C12</f>
        <v>0</v>
      </c>
      <c r="N6" s="12">
        <f>5/B14*C14</f>
        <v>0</v>
      </c>
      <c r="O6" s="12">
        <f>5/B16*C16</f>
        <v>0</v>
      </c>
    </row>
    <row r="7" spans="1:15" x14ac:dyDescent="0.25">
      <c r="A7" t="s">
        <v>168</v>
      </c>
      <c r="B7" t="s">
        <v>169</v>
      </c>
      <c r="C7" t="s">
        <v>170</v>
      </c>
      <c r="E7" s="15">
        <f>(100/B10)*C10</f>
        <v>0</v>
      </c>
      <c r="F7" s="3" t="s">
        <v>171</v>
      </c>
      <c r="G7" s="3"/>
      <c r="H7" s="3"/>
      <c r="I7" s="3">
        <f>I6+20</f>
        <v>30</v>
      </c>
      <c r="J7" s="16">
        <f>30/B6*C6</f>
        <v>22.5</v>
      </c>
      <c r="K7" s="16">
        <f>15/B8*C8</f>
        <v>7.5</v>
      </c>
      <c r="L7" s="16">
        <f>10/B10*C10</f>
        <v>0</v>
      </c>
      <c r="M7" s="16">
        <f>5/B12*C12</f>
        <v>0</v>
      </c>
      <c r="N7" s="3">
        <f>5/B14*C14</f>
        <v>0</v>
      </c>
      <c r="O7" s="3">
        <f>5/B16*C16</f>
        <v>0</v>
      </c>
    </row>
    <row r="8" spans="1:15" x14ac:dyDescent="0.25">
      <c r="B8" s="3">
        <f>C2+1</f>
        <v>4</v>
      </c>
      <c r="C8" s="3">
        <v>2</v>
      </c>
      <c r="D8" s="11"/>
      <c r="E8" s="15">
        <f>(100/B12)*C12</f>
        <v>0</v>
      </c>
    </row>
    <row r="9" spans="1:15" x14ac:dyDescent="0.25">
      <c r="A9" t="s">
        <v>172</v>
      </c>
      <c r="B9" t="s">
        <v>169</v>
      </c>
      <c r="C9" t="s">
        <v>170</v>
      </c>
      <c r="E9" s="15">
        <f>(100/B14)*C14</f>
        <v>0</v>
      </c>
    </row>
    <row r="10" spans="1:15" x14ac:dyDescent="0.25">
      <c r="B10" s="3">
        <f>C2+1</f>
        <v>4</v>
      </c>
      <c r="C10" s="3">
        <v>0</v>
      </c>
      <c r="D10" s="11"/>
      <c r="E10" s="15">
        <f>(100/B16)*C16</f>
        <v>0</v>
      </c>
    </row>
    <row r="11" spans="1:15" x14ac:dyDescent="0.25">
      <c r="A11" t="s">
        <v>143</v>
      </c>
      <c r="B11" t="s">
        <v>169</v>
      </c>
      <c r="C11" t="s">
        <v>170</v>
      </c>
    </row>
    <row r="12" spans="1:15" x14ac:dyDescent="0.25">
      <c r="B12" s="3">
        <f>C2+1</f>
        <v>4</v>
      </c>
      <c r="C12" s="3">
        <v>0</v>
      </c>
      <c r="D12" s="11"/>
      <c r="F12" s="3"/>
      <c r="G12" s="3" t="s">
        <v>167</v>
      </c>
      <c r="H12" s="3" t="s">
        <v>173</v>
      </c>
      <c r="L12" s="11" t="s">
        <v>174</v>
      </c>
    </row>
    <row r="13" spans="1:15" ht="31.5" customHeight="1" x14ac:dyDescent="0.25">
      <c r="A13" s="13" t="s">
        <v>166</v>
      </c>
      <c r="B13" t="s">
        <v>169</v>
      </c>
      <c r="C13" t="s">
        <v>170</v>
      </c>
      <c r="F13" s="3" t="s">
        <v>140</v>
      </c>
      <c r="G13" s="3">
        <f>I6</f>
        <v>10</v>
      </c>
      <c r="H13" s="3">
        <f>I7</f>
        <v>30</v>
      </c>
      <c r="L13" s="11" t="s">
        <v>174</v>
      </c>
    </row>
    <row r="14" spans="1:15" x14ac:dyDescent="0.25">
      <c r="B14" s="3">
        <f>C2+1</f>
        <v>4</v>
      </c>
      <c r="C14" s="3">
        <v>0</v>
      </c>
      <c r="D14" s="11"/>
      <c r="F14" s="3" t="s">
        <v>141</v>
      </c>
      <c r="G14" s="16">
        <f>J6</f>
        <v>30</v>
      </c>
      <c r="H14" s="16">
        <f>J7</f>
        <v>22.5</v>
      </c>
      <c r="L14" s="11"/>
    </row>
    <row r="15" spans="1:15" x14ac:dyDescent="0.25">
      <c r="A15" t="s">
        <v>144</v>
      </c>
      <c r="B15" t="s">
        <v>169</v>
      </c>
      <c r="C15" t="s">
        <v>170</v>
      </c>
      <c r="F15" s="3" t="s">
        <v>165</v>
      </c>
      <c r="G15" s="16">
        <f>K6</f>
        <v>7.5</v>
      </c>
      <c r="H15" s="16">
        <f>K7</f>
        <v>7.5</v>
      </c>
      <c r="L15" s="11"/>
    </row>
    <row r="16" spans="1:15" x14ac:dyDescent="0.25">
      <c r="B16" s="3">
        <f>C2+1</f>
        <v>4</v>
      </c>
      <c r="C16" s="3">
        <v>0</v>
      </c>
      <c r="D16" s="11"/>
      <c r="F16" s="3" t="s">
        <v>142</v>
      </c>
      <c r="G16" s="16">
        <f>L6</f>
        <v>0</v>
      </c>
      <c r="H16" s="16">
        <f>L7</f>
        <v>0</v>
      </c>
      <c r="L16" s="11"/>
    </row>
    <row r="17" spans="6:12" x14ac:dyDescent="0.25">
      <c r="F17" s="3" t="s">
        <v>143</v>
      </c>
      <c r="G17" s="16">
        <f>M6</f>
        <v>0</v>
      </c>
      <c r="H17" s="16">
        <f>M7</f>
        <v>0</v>
      </c>
      <c r="L17" s="11"/>
    </row>
    <row r="18" spans="6:12" ht="29.25" customHeight="1" x14ac:dyDescent="0.25">
      <c r="F18" s="14" t="s">
        <v>166</v>
      </c>
      <c r="G18" s="16">
        <f>N6</f>
        <v>0</v>
      </c>
      <c r="H18" s="16">
        <f>N7</f>
        <v>0</v>
      </c>
      <c r="L18" s="11"/>
    </row>
    <row r="19" spans="6:12" x14ac:dyDescent="0.25">
      <c r="F19" s="3" t="s">
        <v>144</v>
      </c>
      <c r="G19" s="16">
        <f>O6</f>
        <v>0</v>
      </c>
      <c r="H19" s="16">
        <f>O7</f>
        <v>0</v>
      </c>
      <c r="L19" s="11"/>
    </row>
    <row r="20" spans="6:12" x14ac:dyDescent="0.25">
      <c r="F20" s="3" t="s">
        <v>175</v>
      </c>
      <c r="G20" s="16">
        <f>G13+G14+G15+G16+G17+G18+G19</f>
        <v>47.5</v>
      </c>
      <c r="H20" s="16">
        <f>H13+H14+H15+H16+H17+H18+H19</f>
        <v>60</v>
      </c>
      <c r="L20"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topLeftCell="A10" workbookViewId="0">
      <selection activeCell="J31" sqref="J31"/>
    </sheetView>
  </sheetViews>
  <sheetFormatPr defaultRowHeight="15" x14ac:dyDescent="0.25"/>
  <cols>
    <col min="1" max="1" width="10.28515625" bestFit="1" customWidth="1"/>
  </cols>
  <sheetData>
    <row r="2" spans="1:2" x14ac:dyDescent="0.25">
      <c r="A2" s="19">
        <v>44120</v>
      </c>
      <c r="B2" t="s">
        <v>178</v>
      </c>
    </row>
    <row r="24" spans="1:2" x14ac:dyDescent="0.25">
      <c r="A24" s="19">
        <v>44230</v>
      </c>
      <c r="B24" t="s">
        <v>178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C20" sqref="C20"/>
    </sheetView>
  </sheetViews>
  <sheetFormatPr defaultColWidth="8.7109375" defaultRowHeight="15" x14ac:dyDescent="0.25"/>
  <cols>
    <col min="1" max="1" width="10.28515625" style="21" bestFit="1" customWidth="1"/>
    <col min="2" max="2" width="22.140625" style="21" customWidth="1"/>
    <col min="3" max="3" width="37" style="21" customWidth="1"/>
    <col min="4" max="5" width="11.42578125" style="21" customWidth="1"/>
    <col min="6" max="6" width="14" style="21" customWidth="1"/>
    <col min="7" max="7" width="20" style="21" customWidth="1"/>
    <col min="8" max="8" width="16.42578125" style="21" customWidth="1"/>
    <col min="9" max="16384" width="8.7109375" style="21"/>
  </cols>
  <sheetData>
    <row r="1" spans="1:9" x14ac:dyDescent="0.25">
      <c r="A1" s="20">
        <v>44119</v>
      </c>
      <c r="B1" s="21" t="s">
        <v>178</v>
      </c>
    </row>
    <row r="2" spans="1:9" x14ac:dyDescent="0.25">
      <c r="A2" s="22"/>
      <c r="B2" s="22"/>
      <c r="C2" s="22"/>
      <c r="D2" s="22"/>
      <c r="E2" s="22"/>
      <c r="F2" s="22"/>
      <c r="G2" s="22"/>
      <c r="H2" s="22"/>
    </row>
    <row r="3" spans="1:9" x14ac:dyDescent="0.25">
      <c r="A3" s="22"/>
      <c r="B3" s="153" t="s">
        <v>179</v>
      </c>
      <c r="C3" s="153"/>
      <c r="D3" s="153"/>
      <c r="E3" s="153"/>
      <c r="F3" s="153"/>
      <c r="G3" s="153"/>
      <c r="H3" s="153"/>
    </row>
    <row r="4" spans="1:9" x14ac:dyDescent="0.25">
      <c r="A4" s="22"/>
      <c r="B4" s="23" t="s">
        <v>180</v>
      </c>
      <c r="C4" s="23" t="s">
        <v>181</v>
      </c>
      <c r="D4" s="23" t="s">
        <v>104</v>
      </c>
      <c r="E4" s="23" t="s">
        <v>182</v>
      </c>
      <c r="F4" s="23" t="s">
        <v>183</v>
      </c>
      <c r="G4" s="23" t="s">
        <v>184</v>
      </c>
      <c r="H4" s="23" t="s">
        <v>185</v>
      </c>
    </row>
    <row r="5" spans="1:9" x14ac:dyDescent="0.25">
      <c r="A5" s="22"/>
      <c r="B5" s="24"/>
      <c r="C5" s="25"/>
      <c r="D5" s="24"/>
      <c r="E5" s="24"/>
      <c r="F5" s="26"/>
      <c r="G5" s="26"/>
      <c r="H5" s="27"/>
    </row>
    <row r="6" spans="1:9" x14ac:dyDescent="0.25">
      <c r="A6" s="22"/>
      <c r="B6" s="24"/>
      <c r="C6" s="28"/>
      <c r="D6" s="24"/>
      <c r="E6" s="24"/>
      <c r="F6" s="26"/>
      <c r="G6" s="26"/>
      <c r="H6" s="27"/>
    </row>
    <row r="7" spans="1:9" x14ac:dyDescent="0.25">
      <c r="A7" s="22"/>
      <c r="B7" s="24"/>
      <c r="C7" s="25"/>
      <c r="D7" s="24"/>
      <c r="E7" s="24"/>
      <c r="F7" s="26"/>
      <c r="G7" s="26"/>
      <c r="H7" s="27"/>
    </row>
    <row r="8" spans="1:9" x14ac:dyDescent="0.25">
      <c r="A8" s="22"/>
      <c r="B8" s="24"/>
      <c r="C8" s="28"/>
      <c r="D8" s="24"/>
      <c r="E8" s="24"/>
      <c r="F8" s="26"/>
      <c r="G8" s="26"/>
      <c r="H8" s="27"/>
    </row>
    <row r="9" spans="1:9" x14ac:dyDescent="0.25">
      <c r="A9" s="22"/>
      <c r="B9" s="24"/>
      <c r="C9" s="28"/>
      <c r="D9" s="24"/>
      <c r="E9" s="24"/>
      <c r="F9" s="26"/>
      <c r="G9" s="26"/>
      <c r="H9" s="27"/>
    </row>
    <row r="10" spans="1:9" x14ac:dyDescent="0.25">
      <c r="A10" s="22"/>
      <c r="B10" s="24"/>
      <c r="C10" s="25"/>
      <c r="D10" s="24"/>
      <c r="E10" s="24"/>
      <c r="F10" s="26"/>
      <c r="G10" s="26"/>
      <c r="H10" s="27"/>
    </row>
    <row r="11" spans="1:9" x14ac:dyDescent="0.25">
      <c r="A11" s="22"/>
      <c r="B11" s="24"/>
      <c r="C11" s="25"/>
      <c r="D11" s="24"/>
      <c r="E11" s="24"/>
      <c r="F11" s="26"/>
      <c r="G11" s="26"/>
      <c r="H11" s="27"/>
    </row>
    <row r="12" spans="1:9" x14ac:dyDescent="0.25">
      <c r="A12" s="22"/>
      <c r="B12" s="29"/>
      <c r="C12" s="24"/>
      <c r="D12" s="24"/>
      <c r="E12" s="24"/>
      <c r="F12" s="24"/>
      <c r="G12" s="30"/>
      <c r="H12" s="24"/>
    </row>
    <row r="13" spans="1:9" x14ac:dyDescent="0.25">
      <c r="B13" s="29"/>
      <c r="C13" s="24"/>
      <c r="D13" s="24"/>
      <c r="E13" s="24"/>
      <c r="F13" s="31"/>
      <c r="G13" s="29"/>
      <c r="H13" s="29"/>
      <c r="I13" s="32"/>
    </row>
  </sheetData>
  <mergeCells count="1">
    <mergeCell ref="B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4"/>
  <sheetViews>
    <sheetView topLeftCell="G1" workbookViewId="0">
      <selection activeCell="Q15" sqref="Q15:Q23"/>
    </sheetView>
  </sheetViews>
  <sheetFormatPr defaultRowHeight="15" x14ac:dyDescent="0.25"/>
  <sheetData>
    <row r="2" spans="2:23" x14ac:dyDescent="0.25">
      <c r="C2" s="6" t="s">
        <v>103</v>
      </c>
      <c r="D2" s="154"/>
      <c r="E2" s="154"/>
    </row>
    <row r="3" spans="2:23" x14ac:dyDescent="0.25">
      <c r="E3" s="5"/>
      <c r="F3" s="5"/>
      <c r="G3" s="5"/>
      <c r="H3" s="5"/>
      <c r="I3" s="5"/>
      <c r="J3" s="5"/>
    </row>
    <row r="4" spans="2:23" x14ac:dyDescent="0.25">
      <c r="B4" s="6" t="s">
        <v>104</v>
      </c>
      <c r="C4" s="4" t="s">
        <v>84</v>
      </c>
      <c r="D4" s="155" t="s">
        <v>85</v>
      </c>
      <c r="E4" s="155"/>
      <c r="F4" s="155"/>
      <c r="G4" s="7"/>
      <c r="H4" s="155" t="s">
        <v>86</v>
      </c>
      <c r="I4" s="155"/>
      <c r="J4" s="155"/>
      <c r="K4" s="155" t="s">
        <v>87</v>
      </c>
      <c r="L4" s="155"/>
      <c r="M4" s="155"/>
    </row>
    <row r="5" spans="2:23" ht="15.75" x14ac:dyDescent="0.25">
      <c r="B5" s="6">
        <v>1</v>
      </c>
      <c r="C5" s="4"/>
      <c r="D5" s="4" t="s">
        <v>88</v>
      </c>
      <c r="E5" s="4" t="s">
        <v>89</v>
      </c>
      <c r="F5" s="4" t="s">
        <v>90</v>
      </c>
      <c r="G5" s="4"/>
      <c r="H5" s="4" t="s">
        <v>88</v>
      </c>
      <c r="I5" s="4" t="s">
        <v>89</v>
      </c>
      <c r="J5" s="4" t="s">
        <v>90</v>
      </c>
      <c r="K5" s="4" t="s">
        <v>88</v>
      </c>
      <c r="L5" s="4" t="s">
        <v>89</v>
      </c>
      <c r="M5" s="4" t="s">
        <v>90</v>
      </c>
      <c r="N5" s="8">
        <v>1</v>
      </c>
      <c r="O5" s="8">
        <v>1</v>
      </c>
      <c r="P5" s="8" t="s">
        <v>129</v>
      </c>
      <c r="Q5" s="8">
        <f>25.54*10.764</f>
        <v>274.91255999999998</v>
      </c>
      <c r="R5" s="8">
        <v>0</v>
      </c>
      <c r="S5" s="8">
        <f>R5+Q5</f>
        <v>274.91255999999998</v>
      </c>
      <c r="T5" s="8">
        <v>0</v>
      </c>
      <c r="U5" s="8">
        <f>S5*1.45+T5</f>
        <v>398.62321199999997</v>
      </c>
      <c r="V5" s="86" t="s">
        <v>49</v>
      </c>
      <c r="W5" s="86"/>
    </row>
    <row r="6" spans="2:23" ht="15.75" x14ac:dyDescent="0.25">
      <c r="C6" s="3" t="s">
        <v>91</v>
      </c>
      <c r="D6" s="3"/>
      <c r="E6" s="3"/>
      <c r="F6" s="3">
        <f>D6*E6</f>
        <v>0</v>
      </c>
      <c r="G6" s="3" t="s">
        <v>105</v>
      </c>
      <c r="H6" s="3"/>
      <c r="I6" s="3"/>
      <c r="J6" s="3">
        <f>H6*I6</f>
        <v>0</v>
      </c>
      <c r="K6" s="3"/>
      <c r="L6" s="3"/>
      <c r="M6" s="3">
        <f>K6*L6</f>
        <v>0</v>
      </c>
      <c r="N6" s="8">
        <v>2</v>
      </c>
      <c r="O6" s="8">
        <v>2</v>
      </c>
      <c r="P6" s="8" t="s">
        <v>129</v>
      </c>
      <c r="Q6" s="8">
        <f>25.54*10.764</f>
        <v>274.91255999999998</v>
      </c>
      <c r="R6" s="8">
        <v>0</v>
      </c>
      <c r="S6" s="8">
        <f t="shared" ref="S6:S13" si="0">R6+Q6</f>
        <v>274.91255999999998</v>
      </c>
      <c r="T6" s="8">
        <v>0</v>
      </c>
      <c r="U6" s="8">
        <f t="shared" ref="U6:U13" si="1">S6*1.45+T6</f>
        <v>398.62321199999997</v>
      </c>
      <c r="V6" s="86" t="s">
        <v>49</v>
      </c>
      <c r="W6" s="86"/>
    </row>
    <row r="7" spans="2:23" ht="15.75" x14ac:dyDescent="0.25">
      <c r="C7" s="3"/>
      <c r="D7" s="3"/>
      <c r="E7" s="3"/>
      <c r="F7" s="3">
        <f t="shared" ref="F7:F33" si="2">D7*E7</f>
        <v>0</v>
      </c>
      <c r="G7" s="3" t="s">
        <v>106</v>
      </c>
      <c r="H7" s="3"/>
      <c r="I7" s="3"/>
      <c r="J7" s="3">
        <f t="shared" ref="J7:J29" si="3">H7*I7</f>
        <v>0</v>
      </c>
      <c r="K7" s="3"/>
      <c r="L7" s="3"/>
      <c r="M7" s="3">
        <f t="shared" ref="M7:M29" si="4">K7*L7</f>
        <v>0</v>
      </c>
      <c r="N7" s="8">
        <v>3</v>
      </c>
      <c r="O7" s="8">
        <v>3</v>
      </c>
      <c r="P7" s="8" t="s">
        <v>130</v>
      </c>
      <c r="Q7" s="8">
        <f>16.32*10.764</f>
        <v>175.66847999999999</v>
      </c>
      <c r="R7" s="8">
        <v>0</v>
      </c>
      <c r="S7" s="8">
        <f t="shared" si="0"/>
        <v>175.66847999999999</v>
      </c>
      <c r="T7" s="8">
        <v>0</v>
      </c>
      <c r="U7" s="8">
        <f t="shared" si="1"/>
        <v>254.71929599999999</v>
      </c>
      <c r="V7" s="86" t="s">
        <v>49</v>
      </c>
      <c r="W7" s="86"/>
    </row>
    <row r="8" spans="2:23" ht="15.75" x14ac:dyDescent="0.25">
      <c r="C8" s="3"/>
      <c r="D8" s="3"/>
      <c r="E8" s="3"/>
      <c r="F8" s="3">
        <f t="shared" si="2"/>
        <v>0</v>
      </c>
      <c r="G8" s="3"/>
      <c r="H8" s="3"/>
      <c r="I8" s="3"/>
      <c r="J8" s="3">
        <f t="shared" si="3"/>
        <v>0</v>
      </c>
      <c r="K8" s="3"/>
      <c r="L8" s="3"/>
      <c r="M8" s="3">
        <f t="shared" si="4"/>
        <v>0</v>
      </c>
      <c r="N8" s="8">
        <v>4</v>
      </c>
      <c r="O8" s="8">
        <v>4</v>
      </c>
      <c r="P8" s="8" t="s">
        <v>130</v>
      </c>
      <c r="Q8" s="8">
        <f t="shared" ref="Q8:Q13" si="5">16.32*10.764</f>
        <v>175.66847999999999</v>
      </c>
      <c r="R8" s="8">
        <v>0</v>
      </c>
      <c r="S8" s="8">
        <f t="shared" si="0"/>
        <v>175.66847999999999</v>
      </c>
      <c r="T8" s="8">
        <v>0</v>
      </c>
      <c r="U8" s="8">
        <f t="shared" si="1"/>
        <v>254.71929599999999</v>
      </c>
      <c r="V8" s="86" t="s">
        <v>49</v>
      </c>
      <c r="W8" s="86"/>
    </row>
    <row r="9" spans="2:23" ht="15.75" x14ac:dyDescent="0.25">
      <c r="C9" s="3" t="s">
        <v>94</v>
      </c>
      <c r="D9" s="3"/>
      <c r="E9" s="3"/>
      <c r="F9" s="3">
        <f t="shared" si="2"/>
        <v>0</v>
      </c>
      <c r="G9" s="3" t="s">
        <v>105</v>
      </c>
      <c r="H9" s="3"/>
      <c r="I9" s="3"/>
      <c r="J9" s="3">
        <f t="shared" si="3"/>
        <v>0</v>
      </c>
      <c r="K9" s="3"/>
      <c r="L9" s="3"/>
      <c r="M9" s="3">
        <f t="shared" si="4"/>
        <v>0</v>
      </c>
      <c r="N9" s="8">
        <v>5</v>
      </c>
      <c r="O9" s="8">
        <v>5</v>
      </c>
      <c r="P9" s="8" t="s">
        <v>130</v>
      </c>
      <c r="Q9" s="8">
        <f t="shared" si="5"/>
        <v>175.66847999999999</v>
      </c>
      <c r="R9" s="8">
        <v>0</v>
      </c>
      <c r="S9" s="8">
        <f t="shared" si="0"/>
        <v>175.66847999999999</v>
      </c>
      <c r="T9" s="8">
        <v>0</v>
      </c>
      <c r="U9" s="8">
        <f t="shared" si="1"/>
        <v>254.71929599999999</v>
      </c>
      <c r="V9" s="86" t="s">
        <v>49</v>
      </c>
      <c r="W9" s="86"/>
    </row>
    <row r="10" spans="2:23" ht="15.75" x14ac:dyDescent="0.25">
      <c r="C10" s="3"/>
      <c r="D10" s="3"/>
      <c r="E10" s="3"/>
      <c r="F10" s="3">
        <f t="shared" si="2"/>
        <v>0</v>
      </c>
      <c r="G10" s="3" t="s">
        <v>106</v>
      </c>
      <c r="H10" s="3"/>
      <c r="I10" s="3"/>
      <c r="J10" s="3">
        <f t="shared" si="3"/>
        <v>0</v>
      </c>
      <c r="K10" s="3"/>
      <c r="L10" s="3"/>
      <c r="M10" s="3">
        <f t="shared" si="4"/>
        <v>0</v>
      </c>
      <c r="N10" s="8">
        <v>6</v>
      </c>
      <c r="O10" s="8">
        <v>6</v>
      </c>
      <c r="P10" s="8" t="s">
        <v>130</v>
      </c>
      <c r="Q10" s="8">
        <f t="shared" si="5"/>
        <v>175.66847999999999</v>
      </c>
      <c r="R10" s="8">
        <v>0</v>
      </c>
      <c r="S10" s="8">
        <f t="shared" si="0"/>
        <v>175.66847999999999</v>
      </c>
      <c r="T10" s="8">
        <v>0</v>
      </c>
      <c r="U10" s="8">
        <f t="shared" si="1"/>
        <v>254.71929599999999</v>
      </c>
      <c r="V10" s="86" t="s">
        <v>49</v>
      </c>
      <c r="W10" s="86"/>
    </row>
    <row r="11" spans="2:23" ht="15.75" x14ac:dyDescent="0.25">
      <c r="C11" s="3"/>
      <c r="D11" s="3"/>
      <c r="E11" s="3"/>
      <c r="F11" s="3">
        <f t="shared" si="2"/>
        <v>0</v>
      </c>
      <c r="G11" s="3"/>
      <c r="H11" s="3"/>
      <c r="I11" s="3"/>
      <c r="J11" s="3">
        <f t="shared" si="3"/>
        <v>0</v>
      </c>
      <c r="K11" s="3"/>
      <c r="L11" s="3"/>
      <c r="M11" s="3">
        <f t="shared" si="4"/>
        <v>0</v>
      </c>
      <c r="N11" s="8">
        <v>7</v>
      </c>
      <c r="O11" s="8">
        <v>7</v>
      </c>
      <c r="P11" s="8" t="s">
        <v>130</v>
      </c>
      <c r="Q11" s="8">
        <f t="shared" si="5"/>
        <v>175.66847999999999</v>
      </c>
      <c r="R11" s="8">
        <v>0</v>
      </c>
      <c r="S11" s="8">
        <f t="shared" si="0"/>
        <v>175.66847999999999</v>
      </c>
      <c r="T11" s="8">
        <v>0</v>
      </c>
      <c r="U11" s="8">
        <f t="shared" si="1"/>
        <v>254.71929599999999</v>
      </c>
      <c r="V11" s="86" t="s">
        <v>49</v>
      </c>
      <c r="W11" s="86"/>
    </row>
    <row r="12" spans="2:23" ht="15.75" x14ac:dyDescent="0.25">
      <c r="C12" s="3"/>
      <c r="D12" s="3"/>
      <c r="E12" s="3"/>
      <c r="F12" s="3">
        <f t="shared" si="2"/>
        <v>0</v>
      </c>
      <c r="G12" s="3"/>
      <c r="H12" s="3"/>
      <c r="I12" s="3"/>
      <c r="J12" s="3">
        <f t="shared" si="3"/>
        <v>0</v>
      </c>
      <c r="K12" s="3"/>
      <c r="L12" s="3"/>
      <c r="M12" s="3">
        <f t="shared" si="4"/>
        <v>0</v>
      </c>
      <c r="N12" s="8">
        <v>8</v>
      </c>
      <c r="O12" s="8">
        <v>8</v>
      </c>
      <c r="P12" s="8" t="s">
        <v>130</v>
      </c>
      <c r="Q12" s="8">
        <f t="shared" si="5"/>
        <v>175.66847999999999</v>
      </c>
      <c r="R12" s="8">
        <v>0</v>
      </c>
      <c r="S12" s="8">
        <f t="shared" si="0"/>
        <v>175.66847999999999</v>
      </c>
      <c r="T12" s="8">
        <v>0</v>
      </c>
      <c r="U12" s="8">
        <f t="shared" si="1"/>
        <v>254.71929599999999</v>
      </c>
      <c r="V12" s="86" t="s">
        <v>49</v>
      </c>
      <c r="W12" s="86"/>
    </row>
    <row r="13" spans="2:23" ht="15.75" x14ac:dyDescent="0.25">
      <c r="C13" s="3" t="s">
        <v>92</v>
      </c>
      <c r="D13" s="3"/>
      <c r="E13" s="3"/>
      <c r="F13" s="3">
        <f t="shared" si="2"/>
        <v>0</v>
      </c>
      <c r="G13" s="3" t="s">
        <v>105</v>
      </c>
      <c r="H13" s="3"/>
      <c r="I13" s="3"/>
      <c r="J13" s="3">
        <f t="shared" si="3"/>
        <v>0</v>
      </c>
      <c r="K13" s="3"/>
      <c r="L13" s="3"/>
      <c r="M13" s="3">
        <f t="shared" si="4"/>
        <v>0</v>
      </c>
      <c r="N13" s="8">
        <v>9</v>
      </c>
      <c r="O13" s="8">
        <v>9</v>
      </c>
      <c r="P13" s="8" t="s">
        <v>130</v>
      </c>
      <c r="Q13" s="8">
        <f t="shared" si="5"/>
        <v>175.66847999999999</v>
      </c>
      <c r="R13" s="8">
        <v>0</v>
      </c>
      <c r="S13" s="8">
        <f t="shared" si="0"/>
        <v>175.66847999999999</v>
      </c>
      <c r="T13" s="8">
        <v>0</v>
      </c>
      <c r="U13" s="8">
        <f t="shared" si="1"/>
        <v>254.71929599999999</v>
      </c>
      <c r="V13" s="86" t="s">
        <v>49</v>
      </c>
      <c r="W13" s="86"/>
    </row>
    <row r="14" spans="2:23" ht="15.75" x14ac:dyDescent="0.25">
      <c r="C14" s="3"/>
      <c r="D14" s="3"/>
      <c r="E14" s="3"/>
      <c r="F14" s="3">
        <f t="shared" si="2"/>
        <v>0</v>
      </c>
      <c r="G14" s="3" t="s">
        <v>106</v>
      </c>
      <c r="H14" s="3"/>
      <c r="I14" s="3"/>
      <c r="J14" s="3">
        <f t="shared" si="3"/>
        <v>0</v>
      </c>
      <c r="K14" s="3"/>
      <c r="L14" s="3"/>
      <c r="M14" s="3">
        <f t="shared" si="4"/>
        <v>0</v>
      </c>
      <c r="N14" s="156" t="s">
        <v>131</v>
      </c>
      <c r="O14" s="157"/>
      <c r="P14" s="157"/>
      <c r="Q14" s="157"/>
      <c r="R14" s="157"/>
      <c r="S14" s="157"/>
      <c r="T14" s="157"/>
      <c r="U14" s="157"/>
      <c r="V14" s="157"/>
      <c r="W14" s="158"/>
    </row>
    <row r="15" spans="2:23" ht="15.75" x14ac:dyDescent="0.25">
      <c r="C15" s="3"/>
      <c r="D15" s="3"/>
      <c r="E15" s="3"/>
      <c r="F15" s="3">
        <f t="shared" si="2"/>
        <v>0</v>
      </c>
      <c r="G15" s="3"/>
      <c r="H15" s="3"/>
      <c r="I15" s="3"/>
      <c r="J15" s="3">
        <f t="shared" si="3"/>
        <v>0</v>
      </c>
      <c r="K15" s="3"/>
      <c r="L15" s="3"/>
      <c r="M15" s="3">
        <f t="shared" si="4"/>
        <v>0</v>
      </c>
      <c r="N15" s="8">
        <v>10</v>
      </c>
      <c r="O15" s="8">
        <v>1</v>
      </c>
      <c r="P15" s="8" t="s">
        <v>129</v>
      </c>
      <c r="Q15" s="8">
        <f>23.23*10.764</f>
        <v>250.04772</v>
      </c>
      <c r="R15" s="8">
        <v>0</v>
      </c>
      <c r="S15" s="8">
        <f>R15+Q15</f>
        <v>250.04772</v>
      </c>
      <c r="T15" s="8">
        <v>0</v>
      </c>
      <c r="U15" s="8">
        <f>S15*1.45+T15</f>
        <v>362.56919399999998</v>
      </c>
      <c r="V15" s="86" t="s">
        <v>49</v>
      </c>
      <c r="W15" s="86"/>
    </row>
    <row r="16" spans="2:23" ht="15.75" x14ac:dyDescent="0.25">
      <c r="C16" s="3"/>
      <c r="D16" s="3"/>
      <c r="E16" s="3"/>
      <c r="F16" s="3">
        <f t="shared" si="2"/>
        <v>0</v>
      </c>
      <c r="G16" s="3"/>
      <c r="H16" s="3"/>
      <c r="I16" s="3"/>
      <c r="J16" s="3">
        <f t="shared" si="3"/>
        <v>0</v>
      </c>
      <c r="K16" s="3"/>
      <c r="L16" s="3"/>
      <c r="M16" s="3">
        <f t="shared" si="4"/>
        <v>0</v>
      </c>
      <c r="N16" s="8">
        <v>11</v>
      </c>
      <c r="O16" s="8">
        <v>2</v>
      </c>
      <c r="P16" s="8" t="s">
        <v>129</v>
      </c>
      <c r="Q16" s="8">
        <f>23.23*10.764</f>
        <v>250.04772</v>
      </c>
      <c r="R16" s="8">
        <v>0</v>
      </c>
      <c r="S16" s="8">
        <f t="shared" ref="S16:S23" si="6">R16+Q16</f>
        <v>250.04772</v>
      </c>
      <c r="T16" s="8">
        <v>0</v>
      </c>
      <c r="U16" s="8">
        <f t="shared" ref="U16:U23" si="7">S16*1.45+T16</f>
        <v>362.56919399999998</v>
      </c>
      <c r="V16" s="86" t="s">
        <v>49</v>
      </c>
      <c r="W16" s="86"/>
    </row>
    <row r="17" spans="3:23" ht="15.75" x14ac:dyDescent="0.25">
      <c r="C17" s="3" t="s">
        <v>93</v>
      </c>
      <c r="D17" s="3"/>
      <c r="E17" s="3"/>
      <c r="F17" s="3">
        <f t="shared" si="2"/>
        <v>0</v>
      </c>
      <c r="G17" s="3" t="s">
        <v>105</v>
      </c>
      <c r="H17" s="3"/>
      <c r="I17" s="3"/>
      <c r="J17" s="3">
        <f t="shared" si="3"/>
        <v>0</v>
      </c>
      <c r="K17" s="3"/>
      <c r="L17" s="3"/>
      <c r="M17" s="3">
        <f t="shared" si="4"/>
        <v>0</v>
      </c>
      <c r="N17" s="8">
        <v>12</v>
      </c>
      <c r="O17" s="8">
        <v>3</v>
      </c>
      <c r="P17" s="8" t="s">
        <v>130</v>
      </c>
      <c r="Q17" s="8">
        <f>16.47*10.764</f>
        <v>177.28307999999998</v>
      </c>
      <c r="R17" s="8">
        <v>0</v>
      </c>
      <c r="S17" s="8">
        <f t="shared" si="6"/>
        <v>177.28307999999998</v>
      </c>
      <c r="T17" s="8">
        <v>0</v>
      </c>
      <c r="U17" s="8">
        <f t="shared" si="7"/>
        <v>257.06046599999996</v>
      </c>
      <c r="V17" s="86" t="s">
        <v>49</v>
      </c>
      <c r="W17" s="86"/>
    </row>
    <row r="18" spans="3:23" ht="15.75" x14ac:dyDescent="0.25">
      <c r="C18" s="3"/>
      <c r="D18" s="3"/>
      <c r="E18" s="3"/>
      <c r="F18" s="3">
        <f t="shared" si="2"/>
        <v>0</v>
      </c>
      <c r="G18" s="3" t="s">
        <v>106</v>
      </c>
      <c r="H18" s="3"/>
      <c r="I18" s="3"/>
      <c r="J18" s="3">
        <f t="shared" si="3"/>
        <v>0</v>
      </c>
      <c r="K18" s="3"/>
      <c r="L18" s="3"/>
      <c r="M18" s="3">
        <f t="shared" si="4"/>
        <v>0</v>
      </c>
      <c r="N18" s="8">
        <v>13</v>
      </c>
      <c r="O18" s="8">
        <v>4</v>
      </c>
      <c r="P18" s="8" t="s">
        <v>130</v>
      </c>
      <c r="Q18" s="8">
        <f t="shared" ref="Q18:Q23" si="8">16.47*10.764</f>
        <v>177.28307999999998</v>
      </c>
      <c r="R18" s="8">
        <v>0</v>
      </c>
      <c r="S18" s="8">
        <f t="shared" si="6"/>
        <v>177.28307999999998</v>
      </c>
      <c r="T18" s="8">
        <v>0</v>
      </c>
      <c r="U18" s="8">
        <f t="shared" si="7"/>
        <v>257.06046599999996</v>
      </c>
      <c r="V18" s="86" t="s">
        <v>49</v>
      </c>
      <c r="W18" s="86"/>
    </row>
    <row r="19" spans="3:23" ht="15.75" x14ac:dyDescent="0.25">
      <c r="C19" s="3"/>
      <c r="D19" s="3"/>
      <c r="E19" s="3"/>
      <c r="F19" s="3">
        <f t="shared" si="2"/>
        <v>0</v>
      </c>
      <c r="G19" s="3"/>
      <c r="H19" s="3"/>
      <c r="I19" s="3"/>
      <c r="J19" s="3">
        <f t="shared" si="3"/>
        <v>0</v>
      </c>
      <c r="K19" s="3"/>
      <c r="L19" s="3"/>
      <c r="M19" s="3">
        <f t="shared" si="4"/>
        <v>0</v>
      </c>
      <c r="N19" s="8">
        <v>14</v>
      </c>
      <c r="O19" s="8">
        <v>5</v>
      </c>
      <c r="P19" s="8" t="s">
        <v>130</v>
      </c>
      <c r="Q19" s="8">
        <f t="shared" si="8"/>
        <v>177.28307999999998</v>
      </c>
      <c r="R19" s="8">
        <v>0</v>
      </c>
      <c r="S19" s="8">
        <f t="shared" si="6"/>
        <v>177.28307999999998</v>
      </c>
      <c r="T19" s="8">
        <v>0</v>
      </c>
      <c r="U19" s="8">
        <f t="shared" si="7"/>
        <v>257.06046599999996</v>
      </c>
      <c r="V19" s="86" t="s">
        <v>49</v>
      </c>
      <c r="W19" s="86"/>
    </row>
    <row r="20" spans="3:23" ht="15.75" x14ac:dyDescent="0.25">
      <c r="C20" s="3" t="s">
        <v>93</v>
      </c>
      <c r="D20" s="3"/>
      <c r="E20" s="3"/>
      <c r="F20" s="3">
        <f t="shared" si="2"/>
        <v>0</v>
      </c>
      <c r="G20" s="3" t="s">
        <v>105</v>
      </c>
      <c r="H20" s="3"/>
      <c r="I20" s="3"/>
      <c r="J20" s="3">
        <f t="shared" si="3"/>
        <v>0</v>
      </c>
      <c r="K20" s="3"/>
      <c r="L20" s="3"/>
      <c r="M20" s="3">
        <f t="shared" si="4"/>
        <v>0</v>
      </c>
      <c r="N20" s="8">
        <v>15</v>
      </c>
      <c r="O20" s="8">
        <v>6</v>
      </c>
      <c r="P20" s="8" t="s">
        <v>130</v>
      </c>
      <c r="Q20" s="8">
        <f t="shared" si="8"/>
        <v>177.28307999999998</v>
      </c>
      <c r="R20" s="8">
        <v>0</v>
      </c>
      <c r="S20" s="8">
        <f t="shared" si="6"/>
        <v>177.28307999999998</v>
      </c>
      <c r="T20" s="8">
        <v>0</v>
      </c>
      <c r="U20" s="8">
        <f t="shared" si="7"/>
        <v>257.06046599999996</v>
      </c>
      <c r="V20" s="86" t="s">
        <v>49</v>
      </c>
      <c r="W20" s="86"/>
    </row>
    <row r="21" spans="3:23" ht="15.75" x14ac:dyDescent="0.25">
      <c r="C21" s="3"/>
      <c r="D21" s="3"/>
      <c r="E21" s="3"/>
      <c r="F21" s="3">
        <f t="shared" si="2"/>
        <v>0</v>
      </c>
      <c r="G21" s="3" t="s">
        <v>106</v>
      </c>
      <c r="H21" s="3"/>
      <c r="I21" s="3"/>
      <c r="J21" s="3">
        <f t="shared" si="3"/>
        <v>0</v>
      </c>
      <c r="K21" s="3"/>
      <c r="L21" s="3"/>
      <c r="M21" s="3">
        <f t="shared" si="4"/>
        <v>0</v>
      </c>
      <c r="N21" s="8">
        <v>16</v>
      </c>
      <c r="O21" s="8">
        <v>7</v>
      </c>
      <c r="P21" s="8" t="s">
        <v>130</v>
      </c>
      <c r="Q21" s="8">
        <f t="shared" si="8"/>
        <v>177.28307999999998</v>
      </c>
      <c r="R21" s="8">
        <v>0</v>
      </c>
      <c r="S21" s="8">
        <f t="shared" si="6"/>
        <v>177.28307999999998</v>
      </c>
      <c r="T21" s="8">
        <v>0</v>
      </c>
      <c r="U21" s="8">
        <f t="shared" si="7"/>
        <v>257.06046599999996</v>
      </c>
      <c r="V21" s="86" t="s">
        <v>49</v>
      </c>
      <c r="W21" s="86"/>
    </row>
    <row r="22" spans="3:23" ht="15.75" x14ac:dyDescent="0.25">
      <c r="C22" s="3"/>
      <c r="D22" s="3"/>
      <c r="E22" s="3"/>
      <c r="F22" s="3">
        <f t="shared" si="2"/>
        <v>0</v>
      </c>
      <c r="G22" s="3"/>
      <c r="H22" s="3"/>
      <c r="I22" s="3"/>
      <c r="J22" s="3">
        <f t="shared" si="3"/>
        <v>0</v>
      </c>
      <c r="K22" s="3"/>
      <c r="L22" s="3"/>
      <c r="M22" s="3">
        <f t="shared" si="4"/>
        <v>0</v>
      </c>
      <c r="N22" s="8">
        <v>17</v>
      </c>
      <c r="O22" s="8">
        <v>8</v>
      </c>
      <c r="P22" s="8" t="s">
        <v>130</v>
      </c>
      <c r="Q22" s="8">
        <f t="shared" si="8"/>
        <v>177.28307999999998</v>
      </c>
      <c r="R22" s="8">
        <v>0</v>
      </c>
      <c r="S22" s="8">
        <f t="shared" si="6"/>
        <v>177.28307999999998</v>
      </c>
      <c r="T22" s="8">
        <v>0</v>
      </c>
      <c r="U22" s="8">
        <f t="shared" si="7"/>
        <v>257.06046599999996</v>
      </c>
      <c r="V22" s="86" t="s">
        <v>49</v>
      </c>
      <c r="W22" s="86"/>
    </row>
    <row r="23" spans="3:23" ht="15.75" x14ac:dyDescent="0.25">
      <c r="C23" s="3" t="s">
        <v>99</v>
      </c>
      <c r="D23" s="3"/>
      <c r="E23" s="3"/>
      <c r="F23" s="3">
        <f t="shared" si="2"/>
        <v>0</v>
      </c>
      <c r="G23" s="3" t="s">
        <v>107</v>
      </c>
      <c r="H23" s="3"/>
      <c r="I23" s="3"/>
      <c r="J23" s="3">
        <f t="shared" si="3"/>
        <v>0</v>
      </c>
      <c r="K23" s="3"/>
      <c r="L23" s="3"/>
      <c r="M23" s="3">
        <f t="shared" si="4"/>
        <v>0</v>
      </c>
      <c r="N23" s="8">
        <v>18</v>
      </c>
      <c r="O23" s="8">
        <v>9</v>
      </c>
      <c r="P23" s="8" t="s">
        <v>130</v>
      </c>
      <c r="Q23" s="8">
        <f t="shared" si="8"/>
        <v>177.28307999999998</v>
      </c>
      <c r="R23" s="8">
        <v>0</v>
      </c>
      <c r="S23" s="8">
        <f t="shared" si="6"/>
        <v>177.28307999999998</v>
      </c>
      <c r="T23" s="8">
        <v>0</v>
      </c>
      <c r="U23" s="8">
        <f t="shared" si="7"/>
        <v>257.06046599999996</v>
      </c>
      <c r="V23" s="86" t="s">
        <v>49</v>
      </c>
      <c r="W23" s="86"/>
    </row>
    <row r="24" spans="3:23" x14ac:dyDescent="0.25">
      <c r="C24" s="3" t="s">
        <v>100</v>
      </c>
      <c r="D24" s="3"/>
      <c r="E24" s="3"/>
      <c r="F24" s="3">
        <f t="shared" si="2"/>
        <v>0</v>
      </c>
      <c r="G24" s="3" t="s">
        <v>107</v>
      </c>
      <c r="H24" s="3"/>
      <c r="I24" s="3"/>
      <c r="J24" s="3">
        <f t="shared" si="3"/>
        <v>0</v>
      </c>
      <c r="K24" s="3"/>
      <c r="L24" s="3"/>
      <c r="M24" s="3">
        <f t="shared" si="4"/>
        <v>0</v>
      </c>
    </row>
    <row r="25" spans="3:23" x14ac:dyDescent="0.25">
      <c r="C25" s="3" t="s">
        <v>101</v>
      </c>
      <c r="D25" s="3"/>
      <c r="E25" s="3"/>
      <c r="F25" s="3">
        <f t="shared" si="2"/>
        <v>0</v>
      </c>
      <c r="G25" s="3" t="s">
        <v>107</v>
      </c>
      <c r="H25" s="3"/>
      <c r="I25" s="3"/>
      <c r="J25" s="3">
        <f t="shared" si="3"/>
        <v>0</v>
      </c>
      <c r="K25" s="3"/>
      <c r="L25" s="3"/>
      <c r="M25" s="3">
        <f t="shared" si="4"/>
        <v>0</v>
      </c>
    </row>
    <row r="26" spans="3:23" x14ac:dyDescent="0.25">
      <c r="C26" s="3"/>
      <c r="D26" s="3"/>
      <c r="E26" s="3"/>
      <c r="F26" s="3">
        <f t="shared" si="2"/>
        <v>0</v>
      </c>
      <c r="G26" s="3"/>
      <c r="H26" s="3"/>
      <c r="I26" s="3"/>
      <c r="J26" s="3">
        <f t="shared" si="3"/>
        <v>0</v>
      </c>
      <c r="K26" s="3"/>
      <c r="L26" s="3"/>
      <c r="M26" s="3">
        <f t="shared" si="4"/>
        <v>0</v>
      </c>
    </row>
    <row r="27" spans="3:23" x14ac:dyDescent="0.25">
      <c r="C27" s="3" t="s">
        <v>95</v>
      </c>
      <c r="D27" s="3"/>
      <c r="E27" s="3"/>
      <c r="F27" s="3">
        <f t="shared" si="2"/>
        <v>0</v>
      </c>
      <c r="G27" s="3"/>
      <c r="H27" s="3"/>
      <c r="I27" s="3"/>
      <c r="J27" s="3">
        <f t="shared" si="3"/>
        <v>0</v>
      </c>
      <c r="K27" s="3"/>
      <c r="L27" s="3"/>
      <c r="M27" s="3">
        <f t="shared" si="4"/>
        <v>0</v>
      </c>
    </row>
    <row r="28" spans="3:23" x14ac:dyDescent="0.25">
      <c r="C28" s="3" t="s">
        <v>96</v>
      </c>
      <c r="D28" s="3"/>
      <c r="E28" s="3"/>
      <c r="F28" s="3">
        <f t="shared" si="2"/>
        <v>0</v>
      </c>
      <c r="G28" s="3"/>
      <c r="H28" s="3"/>
      <c r="I28" s="3"/>
      <c r="J28" s="3">
        <f t="shared" si="3"/>
        <v>0</v>
      </c>
      <c r="K28" s="3"/>
      <c r="L28" s="3"/>
      <c r="M28" s="3">
        <f t="shared" si="4"/>
        <v>0</v>
      </c>
    </row>
    <row r="29" spans="3:23" x14ac:dyDescent="0.25">
      <c r="C29" s="3" t="s">
        <v>97</v>
      </c>
      <c r="D29" s="3"/>
      <c r="E29" s="3"/>
      <c r="F29" s="3">
        <f t="shared" si="2"/>
        <v>0</v>
      </c>
      <c r="G29" s="3"/>
      <c r="H29" s="3"/>
      <c r="I29" s="3"/>
      <c r="J29" s="3">
        <f t="shared" si="3"/>
        <v>0</v>
      </c>
      <c r="K29" s="3"/>
      <c r="L29" s="3"/>
      <c r="M29" s="3">
        <f t="shared" si="4"/>
        <v>0</v>
      </c>
    </row>
    <row r="30" spans="3:23" x14ac:dyDescent="0.25">
      <c r="C30" s="3" t="s">
        <v>98</v>
      </c>
      <c r="D30" s="3"/>
      <c r="E30" s="3"/>
      <c r="F30" s="3">
        <f t="shared" si="2"/>
        <v>0</v>
      </c>
      <c r="G30" s="3"/>
      <c r="H30" s="3"/>
      <c r="I30" s="3"/>
      <c r="J30" s="3">
        <f>H30*I30</f>
        <v>0</v>
      </c>
      <c r="K30" s="3"/>
      <c r="L30" s="3"/>
      <c r="M30" s="3">
        <f>K30*L30</f>
        <v>0</v>
      </c>
    </row>
    <row r="31" spans="3:23" x14ac:dyDescent="0.25">
      <c r="C31" s="3"/>
      <c r="D31" s="3"/>
      <c r="E31" s="3"/>
      <c r="F31" s="3">
        <f t="shared" si="2"/>
        <v>0</v>
      </c>
      <c r="G31" s="3"/>
      <c r="H31" s="3"/>
      <c r="I31" s="3"/>
      <c r="J31" s="3">
        <f>H31*I31</f>
        <v>0</v>
      </c>
      <c r="K31" s="3"/>
      <c r="L31" s="3"/>
      <c r="M31" s="3">
        <f>K31*L31</f>
        <v>0</v>
      </c>
    </row>
    <row r="32" spans="3:23" x14ac:dyDescent="0.25">
      <c r="C32" s="3"/>
      <c r="D32" s="3"/>
      <c r="E32" s="3"/>
      <c r="F32" s="3">
        <f t="shared" si="2"/>
        <v>0</v>
      </c>
      <c r="G32" s="3"/>
      <c r="H32" s="3"/>
      <c r="I32" s="3"/>
      <c r="J32" s="3">
        <f>H32*I32</f>
        <v>0</v>
      </c>
      <c r="K32" s="3"/>
      <c r="L32" s="3"/>
      <c r="M32" s="3">
        <f>K32*L32</f>
        <v>0</v>
      </c>
    </row>
    <row r="33" spans="3:13" x14ac:dyDescent="0.25">
      <c r="C33" s="3"/>
      <c r="D33" s="3"/>
      <c r="E33" s="3"/>
      <c r="F33" s="3">
        <f t="shared" si="2"/>
        <v>0</v>
      </c>
      <c r="G33" s="3"/>
      <c r="H33" s="3"/>
      <c r="I33" s="3"/>
      <c r="J33" s="3">
        <f>H33*I33</f>
        <v>0</v>
      </c>
      <c r="K33" s="3"/>
      <c r="L33" s="3"/>
      <c r="M33" s="3">
        <f>K33*L33</f>
        <v>0</v>
      </c>
    </row>
    <row r="34" spans="3:13" x14ac:dyDescent="0.25">
      <c r="C34" s="3" t="s">
        <v>102</v>
      </c>
      <c r="D34" s="3"/>
      <c r="E34" s="3">
        <f>F34*10.764</f>
        <v>0</v>
      </c>
      <c r="F34" s="3">
        <f>SUM(F6:F33)</f>
        <v>0</v>
      </c>
      <c r="G34" s="3"/>
      <c r="H34" s="3"/>
      <c r="I34" s="3">
        <f>J34*10.764</f>
        <v>0</v>
      </c>
      <c r="J34" s="3">
        <f>SUM(J6:J33)</f>
        <v>0</v>
      </c>
      <c r="K34" s="3"/>
      <c r="L34" s="3">
        <f>M34*10.764</f>
        <v>0</v>
      </c>
      <c r="M34" s="3">
        <f>SUM(M6:M33)</f>
        <v>0</v>
      </c>
    </row>
  </sheetData>
  <mergeCells count="23">
    <mergeCell ref="V19:W19"/>
    <mergeCell ref="V20:W20"/>
    <mergeCell ref="V21:W21"/>
    <mergeCell ref="V22:W22"/>
    <mergeCell ref="V23:W23"/>
    <mergeCell ref="V18:W18"/>
    <mergeCell ref="V7:W7"/>
    <mergeCell ref="V8:W8"/>
    <mergeCell ref="V9:W9"/>
    <mergeCell ref="V10:W10"/>
    <mergeCell ref="V11:W11"/>
    <mergeCell ref="V12:W12"/>
    <mergeCell ref="V13:W13"/>
    <mergeCell ref="N14:W14"/>
    <mergeCell ref="V15:W15"/>
    <mergeCell ref="V16:W16"/>
    <mergeCell ref="V17:W17"/>
    <mergeCell ref="V6:W6"/>
    <mergeCell ref="D2:E2"/>
    <mergeCell ref="D4:F4"/>
    <mergeCell ref="H4:J4"/>
    <mergeCell ref="K4:M4"/>
    <mergeCell ref="V5:W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6" t="s">
        <v>103</v>
      </c>
      <c r="D3" s="154"/>
      <c r="E3" s="154"/>
    </row>
    <row r="4" spans="2:13" x14ac:dyDescent="0.25">
      <c r="E4" s="5"/>
      <c r="F4" s="5"/>
      <c r="G4" s="5"/>
      <c r="H4" s="5"/>
      <c r="I4" s="5"/>
      <c r="J4" s="5"/>
    </row>
    <row r="5" spans="2:13" x14ac:dyDescent="0.25">
      <c r="B5" s="6" t="s">
        <v>104</v>
      </c>
      <c r="C5" s="4" t="s">
        <v>84</v>
      </c>
      <c r="D5" s="155" t="s">
        <v>85</v>
      </c>
      <c r="E5" s="155"/>
      <c r="F5" s="155"/>
      <c r="G5" s="7"/>
      <c r="H5" s="155" t="s">
        <v>86</v>
      </c>
      <c r="I5" s="155"/>
      <c r="J5" s="155"/>
      <c r="K5" s="155" t="s">
        <v>87</v>
      </c>
      <c r="L5" s="155"/>
      <c r="M5" s="155"/>
    </row>
    <row r="6" spans="2:13" x14ac:dyDescent="0.25">
      <c r="B6" s="6">
        <v>1</v>
      </c>
      <c r="C6" s="4"/>
      <c r="D6" s="4" t="s">
        <v>88</v>
      </c>
      <c r="E6" s="4" t="s">
        <v>89</v>
      </c>
      <c r="F6" s="4" t="s">
        <v>90</v>
      </c>
      <c r="G6" s="4"/>
      <c r="H6" s="4" t="s">
        <v>88</v>
      </c>
      <c r="I6" s="4" t="s">
        <v>89</v>
      </c>
      <c r="J6" s="4" t="s">
        <v>90</v>
      </c>
      <c r="K6" s="4" t="s">
        <v>88</v>
      </c>
      <c r="L6" s="4" t="s">
        <v>89</v>
      </c>
      <c r="M6" s="4" t="s">
        <v>90</v>
      </c>
    </row>
    <row r="7" spans="2:13" x14ac:dyDescent="0.25">
      <c r="C7" s="3" t="s">
        <v>91</v>
      </c>
      <c r="D7" s="3"/>
      <c r="E7" s="3"/>
      <c r="F7" s="3">
        <f>D7*E7</f>
        <v>0</v>
      </c>
      <c r="G7" s="3" t="s">
        <v>105</v>
      </c>
      <c r="H7" s="3"/>
      <c r="I7" s="3"/>
      <c r="J7" s="3">
        <f>H7*I7</f>
        <v>0</v>
      </c>
      <c r="K7" s="3"/>
      <c r="L7" s="3"/>
      <c r="M7" s="3">
        <f>K7*L7</f>
        <v>0</v>
      </c>
    </row>
    <row r="8" spans="2:13" x14ac:dyDescent="0.25">
      <c r="C8" s="3"/>
      <c r="D8" s="3"/>
      <c r="E8" s="3"/>
      <c r="F8" s="3">
        <f t="shared" ref="F8:F34" si="0">D8*E8</f>
        <v>0</v>
      </c>
      <c r="G8" s="3" t="s">
        <v>106</v>
      </c>
      <c r="H8" s="3"/>
      <c r="I8" s="3"/>
      <c r="J8" s="3">
        <f t="shared" ref="J8:J34" si="1">H8*I8</f>
        <v>0</v>
      </c>
      <c r="K8" s="3"/>
      <c r="L8" s="3"/>
      <c r="M8" s="3">
        <f t="shared" ref="M8:M34" si="2">K8*L8</f>
        <v>0</v>
      </c>
    </row>
    <row r="9" spans="2:13" x14ac:dyDescent="0.25">
      <c r="C9" s="3"/>
      <c r="D9" s="3"/>
      <c r="E9" s="3"/>
      <c r="F9" s="3">
        <f t="shared" si="0"/>
        <v>0</v>
      </c>
      <c r="G9" s="3"/>
      <c r="H9" s="3"/>
      <c r="I9" s="3"/>
      <c r="J9" s="3">
        <f t="shared" si="1"/>
        <v>0</v>
      </c>
      <c r="K9" s="3"/>
      <c r="L9" s="3"/>
      <c r="M9" s="3">
        <f t="shared" si="2"/>
        <v>0</v>
      </c>
    </row>
    <row r="10" spans="2:13" x14ac:dyDescent="0.25">
      <c r="C10" s="3" t="s">
        <v>94</v>
      </c>
      <c r="D10" s="3"/>
      <c r="E10" s="3"/>
      <c r="F10" s="3">
        <f t="shared" si="0"/>
        <v>0</v>
      </c>
      <c r="G10" s="3" t="s">
        <v>105</v>
      </c>
      <c r="H10" s="3"/>
      <c r="I10" s="3"/>
      <c r="J10" s="3">
        <f t="shared" si="1"/>
        <v>0</v>
      </c>
      <c r="K10" s="3"/>
      <c r="L10" s="3"/>
      <c r="M10" s="3">
        <f t="shared" si="2"/>
        <v>0</v>
      </c>
    </row>
    <row r="11" spans="2:13" x14ac:dyDescent="0.25">
      <c r="C11" s="3"/>
      <c r="D11" s="3"/>
      <c r="E11" s="3"/>
      <c r="F11" s="3">
        <f t="shared" si="0"/>
        <v>0</v>
      </c>
      <c r="G11" s="3" t="s">
        <v>106</v>
      </c>
      <c r="H11" s="3"/>
      <c r="I11" s="3"/>
      <c r="J11" s="3">
        <f t="shared" si="1"/>
        <v>0</v>
      </c>
      <c r="K11" s="3"/>
      <c r="L11" s="3"/>
      <c r="M11" s="3">
        <f t="shared" si="2"/>
        <v>0</v>
      </c>
    </row>
    <row r="12" spans="2:13" x14ac:dyDescent="0.25">
      <c r="C12" s="3"/>
      <c r="D12" s="3"/>
      <c r="E12" s="3"/>
      <c r="F12" s="3">
        <f t="shared" si="0"/>
        <v>0</v>
      </c>
      <c r="G12" s="3"/>
      <c r="H12" s="3"/>
      <c r="I12" s="3"/>
      <c r="J12" s="3">
        <f t="shared" si="1"/>
        <v>0</v>
      </c>
      <c r="K12" s="3"/>
      <c r="L12" s="3"/>
      <c r="M12" s="3">
        <f t="shared" si="2"/>
        <v>0</v>
      </c>
    </row>
    <row r="13" spans="2:13" x14ac:dyDescent="0.25">
      <c r="C13" s="3"/>
      <c r="D13" s="3"/>
      <c r="E13" s="3"/>
      <c r="F13" s="3">
        <f t="shared" si="0"/>
        <v>0</v>
      </c>
      <c r="G13" s="3"/>
      <c r="H13" s="3"/>
      <c r="I13" s="3"/>
      <c r="J13" s="3">
        <f t="shared" si="1"/>
        <v>0</v>
      </c>
      <c r="K13" s="3"/>
      <c r="L13" s="3"/>
      <c r="M13" s="3">
        <f t="shared" si="2"/>
        <v>0</v>
      </c>
    </row>
    <row r="14" spans="2:13" x14ac:dyDescent="0.25">
      <c r="C14" s="3" t="s">
        <v>92</v>
      </c>
      <c r="D14" s="3"/>
      <c r="E14" s="3"/>
      <c r="F14" s="3">
        <f t="shared" si="0"/>
        <v>0</v>
      </c>
      <c r="G14" s="3" t="s">
        <v>105</v>
      </c>
      <c r="H14" s="3"/>
      <c r="I14" s="3"/>
      <c r="J14" s="3">
        <f t="shared" si="1"/>
        <v>0</v>
      </c>
      <c r="K14" s="3"/>
      <c r="L14" s="3"/>
      <c r="M14" s="3">
        <f t="shared" si="2"/>
        <v>0</v>
      </c>
    </row>
    <row r="15" spans="2:13" x14ac:dyDescent="0.25">
      <c r="C15" s="3"/>
      <c r="D15" s="3"/>
      <c r="E15" s="3"/>
      <c r="F15" s="3">
        <f t="shared" si="0"/>
        <v>0</v>
      </c>
      <c r="G15" s="3" t="s">
        <v>106</v>
      </c>
      <c r="H15" s="3"/>
      <c r="I15" s="3"/>
      <c r="J15" s="3">
        <f t="shared" si="1"/>
        <v>0</v>
      </c>
      <c r="K15" s="3"/>
      <c r="L15" s="3"/>
      <c r="M15" s="3">
        <f t="shared" si="2"/>
        <v>0</v>
      </c>
    </row>
    <row r="16" spans="2:13" x14ac:dyDescent="0.25">
      <c r="C16" s="3"/>
      <c r="D16" s="3"/>
      <c r="E16" s="3"/>
      <c r="F16" s="3">
        <f t="shared" si="0"/>
        <v>0</v>
      </c>
      <c r="G16" s="3"/>
      <c r="H16" s="3"/>
      <c r="I16" s="3"/>
      <c r="J16" s="3">
        <f t="shared" si="1"/>
        <v>0</v>
      </c>
      <c r="K16" s="3"/>
      <c r="L16" s="3"/>
      <c r="M16" s="3">
        <f t="shared" si="2"/>
        <v>0</v>
      </c>
    </row>
    <row r="17" spans="3:13" x14ac:dyDescent="0.25">
      <c r="C17" s="3"/>
      <c r="D17" s="3"/>
      <c r="E17" s="3"/>
      <c r="F17" s="3">
        <f t="shared" si="0"/>
        <v>0</v>
      </c>
      <c r="G17" s="3"/>
      <c r="H17" s="3"/>
      <c r="I17" s="3"/>
      <c r="J17" s="3">
        <f t="shared" si="1"/>
        <v>0</v>
      </c>
      <c r="K17" s="3"/>
      <c r="L17" s="3"/>
      <c r="M17" s="3">
        <f t="shared" si="2"/>
        <v>0</v>
      </c>
    </row>
    <row r="18" spans="3:13" x14ac:dyDescent="0.25">
      <c r="C18" s="3" t="s">
        <v>93</v>
      </c>
      <c r="D18" s="3"/>
      <c r="E18" s="3"/>
      <c r="F18" s="3">
        <f t="shared" si="0"/>
        <v>0</v>
      </c>
      <c r="G18" s="3" t="s">
        <v>105</v>
      </c>
      <c r="H18" s="3"/>
      <c r="I18" s="3"/>
      <c r="J18" s="3">
        <f t="shared" si="1"/>
        <v>0</v>
      </c>
      <c r="K18" s="3"/>
      <c r="L18" s="3"/>
      <c r="M18" s="3">
        <f t="shared" si="2"/>
        <v>0</v>
      </c>
    </row>
    <row r="19" spans="3:13" x14ac:dyDescent="0.25">
      <c r="C19" s="3"/>
      <c r="D19" s="3"/>
      <c r="E19" s="3"/>
      <c r="F19" s="3">
        <f t="shared" si="0"/>
        <v>0</v>
      </c>
      <c r="G19" s="3" t="s">
        <v>106</v>
      </c>
      <c r="H19" s="3"/>
      <c r="I19" s="3"/>
      <c r="J19" s="3">
        <f t="shared" si="1"/>
        <v>0</v>
      </c>
      <c r="K19" s="3"/>
      <c r="L19" s="3"/>
      <c r="M19" s="3">
        <f t="shared" si="2"/>
        <v>0</v>
      </c>
    </row>
    <row r="20" spans="3:13" x14ac:dyDescent="0.25">
      <c r="C20" s="3"/>
      <c r="D20" s="3"/>
      <c r="E20" s="3"/>
      <c r="F20" s="3">
        <f t="shared" si="0"/>
        <v>0</v>
      </c>
      <c r="G20" s="3"/>
      <c r="H20" s="3"/>
      <c r="I20" s="3"/>
      <c r="J20" s="3">
        <f t="shared" si="1"/>
        <v>0</v>
      </c>
      <c r="K20" s="3"/>
      <c r="L20" s="3"/>
      <c r="M20" s="3">
        <f t="shared" si="2"/>
        <v>0</v>
      </c>
    </row>
    <row r="21" spans="3:13" x14ac:dyDescent="0.25">
      <c r="C21" s="3" t="s">
        <v>93</v>
      </c>
      <c r="D21" s="3"/>
      <c r="E21" s="3"/>
      <c r="F21" s="3">
        <f t="shared" si="0"/>
        <v>0</v>
      </c>
      <c r="G21" s="3" t="s">
        <v>105</v>
      </c>
      <c r="H21" s="3"/>
      <c r="I21" s="3"/>
      <c r="J21" s="3">
        <f t="shared" si="1"/>
        <v>0</v>
      </c>
      <c r="K21" s="3"/>
      <c r="L21" s="3"/>
      <c r="M21" s="3">
        <f t="shared" si="2"/>
        <v>0</v>
      </c>
    </row>
    <row r="22" spans="3:13" x14ac:dyDescent="0.25">
      <c r="C22" s="3"/>
      <c r="D22" s="3"/>
      <c r="E22" s="3"/>
      <c r="F22" s="3">
        <f t="shared" si="0"/>
        <v>0</v>
      </c>
      <c r="G22" s="3" t="s">
        <v>106</v>
      </c>
      <c r="H22" s="3"/>
      <c r="I22" s="3"/>
      <c r="J22" s="3">
        <f t="shared" si="1"/>
        <v>0</v>
      </c>
      <c r="K22" s="3"/>
      <c r="L22" s="3"/>
      <c r="M22" s="3">
        <f t="shared" si="2"/>
        <v>0</v>
      </c>
    </row>
    <row r="23" spans="3:13" x14ac:dyDescent="0.25">
      <c r="C23" s="3"/>
      <c r="D23" s="3"/>
      <c r="E23" s="3"/>
      <c r="F23" s="3">
        <f t="shared" si="0"/>
        <v>0</v>
      </c>
      <c r="G23" s="3"/>
      <c r="H23" s="3"/>
      <c r="I23" s="3"/>
      <c r="J23" s="3">
        <f t="shared" si="1"/>
        <v>0</v>
      </c>
      <c r="K23" s="3"/>
      <c r="L23" s="3"/>
      <c r="M23" s="3">
        <f t="shared" si="2"/>
        <v>0</v>
      </c>
    </row>
    <row r="24" spans="3:13" x14ac:dyDescent="0.25">
      <c r="C24" s="3" t="s">
        <v>99</v>
      </c>
      <c r="D24" s="3"/>
      <c r="E24" s="3"/>
      <c r="F24" s="3">
        <f t="shared" si="0"/>
        <v>0</v>
      </c>
      <c r="G24" s="3" t="s">
        <v>107</v>
      </c>
      <c r="H24" s="3"/>
      <c r="I24" s="3"/>
      <c r="J24" s="3">
        <f t="shared" si="1"/>
        <v>0</v>
      </c>
      <c r="K24" s="3"/>
      <c r="L24" s="3"/>
      <c r="M24" s="3">
        <f t="shared" si="2"/>
        <v>0</v>
      </c>
    </row>
    <row r="25" spans="3:13" x14ac:dyDescent="0.25">
      <c r="C25" s="3" t="s">
        <v>100</v>
      </c>
      <c r="D25" s="3"/>
      <c r="E25" s="3"/>
      <c r="F25" s="3">
        <f t="shared" si="0"/>
        <v>0</v>
      </c>
      <c r="G25" s="3" t="s">
        <v>107</v>
      </c>
      <c r="H25" s="3"/>
      <c r="I25" s="3"/>
      <c r="J25" s="3">
        <f t="shared" si="1"/>
        <v>0</v>
      </c>
      <c r="K25" s="3"/>
      <c r="L25" s="3"/>
      <c r="M25" s="3">
        <f t="shared" si="2"/>
        <v>0</v>
      </c>
    </row>
    <row r="26" spans="3:13" x14ac:dyDescent="0.25">
      <c r="C26" s="3" t="s">
        <v>101</v>
      </c>
      <c r="D26" s="3"/>
      <c r="E26" s="3"/>
      <c r="F26" s="3">
        <f t="shared" si="0"/>
        <v>0</v>
      </c>
      <c r="G26" s="3" t="s">
        <v>107</v>
      </c>
      <c r="H26" s="3"/>
      <c r="I26" s="3"/>
      <c r="J26" s="3">
        <f t="shared" si="1"/>
        <v>0</v>
      </c>
      <c r="K26" s="3"/>
      <c r="L26" s="3"/>
      <c r="M26" s="3">
        <f t="shared" si="2"/>
        <v>0</v>
      </c>
    </row>
    <row r="27" spans="3:13" x14ac:dyDescent="0.25">
      <c r="C27" s="3"/>
      <c r="D27" s="3"/>
      <c r="E27" s="3"/>
      <c r="F27" s="3">
        <f t="shared" si="0"/>
        <v>0</v>
      </c>
      <c r="G27" s="3"/>
      <c r="H27" s="3"/>
      <c r="I27" s="3"/>
      <c r="J27" s="3">
        <f t="shared" si="1"/>
        <v>0</v>
      </c>
      <c r="K27" s="3"/>
      <c r="L27" s="3"/>
      <c r="M27" s="3">
        <f t="shared" si="2"/>
        <v>0</v>
      </c>
    </row>
    <row r="28" spans="3:13" x14ac:dyDescent="0.25">
      <c r="C28" s="3" t="s">
        <v>95</v>
      </c>
      <c r="D28" s="3"/>
      <c r="E28" s="3"/>
      <c r="F28" s="3">
        <f t="shared" si="0"/>
        <v>0</v>
      </c>
      <c r="G28" s="3"/>
      <c r="H28" s="3"/>
      <c r="I28" s="3"/>
      <c r="J28" s="3">
        <f t="shared" si="1"/>
        <v>0</v>
      </c>
      <c r="K28" s="3"/>
      <c r="L28" s="3"/>
      <c r="M28" s="3">
        <f t="shared" si="2"/>
        <v>0</v>
      </c>
    </row>
    <row r="29" spans="3:13" x14ac:dyDescent="0.25">
      <c r="C29" s="3" t="s">
        <v>96</v>
      </c>
      <c r="D29" s="3"/>
      <c r="E29" s="3"/>
      <c r="F29" s="3">
        <f t="shared" si="0"/>
        <v>0</v>
      </c>
      <c r="G29" s="3"/>
      <c r="H29" s="3"/>
      <c r="I29" s="3"/>
      <c r="J29" s="3">
        <f t="shared" si="1"/>
        <v>0</v>
      </c>
      <c r="K29" s="3"/>
      <c r="L29" s="3"/>
      <c r="M29" s="3">
        <f t="shared" si="2"/>
        <v>0</v>
      </c>
    </row>
    <row r="30" spans="3:13" x14ac:dyDescent="0.25">
      <c r="C30" s="3" t="s">
        <v>97</v>
      </c>
      <c r="D30" s="3"/>
      <c r="E30" s="3"/>
      <c r="F30" s="3">
        <f t="shared" si="0"/>
        <v>0</v>
      </c>
      <c r="G30" s="3"/>
      <c r="H30" s="3"/>
      <c r="I30" s="3"/>
      <c r="J30" s="3">
        <f t="shared" si="1"/>
        <v>0</v>
      </c>
      <c r="K30" s="3"/>
      <c r="L30" s="3"/>
      <c r="M30" s="3">
        <f t="shared" si="2"/>
        <v>0</v>
      </c>
    </row>
    <row r="31" spans="3:13" x14ac:dyDescent="0.25">
      <c r="C31" s="3" t="s">
        <v>98</v>
      </c>
      <c r="D31" s="3"/>
      <c r="E31" s="3"/>
      <c r="F31" s="3">
        <f t="shared" si="0"/>
        <v>0</v>
      </c>
      <c r="G31" s="3"/>
      <c r="H31" s="3"/>
      <c r="I31" s="3"/>
      <c r="J31" s="3">
        <f t="shared" si="1"/>
        <v>0</v>
      </c>
      <c r="K31" s="3"/>
      <c r="L31" s="3"/>
      <c r="M31" s="3">
        <f t="shared" si="2"/>
        <v>0</v>
      </c>
    </row>
    <row r="32" spans="3:13" x14ac:dyDescent="0.25">
      <c r="C32" s="3"/>
      <c r="D32" s="3"/>
      <c r="E32" s="3"/>
      <c r="F32" s="3">
        <f t="shared" si="0"/>
        <v>0</v>
      </c>
      <c r="G32" s="3"/>
      <c r="H32" s="3"/>
      <c r="I32" s="3"/>
      <c r="J32" s="3">
        <f t="shared" si="1"/>
        <v>0</v>
      </c>
      <c r="K32" s="3"/>
      <c r="L32" s="3"/>
      <c r="M32" s="3">
        <f t="shared" si="2"/>
        <v>0</v>
      </c>
    </row>
    <row r="33" spans="3:13" x14ac:dyDescent="0.25">
      <c r="C33" s="3"/>
      <c r="D33" s="3"/>
      <c r="E33" s="3"/>
      <c r="F33" s="3">
        <f t="shared" si="0"/>
        <v>0</v>
      </c>
      <c r="G33" s="3"/>
      <c r="H33" s="3"/>
      <c r="I33" s="3"/>
      <c r="J33" s="3">
        <f t="shared" si="1"/>
        <v>0</v>
      </c>
      <c r="K33" s="3"/>
      <c r="L33" s="3"/>
      <c r="M33" s="3">
        <f t="shared" si="2"/>
        <v>0</v>
      </c>
    </row>
    <row r="34" spans="3:13" x14ac:dyDescent="0.25">
      <c r="C34" s="3"/>
      <c r="D34" s="3"/>
      <c r="E34" s="3"/>
      <c r="F34" s="3">
        <f t="shared" si="0"/>
        <v>0</v>
      </c>
      <c r="G34" s="3"/>
      <c r="H34" s="3"/>
      <c r="I34" s="3"/>
      <c r="J34" s="3">
        <f t="shared" si="1"/>
        <v>0</v>
      </c>
      <c r="K34" s="3"/>
      <c r="L34" s="3"/>
      <c r="M34" s="3">
        <f t="shared" si="2"/>
        <v>0</v>
      </c>
    </row>
    <row r="35" spans="3:13" x14ac:dyDescent="0.25">
      <c r="C35" s="3" t="s">
        <v>102</v>
      </c>
      <c r="D35" s="3"/>
      <c r="E35" s="3">
        <f>F35*10.764</f>
        <v>0</v>
      </c>
      <c r="F35" s="3">
        <f>SUM(F7:F34)</f>
        <v>0</v>
      </c>
      <c r="G35" s="3"/>
      <c r="H35" s="3"/>
      <c r="I35" s="3">
        <f>J35*10.764</f>
        <v>0</v>
      </c>
      <c r="J35" s="3">
        <f>SUM(J7:J34)</f>
        <v>0</v>
      </c>
      <c r="K35" s="3"/>
      <c r="L35" s="3">
        <f>M35*10.764</f>
        <v>0</v>
      </c>
      <c r="M35" s="3">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6" t="s">
        <v>103</v>
      </c>
      <c r="E3" s="154"/>
      <c r="F3" s="154"/>
    </row>
    <row r="4" spans="3:14" x14ac:dyDescent="0.25">
      <c r="F4" s="5"/>
      <c r="G4" s="5"/>
      <c r="H4" s="5"/>
      <c r="I4" s="5"/>
      <c r="J4" s="5"/>
      <c r="K4" s="5"/>
    </row>
    <row r="5" spans="3:14" x14ac:dyDescent="0.25">
      <c r="C5" s="6" t="s">
        <v>104</v>
      </c>
      <c r="D5" s="4" t="s">
        <v>84</v>
      </c>
      <c r="E5" s="155" t="s">
        <v>85</v>
      </c>
      <c r="F5" s="155"/>
      <c r="G5" s="155"/>
      <c r="H5" s="7"/>
      <c r="I5" s="155" t="s">
        <v>86</v>
      </c>
      <c r="J5" s="155"/>
      <c r="K5" s="155"/>
      <c r="L5" s="155" t="s">
        <v>87</v>
      </c>
      <c r="M5" s="155"/>
      <c r="N5" s="155"/>
    </row>
    <row r="6" spans="3:14" x14ac:dyDescent="0.25">
      <c r="C6" s="6">
        <v>1</v>
      </c>
      <c r="D6" s="4"/>
      <c r="E6" s="4" t="s">
        <v>88</v>
      </c>
      <c r="F6" s="4" t="s">
        <v>89</v>
      </c>
      <c r="G6" s="4" t="s">
        <v>90</v>
      </c>
      <c r="H6" s="4"/>
      <c r="I6" s="4" t="s">
        <v>88</v>
      </c>
      <c r="J6" s="4" t="s">
        <v>89</v>
      </c>
      <c r="K6" s="4" t="s">
        <v>90</v>
      </c>
      <c r="L6" s="4" t="s">
        <v>88</v>
      </c>
      <c r="M6" s="4" t="s">
        <v>89</v>
      </c>
      <c r="N6" s="4" t="s">
        <v>90</v>
      </c>
    </row>
    <row r="7" spans="3:14" x14ac:dyDescent="0.25">
      <c r="D7" s="3" t="s">
        <v>91</v>
      </c>
      <c r="E7" s="3"/>
      <c r="F7" s="3"/>
      <c r="G7" s="3">
        <f>E7*F7</f>
        <v>0</v>
      </c>
      <c r="H7" s="3" t="s">
        <v>105</v>
      </c>
      <c r="I7" s="3"/>
      <c r="J7" s="3"/>
      <c r="K7" s="3">
        <f>I7*J7</f>
        <v>0</v>
      </c>
      <c r="L7" s="3"/>
      <c r="M7" s="3"/>
      <c r="N7" s="3">
        <f>L7*M7</f>
        <v>0</v>
      </c>
    </row>
    <row r="8" spans="3:14" x14ac:dyDescent="0.25">
      <c r="D8" s="3"/>
      <c r="E8" s="3"/>
      <c r="F8" s="3"/>
      <c r="G8" s="3">
        <f t="shared" ref="G8:G34" si="0">E8*F8</f>
        <v>0</v>
      </c>
      <c r="H8" s="3" t="s">
        <v>106</v>
      </c>
      <c r="I8" s="3"/>
      <c r="J8" s="3"/>
      <c r="K8" s="3">
        <f t="shared" ref="K8:K34" si="1">I8*J8</f>
        <v>0</v>
      </c>
      <c r="L8" s="3"/>
      <c r="M8" s="3"/>
      <c r="N8" s="3">
        <f t="shared" ref="N8:N34" si="2">L8*M8</f>
        <v>0</v>
      </c>
    </row>
    <row r="9" spans="3:14" x14ac:dyDescent="0.25">
      <c r="D9" s="3"/>
      <c r="E9" s="3"/>
      <c r="F9" s="3"/>
      <c r="G9" s="3">
        <f t="shared" si="0"/>
        <v>0</v>
      </c>
      <c r="H9" s="3"/>
      <c r="I9" s="3"/>
      <c r="J9" s="3"/>
      <c r="K9" s="3">
        <f t="shared" si="1"/>
        <v>0</v>
      </c>
      <c r="L9" s="3"/>
      <c r="M9" s="3"/>
      <c r="N9" s="3">
        <f t="shared" si="2"/>
        <v>0</v>
      </c>
    </row>
    <row r="10" spans="3:14" x14ac:dyDescent="0.25">
      <c r="D10" s="3" t="s">
        <v>94</v>
      </c>
      <c r="E10" s="3"/>
      <c r="F10" s="3"/>
      <c r="G10" s="3">
        <f t="shared" si="0"/>
        <v>0</v>
      </c>
      <c r="H10" s="3" t="s">
        <v>105</v>
      </c>
      <c r="I10" s="3"/>
      <c r="J10" s="3"/>
      <c r="K10" s="3">
        <f t="shared" si="1"/>
        <v>0</v>
      </c>
      <c r="L10" s="3"/>
      <c r="M10" s="3"/>
      <c r="N10" s="3">
        <f t="shared" si="2"/>
        <v>0</v>
      </c>
    </row>
    <row r="11" spans="3:14" x14ac:dyDescent="0.25">
      <c r="D11" s="3"/>
      <c r="E11" s="3"/>
      <c r="F11" s="3"/>
      <c r="G11" s="3">
        <f t="shared" si="0"/>
        <v>0</v>
      </c>
      <c r="H11" s="3" t="s">
        <v>106</v>
      </c>
      <c r="I11" s="3"/>
      <c r="J11" s="3"/>
      <c r="K11" s="3">
        <f t="shared" si="1"/>
        <v>0</v>
      </c>
      <c r="L11" s="3"/>
      <c r="M11" s="3"/>
      <c r="N11" s="3">
        <f t="shared" si="2"/>
        <v>0</v>
      </c>
    </row>
    <row r="12" spans="3:14" x14ac:dyDescent="0.25">
      <c r="D12" s="3"/>
      <c r="E12" s="3"/>
      <c r="F12" s="3"/>
      <c r="G12" s="3">
        <f t="shared" si="0"/>
        <v>0</v>
      </c>
      <c r="H12" s="3"/>
      <c r="I12" s="3"/>
      <c r="J12" s="3"/>
      <c r="K12" s="3">
        <f t="shared" si="1"/>
        <v>0</v>
      </c>
      <c r="L12" s="3"/>
      <c r="M12" s="3"/>
      <c r="N12" s="3">
        <f t="shared" si="2"/>
        <v>0</v>
      </c>
    </row>
    <row r="13" spans="3:14" x14ac:dyDescent="0.25">
      <c r="D13" s="3"/>
      <c r="E13" s="3"/>
      <c r="F13" s="3"/>
      <c r="G13" s="3">
        <f t="shared" si="0"/>
        <v>0</v>
      </c>
      <c r="H13" s="3"/>
      <c r="I13" s="3"/>
      <c r="J13" s="3"/>
      <c r="K13" s="3">
        <f t="shared" si="1"/>
        <v>0</v>
      </c>
      <c r="L13" s="3"/>
      <c r="M13" s="3"/>
      <c r="N13" s="3">
        <f t="shared" si="2"/>
        <v>0</v>
      </c>
    </row>
    <row r="14" spans="3:14" x14ac:dyDescent="0.25">
      <c r="D14" s="3" t="s">
        <v>92</v>
      </c>
      <c r="E14" s="3"/>
      <c r="F14" s="3"/>
      <c r="G14" s="3">
        <f t="shared" si="0"/>
        <v>0</v>
      </c>
      <c r="H14" s="3" t="s">
        <v>105</v>
      </c>
      <c r="I14" s="3"/>
      <c r="J14" s="3"/>
      <c r="K14" s="3">
        <f t="shared" si="1"/>
        <v>0</v>
      </c>
      <c r="L14" s="3"/>
      <c r="M14" s="3"/>
      <c r="N14" s="3">
        <f t="shared" si="2"/>
        <v>0</v>
      </c>
    </row>
    <row r="15" spans="3:14" x14ac:dyDescent="0.25">
      <c r="D15" s="3"/>
      <c r="E15" s="3"/>
      <c r="F15" s="3"/>
      <c r="G15" s="3">
        <f t="shared" si="0"/>
        <v>0</v>
      </c>
      <c r="H15" s="3" t="s">
        <v>106</v>
      </c>
      <c r="I15" s="3"/>
      <c r="J15" s="3"/>
      <c r="K15" s="3">
        <f t="shared" si="1"/>
        <v>0</v>
      </c>
      <c r="L15" s="3"/>
      <c r="M15" s="3"/>
      <c r="N15" s="3">
        <f t="shared" si="2"/>
        <v>0</v>
      </c>
    </row>
    <row r="16" spans="3:14" x14ac:dyDescent="0.25">
      <c r="D16" s="3"/>
      <c r="E16" s="3"/>
      <c r="F16" s="3"/>
      <c r="G16" s="3">
        <f t="shared" si="0"/>
        <v>0</v>
      </c>
      <c r="H16" s="3"/>
      <c r="I16" s="3"/>
      <c r="J16" s="3"/>
      <c r="K16" s="3">
        <f t="shared" si="1"/>
        <v>0</v>
      </c>
      <c r="L16" s="3"/>
      <c r="M16" s="3"/>
      <c r="N16" s="3">
        <f t="shared" si="2"/>
        <v>0</v>
      </c>
    </row>
    <row r="17" spans="4:14" x14ac:dyDescent="0.25">
      <c r="D17" s="3"/>
      <c r="E17" s="3"/>
      <c r="F17" s="3"/>
      <c r="G17" s="3">
        <f t="shared" si="0"/>
        <v>0</v>
      </c>
      <c r="H17" s="3"/>
      <c r="I17" s="3"/>
      <c r="J17" s="3"/>
      <c r="K17" s="3">
        <f t="shared" si="1"/>
        <v>0</v>
      </c>
      <c r="L17" s="3"/>
      <c r="M17" s="3"/>
      <c r="N17" s="3">
        <f t="shared" si="2"/>
        <v>0</v>
      </c>
    </row>
    <row r="18" spans="4:14" x14ac:dyDescent="0.25">
      <c r="D18" s="3" t="s">
        <v>93</v>
      </c>
      <c r="E18" s="3"/>
      <c r="F18" s="3"/>
      <c r="G18" s="3">
        <f t="shared" si="0"/>
        <v>0</v>
      </c>
      <c r="H18" s="3" t="s">
        <v>105</v>
      </c>
      <c r="I18" s="3"/>
      <c r="J18" s="3"/>
      <c r="K18" s="3">
        <f t="shared" si="1"/>
        <v>0</v>
      </c>
      <c r="L18" s="3"/>
      <c r="M18" s="3"/>
      <c r="N18" s="3">
        <f t="shared" si="2"/>
        <v>0</v>
      </c>
    </row>
    <row r="19" spans="4:14" x14ac:dyDescent="0.25">
      <c r="D19" s="3"/>
      <c r="E19" s="3"/>
      <c r="F19" s="3"/>
      <c r="G19" s="3">
        <f t="shared" si="0"/>
        <v>0</v>
      </c>
      <c r="H19" s="3" t="s">
        <v>106</v>
      </c>
      <c r="I19" s="3"/>
      <c r="J19" s="3"/>
      <c r="K19" s="3">
        <f t="shared" si="1"/>
        <v>0</v>
      </c>
      <c r="L19" s="3"/>
      <c r="M19" s="3"/>
      <c r="N19" s="3">
        <f t="shared" si="2"/>
        <v>0</v>
      </c>
    </row>
    <row r="20" spans="4:14" x14ac:dyDescent="0.25">
      <c r="D20" s="3"/>
      <c r="E20" s="3"/>
      <c r="F20" s="3"/>
      <c r="G20" s="3">
        <f t="shared" si="0"/>
        <v>0</v>
      </c>
      <c r="H20" s="3"/>
      <c r="I20" s="3"/>
      <c r="J20" s="3"/>
      <c r="K20" s="3">
        <f t="shared" si="1"/>
        <v>0</v>
      </c>
      <c r="L20" s="3"/>
      <c r="M20" s="3"/>
      <c r="N20" s="3">
        <f t="shared" si="2"/>
        <v>0</v>
      </c>
    </row>
    <row r="21" spans="4:14" x14ac:dyDescent="0.25">
      <c r="D21" s="3" t="s">
        <v>93</v>
      </c>
      <c r="E21" s="3"/>
      <c r="F21" s="3"/>
      <c r="G21" s="3">
        <f t="shared" si="0"/>
        <v>0</v>
      </c>
      <c r="H21" s="3" t="s">
        <v>105</v>
      </c>
      <c r="I21" s="3"/>
      <c r="J21" s="3"/>
      <c r="K21" s="3">
        <f t="shared" si="1"/>
        <v>0</v>
      </c>
      <c r="L21" s="3"/>
      <c r="M21" s="3"/>
      <c r="N21" s="3">
        <f t="shared" si="2"/>
        <v>0</v>
      </c>
    </row>
    <row r="22" spans="4:14" x14ac:dyDescent="0.25">
      <c r="D22" s="3"/>
      <c r="E22" s="3"/>
      <c r="F22" s="3"/>
      <c r="G22" s="3">
        <f t="shared" si="0"/>
        <v>0</v>
      </c>
      <c r="H22" s="3" t="s">
        <v>106</v>
      </c>
      <c r="I22" s="3"/>
      <c r="J22" s="3"/>
      <c r="K22" s="3">
        <f t="shared" si="1"/>
        <v>0</v>
      </c>
      <c r="L22" s="3"/>
      <c r="M22" s="3"/>
      <c r="N22" s="3">
        <f t="shared" si="2"/>
        <v>0</v>
      </c>
    </row>
    <row r="23" spans="4:14" x14ac:dyDescent="0.25">
      <c r="D23" s="3"/>
      <c r="E23" s="3"/>
      <c r="F23" s="3"/>
      <c r="G23" s="3">
        <f t="shared" si="0"/>
        <v>0</v>
      </c>
      <c r="H23" s="3"/>
      <c r="I23" s="3"/>
      <c r="J23" s="3"/>
      <c r="K23" s="3">
        <f t="shared" si="1"/>
        <v>0</v>
      </c>
      <c r="L23" s="3"/>
      <c r="M23" s="3"/>
      <c r="N23" s="3">
        <f t="shared" si="2"/>
        <v>0</v>
      </c>
    </row>
    <row r="24" spans="4:14" x14ac:dyDescent="0.25">
      <c r="D24" s="3" t="s">
        <v>99</v>
      </c>
      <c r="E24" s="3"/>
      <c r="F24" s="3"/>
      <c r="G24" s="3">
        <f t="shared" si="0"/>
        <v>0</v>
      </c>
      <c r="H24" s="3" t="s">
        <v>107</v>
      </c>
      <c r="I24" s="3"/>
      <c r="J24" s="3"/>
      <c r="K24" s="3">
        <f t="shared" si="1"/>
        <v>0</v>
      </c>
      <c r="L24" s="3"/>
      <c r="M24" s="3"/>
      <c r="N24" s="3">
        <f t="shared" si="2"/>
        <v>0</v>
      </c>
    </row>
    <row r="25" spans="4:14" x14ac:dyDescent="0.25">
      <c r="D25" s="3" t="s">
        <v>100</v>
      </c>
      <c r="E25" s="3"/>
      <c r="F25" s="3"/>
      <c r="G25" s="3">
        <f t="shared" si="0"/>
        <v>0</v>
      </c>
      <c r="H25" s="3" t="s">
        <v>107</v>
      </c>
      <c r="I25" s="3"/>
      <c r="J25" s="3"/>
      <c r="K25" s="3">
        <f t="shared" si="1"/>
        <v>0</v>
      </c>
      <c r="L25" s="3"/>
      <c r="M25" s="3"/>
      <c r="N25" s="3">
        <f t="shared" si="2"/>
        <v>0</v>
      </c>
    </row>
    <row r="26" spans="4:14" x14ac:dyDescent="0.25">
      <c r="D26" s="3" t="s">
        <v>101</v>
      </c>
      <c r="E26" s="3"/>
      <c r="F26" s="3"/>
      <c r="G26" s="3">
        <f t="shared" si="0"/>
        <v>0</v>
      </c>
      <c r="H26" s="3" t="s">
        <v>107</v>
      </c>
      <c r="I26" s="3"/>
      <c r="J26" s="3"/>
      <c r="K26" s="3">
        <f t="shared" si="1"/>
        <v>0</v>
      </c>
      <c r="L26" s="3"/>
      <c r="M26" s="3"/>
      <c r="N26" s="3">
        <f t="shared" si="2"/>
        <v>0</v>
      </c>
    </row>
    <row r="27" spans="4:14" x14ac:dyDescent="0.25">
      <c r="D27" s="3"/>
      <c r="E27" s="3"/>
      <c r="F27" s="3"/>
      <c r="G27" s="3">
        <f t="shared" si="0"/>
        <v>0</v>
      </c>
      <c r="H27" s="3"/>
      <c r="I27" s="3"/>
      <c r="J27" s="3"/>
      <c r="K27" s="3">
        <f t="shared" si="1"/>
        <v>0</v>
      </c>
      <c r="L27" s="3"/>
      <c r="M27" s="3"/>
      <c r="N27" s="3">
        <f t="shared" si="2"/>
        <v>0</v>
      </c>
    </row>
    <row r="28" spans="4:14" x14ac:dyDescent="0.25">
      <c r="D28" s="3" t="s">
        <v>95</v>
      </c>
      <c r="E28" s="3"/>
      <c r="F28" s="3"/>
      <c r="G28" s="3">
        <f t="shared" si="0"/>
        <v>0</v>
      </c>
      <c r="H28" s="3"/>
      <c r="I28" s="3"/>
      <c r="J28" s="3"/>
      <c r="K28" s="3">
        <f t="shared" si="1"/>
        <v>0</v>
      </c>
      <c r="L28" s="3"/>
      <c r="M28" s="3"/>
      <c r="N28" s="3">
        <f t="shared" si="2"/>
        <v>0</v>
      </c>
    </row>
    <row r="29" spans="4:14" x14ac:dyDescent="0.25">
      <c r="D29" s="3" t="s">
        <v>96</v>
      </c>
      <c r="E29" s="3"/>
      <c r="F29" s="3"/>
      <c r="G29" s="3">
        <f t="shared" si="0"/>
        <v>0</v>
      </c>
      <c r="H29" s="3"/>
      <c r="I29" s="3"/>
      <c r="J29" s="3"/>
      <c r="K29" s="3">
        <f t="shared" si="1"/>
        <v>0</v>
      </c>
      <c r="L29" s="3"/>
      <c r="M29" s="3"/>
      <c r="N29" s="3">
        <f t="shared" si="2"/>
        <v>0</v>
      </c>
    </row>
    <row r="30" spans="4:14" x14ac:dyDescent="0.25">
      <c r="D30" s="3" t="s">
        <v>97</v>
      </c>
      <c r="E30" s="3"/>
      <c r="F30" s="3"/>
      <c r="G30" s="3">
        <f t="shared" si="0"/>
        <v>0</v>
      </c>
      <c r="H30" s="3"/>
      <c r="I30" s="3"/>
      <c r="J30" s="3"/>
      <c r="K30" s="3">
        <f t="shared" si="1"/>
        <v>0</v>
      </c>
      <c r="L30" s="3"/>
      <c r="M30" s="3"/>
      <c r="N30" s="3">
        <f t="shared" si="2"/>
        <v>0</v>
      </c>
    </row>
    <row r="31" spans="4:14" x14ac:dyDescent="0.25">
      <c r="D31" s="3" t="s">
        <v>98</v>
      </c>
      <c r="E31" s="3"/>
      <c r="F31" s="3"/>
      <c r="G31" s="3">
        <f t="shared" si="0"/>
        <v>0</v>
      </c>
      <c r="H31" s="3"/>
      <c r="I31" s="3"/>
      <c r="J31" s="3"/>
      <c r="K31" s="3">
        <f t="shared" si="1"/>
        <v>0</v>
      </c>
      <c r="L31" s="3"/>
      <c r="M31" s="3"/>
      <c r="N31" s="3">
        <f t="shared" si="2"/>
        <v>0</v>
      </c>
    </row>
    <row r="32" spans="4:14" x14ac:dyDescent="0.25">
      <c r="D32" s="3"/>
      <c r="E32" s="3"/>
      <c r="F32" s="3"/>
      <c r="G32" s="3">
        <f t="shared" si="0"/>
        <v>0</v>
      </c>
      <c r="H32" s="3"/>
      <c r="I32" s="3"/>
      <c r="J32" s="3"/>
      <c r="K32" s="3">
        <f t="shared" si="1"/>
        <v>0</v>
      </c>
      <c r="L32" s="3"/>
      <c r="M32" s="3"/>
      <c r="N32" s="3">
        <f t="shared" si="2"/>
        <v>0</v>
      </c>
    </row>
    <row r="33" spans="4:14" x14ac:dyDescent="0.25">
      <c r="D33" s="3"/>
      <c r="E33" s="3"/>
      <c r="F33" s="3"/>
      <c r="G33" s="3">
        <f t="shared" si="0"/>
        <v>0</v>
      </c>
      <c r="H33" s="3"/>
      <c r="I33" s="3"/>
      <c r="J33" s="3"/>
      <c r="K33" s="3">
        <f t="shared" si="1"/>
        <v>0</v>
      </c>
      <c r="L33" s="3"/>
      <c r="M33" s="3"/>
      <c r="N33" s="3">
        <f t="shared" si="2"/>
        <v>0</v>
      </c>
    </row>
    <row r="34" spans="4:14" x14ac:dyDescent="0.25">
      <c r="D34" s="3"/>
      <c r="E34" s="3"/>
      <c r="F34" s="3"/>
      <c r="G34" s="3">
        <f t="shared" si="0"/>
        <v>0</v>
      </c>
      <c r="H34" s="3"/>
      <c r="I34" s="3"/>
      <c r="J34" s="3"/>
      <c r="K34" s="3">
        <f t="shared" si="1"/>
        <v>0</v>
      </c>
      <c r="L34" s="3"/>
      <c r="M34" s="3"/>
      <c r="N34" s="3">
        <f t="shared" si="2"/>
        <v>0</v>
      </c>
    </row>
    <row r="35" spans="4:14" x14ac:dyDescent="0.25">
      <c r="D35" s="3" t="s">
        <v>102</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C% -Wing B</vt:lpstr>
      <vt:lpstr>C%- Wing C</vt:lpstr>
      <vt:lpstr>Note</vt:lpstr>
      <vt:lpstr>Valuation</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2025-09-11T11:02:35Z</cp:lastPrinted>
  <dcterms:created xsi:type="dcterms:W3CDTF">2013-11-23T05:32:33Z</dcterms:created>
  <dcterms:modified xsi:type="dcterms:W3CDTF">2025-09-11T12:55:08Z</dcterms:modified>
</cp:coreProperties>
</file>