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SJC-06\Downloads\Rate Revised from OCT 25\"/>
    </mc:Choice>
  </mc:AlternateContent>
  <bookViews>
    <workbookView xWindow="0" yWindow="0" windowWidth="20490" windowHeight="7320"/>
  </bookViews>
  <sheets>
    <sheet name="Report" sheetId="1" r:id="rId1"/>
    <sheet name="VALUATION" sheetId="15" r:id="rId2"/>
    <sheet name=" A&amp;B" sheetId="16" r:id="rId3"/>
    <sheet name="C%" sheetId="17" r:id="rId4"/>
    <sheet name="Wing A" sheetId="11" r:id="rId5"/>
    <sheet name="Wing B" sheetId="12" r:id="rId6"/>
    <sheet name="Wing C" sheetId="13" r:id="rId7"/>
  </sheets>
  <definedNames>
    <definedName name="_xlnm.Print_Area" localSheetId="0">Report!$A$1:$J$191</definedName>
  </definedNames>
  <calcPr calcId="162913"/>
</workbook>
</file>

<file path=xl/calcChain.xml><?xml version="1.0" encoding="utf-8"?>
<calcChain xmlns="http://schemas.openxmlformats.org/spreadsheetml/2006/main">
  <c r="F3" i="1" l="1"/>
  <c r="N80" i="1" l="1"/>
  <c r="L84" i="1" l="1"/>
  <c r="L83" i="1"/>
  <c r="L82" i="1"/>
  <c r="L70" i="1"/>
  <c r="L69" i="1"/>
  <c r="L68" i="1"/>
  <c r="L67" i="1"/>
  <c r="I75" i="1"/>
  <c r="I59" i="1"/>
  <c r="D80" i="1" l="1"/>
  <c r="L77" i="1"/>
  <c r="D87" i="1"/>
  <c r="D85" i="1"/>
  <c r="D83" i="1"/>
  <c r="D81" i="1"/>
  <c r="L78" i="1"/>
  <c r="C78" i="1" s="1"/>
  <c r="D78" i="1" s="1"/>
  <c r="L76" i="1"/>
  <c r="D84" i="1"/>
  <c r="L79" i="1"/>
  <c r="L80" i="1" s="1"/>
  <c r="L85" i="1" s="1"/>
  <c r="D86" i="1"/>
  <c r="D82" i="1"/>
  <c r="D66" i="1"/>
  <c r="L63" i="1"/>
  <c r="D73" i="1"/>
  <c r="D71" i="1"/>
  <c r="D69" i="1"/>
  <c r="D67" i="1"/>
  <c r="L64" i="1"/>
  <c r="C64" i="1" s="1"/>
  <c r="L62" i="1"/>
  <c r="D72" i="1"/>
  <c r="D68" i="1"/>
  <c r="L65" i="1"/>
  <c r="L66" i="1" s="1"/>
  <c r="L71" i="1" s="1"/>
  <c r="L72" i="1" s="1"/>
  <c r="C65" i="1" s="1"/>
  <c r="D70" i="1"/>
  <c r="C7" i="17"/>
  <c r="C6" i="17"/>
  <c r="L81" i="1" l="1"/>
  <c r="L86" i="1" s="1"/>
  <c r="C79" i="1" s="1"/>
  <c r="F78" i="1" s="1"/>
  <c r="K73" i="1" s="1"/>
  <c r="C76" i="1" s="1"/>
  <c r="F64" i="1"/>
  <c r="D65" i="1"/>
  <c r="H64" i="1"/>
  <c r="D64" i="1"/>
  <c r="C8" i="17"/>
  <c r="D8" i="17" s="1"/>
  <c r="D11" i="17"/>
  <c r="D10" i="17"/>
  <c r="D9" i="17"/>
  <c r="D7" i="17"/>
  <c r="D6" i="17"/>
  <c r="D5" i="17"/>
  <c r="I1" i="17"/>
  <c r="C3" i="17" s="1"/>
  <c r="E5" i="17" s="1"/>
  <c r="D12" i="17" s="1"/>
  <c r="G5" i="17" l="1"/>
  <c r="D13" i="17" s="1"/>
  <c r="K57" i="1"/>
  <c r="C60" i="1" s="1"/>
  <c r="H78" i="1"/>
  <c r="D79" i="1"/>
  <c r="F5" i="15"/>
  <c r="G5" i="15" s="1"/>
  <c r="C2" i="16"/>
  <c r="B14" i="16" s="1"/>
  <c r="I6" i="16"/>
  <c r="I7" i="16" s="1"/>
  <c r="H13" i="16" s="1"/>
  <c r="E4" i="16"/>
  <c r="F8" i="15"/>
  <c r="G8" i="15" s="1"/>
  <c r="G7" i="15"/>
  <c r="F6" i="15"/>
  <c r="G6" i="15" s="1"/>
  <c r="D52" i="1"/>
  <c r="D104" i="1"/>
  <c r="D50" i="1"/>
  <c r="G98"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H44" i="1"/>
  <c r="C44" i="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B8" i="16"/>
  <c r="E6" i="16" s="1"/>
  <c r="B6" i="16" l="1"/>
  <c r="E5" i="16" s="1"/>
  <c r="B10" i="16"/>
  <c r="G9" i="15"/>
  <c r="G13" i="16"/>
  <c r="F35" i="12"/>
  <c r="E35" i="12" s="1"/>
  <c r="J34" i="11"/>
  <c r="I34" i="11" s="1"/>
  <c r="M34" i="11"/>
  <c r="L34" i="11" s="1"/>
  <c r="K35" i="13"/>
  <c r="J35" i="13" s="1"/>
  <c r="B12" i="16"/>
  <c r="M7" i="16" s="1"/>
  <c r="H17" i="16" s="1"/>
  <c r="N6" i="16"/>
  <c r="G18" i="16" s="1"/>
  <c r="E9" i="16"/>
  <c r="N7" i="16"/>
  <c r="H18" i="16" s="1"/>
  <c r="F34" i="11"/>
  <c r="E34" i="11" s="1"/>
  <c r="B16" i="16"/>
  <c r="O7" i="16" s="1"/>
  <c r="H19" i="16" s="1"/>
  <c r="J35" i="12"/>
  <c r="I35" i="12" s="1"/>
  <c r="G35" i="13"/>
  <c r="F35" i="13" s="1"/>
  <c r="N35" i="13"/>
  <c r="M35" i="13" s="1"/>
  <c r="M35" i="12"/>
  <c r="L35" i="12" s="1"/>
  <c r="K7" i="16"/>
  <c r="H15" i="16" s="1"/>
  <c r="K6" i="16"/>
  <c r="G15" i="16" s="1"/>
  <c r="L7" i="16" l="1"/>
  <c r="H16" i="16" s="1"/>
  <c r="E7" i="16"/>
  <c r="L6" i="16"/>
  <c r="G16" i="16" s="1"/>
  <c r="J7" i="16"/>
  <c r="H14" i="16" s="1"/>
  <c r="H20" i="16" s="1"/>
  <c r="J6" i="16"/>
  <c r="G14" i="16" s="1"/>
  <c r="E8" i="16"/>
  <c r="E10" i="16"/>
  <c r="M6" i="16"/>
  <c r="G17" i="16" s="1"/>
  <c r="G20" i="16" s="1"/>
  <c r="O6" i="16"/>
  <c r="G19" i="16" s="1"/>
</calcChain>
</file>

<file path=xl/sharedStrings.xml><?xml version="1.0" encoding="utf-8"?>
<sst xmlns="http://schemas.openxmlformats.org/spreadsheetml/2006/main" count="433" uniqueCount="232">
  <si>
    <t>Date:</t>
  </si>
  <si>
    <t>CPC Name:</t>
  </si>
  <si>
    <t>Date Of Property Visit</t>
  </si>
  <si>
    <t>Name of the builder group</t>
  </si>
  <si>
    <t>Name of the Project</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</si>
  <si>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</si>
  <si>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</si>
  <si>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</si>
  <si>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</si>
  <si>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</si>
  <si>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</si>
  <si>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</si>
  <si>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</si>
  <si>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</si>
  <si>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</si>
  <si>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</si>
  <si>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</si>
  <si>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</si>
  <si>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</si>
  <si>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</si>
  <si>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number of Buildings</t>
  </si>
  <si>
    <t>Building wise Construction details</t>
  </si>
  <si>
    <t>Recommended Rates of the Property :</t>
  </si>
  <si>
    <t>Quality of infrastructure in vicinity</t>
  </si>
  <si>
    <t>Type of Work</t>
  </si>
  <si>
    <t>Plinth</t>
  </si>
  <si>
    <t>RCC</t>
  </si>
  <si>
    <t>Brick</t>
  </si>
  <si>
    <t>Plaster</t>
  </si>
  <si>
    <t xml:space="preserve">Latitude &amp; Longitude </t>
  </si>
  <si>
    <t>Flooring</t>
  </si>
  <si>
    <t>Painting &amp; Wooden Work</t>
  </si>
  <si>
    <t>Finishing</t>
  </si>
  <si>
    <t xml:space="preserve">Valuation Report </t>
  </si>
  <si>
    <t>Yes</t>
  </si>
  <si>
    <t xml:space="preserve">Residential </t>
  </si>
  <si>
    <t>Type of Structure : RCC Framed Structure</t>
  </si>
  <si>
    <t>Expiry date:NA</t>
  </si>
  <si>
    <t>Expiry date: One year from date of issue</t>
  </si>
  <si>
    <t>Date of approval: NA</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</si>
  <si>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</si>
  <si>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</si>
  <si>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</si>
  <si>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</si>
  <si>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</si>
  <si>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</si>
  <si>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</si>
  <si>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</si>
  <si>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</si>
  <si>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</si>
  <si>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Wheather the construction is as per approved Building plan : Under Construction</t>
  </si>
  <si>
    <t>Does the boundaries at site match, as mentioned in the Docoumentation: NA</t>
  </si>
  <si>
    <t>all available at  1 to 2 km.</t>
  </si>
  <si>
    <t>Dated</t>
  </si>
  <si>
    <t xml:space="preserve">Project location details       </t>
  </si>
  <si>
    <t>CTS No</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</si>
  <si>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</si>
  <si>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</si>
  <si>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</si>
  <si>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</si>
  <si>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</si>
  <si>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</si>
  <si>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</si>
  <si>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</si>
  <si>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</si>
  <si>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</si>
  <si>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</si>
  <si>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</si>
  <si>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Development charges Per Sq. Ft.</t>
  </si>
  <si>
    <t>Distress valuation of the property Per Sq. Ft.</t>
  </si>
  <si>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</si>
  <si>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</si>
  <si>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</si>
  <si>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</si>
  <si>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</si>
  <si>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</si>
  <si>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</si>
  <si>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</si>
  <si>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</si>
  <si>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</si>
  <si>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</si>
  <si>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</si>
  <si>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</si>
  <si>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</si>
  <si>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</si>
  <si>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</si>
  <si>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</si>
  <si>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</si>
  <si>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</si>
  <si>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</si>
  <si>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</si>
  <si>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</si>
  <si>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</si>
  <si>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Recommended rate of the flat Per Sq. Ft. ( on Super builtup area)</t>
  </si>
  <si>
    <t xml:space="preserve">Recommended rate of Parking </t>
  </si>
  <si>
    <t>CB</t>
  </si>
  <si>
    <t>FB</t>
  </si>
  <si>
    <t>DB</t>
  </si>
  <si>
    <t>Approved area of the building in Sq.Mt</t>
  </si>
  <si>
    <t>Middle class</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</si>
  <si>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</si>
  <si>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</si>
  <si>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</si>
  <si>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</si>
  <si>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</si>
  <si>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</si>
  <si>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</si>
  <si>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</si>
  <si>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</si>
  <si>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</si>
  <si>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</si>
  <si>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</si>
  <si>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</si>
  <si>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</si>
  <si>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</si>
  <si>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</si>
  <si>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</si>
  <si>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</si>
  <si>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</si>
  <si>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</si>
  <si>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Photographs of Property :</t>
  </si>
  <si>
    <t>Google Map :</t>
  </si>
  <si>
    <t xml:space="preserve">Construction details:                                                                  </t>
  </si>
  <si>
    <t xml:space="preserve">totaL floor </t>
  </si>
  <si>
    <t>Approved no of units</t>
  </si>
  <si>
    <t>Name &amp; No of Buildings</t>
  </si>
  <si>
    <t>Authorized Signatory
Name &amp; Seal of the agency</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</si>
  <si>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</si>
  <si>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Approved usage of the Property: Residential
(Restrictive convenants in regards to land use , if any)</t>
  </si>
  <si>
    <t>Axis Sanpada</t>
  </si>
  <si>
    <t>Market Research Data</t>
  </si>
  <si>
    <t>Source</t>
  </si>
  <si>
    <t>Distance from proposed property</t>
  </si>
  <si>
    <t>Net Carpet</t>
  </si>
  <si>
    <t>Saleable Area</t>
  </si>
  <si>
    <t>Rate on Saleable</t>
  </si>
  <si>
    <t>Market Value</t>
  </si>
  <si>
    <t>Magic Brick</t>
  </si>
  <si>
    <t>3BHK</t>
  </si>
  <si>
    <t>99 Acres</t>
  </si>
  <si>
    <t>Average</t>
  </si>
  <si>
    <t xml:space="preserve">Valuation Adopted </t>
  </si>
  <si>
    <t>Contact Number</t>
  </si>
  <si>
    <t>M/s. Sahajanand Developers</t>
  </si>
  <si>
    <t>Arista</t>
  </si>
  <si>
    <t>Mr. Viranchi Brahmbhatt - 9819509466</t>
  </si>
  <si>
    <t>Wings A, B &amp; C</t>
  </si>
  <si>
    <t>Arista, Proposed Redevelopment For Existing Building No. 1, 2, 3, 4 &amp; 5 Bearing C.T.S No. 26(pt), Teachers Colony, MHADA Layout, Siddharth Nagar, Opp.Spectra Motors, Goregaon (West), Mumbai - 400062.</t>
  </si>
  <si>
    <t>26(pt)</t>
  </si>
  <si>
    <t>Goregaon</t>
  </si>
  <si>
    <t>Mumbai</t>
  </si>
  <si>
    <t>Goregoan</t>
  </si>
  <si>
    <t>Swami Vivekananda Road</t>
  </si>
  <si>
    <t>Suyog Building</t>
  </si>
  <si>
    <t>Siddhartha Nagar Road</t>
  </si>
  <si>
    <t>Siddha Society</t>
  </si>
  <si>
    <t>S. V. Road</t>
  </si>
  <si>
    <t>Prabhodhan Thakare Road</t>
  </si>
  <si>
    <t>Total Fungible Area</t>
  </si>
  <si>
    <t>Letter No. 51/377/Not legible/GM/MHADA</t>
  </si>
  <si>
    <t>26/09/2019.</t>
  </si>
  <si>
    <t xml:space="preserve">03 Wing </t>
  </si>
  <si>
    <t>Wing A &amp; B - Stilt + 4 Podium + 1st to 17th Floor
Wing C - 2 Basement + Stilt + 1st to 3rd Podium Parking + 4th Amenities Floor + 1st to 29th + 30th Pt. Floor.</t>
  </si>
  <si>
    <t>Proposed no of Floors</t>
  </si>
  <si>
    <t>81/-</t>
  </si>
  <si>
    <t>Floor rise rate  Per Sq. Ft. (from 1st Floor)</t>
  </si>
  <si>
    <t>400000/-</t>
  </si>
  <si>
    <t>About 800m from Ram Mandir Railway Station</t>
  </si>
  <si>
    <t>2BHK</t>
  </si>
  <si>
    <t>RERA No.</t>
  </si>
  <si>
    <t>P51800003375</t>
  </si>
  <si>
    <t>Podium</t>
  </si>
  <si>
    <t>Excavation in process</t>
  </si>
  <si>
    <t>Excavation Completed</t>
  </si>
  <si>
    <t>Footing in Process</t>
  </si>
  <si>
    <t>Footing Completed</t>
  </si>
  <si>
    <t>Plinth in process</t>
  </si>
  <si>
    <t>Plinth completed</t>
  </si>
  <si>
    <r>
      <t xml:space="preserve">Construction details: </t>
    </r>
    <r>
      <rPr>
        <b/>
        <sz val="12"/>
        <color rgb="FFFF0000"/>
        <rFont val="Times New Roman"/>
        <family val="1"/>
      </rPr>
      <t>Building No.  =</t>
    </r>
  </si>
  <si>
    <t>Floors</t>
  </si>
  <si>
    <t>All work Completed. Wait For OC.</t>
  </si>
  <si>
    <t xml:space="preserve">Stage of construction: </t>
  </si>
  <si>
    <t>All work Completed. Provide OC.</t>
  </si>
  <si>
    <t>Completed Slab/Floor</t>
  </si>
  <si>
    <t>Complition %</t>
  </si>
  <si>
    <t>Progress %</t>
  </si>
  <si>
    <t>Disbursement %</t>
  </si>
  <si>
    <t>All work Completed. OC Received.</t>
  </si>
  <si>
    <t>RCC Slab</t>
  </si>
  <si>
    <t>Basement + Ground</t>
  </si>
  <si>
    <t xml:space="preserve">over % diya he feb ki report me esliye match kiya he </t>
  </si>
  <si>
    <t>Next time ASMITA se hi puchke karna</t>
  </si>
  <si>
    <t>Wing A &amp; B - Stilt + 4Podium + 1st to 17th Floor 
Wing C - 2 Basement + 3Podium + Amenities Floor + 1st to 48th Floor.</t>
  </si>
  <si>
    <t>Construction details:</t>
  </si>
  <si>
    <t>Basement</t>
  </si>
  <si>
    <t>Ground</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</si>
  <si>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</si>
  <si>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</si>
  <si>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</si>
  <si>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</si>
  <si>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</si>
  <si>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</si>
  <si>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</si>
  <si>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</si>
  <si>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</si>
  <si>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</si>
  <si>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</si>
  <si>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</si>
  <si>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</si>
  <si>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</si>
  <si>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</si>
  <si>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</si>
  <si>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</si>
  <si>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Wing A &amp; B - Stilt + 4 Podium + 1st to 17th Floor</t>
  </si>
  <si>
    <t>Wing C - 2 Basement + 3Podium + Amenities Floor + 1st to 48th Floor.</t>
  </si>
  <si>
    <t xml:space="preserve">Name of the builder </t>
  </si>
  <si>
    <t>Mr. Jitendra Shankerlal Brahmbhatt</t>
  </si>
  <si>
    <t>RCC(Including podiums)</t>
  </si>
  <si>
    <t>SSS</t>
  </si>
  <si>
    <t xml:space="preserve">Office No. 1031, Wing J, Akshar Business Park, Plot No. 03 Sector 25, Near APMC Market, Vashi, Navi Mumbai,  Maharashtra 400703 TEL: 022-46090378/79/80                                                                       
E mail : vsjcapf@gmail.com. Web site : www.vsjadon.com
</t>
  </si>
  <si>
    <t>Location Link</t>
  </si>
  <si>
    <t>https://goo.gl/maps/QtLZE5YqtSHC8nzQ9</t>
  </si>
  <si>
    <t>19.1539317,72.842748</t>
  </si>
  <si>
    <t>Documents Provided</t>
  </si>
  <si>
    <t>CC</t>
  </si>
  <si>
    <t xml:space="preserve">Commencement-CC No
Valid Up to: </t>
  </si>
  <si>
    <t xml:space="preserve">O. Certificate No.: </t>
  </si>
  <si>
    <t xml:space="preserve">MH/EE/(B.P.)/GM/MHADA-51/377/2019                                                                                                                           </t>
  </si>
  <si>
    <t>MH/EE/BP Cell/GM/MHADA-51/377/2024</t>
  </si>
  <si>
    <r>
      <t xml:space="preserve">This CC is now issued for </t>
    </r>
    <r>
      <rPr>
        <b/>
        <sz val="11"/>
        <color indexed="8"/>
        <rFont val="Times New Roman"/>
        <family val="1"/>
      </rPr>
      <t>Wing A &amp; B</t>
    </r>
    <r>
      <rPr>
        <sz val="11"/>
        <color indexed="8"/>
        <rFont val="Times New Roman"/>
        <family val="1"/>
      </rPr>
      <t xml:space="preserve"> - Stilt floor at Ground Level + 1st to 3rd podium floor + 4th podium(upper stilt) + 1st to 17th upper floors and </t>
    </r>
    <r>
      <rPr>
        <b/>
        <sz val="11"/>
        <color indexed="8"/>
        <rFont val="Times New Roman"/>
        <family val="1"/>
      </rPr>
      <t xml:space="preserve">Wing C </t>
    </r>
    <r>
      <rPr>
        <sz val="11"/>
        <color indexed="8"/>
        <rFont val="Times New Roman"/>
        <family val="1"/>
      </rPr>
      <t xml:space="preserve">- 1st Basement + 2nd Basement + Stilt floor at Ground Level + 1st to 3rd podium floor + 4th podium(upper stilt) + 1st to 20th upper floors for residential use for the building under reference as per approved plans u/no. MH/EE/(B.P.)/GM/MHADA51/377/2019 dtd. 26/09/2019 </t>
    </r>
  </si>
  <si>
    <r>
      <t xml:space="preserve">Remarks:
1. We have release report on the basis of other vendor report.  
2. Wing A &amp; B - All work completed. Please provide OC.
    Wing C - Construction work was stopped. Work is same as visit 08/12/2023.
3. Car parking is subjected to authentic documentation.
4. We have considered rate by verifying it from market inquire. 
5. Construction percentages are reduced because we have given stage by considering proposed No of Floors.
6. We have updated revised approved CC for Wing C on 06/10/2025.
</t>
    </r>
    <r>
      <rPr>
        <b/>
        <sz val="11"/>
        <color rgb="FFFF0000"/>
        <rFont val="Times New Roman"/>
        <family val="1"/>
      </rPr>
      <t>7. As per RERA, completion period of project Arista is expired on 30/12/2022 but still project is under construction.</t>
    </r>
    <r>
      <rPr>
        <b/>
        <sz val="11"/>
        <color indexed="8"/>
        <rFont val="Times New Roman"/>
        <family val="1"/>
      </rPr>
      <t xml:space="preserve">
</t>
    </r>
  </si>
  <si>
    <r>
      <t xml:space="preserve">This CC is now extended from 21st Floor to 29th upper floor for residential user for 
</t>
    </r>
    <r>
      <rPr>
        <b/>
        <sz val="11"/>
        <color indexed="8"/>
        <rFont val="Times New Roman"/>
        <family val="1"/>
      </rPr>
      <t>Wing -"C</t>
    </r>
    <r>
      <rPr>
        <sz val="11"/>
        <color indexed="8"/>
        <rFont val="Times New Roman"/>
        <family val="1"/>
      </rPr>
      <t>" as per approved amended plan dtd.25.05.2022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</si>
</sst>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4"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b/>
      <sz val="11"/>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2"/>
      <color theme="1"/>
      <name val="Times New Roman"/>
      <family val="1"/>
    </font>
    <font>
      <sz val="11"/>
      <color theme="1"/>
      <name val="Times New Roman"/>
      <family val="1"/>
    </font>
    <font>
      <sz val="11"/>
      <color rgb="FFFF0000"/>
      <name val="Calibri"/>
      <family val="2"/>
    </font>
    <font>
      <b/>
      <sz val="24"/>
      <color rgb="FFFF0000"/>
      <name val="Calibri"/>
      <family val="2"/>
      <scheme val="minor"/>
    </font>
    <font>
      <sz val="11"/>
      <color rgb="FF000000"/>
      <name val="Times New Roman"/>
      <family val="1"/>
    </font>
    <font>
      <b/>
      <sz val="12"/>
      <color indexed="8"/>
      <name val="Times New Roman"/>
      <family val="1"/>
    </font>
    <font>
      <b/>
      <sz val="12"/>
      <color rgb="FFFF0000"/>
      <name val="Times New Roman"/>
      <family val="1"/>
    </font>
    <font>
      <sz val="12"/>
      <color theme="1"/>
      <name val="Times New Roman"/>
      <family val="1"/>
    </font>
    <font>
      <sz val="12"/>
      <name val="Times New Roman"/>
      <family val="1"/>
    </font>
    <font>
      <sz val="12"/>
      <color rgb="FFFF0000"/>
      <name val="Times New Roman"/>
      <family val="1"/>
    </font>
    <font>
      <sz val="12"/>
      <color indexed="8"/>
      <name val="Times New Roman"/>
      <family val="1"/>
    </font>
    <font>
      <b/>
      <sz val="12"/>
      <name val="Times New Roman"/>
      <family val="1"/>
    </font>
    <font>
      <b/>
      <sz val="11"/>
      <color rgb="FFFF0000"/>
      <name val="Times New Roman"/>
      <family val="1"/>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7" fillId="0" borderId="0"/>
    <xf numFmtId="0" fontId="7" fillId="0" borderId="0"/>
    <xf numFmtId="0" fontId="7" fillId="0" borderId="0"/>
    <xf numFmtId="0" fontId="23" fillId="0" borderId="0" applyNumberFormat="0" applyFill="0" applyBorder="0" applyAlignment="0" applyProtection="0"/>
  </cellStyleXfs>
  <cellXfs count="221">
    <xf numFmtId="0" fontId="0" fillId="0" borderId="0" xfId="0"/>
    <xf numFmtId="0" fontId="4" fillId="2" borderId="2" xfId="0" applyFont="1" applyFill="1" applyBorder="1" applyAlignment="1">
      <alignment vertical="top"/>
    </xf>
    <xf numFmtId="0" fontId="0" fillId="0" borderId="2" xfId="0" applyBorder="1"/>
    <xf numFmtId="0" fontId="8" fillId="0" borderId="2" xfId="0" applyFont="1" applyBorder="1"/>
    <xf numFmtId="0" fontId="0" fillId="0" borderId="3" xfId="0" applyBorder="1"/>
    <xf numFmtId="0" fontId="0" fillId="3" borderId="2" xfId="0" applyFill="1" applyBorder="1"/>
    <xf numFmtId="0" fontId="8" fillId="0" borderId="2" xfId="0" applyFont="1" applyBorder="1" applyAlignment="1">
      <alignment horizontal="center"/>
    </xf>
    <xf numFmtId="0" fontId="10" fillId="0" borderId="0" xfId="0" applyFont="1"/>
    <xf numFmtId="0" fontId="11" fillId="0" borderId="0" xfId="0" applyFont="1"/>
    <xf numFmtId="0" fontId="4" fillId="0" borderId="0" xfId="2" applyFont="1"/>
    <xf numFmtId="0" fontId="7" fillId="0" borderId="0" xfId="4"/>
    <xf numFmtId="0" fontId="8" fillId="3" borderId="2" xfId="4" applyFont="1" applyFill="1" applyBorder="1"/>
    <xf numFmtId="0" fontId="7" fillId="0" borderId="2" xfId="4" applyBorder="1"/>
    <xf numFmtId="0" fontId="7" fillId="0" borderId="5" xfId="4" applyBorder="1"/>
    <xf numFmtId="0" fontId="7" fillId="0" borderId="0" xfId="4" applyAlignment="1">
      <alignment wrapText="1"/>
    </xf>
    <xf numFmtId="0" fontId="7" fillId="0" borderId="2" xfId="4" applyBorder="1" applyAlignment="1">
      <alignment wrapText="1"/>
    </xf>
    <xf numFmtId="0" fontId="9" fillId="0" borderId="0" xfId="4" applyFont="1"/>
    <xf numFmtId="0" fontId="1" fillId="0" borderId="0" xfId="3"/>
    <xf numFmtId="0" fontId="7" fillId="0" borderId="0" xfId="5"/>
    <xf numFmtId="0" fontId="8" fillId="0" borderId="2" xfId="5" applyFont="1" applyBorder="1" applyAlignment="1">
      <alignment horizontal="center" vertical="top" wrapText="1"/>
    </xf>
    <xf numFmtId="0" fontId="7" fillId="0" borderId="2" xfId="5" applyBorder="1" applyAlignment="1">
      <alignment horizontal="center" vertical="center"/>
    </xf>
    <xf numFmtId="1" fontId="7" fillId="0" borderId="2" xfId="5" applyNumberFormat="1" applyBorder="1" applyAlignment="1">
      <alignment horizontal="center" vertical="center"/>
    </xf>
    <xf numFmtId="165" fontId="7" fillId="0" borderId="2" xfId="1" applyNumberFormat="1" applyFont="1" applyBorder="1" applyAlignment="1">
      <alignment horizontal="right" vertical="center"/>
    </xf>
    <xf numFmtId="0" fontId="8" fillId="0" borderId="2" xfId="5" applyFont="1" applyBorder="1" applyAlignment="1">
      <alignment horizontal="center" vertical="center"/>
    </xf>
    <xf numFmtId="1" fontId="9" fillId="0" borderId="2" xfId="5" applyNumberFormat="1" applyFont="1" applyBorder="1" applyAlignment="1">
      <alignment horizontal="center" vertical="center"/>
    </xf>
    <xf numFmtId="0" fontId="1" fillId="0" borderId="2" xfId="3" applyBorder="1" applyAlignment="1">
      <alignment horizontal="center" vertical="center"/>
    </xf>
    <xf numFmtId="0" fontId="12" fillId="0" borderId="0" xfId="3" applyFont="1"/>
    <xf numFmtId="0" fontId="7" fillId="0" borderId="2" xfId="5" applyBorder="1" applyAlignment="1">
      <alignment horizontal="left" vertical="center"/>
    </xf>
    <xf numFmtId="0" fontId="13" fillId="0" borderId="0" xfId="0" applyFont="1"/>
    <xf numFmtId="0" fontId="17" fillId="0" borderId="17" xfId="6" applyFont="1" applyBorder="1" applyProtection="1">
      <protection hidden="1"/>
    </xf>
    <xf numFmtId="0" fontId="17" fillId="0" borderId="18" xfId="6" applyFont="1" applyBorder="1" applyProtection="1">
      <protection hidden="1"/>
    </xf>
    <xf numFmtId="0" fontId="17" fillId="0" borderId="19" xfId="6" applyFont="1" applyBorder="1" applyProtection="1">
      <protection hidden="1"/>
    </xf>
    <xf numFmtId="0" fontId="19" fillId="0" borderId="2" xfId="6" applyFont="1" applyBorder="1" applyAlignment="1" applyProtection="1">
      <alignment horizontal="center" vertical="top"/>
      <protection locked="0"/>
    </xf>
    <xf numFmtId="0" fontId="20" fillId="0" borderId="2" xfId="6" applyFont="1" applyBorder="1" applyAlignment="1" applyProtection="1">
      <alignment horizontal="center" vertical="top"/>
      <protection locked="0"/>
    </xf>
    <xf numFmtId="0" fontId="18" fillId="0" borderId="2" xfId="6" applyFont="1" applyBorder="1" applyAlignment="1" applyProtection="1">
      <alignment horizontal="center" vertical="top"/>
      <protection locked="0"/>
    </xf>
    <xf numFmtId="0" fontId="19" fillId="0" borderId="21" xfId="6" applyFont="1" applyBorder="1" applyAlignment="1" applyProtection="1">
      <alignment horizontal="center" vertical="top"/>
      <protection locked="0"/>
    </xf>
    <xf numFmtId="0" fontId="17" fillId="0" borderId="22" xfId="6" applyFont="1" applyBorder="1" applyProtection="1">
      <protection hidden="1"/>
    </xf>
    <xf numFmtId="0" fontId="17" fillId="0" borderId="0" xfId="6" applyFont="1" applyProtection="1">
      <protection hidden="1"/>
    </xf>
    <xf numFmtId="0" fontId="17" fillId="0" borderId="23" xfId="6" applyFont="1" applyBorder="1" applyProtection="1">
      <protection hidden="1"/>
    </xf>
    <xf numFmtId="0" fontId="17" fillId="0" borderId="2" xfId="6" applyFont="1" applyBorder="1" applyAlignment="1" applyProtection="1">
      <alignment horizontal="center" vertical="top" wrapText="1"/>
      <protection locked="0"/>
    </xf>
    <xf numFmtId="0" fontId="17" fillId="0" borderId="0" xfId="6" applyFont="1"/>
    <xf numFmtId="0" fontId="17" fillId="0" borderId="23" xfId="6" applyFont="1" applyBorder="1"/>
    <xf numFmtId="0" fontId="19" fillId="0" borderId="2" xfId="6" applyFont="1" applyBorder="1" applyAlignment="1" applyProtection="1">
      <alignment horizontal="center" wrapText="1"/>
      <protection locked="0"/>
    </xf>
    <xf numFmtId="9" fontId="17" fillId="2" borderId="2" xfId="6" applyNumberFormat="1" applyFont="1" applyFill="1" applyBorder="1" applyAlignment="1" applyProtection="1">
      <alignment horizontal="center" vertical="center" wrapText="1"/>
      <protection hidden="1"/>
    </xf>
    <xf numFmtId="0" fontId="17" fillId="0" borderId="22" xfId="6" applyFont="1" applyBorder="1"/>
    <xf numFmtId="1" fontId="19" fillId="0" borderId="2" xfId="6" applyNumberFormat="1" applyFont="1" applyBorder="1" applyAlignment="1" applyProtection="1">
      <alignment horizontal="center" wrapText="1"/>
      <protection locked="0"/>
    </xf>
    <xf numFmtId="0" fontId="14" fillId="0" borderId="22" xfId="0" applyFont="1" applyBorder="1" applyProtection="1">
      <protection hidden="1"/>
    </xf>
    <xf numFmtId="9" fontId="14" fillId="0" borderId="0" xfId="0" applyNumberFormat="1" applyFont="1" applyProtection="1">
      <protection hidden="1"/>
    </xf>
    <xf numFmtId="9" fontId="14" fillId="0" borderId="23" xfId="0" applyNumberFormat="1" applyFont="1" applyBorder="1" applyProtection="1">
      <protection hidden="1"/>
    </xf>
    <xf numFmtId="0" fontId="19" fillId="0" borderId="25" xfId="6" applyFont="1" applyBorder="1" applyAlignment="1" applyProtection="1">
      <alignment horizontal="center" wrapText="1"/>
      <protection locked="0"/>
    </xf>
    <xf numFmtId="9" fontId="17" fillId="2" borderId="25" xfId="6" applyNumberFormat="1" applyFont="1" applyFill="1" applyBorder="1" applyAlignment="1" applyProtection="1">
      <alignment horizontal="center" vertical="center" wrapText="1"/>
      <protection hidden="1"/>
    </xf>
    <xf numFmtId="0" fontId="14" fillId="0" borderId="26" xfId="0" applyFont="1" applyBorder="1" applyProtection="1">
      <protection hidden="1"/>
    </xf>
    <xf numFmtId="9" fontId="14" fillId="0" borderId="27" xfId="0" applyNumberFormat="1" applyFont="1" applyBorder="1" applyProtection="1">
      <protection hidden="1"/>
    </xf>
    <xf numFmtId="9" fontId="14" fillId="0" borderId="28" xfId="0" applyNumberFormat="1" applyFont="1" applyBorder="1" applyProtection="1">
      <protection hidden="1"/>
    </xf>
    <xf numFmtId="9" fontId="0" fillId="0" borderId="0" xfId="0" applyNumberFormat="1"/>
    <xf numFmtId="9" fontId="8" fillId="0" borderId="0" xfId="0" applyNumberFormat="1" applyFont="1" applyAlignment="1">
      <alignment horizontal="center"/>
    </xf>
    <xf numFmtId="0" fontId="0" fillId="3" borderId="0" xfId="0" applyFill="1"/>
    <xf numFmtId="0" fontId="18" fillId="0" borderId="20" xfId="6" applyFont="1" applyBorder="1" applyAlignment="1" applyProtection="1">
      <alignment horizontal="center" vertical="top"/>
      <protection locked="0"/>
    </xf>
    <xf numFmtId="0" fontId="14" fillId="0" borderId="0" xfId="0" applyFont="1" applyProtection="1">
      <protection hidden="1"/>
    </xf>
    <xf numFmtId="1" fontId="0" fillId="0" borderId="0" xfId="0" applyNumberFormat="1"/>
    <xf numFmtId="1" fontId="0" fillId="0" borderId="0" xfId="0" applyNumberFormat="1" applyAlignment="1">
      <alignment horizontal="right"/>
    </xf>
    <xf numFmtId="0" fontId="18" fillId="0" borderId="1" xfId="6" applyFont="1" applyBorder="1" applyAlignment="1" applyProtection="1">
      <alignment horizontal="center" vertical="top"/>
      <protection locked="0"/>
    </xf>
    <xf numFmtId="0" fontId="18" fillId="0" borderId="2" xfId="6" applyFont="1" applyBorder="1" applyAlignment="1" applyProtection="1">
      <alignment horizontal="center" vertical="top" wrapText="1"/>
      <protection locked="0"/>
    </xf>
    <xf numFmtId="0" fontId="18" fillId="0" borderId="2" xfId="6" applyFont="1" applyBorder="1" applyAlignment="1" applyProtection="1">
      <alignment horizontal="center" wrapText="1"/>
      <protection locked="0"/>
    </xf>
    <xf numFmtId="1" fontId="18" fillId="0" borderId="2" xfId="6" applyNumberFormat="1" applyFont="1" applyBorder="1" applyAlignment="1" applyProtection="1">
      <alignment horizontal="center" wrapText="1"/>
      <protection locked="0"/>
    </xf>
    <xf numFmtId="0" fontId="18" fillId="0" borderId="25" xfId="6" applyFont="1" applyBorder="1" applyAlignment="1" applyProtection="1">
      <alignment horizontal="center" wrapText="1"/>
      <protection locked="0"/>
    </xf>
    <xf numFmtId="0" fontId="4" fillId="2" borderId="2" xfId="0" applyFont="1" applyFill="1" applyBorder="1" applyAlignment="1">
      <alignment horizontal="left" vertical="top"/>
    </xf>
    <xf numFmtId="0" fontId="18" fillId="0" borderId="20" xfId="6" applyFont="1" applyBorder="1" applyAlignment="1" applyProtection="1">
      <alignment horizontal="center" vertical="top"/>
      <protection locked="0"/>
    </xf>
    <xf numFmtId="0" fontId="18" fillId="0" borderId="1" xfId="6" applyFont="1" applyBorder="1" applyAlignment="1" applyProtection="1">
      <alignment horizontal="center" vertical="top"/>
      <protection locked="0"/>
    </xf>
    <xf numFmtId="9" fontId="18" fillId="2" borderId="2" xfId="6" applyNumberFormat="1" applyFont="1" applyFill="1" applyBorder="1" applyAlignment="1" applyProtection="1">
      <alignment horizontal="center" vertical="center" wrapText="1"/>
      <protection hidden="1"/>
    </xf>
    <xf numFmtId="9" fontId="18" fillId="2" borderId="25" xfId="6" applyNumberFormat="1" applyFont="1" applyFill="1" applyBorder="1" applyAlignment="1" applyProtection="1">
      <alignment horizontal="center" vertical="center" wrapText="1"/>
      <protection hidden="1"/>
    </xf>
    <xf numFmtId="9" fontId="18" fillId="2" borderId="21" xfId="6" applyNumberFormat="1" applyFont="1" applyFill="1" applyBorder="1" applyAlignment="1" applyProtection="1">
      <alignment horizontal="center" vertical="center" wrapText="1"/>
      <protection hidden="1"/>
    </xf>
    <xf numFmtId="9" fontId="18" fillId="2" borderId="36" xfId="6" applyNumberFormat="1" applyFont="1" applyFill="1" applyBorder="1" applyAlignment="1" applyProtection="1">
      <alignment horizontal="center" vertical="center" wrapText="1"/>
      <protection hidden="1"/>
    </xf>
    <xf numFmtId="0" fontId="18" fillId="0" borderId="20" xfId="6" applyFont="1" applyBorder="1" applyAlignment="1" applyProtection="1">
      <alignment horizontal="center" vertical="top" wrapText="1"/>
      <protection locked="0"/>
    </xf>
    <xf numFmtId="0" fontId="18" fillId="0" borderId="1" xfId="6" applyFont="1" applyBorder="1" applyAlignment="1" applyProtection="1">
      <alignment horizontal="center" vertical="top" wrapText="1"/>
      <protection locked="0"/>
    </xf>
    <xf numFmtId="0" fontId="18" fillId="0" borderId="24" xfId="6" applyFont="1" applyBorder="1" applyAlignment="1" applyProtection="1">
      <alignment horizontal="center" vertical="top"/>
      <protection locked="0"/>
    </xf>
    <xf numFmtId="0" fontId="18" fillId="0" borderId="35" xfId="6" applyFont="1" applyBorder="1" applyAlignment="1" applyProtection="1">
      <alignment horizontal="center" vertical="top"/>
      <protection locked="0"/>
    </xf>
    <xf numFmtId="0" fontId="21" fillId="0" borderId="32" xfId="6" applyFont="1" applyBorder="1" applyAlignment="1" applyProtection="1">
      <alignment horizontal="center" vertical="top" wrapText="1"/>
      <protection locked="0"/>
    </xf>
    <xf numFmtId="0" fontId="21" fillId="0" borderId="33" xfId="6" applyFont="1" applyBorder="1" applyAlignment="1" applyProtection="1">
      <alignment horizontal="center" vertical="top" wrapText="1"/>
      <protection locked="0"/>
    </xf>
    <xf numFmtId="0" fontId="21" fillId="0" borderId="15" xfId="6" applyFont="1" applyBorder="1" applyAlignment="1" applyProtection="1">
      <alignment horizontal="left" vertical="top" wrapText="1"/>
      <protection locked="0"/>
    </xf>
    <xf numFmtId="0" fontId="21" fillId="0" borderId="16" xfId="6" applyFont="1" applyBorder="1" applyAlignment="1" applyProtection="1">
      <alignment horizontal="left" vertical="top" wrapText="1"/>
      <protection locked="0"/>
    </xf>
    <xf numFmtId="0" fontId="18" fillId="0" borderId="2" xfId="6" applyFont="1" applyBorder="1" applyAlignment="1" applyProtection="1">
      <alignment horizontal="center" vertical="top"/>
      <protection locked="0"/>
    </xf>
    <xf numFmtId="0" fontId="18" fillId="0" borderId="21" xfId="6" applyFont="1" applyBorder="1" applyAlignment="1" applyProtection="1">
      <alignment horizontal="center" vertical="top"/>
      <protection locked="0"/>
    </xf>
    <xf numFmtId="0" fontId="21" fillId="0" borderId="20" xfId="6" applyFont="1" applyBorder="1" applyAlignment="1" applyProtection="1">
      <alignment horizontal="left" vertical="top"/>
      <protection locked="0"/>
    </xf>
    <xf numFmtId="0" fontId="21" fillId="0" borderId="1" xfId="6" applyFont="1" applyBorder="1" applyAlignment="1" applyProtection="1">
      <alignment horizontal="left" vertical="top"/>
      <protection locked="0"/>
    </xf>
    <xf numFmtId="0" fontId="21" fillId="0" borderId="2" xfId="6" applyFont="1" applyBorder="1" applyAlignment="1" applyProtection="1">
      <alignment horizontal="left" vertical="top" wrapText="1"/>
      <protection locked="0"/>
    </xf>
    <xf numFmtId="0" fontId="21" fillId="0" borderId="21" xfId="6" applyFont="1" applyBorder="1" applyAlignment="1" applyProtection="1">
      <alignment horizontal="left" vertical="top" wrapText="1"/>
      <protection locked="0"/>
    </xf>
    <xf numFmtId="0" fontId="18" fillId="0" borderId="34" xfId="6" applyFont="1" applyBorder="1" applyAlignment="1" applyProtection="1">
      <alignment horizontal="center" vertical="top"/>
      <protection locked="0"/>
    </xf>
    <xf numFmtId="0" fontId="18" fillId="0" borderId="4" xfId="6" applyFont="1" applyBorder="1" applyAlignment="1" applyProtection="1">
      <alignment horizontal="center" vertical="top"/>
      <protection locked="0"/>
    </xf>
    <xf numFmtId="0" fontId="18" fillId="0" borderId="2" xfId="6" applyFont="1" applyBorder="1" applyAlignment="1" applyProtection="1">
      <alignment horizontal="center" vertical="top" wrapText="1"/>
      <protection locked="0"/>
    </xf>
    <xf numFmtId="0" fontId="18" fillId="0" borderId="21" xfId="6" applyFont="1" applyBorder="1" applyAlignment="1" applyProtection="1">
      <alignment horizontal="center" vertical="top" wrapText="1"/>
      <protection locked="0"/>
    </xf>
    <xf numFmtId="0" fontId="15" fillId="0" borderId="32" xfId="6" applyFont="1" applyBorder="1" applyAlignment="1" applyProtection="1">
      <alignment horizontal="center" vertical="top" wrapText="1"/>
      <protection locked="0"/>
    </xf>
    <xf numFmtId="0" fontId="15" fillId="0" borderId="33" xfId="6" applyFont="1" applyBorder="1" applyAlignment="1" applyProtection="1">
      <alignment horizontal="center" vertical="top" wrapText="1"/>
      <protection locked="0"/>
    </xf>
    <xf numFmtId="0" fontId="15" fillId="0" borderId="15" xfId="6" applyFont="1" applyBorder="1" applyAlignment="1" applyProtection="1">
      <alignment horizontal="left" vertical="top" wrapText="1"/>
      <protection locked="0"/>
    </xf>
    <xf numFmtId="0" fontId="15" fillId="0" borderId="16" xfId="6" applyFont="1" applyBorder="1" applyAlignment="1" applyProtection="1">
      <alignment horizontal="left" vertical="top" wrapText="1"/>
      <protection locked="0"/>
    </xf>
    <xf numFmtId="0" fontId="21" fillId="0" borderId="37" xfId="6" applyFont="1" applyBorder="1" applyAlignment="1" applyProtection="1">
      <alignment horizontal="center" vertical="center"/>
      <protection locked="0"/>
    </xf>
    <xf numFmtId="0" fontId="21" fillId="0" borderId="9" xfId="6" applyFont="1" applyBorder="1" applyAlignment="1" applyProtection="1">
      <alignment horizontal="center" vertical="center"/>
      <protection locked="0"/>
    </xf>
    <xf numFmtId="0" fontId="21" fillId="0" borderId="38" xfId="6" applyFont="1" applyBorder="1" applyAlignment="1" applyProtection="1">
      <alignment horizontal="center" vertical="center"/>
      <protection locked="0"/>
    </xf>
    <xf numFmtId="0" fontId="21" fillId="0" borderId="13" xfId="6" applyFont="1" applyBorder="1" applyAlignment="1" applyProtection="1">
      <alignment horizontal="center" vertical="center"/>
      <protection locked="0"/>
    </xf>
    <xf numFmtId="9" fontId="21" fillId="0" borderId="7" xfId="6" applyNumberFormat="1" applyFont="1" applyBorder="1" applyAlignment="1" applyProtection="1">
      <alignment horizontal="center" vertical="center" wrapText="1"/>
      <protection locked="0"/>
    </xf>
    <xf numFmtId="0" fontId="21" fillId="0" borderId="8" xfId="6" applyFont="1" applyBorder="1" applyAlignment="1" applyProtection="1">
      <alignment horizontal="center" vertical="center" wrapText="1"/>
      <protection locked="0"/>
    </xf>
    <xf numFmtId="0" fontId="21" fillId="0" borderId="9" xfId="6" applyFont="1" applyBorder="1" applyAlignment="1" applyProtection="1">
      <alignment horizontal="center" vertical="center" wrapText="1"/>
      <protection locked="0"/>
    </xf>
    <xf numFmtId="0" fontId="21" fillId="0" borderId="12" xfId="6" applyFont="1" applyBorder="1" applyAlignment="1" applyProtection="1">
      <alignment horizontal="center" vertical="center" wrapText="1"/>
      <protection locked="0"/>
    </xf>
    <xf numFmtId="0" fontId="21" fillId="0" borderId="3" xfId="6" applyFont="1" applyBorder="1" applyAlignment="1" applyProtection="1">
      <alignment horizontal="center" vertical="center" wrapText="1"/>
      <protection locked="0"/>
    </xf>
    <xf numFmtId="0" fontId="21" fillId="0" borderId="13" xfId="6" applyFont="1" applyBorder="1" applyAlignment="1" applyProtection="1">
      <alignment horizontal="center" vertical="center" wrapText="1"/>
      <protection locked="0"/>
    </xf>
    <xf numFmtId="0" fontId="21" fillId="0" borderId="7" xfId="6" applyFont="1" applyBorder="1" applyAlignment="1" applyProtection="1">
      <alignment horizontal="center" vertical="center" wrapText="1"/>
      <protection locked="0"/>
    </xf>
    <xf numFmtId="0" fontId="4" fillId="0" borderId="1" xfId="0" applyFont="1" applyBorder="1" applyAlignment="1">
      <alignment horizontal="left" vertical="top"/>
    </xf>
    <xf numFmtId="0" fontId="4" fillId="0" borderId="6" xfId="0" applyFont="1" applyBorder="1" applyAlignment="1">
      <alignment horizontal="left" vertical="top"/>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2" xfId="0" applyFont="1" applyBorder="1" applyAlignment="1">
      <alignment horizontal="left" vertical="top"/>
    </xf>
    <xf numFmtId="0" fontId="11" fillId="0" borderId="2" xfId="0" applyFont="1" applyBorder="1" applyAlignment="1">
      <alignment horizontal="left"/>
    </xf>
    <xf numFmtId="0" fontId="4" fillId="0" borderId="2" xfId="0" applyFont="1" applyBorder="1" applyAlignment="1">
      <alignment horizontal="left" vertical="top" wrapText="1"/>
    </xf>
    <xf numFmtId="0" fontId="4" fillId="2" borderId="2" xfId="0" applyFont="1" applyFill="1" applyBorder="1" applyAlignment="1">
      <alignment horizontal="left" vertical="top"/>
    </xf>
    <xf numFmtId="0" fontId="4" fillId="2" borderId="1" xfId="0" applyFont="1" applyFill="1" applyBorder="1" applyAlignment="1">
      <alignment horizontal="left" vertical="top"/>
    </xf>
    <xf numFmtId="0" fontId="4" fillId="2" borderId="4" xfId="0" applyFont="1" applyFill="1" applyBorder="1" applyAlignment="1">
      <alignment horizontal="left" vertical="top"/>
    </xf>
    <xf numFmtId="0" fontId="4" fillId="2" borderId="6" xfId="0" applyFont="1" applyFill="1" applyBorder="1" applyAlignment="1">
      <alignment horizontal="left" vertical="top"/>
    </xf>
    <xf numFmtId="14" fontId="6" fillId="0" borderId="1" xfId="0" applyNumberFormat="1" applyFont="1" applyBorder="1" applyAlignment="1">
      <alignment horizontal="left" vertical="top"/>
    </xf>
    <xf numFmtId="0" fontId="6" fillId="0" borderId="4" xfId="0" applyFont="1" applyBorder="1" applyAlignment="1">
      <alignment horizontal="left" vertical="top"/>
    </xf>
    <xf numFmtId="0" fontId="6" fillId="0" borderId="6" xfId="0" applyFont="1" applyBorder="1" applyAlignment="1">
      <alignment horizontal="left" vertical="top"/>
    </xf>
    <xf numFmtId="0" fontId="6" fillId="0" borderId="2" xfId="0" applyFont="1" applyBorder="1" applyAlignment="1">
      <alignment horizontal="left" vertical="top" wrapText="1"/>
    </xf>
    <xf numFmtId="0" fontId="4" fillId="0" borderId="4" xfId="0" applyFont="1" applyBorder="1" applyAlignment="1">
      <alignment horizontal="left" vertical="top"/>
    </xf>
    <xf numFmtId="0" fontId="4" fillId="0" borderId="1" xfId="0" applyFont="1" applyBorder="1" applyAlignment="1">
      <alignment horizontal="center" vertical="top"/>
    </xf>
    <xf numFmtId="0" fontId="4" fillId="0" borderId="6" xfId="0" applyFont="1" applyBorder="1" applyAlignment="1">
      <alignment horizontal="center" vertical="top"/>
    </xf>
    <xf numFmtId="0" fontId="4" fillId="0" borderId="1" xfId="0" applyFont="1" applyBorder="1" applyAlignment="1">
      <alignment horizontal="center" vertical="top" wrapText="1"/>
    </xf>
    <xf numFmtId="0" fontId="4" fillId="0" borderId="6" xfId="0" applyFont="1" applyBorder="1" applyAlignment="1">
      <alignment horizontal="center" vertical="top" wrapText="1"/>
    </xf>
    <xf numFmtId="0" fontId="23" fillId="0" borderId="1" xfId="7" applyFill="1" applyBorder="1" applyAlignment="1">
      <alignment horizontal="left"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4" fillId="2" borderId="2" xfId="0" applyFont="1" applyFill="1" applyBorder="1" applyAlignment="1">
      <alignment horizontal="left" vertical="top" wrapText="1"/>
    </xf>
    <xf numFmtId="0" fontId="4" fillId="0" borderId="2" xfId="0" applyFont="1" applyBorder="1" applyAlignment="1">
      <alignment vertical="top" wrapText="1"/>
    </xf>
    <xf numFmtId="0" fontId="4" fillId="2" borderId="2" xfId="0" applyFont="1" applyFill="1" applyBorder="1" applyAlignment="1">
      <alignment vertical="top" wrapText="1"/>
    </xf>
    <xf numFmtId="0" fontId="3" fillId="0" borderId="1" xfId="0" applyFont="1" applyBorder="1" applyAlignment="1">
      <alignment horizontal="center" vertical="top"/>
    </xf>
    <xf numFmtId="0" fontId="3" fillId="0" borderId="4" xfId="0" applyFont="1" applyBorder="1" applyAlignment="1">
      <alignment horizontal="center" vertical="top"/>
    </xf>
    <xf numFmtId="0" fontId="3" fillId="0" borderId="6" xfId="0" applyFont="1" applyBorder="1" applyAlignment="1">
      <alignment horizontal="center" vertical="top"/>
    </xf>
    <xf numFmtId="14" fontId="4" fillId="0" borderId="1" xfId="0" applyNumberFormat="1" applyFont="1" applyBorder="1" applyAlignment="1">
      <alignment horizontal="left" vertical="top"/>
    </xf>
    <xf numFmtId="14" fontId="4" fillId="0" borderId="4" xfId="0" applyNumberFormat="1" applyFont="1" applyBorder="1" applyAlignment="1">
      <alignment horizontal="left" vertical="top"/>
    </xf>
    <xf numFmtId="14" fontId="4" fillId="0" borderId="6" xfId="0" applyNumberFormat="1" applyFont="1" applyBorder="1" applyAlignment="1">
      <alignment horizontal="left" vertical="top"/>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13" xfId="0" applyFont="1" applyBorder="1" applyAlignment="1">
      <alignment horizontal="left" vertical="top"/>
    </xf>
    <xf numFmtId="0" fontId="6" fillId="0" borderId="4" xfId="0" applyFont="1" applyBorder="1" applyAlignment="1">
      <alignment vertical="top" wrapText="1"/>
    </xf>
    <xf numFmtId="0" fontId="6" fillId="0" borderId="6" xfId="0" applyFont="1" applyBorder="1" applyAlignment="1">
      <alignment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3" xfId="0" applyFont="1" applyBorder="1" applyAlignment="1">
      <alignment horizontal="center" vertical="top" wrapText="1"/>
    </xf>
    <xf numFmtId="0" fontId="3" fillId="0" borderId="13" xfId="0" applyFont="1" applyBorder="1" applyAlignment="1">
      <alignment horizontal="center" vertical="top" wrapText="1"/>
    </xf>
    <xf numFmtId="0" fontId="3" fillId="0" borderId="7"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3" fillId="2" borderId="1" xfId="0" applyFont="1" applyFill="1" applyBorder="1" applyAlignment="1">
      <alignment horizontal="left" vertical="top"/>
    </xf>
    <xf numFmtId="0" fontId="3" fillId="2" borderId="4" xfId="0" applyFont="1" applyFill="1" applyBorder="1" applyAlignment="1">
      <alignment horizontal="left" vertical="top"/>
    </xf>
    <xf numFmtId="0" fontId="3" fillId="2" borderId="6" xfId="0" applyFont="1" applyFill="1" applyBorder="1" applyAlignment="1">
      <alignment horizontal="left" vertical="top"/>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2"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13" xfId="0" applyFont="1" applyBorder="1" applyAlignment="1">
      <alignment horizontal="left" vertical="top" wrapText="1"/>
    </xf>
    <xf numFmtId="0" fontId="4" fillId="0" borderId="4" xfId="0" applyFont="1" applyBorder="1" applyAlignment="1">
      <alignment horizontal="center" vertical="top" wrapText="1"/>
    </xf>
    <xf numFmtId="0" fontId="4" fillId="0" borderId="1" xfId="0" applyFont="1" applyBorder="1" applyAlignment="1">
      <alignment vertical="top" wrapText="1"/>
    </xf>
    <xf numFmtId="0" fontId="4" fillId="0" borderId="4" xfId="0" applyFont="1" applyBorder="1" applyAlignment="1">
      <alignment vertical="top" wrapText="1"/>
    </xf>
    <xf numFmtId="0" fontId="4" fillId="0" borderId="6" xfId="0" applyFont="1" applyBorder="1" applyAlignment="1">
      <alignment vertical="top" wrapText="1"/>
    </xf>
    <xf numFmtId="0" fontId="8" fillId="0" borderId="2" xfId="5" applyFont="1" applyBorder="1" applyAlignment="1">
      <alignment horizontal="left"/>
    </xf>
    <xf numFmtId="0" fontId="17" fillId="0" borderId="20" xfId="6" applyFont="1" applyBorder="1" applyAlignment="1" applyProtection="1">
      <alignment horizontal="center" vertical="top" wrapText="1"/>
      <protection locked="0"/>
    </xf>
    <xf numFmtId="0" fontId="17" fillId="0" borderId="2" xfId="6" applyFont="1" applyBorder="1" applyAlignment="1" applyProtection="1">
      <alignment horizontal="center" vertical="top" wrapText="1"/>
      <protection locked="0"/>
    </xf>
    <xf numFmtId="9" fontId="17" fillId="2" borderId="7" xfId="6" applyNumberFormat="1" applyFont="1" applyFill="1" applyBorder="1" applyAlignment="1" applyProtection="1">
      <alignment horizontal="center" vertical="center" wrapText="1"/>
      <protection hidden="1"/>
    </xf>
    <xf numFmtId="9" fontId="17" fillId="2" borderId="9" xfId="6" applyNumberFormat="1" applyFont="1" applyFill="1" applyBorder="1" applyAlignment="1" applyProtection="1">
      <alignment horizontal="center" vertical="center" wrapText="1"/>
      <protection hidden="1"/>
    </xf>
    <xf numFmtId="9" fontId="17" fillId="2" borderId="10" xfId="6" applyNumberFormat="1" applyFont="1" applyFill="1" applyBorder="1" applyAlignment="1" applyProtection="1">
      <alignment horizontal="center" vertical="center" wrapText="1"/>
      <protection hidden="1"/>
    </xf>
    <xf numFmtId="9" fontId="17" fillId="2" borderId="11" xfId="6" applyNumberFormat="1" applyFont="1" applyFill="1" applyBorder="1" applyAlignment="1" applyProtection="1">
      <alignment horizontal="center" vertical="center" wrapText="1"/>
      <protection hidden="1"/>
    </xf>
    <xf numFmtId="9" fontId="17" fillId="2" borderId="29" xfId="6" applyNumberFormat="1" applyFont="1" applyFill="1" applyBorder="1" applyAlignment="1" applyProtection="1">
      <alignment horizontal="center" vertical="center" wrapText="1"/>
      <protection hidden="1"/>
    </xf>
    <xf numFmtId="9" fontId="17" fillId="2" borderId="30" xfId="6" applyNumberFormat="1" applyFont="1" applyFill="1" applyBorder="1" applyAlignment="1" applyProtection="1">
      <alignment horizontal="center" vertical="center" wrapText="1"/>
      <protection hidden="1"/>
    </xf>
    <xf numFmtId="9" fontId="17" fillId="2" borderId="31" xfId="6" applyNumberFormat="1" applyFont="1" applyFill="1" applyBorder="1" applyAlignment="1" applyProtection="1">
      <alignment horizontal="center" vertical="center" wrapText="1"/>
      <protection hidden="1"/>
    </xf>
    <xf numFmtId="9" fontId="17" fillId="2" borderId="23" xfId="6" applyNumberFormat="1" applyFont="1" applyFill="1" applyBorder="1" applyAlignment="1" applyProtection="1">
      <alignment horizontal="center" vertical="center" wrapText="1"/>
      <protection hidden="1"/>
    </xf>
    <xf numFmtId="9" fontId="17" fillId="2" borderId="28" xfId="6" applyNumberFormat="1" applyFont="1" applyFill="1" applyBorder="1" applyAlignment="1" applyProtection="1">
      <alignment horizontal="center" vertical="center" wrapText="1"/>
      <protection hidden="1"/>
    </xf>
    <xf numFmtId="0" fontId="17" fillId="0" borderId="24" xfId="6" applyFont="1" applyBorder="1" applyAlignment="1" applyProtection="1">
      <alignment horizontal="center" vertical="top" wrapText="1"/>
      <protection locked="0"/>
    </xf>
    <xf numFmtId="0" fontId="17" fillId="0" borderId="25" xfId="6" applyFont="1" applyBorder="1" applyAlignment="1" applyProtection="1">
      <alignment horizontal="center" vertical="top" wrapText="1"/>
      <protection locked="0"/>
    </xf>
    <xf numFmtId="0" fontId="15" fillId="0" borderId="14" xfId="6" applyFont="1" applyBorder="1" applyAlignment="1" applyProtection="1">
      <alignment horizontal="left" vertical="top" wrapText="1"/>
      <protection locked="0"/>
    </xf>
    <xf numFmtId="0" fontId="21" fillId="0" borderId="20" xfId="6" applyFont="1" applyBorder="1" applyAlignment="1" applyProtection="1">
      <alignment horizontal="center" vertical="top"/>
      <protection locked="0"/>
    </xf>
    <xf numFmtId="0" fontId="21" fillId="0" borderId="2" xfId="6" applyFont="1" applyBorder="1" applyAlignment="1" applyProtection="1">
      <alignment horizontal="center" vertical="top"/>
      <protection locked="0"/>
    </xf>
    <xf numFmtId="0" fontId="17" fillId="0" borderId="2" xfId="6" applyFont="1" applyBorder="1" applyAlignment="1" applyProtection="1">
      <alignment horizontal="center" vertical="center" wrapText="1"/>
      <protection locked="0"/>
    </xf>
    <xf numFmtId="0" fontId="17" fillId="0" borderId="21" xfId="6" applyFont="1" applyBorder="1" applyAlignment="1" applyProtection="1">
      <alignment horizontal="center" vertical="center" wrapText="1"/>
      <protection locked="0"/>
    </xf>
    <xf numFmtId="0" fontId="20" fillId="0" borderId="1" xfId="6" applyFont="1" applyBorder="1" applyAlignment="1" applyProtection="1">
      <alignment horizontal="center" vertical="top"/>
      <protection locked="0"/>
    </xf>
    <xf numFmtId="0" fontId="20" fillId="0" borderId="6" xfId="6" applyFont="1" applyBorder="1" applyAlignment="1" applyProtection="1">
      <alignment horizontal="center" vertical="top"/>
      <protection locked="0"/>
    </xf>
    <xf numFmtId="0" fontId="19" fillId="0" borderId="1" xfId="6" applyFont="1" applyBorder="1" applyAlignment="1" applyProtection="1">
      <alignment horizontal="center" vertical="top"/>
      <protection locked="0"/>
    </xf>
    <xf numFmtId="0" fontId="19" fillId="0" borderId="6" xfId="6" applyFont="1" applyBorder="1" applyAlignment="1" applyProtection="1">
      <alignment horizontal="center" vertical="top"/>
      <protection locked="0"/>
    </xf>
    <xf numFmtId="0" fontId="0" fillId="3" borderId="2" xfId="0" applyFill="1" applyBorder="1" applyAlignment="1">
      <alignment horizontal="center" wrapText="1"/>
    </xf>
    <xf numFmtId="0" fontId="8" fillId="0" borderId="2" xfId="0" applyFont="1" applyBorder="1" applyAlignment="1">
      <alignment horizontal="center"/>
    </xf>
    <xf numFmtId="0" fontId="3" fillId="2" borderId="2" xfId="0" applyFont="1" applyFill="1" applyBorder="1" applyAlignment="1">
      <alignment horizontal="left" vertical="top"/>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14" fontId="4" fillId="2" borderId="2" xfId="0" applyNumberFormat="1" applyFont="1" applyFill="1" applyBorder="1" applyAlignment="1">
      <alignment horizontal="left" vertical="top"/>
    </xf>
    <xf numFmtId="14" fontId="4" fillId="0" borderId="2" xfId="0" applyNumberFormat="1" applyFont="1" applyBorder="1" applyAlignment="1">
      <alignment horizontal="left" vertical="top"/>
    </xf>
  </cellXfs>
  <cellStyles count="8">
    <cellStyle name="Comma 2" xfId="1"/>
    <cellStyle name="Excel Built-in Normal" xfId="2"/>
    <cellStyle name="Excel Built-in Normal 2" xfId="3"/>
    <cellStyle name="Hyperlink" xfId="7" builtinId="8"/>
    <cellStyle name="Normal" xfId="0" builtinId="0"/>
    <cellStyle name="Normal 2" xfId="4"/>
    <cellStyle name="Normal 3" xfId="6"/>
    <cellStyle name="Normal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370611</xdr:colOff>
      <xdr:row>149</xdr:row>
      <xdr:rowOff>153949</xdr:rowOff>
    </xdr:from>
    <xdr:to>
      <xdr:col>9</xdr:col>
      <xdr:colOff>190499</xdr:colOff>
      <xdr:row>168</xdr:row>
      <xdr:rowOff>114171</xdr:rowOff>
    </xdr:to>
    <xdr:pic>
      <xdr:nvPicPr>
        <xdr:cNvPr id="1198" name="Picture 1">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70611" y="31066904"/>
          <a:ext cx="5621479" cy="35970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355957</xdr:colOff>
      <xdr:row>169</xdr:row>
      <xdr:rowOff>46761</xdr:rowOff>
    </xdr:from>
    <xdr:to>
      <xdr:col>9</xdr:col>
      <xdr:colOff>230699</xdr:colOff>
      <xdr:row>188</xdr:row>
      <xdr:rowOff>27711</xdr:rowOff>
    </xdr:to>
    <xdr:pic>
      <xdr:nvPicPr>
        <xdr:cNvPr id="1199" name="Picture 2">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55957" y="34787034"/>
          <a:ext cx="5676333"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323850</xdr:colOff>
      <xdr:row>101</xdr:row>
      <xdr:rowOff>120650</xdr:rowOff>
    </xdr:from>
    <xdr:to>
      <xdr:col>19</xdr:col>
      <xdr:colOff>179278</xdr:colOff>
      <xdr:row>132</xdr:row>
      <xdr:rowOff>133457</xdr:rowOff>
    </xdr:to>
    <xdr:grpSp>
      <xdr:nvGrpSpPr>
        <xdr:cNvPr id="2" name="Group 1"/>
        <xdr:cNvGrpSpPr/>
      </xdr:nvGrpSpPr>
      <xdr:grpSpPr>
        <a:xfrm>
          <a:off x="6867525" y="21999575"/>
          <a:ext cx="6170503" cy="5975457"/>
          <a:chOff x="190500" y="22326600"/>
          <a:chExt cx="6446728" cy="5584932"/>
        </a:xfrm>
      </xdr:grpSpPr>
      <xdr:pic>
        <xdr:nvPicPr>
          <xdr:cNvPr id="16" name="Picture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387864" y="22326600"/>
            <a:ext cx="2052000" cy="2736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90500" y="22326600"/>
            <a:ext cx="2052000" cy="2736000"/>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585228" y="25174020"/>
            <a:ext cx="2052000" cy="2736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90500" y="25175532"/>
            <a:ext cx="2052000" cy="2736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585228" y="22326600"/>
            <a:ext cx="2052000" cy="2736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387864" y="25175532"/>
            <a:ext cx="2052000" cy="2736000"/>
          </a:xfrm>
          <a:prstGeom prst="rect">
            <a:avLst/>
          </a:prstGeom>
          <a:ln>
            <a:solidFill>
              <a:schemeClr val="tx1"/>
            </a:solidFill>
          </a:ln>
        </xdr:spPr>
      </xdr:pic>
    </xdr:grpSp>
    <xdr:clientData/>
  </xdr:twoCellAnchor>
  <xdr:twoCellAnchor>
    <xdr:from>
      <xdr:col>0</xdr:col>
      <xdr:colOff>637760</xdr:colOff>
      <xdr:row>104</xdr:row>
      <xdr:rowOff>82826</xdr:rowOff>
    </xdr:from>
    <xdr:to>
      <xdr:col>8</xdr:col>
      <xdr:colOff>496956</xdr:colOff>
      <xdr:row>146</xdr:row>
      <xdr:rowOff>173935</xdr:rowOff>
    </xdr:to>
    <xdr:grpSp>
      <xdr:nvGrpSpPr>
        <xdr:cNvPr id="11" name="Group 10"/>
        <xdr:cNvGrpSpPr/>
      </xdr:nvGrpSpPr>
      <xdr:grpSpPr>
        <a:xfrm>
          <a:off x="637760" y="22552301"/>
          <a:ext cx="5078896" cy="8130209"/>
          <a:chOff x="732035" y="306030"/>
          <a:chExt cx="4943131" cy="8548180"/>
        </a:xfrm>
      </xdr:grpSpPr>
      <xdr:pic>
        <xdr:nvPicPr>
          <xdr:cNvPr id="12" name="Picture 11" descr="https://vsjcllp.vsjadon.com/upload/insp-246810-152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275736" y="669421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descr="https://vsjcllp.vsjadon.com/upload/insp-246810-843.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2035" y="306030"/>
            <a:ext cx="2399430" cy="32025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descr="https://vsjcllp.vsjadon.com/upload/insp-246810-84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275736" y="3621540"/>
            <a:ext cx="2217490" cy="29597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descr="https://vsjcllp.vsjadon.com/upload/insp-246810-847.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02615" y="3621540"/>
            <a:ext cx="2217490" cy="29597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6810-862.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501792" y="669421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46810-849.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275736" y="306030"/>
            <a:ext cx="2399430" cy="32025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731744</xdr:colOff>
      <xdr:row>44</xdr:row>
      <xdr:rowOff>175932</xdr:rowOff>
    </xdr:from>
    <xdr:to>
      <xdr:col>18</xdr:col>
      <xdr:colOff>481852</xdr:colOff>
      <xdr:row>58</xdr:row>
      <xdr:rowOff>13473</xdr:rowOff>
    </xdr:to>
    <xdr:pic>
      <xdr:nvPicPr>
        <xdr:cNvPr id="3" name="Picture 2"/>
        <xdr:cNvPicPr>
          <a:picLocks noChangeAspect="1"/>
        </xdr:cNvPicPr>
      </xdr:nvPicPr>
      <xdr:blipFill>
        <a:blip xmlns:r="http://schemas.openxmlformats.org/officeDocument/2006/relationships" r:embed="rId15"/>
        <a:stretch>
          <a:fillRect/>
        </a:stretch>
      </xdr:blipFill>
      <xdr:spPr>
        <a:xfrm>
          <a:off x="7287185" y="9801785"/>
          <a:ext cx="5420285" cy="4207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6</xdr:col>
      <xdr:colOff>352425</xdr:colOff>
      <xdr:row>30</xdr:row>
      <xdr:rowOff>171450</xdr:rowOff>
    </xdr:to>
    <xdr:pic>
      <xdr:nvPicPr>
        <xdr:cNvPr id="2065" name="Picture 1">
          <a:extLst>
            <a:ext uri="{FF2B5EF4-FFF2-40B4-BE49-F238E27FC236}">
              <a16:creationId xmlns:a16="http://schemas.microsoft.com/office/drawing/2014/main" id="{00000000-0008-0000-0100-00001108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81025" y="22955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31</xdr:row>
      <xdr:rowOff>152400</xdr:rowOff>
    </xdr:from>
    <xdr:to>
      <xdr:col>6</xdr:col>
      <xdr:colOff>352425</xdr:colOff>
      <xdr:row>50</xdr:row>
      <xdr:rowOff>133350</xdr:rowOff>
    </xdr:to>
    <xdr:pic>
      <xdr:nvPicPr>
        <xdr:cNvPr id="2066" name="Picture 2">
          <a:extLst>
            <a:ext uri="{FF2B5EF4-FFF2-40B4-BE49-F238E27FC236}">
              <a16:creationId xmlns:a16="http://schemas.microsoft.com/office/drawing/2014/main" id="{00000000-0008-0000-0100-00001208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581025" y="60674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504825</xdr:colOff>
      <xdr:row>12</xdr:row>
      <xdr:rowOff>0</xdr:rowOff>
    </xdr:from>
    <xdr:to>
      <xdr:col>16</xdr:col>
      <xdr:colOff>180975</xdr:colOff>
      <xdr:row>30</xdr:row>
      <xdr:rowOff>171450</xdr:rowOff>
    </xdr:to>
    <xdr:pic>
      <xdr:nvPicPr>
        <xdr:cNvPr id="2067" name="Picture 3">
          <a:extLst>
            <a:ext uri="{FF2B5EF4-FFF2-40B4-BE49-F238E27FC236}">
              <a16:creationId xmlns:a16="http://schemas.microsoft.com/office/drawing/2014/main" id="{00000000-0008-0000-0100-00001308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7486650" y="22955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504825</xdr:colOff>
      <xdr:row>32</xdr:row>
      <xdr:rowOff>0</xdr:rowOff>
    </xdr:from>
    <xdr:to>
      <xdr:col>16</xdr:col>
      <xdr:colOff>180975</xdr:colOff>
      <xdr:row>50</xdr:row>
      <xdr:rowOff>171450</xdr:rowOff>
    </xdr:to>
    <xdr:pic>
      <xdr:nvPicPr>
        <xdr:cNvPr id="2068" name="Picture 4">
          <a:extLst>
            <a:ext uri="{FF2B5EF4-FFF2-40B4-BE49-F238E27FC236}">
              <a16:creationId xmlns:a16="http://schemas.microsoft.com/office/drawing/2014/main" id="{00000000-0008-0000-0100-00001408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486650" y="61055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QtLZE5YqtSHC8nzQ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0"/>
  <sheetViews>
    <sheetView tabSelected="1" view="pageBreakPreview" topLeftCell="B48" zoomScaleNormal="100" zoomScaleSheetLayoutView="100" zoomScalePageLayoutView="85" workbookViewId="0">
      <selection activeCell="K52" sqref="K52"/>
    </sheetView>
  </sheetViews>
  <sheetFormatPr defaultColWidth="9.140625" defaultRowHeight="15" x14ac:dyDescent="0.25"/>
  <cols>
    <col min="1" max="1" width="9.7109375" style="8" customWidth="1"/>
    <col min="2" max="2" width="12.7109375" style="8" customWidth="1"/>
    <col min="3" max="3" width="14.42578125" style="8" customWidth="1"/>
    <col min="4" max="4" width="7.28515625" style="8" customWidth="1"/>
    <col min="5" max="5" width="6.85546875" style="8" customWidth="1"/>
    <col min="6" max="6" width="9" style="8" customWidth="1"/>
    <col min="7" max="7" width="8.42578125" style="8" customWidth="1"/>
    <col min="8" max="8" width="9.85546875" style="8" customWidth="1"/>
    <col min="9" max="9" width="8.7109375" style="8" customWidth="1"/>
    <col min="10" max="10" width="11.140625" style="8" customWidth="1"/>
    <col min="11" max="11" width="21.5703125" style="8" customWidth="1"/>
    <col min="12" max="16384" width="9.140625" style="8"/>
  </cols>
  <sheetData>
    <row r="1" spans="1:10" ht="43.9" customHeight="1" x14ac:dyDescent="0.25">
      <c r="A1" s="172" t="s">
        <v>219</v>
      </c>
      <c r="B1" s="173"/>
      <c r="C1" s="173"/>
      <c r="D1" s="173"/>
      <c r="E1" s="173"/>
      <c r="F1" s="173"/>
      <c r="G1" s="173"/>
      <c r="H1" s="173"/>
      <c r="I1" s="173"/>
      <c r="J1" s="174"/>
    </row>
    <row r="2" spans="1:10" x14ac:dyDescent="0.25">
      <c r="A2" s="134" t="s">
        <v>33</v>
      </c>
      <c r="B2" s="135"/>
      <c r="C2" s="135"/>
      <c r="D2" s="135"/>
      <c r="E2" s="135"/>
      <c r="F2" s="135"/>
      <c r="G2" s="135"/>
      <c r="H2" s="135"/>
      <c r="I2" s="135"/>
      <c r="J2" s="136"/>
    </row>
    <row r="3" spans="1:10" x14ac:dyDescent="0.25">
      <c r="A3" s="106" t="s">
        <v>0</v>
      </c>
      <c r="B3" s="122"/>
      <c r="C3" s="122"/>
      <c r="D3" s="122"/>
      <c r="E3" s="107"/>
      <c r="F3" s="137" t="str">
        <f ca="1">TEXT(TODAY(),"DD/MM/YYYY")</f>
        <v>06/10/2025</v>
      </c>
      <c r="G3" s="138"/>
      <c r="H3" s="138"/>
      <c r="I3" s="138"/>
      <c r="J3" s="139"/>
    </row>
    <row r="4" spans="1:10" x14ac:dyDescent="0.25">
      <c r="A4" s="106" t="s">
        <v>1</v>
      </c>
      <c r="B4" s="122"/>
      <c r="C4" s="122"/>
      <c r="D4" s="122"/>
      <c r="E4" s="107"/>
      <c r="F4" s="106" t="s">
        <v>129</v>
      </c>
      <c r="G4" s="122"/>
      <c r="H4" s="122"/>
      <c r="I4" s="122"/>
      <c r="J4" s="107"/>
    </row>
    <row r="5" spans="1:10" x14ac:dyDescent="0.25">
      <c r="A5" s="106" t="s">
        <v>2</v>
      </c>
      <c r="B5" s="122"/>
      <c r="C5" s="122"/>
      <c r="D5" s="122"/>
      <c r="E5" s="107"/>
      <c r="F5" s="137">
        <v>45909</v>
      </c>
      <c r="G5" s="138"/>
      <c r="H5" s="138"/>
      <c r="I5" s="138"/>
      <c r="J5" s="139"/>
    </row>
    <row r="6" spans="1:10" ht="16.5" customHeight="1" x14ac:dyDescent="0.25">
      <c r="A6" s="106" t="s">
        <v>3</v>
      </c>
      <c r="B6" s="122"/>
      <c r="C6" s="122"/>
      <c r="D6" s="122"/>
      <c r="E6" s="107"/>
      <c r="F6" s="108" t="s">
        <v>143</v>
      </c>
      <c r="G6" s="109"/>
      <c r="H6" s="109"/>
      <c r="I6" s="109"/>
      <c r="J6" s="110"/>
    </row>
    <row r="7" spans="1:10" ht="15" customHeight="1" x14ac:dyDescent="0.25">
      <c r="A7" s="106" t="s">
        <v>215</v>
      </c>
      <c r="B7" s="122"/>
      <c r="C7" s="122"/>
      <c r="D7" s="122"/>
      <c r="E7" s="107"/>
      <c r="F7" s="108" t="s">
        <v>216</v>
      </c>
      <c r="G7" s="109"/>
      <c r="H7" s="109"/>
      <c r="I7" s="109"/>
      <c r="J7" s="110"/>
    </row>
    <row r="8" spans="1:10" ht="15" customHeight="1" x14ac:dyDescent="0.25">
      <c r="A8" s="106" t="s">
        <v>142</v>
      </c>
      <c r="B8" s="122"/>
      <c r="C8" s="122"/>
      <c r="D8" s="122"/>
      <c r="E8" s="107"/>
      <c r="F8" s="108" t="s">
        <v>145</v>
      </c>
      <c r="G8" s="109"/>
      <c r="H8" s="109"/>
      <c r="I8" s="109"/>
      <c r="J8" s="110"/>
    </row>
    <row r="9" spans="1:10" x14ac:dyDescent="0.25">
      <c r="A9" s="106" t="s">
        <v>4</v>
      </c>
      <c r="B9" s="122"/>
      <c r="C9" s="122"/>
      <c r="D9" s="122"/>
      <c r="E9" s="107"/>
      <c r="F9" s="128" t="s">
        <v>144</v>
      </c>
      <c r="G9" s="129"/>
      <c r="H9" s="129"/>
      <c r="I9" s="129"/>
      <c r="J9" s="130"/>
    </row>
    <row r="10" spans="1:10" x14ac:dyDescent="0.25">
      <c r="A10" s="106" t="s">
        <v>125</v>
      </c>
      <c r="B10" s="122"/>
      <c r="C10" s="122"/>
      <c r="D10" s="122"/>
      <c r="E10" s="107"/>
      <c r="F10" s="106" t="s">
        <v>146</v>
      </c>
      <c r="G10" s="122"/>
      <c r="H10" s="122"/>
      <c r="I10" s="122"/>
      <c r="J10" s="107"/>
    </row>
    <row r="11" spans="1:10" x14ac:dyDescent="0.25">
      <c r="A11" s="106" t="s">
        <v>223</v>
      </c>
      <c r="B11" s="122"/>
      <c r="C11" s="122"/>
      <c r="D11" s="122"/>
      <c r="E11" s="107"/>
      <c r="F11" s="106" t="s">
        <v>224</v>
      </c>
      <c r="G11" s="122"/>
      <c r="H11" s="122"/>
      <c r="I11" s="122"/>
      <c r="J11" s="107"/>
    </row>
    <row r="12" spans="1:10" x14ac:dyDescent="0.25">
      <c r="A12" s="106" t="s">
        <v>169</v>
      </c>
      <c r="B12" s="122"/>
      <c r="C12" s="122"/>
      <c r="D12" s="122"/>
      <c r="E12" s="107"/>
      <c r="F12" s="106" t="s">
        <v>170</v>
      </c>
      <c r="G12" s="122"/>
      <c r="H12" s="122"/>
      <c r="I12" s="122"/>
      <c r="J12" s="107"/>
    </row>
    <row r="13" spans="1:10" ht="45.75" customHeight="1" x14ac:dyDescent="0.25">
      <c r="A13" s="132" t="s">
        <v>54</v>
      </c>
      <c r="B13" s="132"/>
      <c r="C13" s="186" t="s">
        <v>147</v>
      </c>
      <c r="D13" s="187"/>
      <c r="E13" s="187"/>
      <c r="F13" s="187"/>
      <c r="G13" s="187"/>
      <c r="H13" s="187"/>
      <c r="I13" s="187"/>
      <c r="J13" s="188"/>
    </row>
    <row r="14" spans="1:10" x14ac:dyDescent="0.25">
      <c r="A14" s="132" t="s">
        <v>55</v>
      </c>
      <c r="B14" s="132"/>
      <c r="C14" s="133" t="s">
        <v>148</v>
      </c>
      <c r="D14" s="133"/>
      <c r="E14" s="133"/>
      <c r="F14" s="108" t="s">
        <v>56</v>
      </c>
      <c r="G14" s="110"/>
      <c r="H14" s="132" t="s">
        <v>149</v>
      </c>
      <c r="I14" s="132"/>
      <c r="J14" s="132"/>
    </row>
    <row r="15" spans="1:10" ht="15" customHeight="1" x14ac:dyDescent="0.25">
      <c r="A15" s="132" t="s">
        <v>5</v>
      </c>
      <c r="B15" s="132"/>
      <c r="C15" s="133" t="s">
        <v>152</v>
      </c>
      <c r="D15" s="133"/>
      <c r="E15" s="133"/>
      <c r="F15" s="113" t="s">
        <v>57</v>
      </c>
      <c r="G15" s="113"/>
      <c r="H15" s="132" t="s">
        <v>150</v>
      </c>
      <c r="I15" s="132"/>
      <c r="J15" s="132"/>
    </row>
    <row r="16" spans="1:10" x14ac:dyDescent="0.25">
      <c r="A16" s="132" t="s">
        <v>6</v>
      </c>
      <c r="B16" s="132"/>
      <c r="C16" s="133" t="s">
        <v>151</v>
      </c>
      <c r="D16" s="133"/>
      <c r="E16" s="133"/>
      <c r="F16" s="113" t="s">
        <v>58</v>
      </c>
      <c r="G16" s="113"/>
      <c r="H16" s="113">
        <v>400062</v>
      </c>
      <c r="I16" s="113"/>
      <c r="J16" s="113"/>
    </row>
    <row r="17" spans="1:10" ht="32.25" customHeight="1" x14ac:dyDescent="0.25">
      <c r="A17" s="132" t="s">
        <v>59</v>
      </c>
      <c r="B17" s="132"/>
      <c r="C17" s="133" t="s">
        <v>153</v>
      </c>
      <c r="D17" s="133"/>
      <c r="E17" s="133"/>
      <c r="F17" s="113" t="s">
        <v>44</v>
      </c>
      <c r="G17" s="113"/>
      <c r="H17" s="152" t="s">
        <v>167</v>
      </c>
      <c r="I17" s="152"/>
      <c r="J17" s="153"/>
    </row>
    <row r="18" spans="1:10" ht="15" customHeight="1" x14ac:dyDescent="0.25">
      <c r="A18" s="140" t="s">
        <v>46</v>
      </c>
      <c r="B18" s="141"/>
      <c r="C18" s="141"/>
      <c r="D18" s="141"/>
      <c r="E18" s="142"/>
      <c r="F18" s="146" t="s">
        <v>52</v>
      </c>
      <c r="G18" s="147"/>
      <c r="H18" s="147"/>
      <c r="I18" s="147"/>
      <c r="J18" s="148"/>
    </row>
    <row r="19" spans="1:10" x14ac:dyDescent="0.25">
      <c r="A19" s="143"/>
      <c r="B19" s="144"/>
      <c r="C19" s="144"/>
      <c r="D19" s="144"/>
      <c r="E19" s="145"/>
      <c r="F19" s="149"/>
      <c r="G19" s="150"/>
      <c r="H19" s="150"/>
      <c r="I19" s="150"/>
      <c r="J19" s="151"/>
    </row>
    <row r="20" spans="1:10" ht="15" customHeight="1" x14ac:dyDescent="0.25">
      <c r="A20" s="140" t="s">
        <v>7</v>
      </c>
      <c r="B20" s="141"/>
      <c r="C20" s="141"/>
      <c r="D20" s="141"/>
      <c r="E20" s="142"/>
      <c r="F20" s="140" t="s">
        <v>34</v>
      </c>
      <c r="G20" s="141"/>
      <c r="H20" s="141"/>
      <c r="I20" s="141"/>
      <c r="J20" s="142"/>
    </row>
    <row r="21" spans="1:10" x14ac:dyDescent="0.25">
      <c r="A21" s="143"/>
      <c r="B21" s="144"/>
      <c r="C21" s="144"/>
      <c r="D21" s="144"/>
      <c r="E21" s="145"/>
      <c r="F21" s="143"/>
      <c r="G21" s="144"/>
      <c r="H21" s="144"/>
      <c r="I21" s="144"/>
      <c r="J21" s="145"/>
    </row>
    <row r="22" spans="1:10" x14ac:dyDescent="0.25">
      <c r="A22" s="106" t="s">
        <v>8</v>
      </c>
      <c r="B22" s="122"/>
      <c r="C22" s="122"/>
      <c r="D22" s="122"/>
      <c r="E22" s="107"/>
      <c r="F22" s="106" t="s">
        <v>99</v>
      </c>
      <c r="G22" s="122"/>
      <c r="H22" s="122"/>
      <c r="I22" s="122"/>
      <c r="J22" s="107"/>
    </row>
    <row r="23" spans="1:10" x14ac:dyDescent="0.25">
      <c r="A23" s="106" t="s">
        <v>9</v>
      </c>
      <c r="B23" s="122"/>
      <c r="C23" s="122"/>
      <c r="D23" s="122"/>
      <c r="E23" s="107"/>
      <c r="F23" s="106" t="s">
        <v>45</v>
      </c>
      <c r="G23" s="122"/>
      <c r="H23" s="122"/>
      <c r="I23" s="122"/>
      <c r="J23" s="107"/>
    </row>
    <row r="24" spans="1:10" x14ac:dyDescent="0.25">
      <c r="A24" s="106" t="s">
        <v>10</v>
      </c>
      <c r="B24" s="122"/>
      <c r="C24" s="122"/>
      <c r="D24" s="122"/>
      <c r="E24" s="107"/>
      <c r="F24" s="106" t="s">
        <v>35</v>
      </c>
      <c r="G24" s="122"/>
      <c r="H24" s="122"/>
      <c r="I24" s="122"/>
      <c r="J24" s="107"/>
    </row>
    <row r="25" spans="1:10" x14ac:dyDescent="0.25">
      <c r="A25" s="106" t="s">
        <v>23</v>
      </c>
      <c r="B25" s="122"/>
      <c r="C25" s="122"/>
      <c r="D25" s="122"/>
      <c r="E25" s="107"/>
      <c r="F25" s="106" t="s">
        <v>60</v>
      </c>
      <c r="G25" s="122"/>
      <c r="H25" s="122"/>
      <c r="I25" s="122"/>
      <c r="J25" s="107"/>
    </row>
    <row r="26" spans="1:10" x14ac:dyDescent="0.25">
      <c r="A26" s="123" t="s">
        <v>11</v>
      </c>
      <c r="B26" s="124"/>
      <c r="C26" s="123" t="s">
        <v>12</v>
      </c>
      <c r="D26" s="124"/>
      <c r="E26" s="123" t="s">
        <v>13</v>
      </c>
      <c r="F26" s="124"/>
      <c r="G26" s="123" t="s">
        <v>43</v>
      </c>
      <c r="H26" s="124"/>
      <c r="I26" s="123" t="s">
        <v>14</v>
      </c>
      <c r="J26" s="124"/>
    </row>
    <row r="27" spans="1:10" x14ac:dyDescent="0.25">
      <c r="A27" s="123" t="s">
        <v>15</v>
      </c>
      <c r="B27" s="124"/>
      <c r="C27" s="123" t="s">
        <v>42</v>
      </c>
      <c r="D27" s="124"/>
      <c r="E27" s="123" t="s">
        <v>42</v>
      </c>
      <c r="F27" s="124"/>
      <c r="G27" s="123" t="s">
        <v>42</v>
      </c>
      <c r="H27" s="124"/>
      <c r="I27" s="123" t="s">
        <v>42</v>
      </c>
      <c r="J27" s="124"/>
    </row>
    <row r="28" spans="1:10" ht="30.75" customHeight="1" x14ac:dyDescent="0.25">
      <c r="A28" s="215" t="s">
        <v>16</v>
      </c>
      <c r="B28" s="216"/>
      <c r="C28" s="215" t="s">
        <v>156</v>
      </c>
      <c r="D28" s="216"/>
      <c r="E28" s="217" t="s">
        <v>157</v>
      </c>
      <c r="F28" s="218"/>
      <c r="G28" s="215" t="s">
        <v>155</v>
      </c>
      <c r="H28" s="216"/>
      <c r="I28" s="125" t="s">
        <v>154</v>
      </c>
      <c r="J28" s="126"/>
    </row>
    <row r="29" spans="1:10" x14ac:dyDescent="0.25">
      <c r="A29" s="106" t="s">
        <v>51</v>
      </c>
      <c r="B29" s="122"/>
      <c r="C29" s="122"/>
      <c r="D29" s="122"/>
      <c r="E29" s="122"/>
      <c r="F29" s="122"/>
      <c r="G29" s="122"/>
      <c r="H29" s="122"/>
      <c r="I29" s="122"/>
      <c r="J29" s="107"/>
    </row>
    <row r="30" spans="1:10" x14ac:dyDescent="0.25">
      <c r="A30" s="106" t="s">
        <v>36</v>
      </c>
      <c r="B30" s="122"/>
      <c r="C30" s="122"/>
      <c r="D30" s="122"/>
      <c r="E30" s="122"/>
      <c r="F30" s="122"/>
      <c r="G30" s="122"/>
      <c r="H30" s="122"/>
      <c r="I30" s="122"/>
      <c r="J30" s="107"/>
    </row>
    <row r="31" spans="1:10" x14ac:dyDescent="0.25">
      <c r="A31" s="106" t="s">
        <v>29</v>
      </c>
      <c r="B31" s="107"/>
      <c r="C31" s="128" t="s">
        <v>222</v>
      </c>
      <c r="D31" s="129"/>
      <c r="E31" s="129"/>
      <c r="F31" s="129"/>
      <c r="G31" s="129"/>
      <c r="H31" s="129"/>
      <c r="I31" s="129"/>
      <c r="J31" s="130"/>
    </row>
    <row r="32" spans="1:10" x14ac:dyDescent="0.25">
      <c r="A32" s="106" t="s">
        <v>220</v>
      </c>
      <c r="B32" s="107"/>
      <c r="C32" s="127" t="s">
        <v>221</v>
      </c>
      <c r="D32" s="122"/>
      <c r="E32" s="122"/>
      <c r="F32" s="122"/>
      <c r="G32" s="122"/>
      <c r="H32" s="122"/>
      <c r="I32" s="122"/>
      <c r="J32" s="107"/>
    </row>
    <row r="33" spans="1:10" x14ac:dyDescent="0.25">
      <c r="A33" s="128" t="s">
        <v>17</v>
      </c>
      <c r="B33" s="129"/>
      <c r="C33" s="129"/>
      <c r="D33" s="129"/>
      <c r="E33" s="129"/>
      <c r="F33" s="129"/>
      <c r="G33" s="129"/>
      <c r="H33" s="129"/>
      <c r="I33" s="129"/>
      <c r="J33" s="130"/>
    </row>
    <row r="34" spans="1:10" ht="15" customHeight="1" x14ac:dyDescent="0.25">
      <c r="A34" s="113" t="s">
        <v>128</v>
      </c>
      <c r="B34" s="113"/>
      <c r="C34" s="113"/>
      <c r="D34" s="113"/>
      <c r="E34" s="113"/>
      <c r="F34" s="113"/>
      <c r="G34" s="113"/>
      <c r="H34" s="113"/>
      <c r="I34" s="113"/>
      <c r="J34" s="113"/>
    </row>
    <row r="35" spans="1:10" x14ac:dyDescent="0.25">
      <c r="A35" s="113"/>
      <c r="B35" s="113"/>
      <c r="C35" s="113"/>
      <c r="D35" s="113"/>
      <c r="E35" s="113"/>
      <c r="F35" s="113"/>
      <c r="G35" s="113"/>
      <c r="H35" s="113"/>
      <c r="I35" s="113"/>
      <c r="J35" s="113"/>
    </row>
    <row r="36" spans="1:10" ht="16.5" customHeight="1" x14ac:dyDescent="0.25">
      <c r="A36" s="111" t="s">
        <v>61</v>
      </c>
      <c r="B36" s="111"/>
      <c r="C36" s="111"/>
      <c r="D36" s="111"/>
      <c r="E36" s="111"/>
      <c r="F36" s="111">
        <v>8659.44</v>
      </c>
      <c r="G36" s="111"/>
      <c r="H36" s="111"/>
      <c r="I36" s="111"/>
      <c r="J36" s="111"/>
    </row>
    <row r="37" spans="1:10" x14ac:dyDescent="0.25">
      <c r="A37" s="111" t="s">
        <v>18</v>
      </c>
      <c r="B37" s="111"/>
      <c r="C37" s="111"/>
      <c r="D37" s="111"/>
      <c r="E37" s="111"/>
      <c r="F37" s="111">
        <v>2.5</v>
      </c>
      <c r="G37" s="111"/>
      <c r="H37" s="111"/>
      <c r="I37" s="111"/>
      <c r="J37" s="111"/>
    </row>
    <row r="38" spans="1:10" x14ac:dyDescent="0.25">
      <c r="A38" s="111" t="s">
        <v>19</v>
      </c>
      <c r="B38" s="111"/>
      <c r="C38" s="111"/>
      <c r="D38" s="111"/>
      <c r="E38" s="111"/>
      <c r="F38" s="111">
        <v>18541.7</v>
      </c>
      <c r="G38" s="111"/>
      <c r="H38" s="111"/>
      <c r="I38" s="111"/>
      <c r="J38" s="111"/>
    </row>
    <row r="39" spans="1:10" x14ac:dyDescent="0.25">
      <c r="A39" s="111" t="s">
        <v>158</v>
      </c>
      <c r="B39" s="111"/>
      <c r="C39" s="111"/>
      <c r="D39" s="111"/>
      <c r="E39" s="111"/>
      <c r="F39" s="111">
        <v>1327.2</v>
      </c>
      <c r="G39" s="111"/>
      <c r="H39" s="111"/>
      <c r="I39" s="111"/>
      <c r="J39" s="111"/>
    </row>
    <row r="40" spans="1:10" x14ac:dyDescent="0.25">
      <c r="A40" s="111" t="s">
        <v>62</v>
      </c>
      <c r="B40" s="111"/>
      <c r="C40" s="111"/>
      <c r="D40" s="111"/>
      <c r="E40" s="111"/>
      <c r="F40" s="111">
        <v>30120.76</v>
      </c>
      <c r="G40" s="111"/>
      <c r="H40" s="111"/>
      <c r="I40" s="111"/>
      <c r="J40" s="111"/>
    </row>
    <row r="41" spans="1:10" x14ac:dyDescent="0.25">
      <c r="A41" s="111" t="s">
        <v>20</v>
      </c>
      <c r="B41" s="111"/>
      <c r="C41" s="111"/>
      <c r="D41" s="111"/>
      <c r="E41" s="111"/>
      <c r="F41" s="111" t="s">
        <v>161</v>
      </c>
      <c r="G41" s="111"/>
      <c r="H41" s="111"/>
      <c r="I41" s="111"/>
      <c r="J41" s="111"/>
    </row>
    <row r="42" spans="1:10" x14ac:dyDescent="0.25">
      <c r="A42" s="178" t="s">
        <v>64</v>
      </c>
      <c r="B42" s="178"/>
      <c r="C42" s="178"/>
      <c r="D42" s="178"/>
      <c r="E42" s="178"/>
      <c r="F42" s="178"/>
      <c r="G42" s="178"/>
      <c r="H42" s="178"/>
      <c r="I42" s="178"/>
      <c r="J42" s="178"/>
    </row>
    <row r="43" spans="1:10" ht="16.5" customHeight="1" x14ac:dyDescent="0.25">
      <c r="A43" s="113" t="s">
        <v>63</v>
      </c>
      <c r="B43" s="113"/>
      <c r="C43" s="114" t="s">
        <v>159</v>
      </c>
      <c r="D43" s="114"/>
      <c r="E43" s="114"/>
      <c r="F43" s="114"/>
      <c r="G43" s="66" t="s">
        <v>53</v>
      </c>
      <c r="H43" s="114" t="s">
        <v>160</v>
      </c>
      <c r="I43" s="114"/>
      <c r="J43" s="114"/>
    </row>
    <row r="44" spans="1:10" x14ac:dyDescent="0.25">
      <c r="A44" s="113" t="s">
        <v>65</v>
      </c>
      <c r="B44" s="113"/>
      <c r="C44" s="114" t="str">
        <f>C43</f>
        <v>Letter No. 51/377/Not legible/GM/MHADA</v>
      </c>
      <c r="D44" s="114"/>
      <c r="E44" s="114"/>
      <c r="F44" s="114"/>
      <c r="G44" s="66" t="s">
        <v>53</v>
      </c>
      <c r="H44" s="114" t="str">
        <f>H43</f>
        <v>26/09/2019.</v>
      </c>
      <c r="I44" s="114" t="s">
        <v>37</v>
      </c>
      <c r="J44" s="114"/>
    </row>
    <row r="45" spans="1:10" x14ac:dyDescent="0.25">
      <c r="A45" s="140" t="s">
        <v>225</v>
      </c>
      <c r="B45" s="142"/>
      <c r="C45" s="131" t="s">
        <v>227</v>
      </c>
      <c r="D45" s="131"/>
      <c r="E45" s="131"/>
      <c r="F45" s="131"/>
      <c r="G45" s="1" t="s">
        <v>53</v>
      </c>
      <c r="H45" s="219">
        <v>43775</v>
      </c>
      <c r="I45" s="114" t="s">
        <v>38</v>
      </c>
      <c r="J45" s="114"/>
    </row>
    <row r="46" spans="1:10" ht="77.25" customHeight="1" x14ac:dyDescent="0.25">
      <c r="A46" s="143"/>
      <c r="B46" s="145"/>
      <c r="C46" s="166" t="s">
        <v>229</v>
      </c>
      <c r="D46" s="167"/>
      <c r="E46" s="167"/>
      <c r="F46" s="167"/>
      <c r="G46" s="167"/>
      <c r="H46" s="167"/>
      <c r="I46" s="167"/>
      <c r="J46" s="168"/>
    </row>
    <row r="47" spans="1:10" x14ac:dyDescent="0.25">
      <c r="A47" s="140" t="s">
        <v>225</v>
      </c>
      <c r="B47" s="142"/>
      <c r="C47" s="114" t="s">
        <v>228</v>
      </c>
      <c r="D47" s="114"/>
      <c r="E47" s="114"/>
      <c r="F47" s="114"/>
      <c r="G47" s="1" t="s">
        <v>53</v>
      </c>
      <c r="H47" s="219">
        <v>45498</v>
      </c>
      <c r="I47" s="114" t="s">
        <v>38</v>
      </c>
      <c r="J47" s="114"/>
    </row>
    <row r="48" spans="1:10" ht="33.75" customHeight="1" x14ac:dyDescent="0.25">
      <c r="A48" s="143"/>
      <c r="B48" s="145"/>
      <c r="C48" s="166" t="s">
        <v>231</v>
      </c>
      <c r="D48" s="167"/>
      <c r="E48" s="167"/>
      <c r="F48" s="167"/>
      <c r="G48" s="167"/>
      <c r="H48" s="167"/>
      <c r="I48" s="167"/>
      <c r="J48" s="168"/>
    </row>
    <row r="49" spans="1:12" x14ac:dyDescent="0.25">
      <c r="A49" s="175" t="s">
        <v>226</v>
      </c>
      <c r="B49" s="177"/>
      <c r="C49" s="169" t="s">
        <v>42</v>
      </c>
      <c r="D49" s="170"/>
      <c r="E49" s="170"/>
      <c r="F49" s="171" t="s">
        <v>39</v>
      </c>
      <c r="G49" s="214" t="s">
        <v>53</v>
      </c>
      <c r="H49" s="169" t="s">
        <v>42</v>
      </c>
      <c r="I49" s="170" t="s">
        <v>47</v>
      </c>
      <c r="J49" s="171"/>
    </row>
    <row r="50" spans="1:12" x14ac:dyDescent="0.25">
      <c r="A50" s="111" t="s">
        <v>70</v>
      </c>
      <c r="B50" s="111"/>
      <c r="C50" s="111"/>
      <c r="D50" s="220">
        <f>H45</f>
        <v>43775</v>
      </c>
      <c r="E50" s="220"/>
      <c r="F50" s="111" t="s">
        <v>66</v>
      </c>
      <c r="G50" s="112"/>
      <c r="H50" s="118">
        <v>46022</v>
      </c>
      <c r="I50" s="119"/>
      <c r="J50" s="120"/>
    </row>
    <row r="51" spans="1:12" ht="17.25" customHeight="1" x14ac:dyDescent="0.25">
      <c r="A51" s="128" t="s">
        <v>21</v>
      </c>
      <c r="B51" s="129"/>
      <c r="C51" s="129"/>
      <c r="D51" s="129"/>
      <c r="E51" s="129"/>
      <c r="F51" s="129"/>
      <c r="G51" s="129"/>
      <c r="H51" s="129"/>
      <c r="I51" s="129"/>
      <c r="J51" s="130"/>
    </row>
    <row r="52" spans="1:12" x14ac:dyDescent="0.25">
      <c r="A52" s="106" t="s">
        <v>98</v>
      </c>
      <c r="B52" s="122"/>
      <c r="C52" s="107"/>
      <c r="D52" s="106">
        <f>F40</f>
        <v>30120.76</v>
      </c>
      <c r="E52" s="107"/>
      <c r="F52" s="121" t="s">
        <v>124</v>
      </c>
      <c r="G52" s="121"/>
      <c r="H52" s="121"/>
      <c r="I52" s="121" t="s">
        <v>42</v>
      </c>
      <c r="J52" s="121"/>
    </row>
    <row r="53" spans="1:12" ht="45.75" customHeight="1" x14ac:dyDescent="0.25">
      <c r="A53" s="106" t="s">
        <v>67</v>
      </c>
      <c r="B53" s="107"/>
      <c r="C53" s="108" t="s">
        <v>162</v>
      </c>
      <c r="D53" s="109"/>
      <c r="E53" s="109"/>
      <c r="F53" s="109"/>
      <c r="G53" s="109"/>
      <c r="H53" s="109"/>
      <c r="I53" s="109"/>
      <c r="J53" s="110"/>
    </row>
    <row r="54" spans="1:12" ht="32.25" customHeight="1" x14ac:dyDescent="0.25">
      <c r="A54" s="106" t="s">
        <v>163</v>
      </c>
      <c r="B54" s="107"/>
      <c r="C54" s="108" t="s">
        <v>192</v>
      </c>
      <c r="D54" s="109"/>
      <c r="E54" s="109"/>
      <c r="F54" s="109"/>
      <c r="G54" s="109"/>
      <c r="H54" s="109"/>
      <c r="I54" s="109"/>
      <c r="J54" s="110"/>
    </row>
    <row r="55" spans="1:12" x14ac:dyDescent="0.25">
      <c r="A55" s="106" t="s">
        <v>40</v>
      </c>
      <c r="B55" s="122"/>
      <c r="C55" s="122"/>
      <c r="D55" s="107"/>
      <c r="E55" s="185" t="s">
        <v>48</v>
      </c>
      <c r="F55" s="185"/>
      <c r="G55" s="185"/>
      <c r="H55" s="185"/>
      <c r="I55" s="185"/>
      <c r="J55" s="126"/>
    </row>
    <row r="56" spans="1:12" ht="15" customHeight="1" x14ac:dyDescent="0.25">
      <c r="A56" s="106" t="s">
        <v>49</v>
      </c>
      <c r="B56" s="122"/>
      <c r="C56" s="122"/>
      <c r="D56" s="122"/>
      <c r="E56" s="122"/>
      <c r="F56" s="122"/>
      <c r="G56" s="122"/>
      <c r="H56" s="122"/>
      <c r="I56" s="122"/>
      <c r="J56" s="107"/>
    </row>
    <row r="57" spans="1:12" customFormat="1" ht="15.75" customHeight="1" thickBot="1" x14ac:dyDescent="0.3">
      <c r="A57" s="175" t="s">
        <v>122</v>
      </c>
      <c r="B57" s="176"/>
      <c r="C57" s="176"/>
      <c r="D57" s="176"/>
      <c r="E57" s="176"/>
      <c r="F57" s="176"/>
      <c r="G57" s="176"/>
      <c r="H57" s="176"/>
      <c r="I57" s="176"/>
      <c r="J57" s="177"/>
      <c r="K57" s="37" t="str">
        <f ca="1">(IF(F64&gt;99%,"All work completed. Please provide OC.",IF(F64&gt;89.8%,"Plinth, RCC, Brick, Plaster, Flooring, Painting work Completed. Finishing work is in process.",IF(F64&lt;94%,(IF(C64=0,"Work not yet Started.",IF(D64=25%,"Piling work in process",IF(D64=50%,"Excavation work in process",IF(D64=100%,"Excavation work Completed. ","0")))&amp;(IF(C65=0%,"",IF(C65=L65,"Footing work is process",IF(C65=L66,"Footing work Completed",IF(C65=L67,"1st Basement Completed",IF(C65=L68,"1st &amp; 2nd Basement Completed",IF(C65=L69,"1st to 3rd Basement Completed",IF(C65=L70,"1st to 4th Basement Completed",IF(C65=L71,"Plinth work is process",IF(C65=L72,"Plinth work completed","0")))))))))))&amp;(IF(C66=(D59+G59+I59),", RCC Slab",IF(C66&gt;0,", RCC upto "&amp;C66&amp;" Slab",""))&amp;(IF(C67=I59,", Brickwork",IF(C67&gt;0,", Brickwork upto "&amp;C67&amp;" Floor",""))&amp;(IF(C68=I59,", Internal Plaster",IF(C68&gt;0,", Internal Plaster upto "&amp;C68&amp;" Floor",""))&amp;(IF(C69=I59,", External Plaster",IF(C69&gt;0,", External Plaster upto "&amp;C69&amp;" Floor",""))&amp;(IF(C70=I59,", Flooring",IF(C70&gt;0,", Flooring upto "&amp;C70&amp;" Floor",""))&amp;(IF(C71=I59,", Painting",IF(C71&gt;0,", Painting upto "&amp;C71&amp;" Floor",""))&amp;(IF(C72&gt;0,", Finishing upto "&amp;C72&amp;" Floor","")&amp;(IF(C66&gt;0.5," Completed",""))))))))))))))</f>
        <v>All work completed. Please provide OC.</v>
      </c>
      <c r="L57" s="37"/>
    </row>
    <row r="58" spans="1:12" customFormat="1" ht="15.75" x14ac:dyDescent="0.25">
      <c r="A58" s="91" t="s">
        <v>193</v>
      </c>
      <c r="B58" s="92"/>
      <c r="C58" s="93" t="s">
        <v>213</v>
      </c>
      <c r="D58" s="93"/>
      <c r="E58" s="93"/>
      <c r="F58" s="93"/>
      <c r="G58" s="93"/>
      <c r="H58" s="93"/>
      <c r="I58" s="93"/>
      <c r="J58" s="94"/>
      <c r="K58" s="37"/>
      <c r="L58" s="37"/>
    </row>
    <row r="59" spans="1:12" customFormat="1" ht="15.75" customHeight="1" x14ac:dyDescent="0.25">
      <c r="A59" s="57" t="s">
        <v>194</v>
      </c>
      <c r="B59" s="61">
        <v>0</v>
      </c>
      <c r="C59" s="34" t="s">
        <v>195</v>
      </c>
      <c r="D59" s="34">
        <v>1</v>
      </c>
      <c r="E59" s="81" t="s">
        <v>171</v>
      </c>
      <c r="F59" s="81"/>
      <c r="G59" s="34">
        <v>4</v>
      </c>
      <c r="H59" s="34" t="s">
        <v>179</v>
      </c>
      <c r="I59" s="81">
        <f ca="1">--TRIM(RIGHT(SUBSTITUTE(LEFT(C58,_xlfn.AGGREGATE(16,6,FIND({0,1,2,3,4,5,6,7,8,9},C58,ROW(INDIRECT("1:"&amp;LEN(C58)))),1))," ",REPT(" ",LEN(C58))),LEN(C58)))</f>
        <v>17</v>
      </c>
      <c r="J59" s="82"/>
      <c r="K59" s="37" t="s">
        <v>187</v>
      </c>
      <c r="L59" s="37"/>
    </row>
    <row r="60" spans="1:12" customFormat="1" ht="15.75" customHeight="1" x14ac:dyDescent="0.25">
      <c r="A60" s="83" t="s">
        <v>181</v>
      </c>
      <c r="B60" s="84"/>
      <c r="C60" s="85" t="str">
        <f ca="1">K57</f>
        <v>All work completed. Please provide OC.</v>
      </c>
      <c r="D60" s="85"/>
      <c r="E60" s="85"/>
      <c r="F60" s="85"/>
      <c r="G60" s="85"/>
      <c r="H60" s="85"/>
      <c r="I60" s="85"/>
      <c r="J60" s="86"/>
      <c r="K60" s="37"/>
      <c r="L60" s="37"/>
    </row>
    <row r="61" spans="1:12" customFormat="1" ht="15.75" customHeight="1" x14ac:dyDescent="0.25">
      <c r="A61" s="95" t="s">
        <v>185</v>
      </c>
      <c r="B61" s="96"/>
      <c r="C61" s="99">
        <v>1</v>
      </c>
      <c r="D61" s="100"/>
      <c r="E61" s="101"/>
      <c r="F61" s="105" t="s">
        <v>186</v>
      </c>
      <c r="G61" s="101"/>
      <c r="H61" s="99">
        <v>1</v>
      </c>
      <c r="I61" s="100"/>
      <c r="J61" s="101"/>
      <c r="K61" s="37"/>
      <c r="L61" s="37"/>
    </row>
    <row r="62" spans="1:12" customFormat="1" ht="15.75" customHeight="1" thickBot="1" x14ac:dyDescent="0.3">
      <c r="A62" s="97"/>
      <c r="B62" s="98"/>
      <c r="C62" s="102"/>
      <c r="D62" s="103"/>
      <c r="E62" s="104"/>
      <c r="F62" s="102"/>
      <c r="G62" s="104"/>
      <c r="H62" s="102"/>
      <c r="I62" s="103"/>
      <c r="J62" s="104"/>
      <c r="K62" s="58" t="s">
        <v>197</v>
      </c>
      <c r="L62" s="40">
        <f ca="1">I59*25%</f>
        <v>4.25</v>
      </c>
    </row>
    <row r="63" spans="1:12" customFormat="1" ht="15.75" hidden="1" customHeight="1" x14ac:dyDescent="0.25">
      <c r="A63" s="87" t="s">
        <v>24</v>
      </c>
      <c r="B63" s="88"/>
      <c r="C63" s="62" t="s">
        <v>196</v>
      </c>
      <c r="D63" s="89" t="s">
        <v>184</v>
      </c>
      <c r="E63" s="89"/>
      <c r="F63" s="89" t="s">
        <v>185</v>
      </c>
      <c r="G63" s="89"/>
      <c r="H63" s="89" t="s">
        <v>186</v>
      </c>
      <c r="I63" s="89"/>
      <c r="J63" s="90"/>
      <c r="K63" s="58" t="s">
        <v>172</v>
      </c>
      <c r="L63" s="58">
        <f ca="1">I59*50%</f>
        <v>8.5</v>
      </c>
    </row>
    <row r="64" spans="1:12" customFormat="1" ht="15.75" hidden="1" x14ac:dyDescent="0.25">
      <c r="A64" s="67" t="s">
        <v>198</v>
      </c>
      <c r="B64" s="68"/>
      <c r="C64" s="63">
        <f ca="1">L64</f>
        <v>17</v>
      </c>
      <c r="D64" s="69">
        <f ca="1">((100/I59)*C64)/100</f>
        <v>1</v>
      </c>
      <c r="E64" s="69"/>
      <c r="F64" s="69">
        <f ca="1">(((C65/I59*10)+(40/(D59+G59+I59)*C66)+(7.5/(I59)*C67)+(7.5/(I59)*C68)+(10/I59*C69)+(10/I59*C70)+(5/I59*C71)+(5/I59*C72)+(5/I59*C73))/100)</f>
        <v>1</v>
      </c>
      <c r="G64" s="69"/>
      <c r="H64" s="69">
        <f ca="1">((((C64/I59)*20)+((C65/I59)*25)+(30/(I59+G59+D59)*C66)+(5/I59*C67)+(5/I59*C68)+(5/I59*C69)+(5/I59*C70)+(0/I59*C71)+(0/I59*C72)+(5/I59*C73))/100)</f>
        <v>1</v>
      </c>
      <c r="I64" s="69"/>
      <c r="J64" s="71"/>
      <c r="K64" s="58" t="s">
        <v>173</v>
      </c>
      <c r="L64" s="58">
        <f ca="1">I59</f>
        <v>17</v>
      </c>
    </row>
    <row r="65" spans="1:19" customFormat="1" ht="15.75" hidden="1" customHeight="1" x14ac:dyDescent="0.25">
      <c r="A65" s="67" t="s">
        <v>25</v>
      </c>
      <c r="B65" s="68"/>
      <c r="C65" s="64">
        <f ca="1">L72</f>
        <v>17</v>
      </c>
      <c r="D65" s="69">
        <f ca="1">((100/I59)*C65)/100</f>
        <v>1</v>
      </c>
      <c r="E65" s="69"/>
      <c r="F65" s="69"/>
      <c r="G65" s="69"/>
      <c r="H65" s="69"/>
      <c r="I65" s="69"/>
      <c r="J65" s="71"/>
      <c r="K65" s="58" t="s">
        <v>174</v>
      </c>
      <c r="L65" s="59">
        <f ca="1">(IF(B59&gt;1,(I59/(B59+2)),I59/4))</f>
        <v>4.25</v>
      </c>
    </row>
    <row r="66" spans="1:19" customFormat="1" ht="15.75" hidden="1" customHeight="1" x14ac:dyDescent="0.25">
      <c r="A66" s="67" t="s">
        <v>217</v>
      </c>
      <c r="B66" s="68"/>
      <c r="C66" s="64">
        <v>22</v>
      </c>
      <c r="D66" s="69">
        <f ca="1">((100/(D59+G59+I59))*C66)/100</f>
        <v>1.0000000000000002</v>
      </c>
      <c r="E66" s="69"/>
      <c r="F66" s="69"/>
      <c r="G66" s="69"/>
      <c r="H66" s="69"/>
      <c r="I66" s="69"/>
      <c r="J66" s="71"/>
      <c r="K66" s="58" t="s">
        <v>175</v>
      </c>
      <c r="L66" s="59">
        <f ca="1">(IF(B59&gt;1,(I59/(B59+2)+L65),I59/4+L65))</f>
        <v>8.5</v>
      </c>
    </row>
    <row r="67" spans="1:19" customFormat="1" ht="15.75" hidden="1" customHeight="1" x14ac:dyDescent="0.25">
      <c r="A67" s="67" t="s">
        <v>200</v>
      </c>
      <c r="B67" s="68" t="s">
        <v>201</v>
      </c>
      <c r="C67" s="63">
        <v>17</v>
      </c>
      <c r="D67" s="69">
        <f ca="1">((100/I59)*C67)/100</f>
        <v>1</v>
      </c>
      <c r="E67" s="69"/>
      <c r="F67" s="69"/>
      <c r="G67" s="69"/>
      <c r="H67" s="69"/>
      <c r="I67" s="69"/>
      <c r="J67" s="71"/>
      <c r="K67" s="58" t="s">
        <v>203</v>
      </c>
      <c r="L67" s="59">
        <f>(IF(B59&gt;1,(I59/(B59+2)+L66),0))</f>
        <v>0</v>
      </c>
    </row>
    <row r="68" spans="1:19" customFormat="1" ht="15.75" hidden="1" customHeight="1" x14ac:dyDescent="0.25">
      <c r="A68" s="67" t="s">
        <v>202</v>
      </c>
      <c r="B68" s="68" t="s">
        <v>201</v>
      </c>
      <c r="C68" s="63">
        <v>17</v>
      </c>
      <c r="D68" s="69">
        <f ca="1">((100/I59)*C68)/100</f>
        <v>1</v>
      </c>
      <c r="E68" s="69"/>
      <c r="F68" s="69"/>
      <c r="G68" s="69"/>
      <c r="H68" s="69"/>
      <c r="I68" s="69"/>
      <c r="J68" s="71"/>
      <c r="K68" s="58" t="s">
        <v>206</v>
      </c>
      <c r="L68" s="59">
        <f>(IF(B59&gt;2,(I59/(B59+2)+L67),0))</f>
        <v>0</v>
      </c>
    </row>
    <row r="69" spans="1:19" customFormat="1" ht="15.75" hidden="1" customHeight="1" x14ac:dyDescent="0.25">
      <c r="A69" s="67" t="s">
        <v>204</v>
      </c>
      <c r="B69" s="68" t="s">
        <v>205</v>
      </c>
      <c r="C69" s="63">
        <v>17</v>
      </c>
      <c r="D69" s="69">
        <f ca="1">((100/(I59))*C69)/100</f>
        <v>1</v>
      </c>
      <c r="E69" s="69"/>
      <c r="F69" s="69"/>
      <c r="G69" s="69"/>
      <c r="H69" s="69"/>
      <c r="I69" s="69"/>
      <c r="J69" s="71"/>
      <c r="K69" s="58" t="s">
        <v>208</v>
      </c>
      <c r="L69" s="60">
        <f>(IF(B59&gt;3,(I59/(B59+2)+L68),0))</f>
        <v>0</v>
      </c>
    </row>
    <row r="70" spans="1:19" customFormat="1" ht="15.75" hidden="1" customHeight="1" x14ac:dyDescent="0.25">
      <c r="A70" s="67" t="s">
        <v>207</v>
      </c>
      <c r="B70" s="68" t="s">
        <v>207</v>
      </c>
      <c r="C70" s="63">
        <v>17</v>
      </c>
      <c r="D70" s="69">
        <f ca="1">((100/I59)*C70)/100</f>
        <v>1</v>
      </c>
      <c r="E70" s="69"/>
      <c r="F70" s="69"/>
      <c r="G70" s="69"/>
      <c r="H70" s="69"/>
      <c r="I70" s="69"/>
      <c r="J70" s="71"/>
      <c r="K70" s="58" t="s">
        <v>210</v>
      </c>
      <c r="L70" s="59">
        <f>(IF(B59&gt;4,(I59/(B59+2)+L69),0))</f>
        <v>0</v>
      </c>
    </row>
    <row r="71" spans="1:19" customFormat="1" ht="15.75" hidden="1" customHeight="1" x14ac:dyDescent="0.25">
      <c r="A71" s="67" t="s">
        <v>209</v>
      </c>
      <c r="B71" s="68"/>
      <c r="C71" s="63">
        <v>17</v>
      </c>
      <c r="D71" s="69">
        <f ca="1">((100/I59)*C71)/100</f>
        <v>1</v>
      </c>
      <c r="E71" s="69"/>
      <c r="F71" s="69"/>
      <c r="G71" s="69"/>
      <c r="H71" s="69"/>
      <c r="I71" s="69"/>
      <c r="J71" s="71"/>
      <c r="K71" s="58" t="s">
        <v>176</v>
      </c>
      <c r="L71" s="59">
        <f ca="1">(IF(B59=1,(I59/(B59+3)+L66),IF(B59=0,(I59/4+L66),IF(B59&gt;1,0))))</f>
        <v>12.75</v>
      </c>
    </row>
    <row r="72" spans="1:19" customFormat="1" ht="16.5" hidden="1" customHeight="1" x14ac:dyDescent="0.25">
      <c r="A72" s="73" t="s">
        <v>211</v>
      </c>
      <c r="B72" s="74" t="s">
        <v>211</v>
      </c>
      <c r="C72" s="63">
        <v>17</v>
      </c>
      <c r="D72" s="69">
        <f ca="1">((100/(I59))*C72)/100</f>
        <v>1</v>
      </c>
      <c r="E72" s="69"/>
      <c r="F72" s="69"/>
      <c r="G72" s="69"/>
      <c r="H72" s="69"/>
      <c r="I72" s="69"/>
      <c r="J72" s="71"/>
      <c r="K72" s="58" t="s">
        <v>177</v>
      </c>
      <c r="L72" s="59">
        <f ca="1">(IF(B59&gt;1.5,(I59/(B59+2)+L66+MAX(0,L67-L66)+MAX(0,L68-L67)+MAX(0,L69-L68)+MAX(0,L70-L69)+MAX(0,L71-L70)),IF(B59=1,(I59/(B59+3)+L71),IF(B59=0,I59/4+L71))))</f>
        <v>17</v>
      </c>
    </row>
    <row r="73" spans="1:19" customFormat="1" ht="15.75" hidden="1" customHeight="1" thickBot="1" x14ac:dyDescent="0.3">
      <c r="A73" s="75" t="s">
        <v>212</v>
      </c>
      <c r="B73" s="76"/>
      <c r="C73" s="65">
        <v>17</v>
      </c>
      <c r="D73" s="70">
        <f ca="1">((100/(I59))*C73)/100</f>
        <v>1</v>
      </c>
      <c r="E73" s="70"/>
      <c r="F73" s="70"/>
      <c r="G73" s="70"/>
      <c r="H73" s="70"/>
      <c r="I73" s="70"/>
      <c r="J73" s="72"/>
      <c r="K73" s="37" t="str">
        <f ca="1">(IF(F78&gt;99%,"All work completed. Please provide OC.",IF(F78&gt;89.8%,"Plinth, RCC, Brick, Plaster, Flooring, Painting work Completed. Finishing work is in process.",IF(F78&lt;94%,(IF(C78=0,"Work not yet Started.",IF(D78=25%,"Piling work in process",IF(D78=50%,"Excavation work in process",IF(D78=100%,"Excavation work Completed. ","0")))&amp;(IF(C79=0%,"",IF(C79=L79,"Footing work is process",IF(C79=L80,"Footing work Completed",IF(C79=L81,"1st Basement Completed",IF(C79=L82,"1st &amp; 2nd Basement Completed",IF(C79=L83,"1st to 3rd Basement Completed",IF(C79=L84,"1st to 4th Basement Completed",IF(C79=L85,"Plinth work is process",IF(C79=L86,"Plinth work completed","0")))))))))))&amp;(IF(C80=(D75+G75+I75),", RCC Slab",IF(C80&gt;0,", RCC upto "&amp;C80&amp;" Slab",""))&amp;(IF(C81=I75,", Brickwork",IF(C81&gt;0,", Brickwork upto "&amp;C81&amp;" Floor",""))&amp;(IF(C82=I75,", Internal Plaster",IF(C82&gt;0,", Internal Plaster upto "&amp;C82&amp;" Floor",""))&amp;(IF(C83=I75,", External Plaster",IF(C83&gt;0,", External Plaster upto "&amp;C83&amp;" Floor",""))&amp;(IF(C84=I75,", Flooring",IF(C84&gt;0,", Flooring upto "&amp;C84&amp;" Floor",""))&amp;(IF(C85=I75,", Painting",IF(C85&gt;0,", Painting upto "&amp;C85&amp;" Floor",""))&amp;(IF(C86&gt;0,", Finishing upto "&amp;C86&amp;" Floor","")&amp;(IF(C80&gt;0.5," Completed",""))))))))))))))</f>
        <v>Excavation work Completed. Plinth work completed, RCC upto 30 Slab, Brickwork upto 29 Floor, Internal Plaster upto 24 Floor, External Plaster upto 24 Floor, Flooring upto 24 Floor, Painting upto 15 Floor Completed</v>
      </c>
      <c r="L73" s="37"/>
    </row>
    <row r="74" spans="1:19" customFormat="1" ht="15.75" x14ac:dyDescent="0.25">
      <c r="A74" s="77" t="s">
        <v>193</v>
      </c>
      <c r="B74" s="78"/>
      <c r="C74" s="79" t="s">
        <v>214</v>
      </c>
      <c r="D74" s="79"/>
      <c r="E74" s="79"/>
      <c r="F74" s="79"/>
      <c r="G74" s="79"/>
      <c r="H74" s="79"/>
      <c r="I74" s="79"/>
      <c r="J74" s="80"/>
      <c r="K74" s="37"/>
      <c r="L74" s="37"/>
    </row>
    <row r="75" spans="1:19" customFormat="1" ht="15.75" x14ac:dyDescent="0.25">
      <c r="A75" s="57" t="s">
        <v>194</v>
      </c>
      <c r="B75" s="61">
        <v>2</v>
      </c>
      <c r="C75" s="34" t="s">
        <v>195</v>
      </c>
      <c r="D75" s="34">
        <v>1</v>
      </c>
      <c r="E75" s="81" t="s">
        <v>171</v>
      </c>
      <c r="F75" s="81"/>
      <c r="G75" s="34">
        <v>4</v>
      </c>
      <c r="H75" s="34" t="s">
        <v>179</v>
      </c>
      <c r="I75" s="81">
        <f ca="1">--TRIM(RIGHT(SUBSTITUTE(LEFT(C74,_xlfn.AGGREGATE(16,6,FIND({0,1,2,3,4,5,6,7,8,9},C74,ROW(INDIRECT("1:"&amp;LEN(C74)))),1))," ",REPT(" ",LEN(C74))),LEN(C74)))</f>
        <v>48</v>
      </c>
      <c r="J75" s="82"/>
      <c r="K75" s="37" t="s">
        <v>187</v>
      </c>
      <c r="L75" s="37"/>
    </row>
    <row r="76" spans="1:19" customFormat="1" ht="51.75" customHeight="1" x14ac:dyDescent="0.25">
      <c r="A76" s="83" t="s">
        <v>181</v>
      </c>
      <c r="B76" s="84"/>
      <c r="C76" s="85" t="str">
        <f ca="1">K73</f>
        <v>Excavation work Completed. Plinth work completed, RCC upto 30 Slab, Brickwork upto 29 Floor, Internal Plaster upto 24 Floor, External Plaster upto 24 Floor, Flooring upto 24 Floor, Painting upto 15 Floor Completed</v>
      </c>
      <c r="D76" s="85"/>
      <c r="E76" s="85"/>
      <c r="F76" s="85"/>
      <c r="G76" s="85"/>
      <c r="H76" s="85"/>
      <c r="I76" s="85"/>
      <c r="J76" s="86"/>
      <c r="K76" s="58" t="s">
        <v>197</v>
      </c>
      <c r="L76" s="40">
        <f ca="1">I75*25%</f>
        <v>12</v>
      </c>
    </row>
    <row r="77" spans="1:19" customFormat="1" ht="15.75" customHeight="1" x14ac:dyDescent="0.25">
      <c r="A77" s="87" t="s">
        <v>24</v>
      </c>
      <c r="B77" s="88"/>
      <c r="C77" s="62" t="s">
        <v>196</v>
      </c>
      <c r="D77" s="89" t="s">
        <v>184</v>
      </c>
      <c r="E77" s="89"/>
      <c r="F77" s="89" t="s">
        <v>185</v>
      </c>
      <c r="G77" s="89"/>
      <c r="H77" s="89" t="s">
        <v>186</v>
      </c>
      <c r="I77" s="89"/>
      <c r="J77" s="90"/>
      <c r="K77" s="58" t="s">
        <v>172</v>
      </c>
      <c r="L77" s="58">
        <f ca="1">I75*50%</f>
        <v>24</v>
      </c>
    </row>
    <row r="78" spans="1:19" customFormat="1" ht="15.75" x14ac:dyDescent="0.25">
      <c r="A78" s="67" t="s">
        <v>198</v>
      </c>
      <c r="B78" s="68"/>
      <c r="C78" s="63">
        <f ca="1">L78</f>
        <v>48</v>
      </c>
      <c r="D78" s="69">
        <f ca="1">((100/I75)*C78)/100</f>
        <v>1</v>
      </c>
      <c r="E78" s="69"/>
      <c r="F78" s="69">
        <f ca="1">(((C79/I75*10)+(40/(D75+G75+I75)*C80)+(7.5/(I75)*C81)+(7.5/(I75)*C82)+(10/I75*C83)+(10/I75*C84)+(5/I75*C85)+(5/I75*C86)+(5/I75*C87))/100)</f>
        <v>0.52485259433962272</v>
      </c>
      <c r="G78" s="69"/>
      <c r="H78" s="69">
        <f ca="1">((((C78/I75)*20)+((C79/I75)*25)+(30/(I75+G75+D75)*C80)+(5/I75*C81)+(5/I75*C82)+(5/I75*C83)+(5/I75*C84)+(0/I75*C85)+(0/I75*C86)+(5/I75*C87))/100)</f>
        <v>0.72501965408805036</v>
      </c>
      <c r="I78" s="69"/>
      <c r="J78" s="71"/>
      <c r="K78" s="58" t="s">
        <v>173</v>
      </c>
      <c r="L78" s="58">
        <f ca="1">I75</f>
        <v>48</v>
      </c>
    </row>
    <row r="79" spans="1:19" customFormat="1" ht="15.75" customHeight="1" x14ac:dyDescent="0.25">
      <c r="A79" s="67" t="s">
        <v>25</v>
      </c>
      <c r="B79" s="68"/>
      <c r="C79" s="64">
        <f ca="1">L86</f>
        <v>48</v>
      </c>
      <c r="D79" s="69">
        <f ca="1">((100/I75)*C79)/100</f>
        <v>1</v>
      </c>
      <c r="E79" s="69"/>
      <c r="F79" s="69"/>
      <c r="G79" s="69"/>
      <c r="H79" s="69"/>
      <c r="I79" s="69"/>
      <c r="J79" s="71"/>
      <c r="K79" s="58" t="s">
        <v>174</v>
      </c>
      <c r="L79" s="59">
        <f ca="1">(IF(B75&gt;1,(I75/(B75+2)),I75/4))</f>
        <v>12</v>
      </c>
      <c r="S79" t="s">
        <v>218</v>
      </c>
    </row>
    <row r="80" spans="1:19" customFormat="1" ht="15.75" customHeight="1" x14ac:dyDescent="0.25">
      <c r="A80" s="67" t="s">
        <v>199</v>
      </c>
      <c r="B80" s="68"/>
      <c r="C80" s="64">
        <v>30</v>
      </c>
      <c r="D80" s="69">
        <f ca="1">((100/(D75+G75+I75))*C80)/100</f>
        <v>0.56603773584905659</v>
      </c>
      <c r="E80" s="69"/>
      <c r="F80" s="69"/>
      <c r="G80" s="69"/>
      <c r="H80" s="69"/>
      <c r="I80" s="69"/>
      <c r="J80" s="71"/>
      <c r="K80" s="58" t="s">
        <v>175</v>
      </c>
      <c r="L80" s="59">
        <f ca="1">(IF(B75&gt;1,(I75/(B75+2)+L79),I75/4+L79))</f>
        <v>24</v>
      </c>
      <c r="N80">
        <f>21+4+1</f>
        <v>26</v>
      </c>
    </row>
    <row r="81" spans="1:12" customFormat="1" ht="15.75" customHeight="1" x14ac:dyDescent="0.25">
      <c r="A81" s="67" t="s">
        <v>200</v>
      </c>
      <c r="B81" s="68" t="s">
        <v>201</v>
      </c>
      <c r="C81" s="64">
        <v>29</v>
      </c>
      <c r="D81" s="69">
        <f ca="1">((100/I75)*C81)/100</f>
        <v>0.60416666666666674</v>
      </c>
      <c r="E81" s="69"/>
      <c r="F81" s="69"/>
      <c r="G81" s="69"/>
      <c r="H81" s="69"/>
      <c r="I81" s="69"/>
      <c r="J81" s="71"/>
      <c r="K81" s="58" t="s">
        <v>203</v>
      </c>
      <c r="L81" s="59">
        <f ca="1">(IF(B75&gt;1,(I75/(B75+2)+L80),0))</f>
        <v>36</v>
      </c>
    </row>
    <row r="82" spans="1:12" customFormat="1" ht="15.75" customHeight="1" x14ac:dyDescent="0.25">
      <c r="A82" s="67" t="s">
        <v>202</v>
      </c>
      <c r="B82" s="68" t="s">
        <v>201</v>
      </c>
      <c r="C82" s="63">
        <v>24</v>
      </c>
      <c r="D82" s="69">
        <f ca="1">((100/I75)*C82)/100</f>
        <v>0.5</v>
      </c>
      <c r="E82" s="69"/>
      <c r="F82" s="69"/>
      <c r="G82" s="69"/>
      <c r="H82" s="69"/>
      <c r="I82" s="69"/>
      <c r="J82" s="71"/>
      <c r="K82" s="58" t="s">
        <v>206</v>
      </c>
      <c r="L82" s="59">
        <f>(IF(B75&gt;2,(I75/(B75+2)+L81),0))</f>
        <v>0</v>
      </c>
    </row>
    <row r="83" spans="1:12" customFormat="1" ht="15.75" customHeight="1" x14ac:dyDescent="0.25">
      <c r="A83" s="67" t="s">
        <v>204</v>
      </c>
      <c r="B83" s="68" t="s">
        <v>205</v>
      </c>
      <c r="C83" s="63">
        <v>24</v>
      </c>
      <c r="D83" s="69">
        <f ca="1">((100/(I75))*C83)/100</f>
        <v>0.5</v>
      </c>
      <c r="E83" s="69"/>
      <c r="F83" s="69"/>
      <c r="G83" s="69"/>
      <c r="H83" s="69"/>
      <c r="I83" s="69"/>
      <c r="J83" s="71"/>
      <c r="K83" s="58" t="s">
        <v>208</v>
      </c>
      <c r="L83" s="60">
        <f>(IF(B75&gt;3,(I75/(B75+2)+L82),0))</f>
        <v>0</v>
      </c>
    </row>
    <row r="84" spans="1:12" customFormat="1" ht="15.75" customHeight="1" x14ac:dyDescent="0.25">
      <c r="A84" s="67" t="s">
        <v>207</v>
      </c>
      <c r="B84" s="68" t="s">
        <v>207</v>
      </c>
      <c r="C84" s="63">
        <v>24</v>
      </c>
      <c r="D84" s="69">
        <f ca="1">((100/I75)*C84)/100</f>
        <v>0.5</v>
      </c>
      <c r="E84" s="69"/>
      <c r="F84" s="69"/>
      <c r="G84" s="69"/>
      <c r="H84" s="69"/>
      <c r="I84" s="69"/>
      <c r="J84" s="71"/>
      <c r="K84" s="58" t="s">
        <v>210</v>
      </c>
      <c r="L84" s="59">
        <f>(IF(B75&gt;4,(I75/(B75+2)+L83),0))</f>
        <v>0</v>
      </c>
    </row>
    <row r="85" spans="1:12" customFormat="1" ht="15.75" customHeight="1" x14ac:dyDescent="0.25">
      <c r="A85" s="67" t="s">
        <v>209</v>
      </c>
      <c r="B85" s="68"/>
      <c r="C85" s="63">
        <v>15</v>
      </c>
      <c r="D85" s="69">
        <f ca="1">((100/I75)*C85)/100</f>
        <v>0.31250000000000006</v>
      </c>
      <c r="E85" s="69"/>
      <c r="F85" s="69"/>
      <c r="G85" s="69"/>
      <c r="H85" s="69"/>
      <c r="I85" s="69"/>
      <c r="J85" s="71"/>
      <c r="K85" s="58" t="s">
        <v>176</v>
      </c>
      <c r="L85" s="59">
        <f>(IF(B75=1,(I75/(B75+3)+L80),IF(B75=0,(I75/4+L80),IF(B75&gt;1,0))))</f>
        <v>0</v>
      </c>
    </row>
    <row r="86" spans="1:12" customFormat="1" ht="16.5" customHeight="1" x14ac:dyDescent="0.25">
      <c r="A86" s="73" t="s">
        <v>211</v>
      </c>
      <c r="B86" s="74" t="s">
        <v>211</v>
      </c>
      <c r="C86" s="63">
        <v>0</v>
      </c>
      <c r="D86" s="69">
        <f ca="1">((100/(I75))*C86)/100</f>
        <v>0</v>
      </c>
      <c r="E86" s="69"/>
      <c r="F86" s="69"/>
      <c r="G86" s="69"/>
      <c r="H86" s="69"/>
      <c r="I86" s="69"/>
      <c r="J86" s="71"/>
      <c r="K86" s="58" t="s">
        <v>177</v>
      </c>
      <c r="L86" s="59">
        <f ca="1">(IF(B75&gt;1.5,(I75/(B75+2)+L80+MAX(0,L81-L80)+MAX(0,L82-L81)+MAX(0,L83-L82)+MAX(0,L84-L83)+MAX(0,L85-L84)),IF(B75=1,(I75/(B75+3)+L85),IF(B75=0,I75/4+L85))))</f>
        <v>48</v>
      </c>
    </row>
    <row r="87" spans="1:12" ht="16.5" thickBot="1" x14ac:dyDescent="0.3">
      <c r="A87" s="75" t="s">
        <v>212</v>
      </c>
      <c r="B87" s="76"/>
      <c r="C87" s="65">
        <v>0</v>
      </c>
      <c r="D87" s="70">
        <f ca="1">((100/(I75))*C87)/100</f>
        <v>0</v>
      </c>
      <c r="E87" s="70"/>
      <c r="F87" s="70"/>
      <c r="G87" s="70"/>
      <c r="H87" s="70"/>
      <c r="I87" s="70"/>
      <c r="J87" s="72"/>
    </row>
    <row r="88" spans="1:12" x14ac:dyDescent="0.25">
      <c r="A88" s="106" t="s">
        <v>50</v>
      </c>
      <c r="B88" s="122"/>
      <c r="C88" s="122"/>
      <c r="D88" s="122"/>
      <c r="E88" s="122"/>
      <c r="F88" s="122"/>
      <c r="G88" s="122"/>
      <c r="H88" s="122"/>
      <c r="I88" s="122"/>
      <c r="J88" s="107"/>
    </row>
    <row r="89" spans="1:12" ht="15" customHeight="1" x14ac:dyDescent="0.25">
      <c r="A89" s="106" t="s">
        <v>41</v>
      </c>
      <c r="B89" s="122"/>
      <c r="C89" s="122"/>
      <c r="D89" s="122"/>
      <c r="E89" s="122"/>
      <c r="F89" s="122"/>
      <c r="G89" s="122"/>
      <c r="H89" s="122"/>
      <c r="I89" s="122"/>
      <c r="J89" s="107"/>
    </row>
    <row r="90" spans="1:12" x14ac:dyDescent="0.25">
      <c r="A90" s="179" t="s">
        <v>127</v>
      </c>
      <c r="B90" s="180"/>
      <c r="C90" s="180"/>
      <c r="D90" s="180"/>
      <c r="E90" s="180"/>
      <c r="F90" s="180"/>
      <c r="G90" s="180"/>
      <c r="H90" s="180"/>
      <c r="I90" s="180"/>
      <c r="J90" s="181"/>
    </row>
    <row r="91" spans="1:12" x14ac:dyDescent="0.25">
      <c r="A91" s="182"/>
      <c r="B91" s="183"/>
      <c r="C91" s="183"/>
      <c r="D91" s="183"/>
      <c r="E91" s="183"/>
      <c r="F91" s="183"/>
      <c r="G91" s="183"/>
      <c r="H91" s="183"/>
      <c r="I91" s="183"/>
      <c r="J91" s="184"/>
    </row>
    <row r="92" spans="1:12" x14ac:dyDescent="0.25">
      <c r="A92" s="128" t="s">
        <v>22</v>
      </c>
      <c r="B92" s="129"/>
      <c r="C92" s="129"/>
      <c r="D92" s="129"/>
      <c r="E92" s="129"/>
      <c r="F92" s="129"/>
      <c r="G92" s="129"/>
      <c r="H92" s="129"/>
      <c r="I92" s="129"/>
      <c r="J92" s="130"/>
    </row>
    <row r="93" spans="1:12" ht="17.25" customHeight="1" x14ac:dyDescent="0.25">
      <c r="A93" s="106" t="s">
        <v>93</v>
      </c>
      <c r="B93" s="122"/>
      <c r="C93" s="122"/>
      <c r="D93" s="122"/>
      <c r="E93" s="122"/>
      <c r="F93" s="107"/>
      <c r="G93" s="169">
        <v>14000</v>
      </c>
      <c r="H93" s="170"/>
      <c r="I93" s="170"/>
      <c r="J93" s="171"/>
    </row>
    <row r="94" spans="1:12" ht="15" customHeight="1" x14ac:dyDescent="0.25">
      <c r="A94" s="106" t="s">
        <v>165</v>
      </c>
      <c r="B94" s="122"/>
      <c r="C94" s="122"/>
      <c r="D94" s="122"/>
      <c r="E94" s="122"/>
      <c r="F94" s="107"/>
      <c r="G94" s="166" t="s">
        <v>164</v>
      </c>
      <c r="H94" s="167"/>
      <c r="I94" s="167"/>
      <c r="J94" s="168"/>
    </row>
    <row r="95" spans="1:12" ht="17.25" hidden="1" customHeight="1" x14ac:dyDescent="0.25">
      <c r="A95" s="106" t="s">
        <v>71</v>
      </c>
      <c r="B95" s="122"/>
      <c r="C95" s="122"/>
      <c r="D95" s="122"/>
      <c r="E95" s="122"/>
      <c r="F95" s="107"/>
      <c r="G95" s="166" t="s">
        <v>42</v>
      </c>
      <c r="H95" s="167"/>
      <c r="I95" s="167"/>
      <c r="J95" s="168"/>
    </row>
    <row r="96" spans="1:12" ht="15" customHeight="1" x14ac:dyDescent="0.25">
      <c r="A96" s="106" t="s">
        <v>94</v>
      </c>
      <c r="B96" s="122"/>
      <c r="C96" s="122"/>
      <c r="D96" s="122"/>
      <c r="E96" s="122"/>
      <c r="F96" s="107"/>
      <c r="G96" s="166" t="s">
        <v>166</v>
      </c>
      <c r="H96" s="167"/>
      <c r="I96" s="167"/>
      <c r="J96" s="168"/>
    </row>
    <row r="97" spans="1:13" s="9" customFormat="1" ht="14.45" hidden="1" customHeight="1" x14ac:dyDescent="0.25">
      <c r="A97" s="106" t="s">
        <v>68</v>
      </c>
      <c r="B97" s="122"/>
      <c r="C97" s="122"/>
      <c r="D97" s="122"/>
      <c r="E97" s="122"/>
      <c r="F97" s="107"/>
      <c r="G97" s="166" t="s">
        <v>42</v>
      </c>
      <c r="H97" s="167"/>
      <c r="I97" s="167"/>
      <c r="J97" s="168"/>
    </row>
    <row r="98" spans="1:13" x14ac:dyDescent="0.25">
      <c r="A98" s="128" t="s">
        <v>69</v>
      </c>
      <c r="B98" s="129"/>
      <c r="C98" s="129"/>
      <c r="D98" s="129"/>
      <c r="E98" s="129"/>
      <c r="F98" s="130"/>
      <c r="G98" s="115">
        <f>G93*0.8</f>
        <v>11200</v>
      </c>
      <c r="H98" s="116"/>
      <c r="I98" s="116"/>
      <c r="J98" s="117"/>
    </row>
    <row r="99" spans="1:13" ht="135" customHeight="1" x14ac:dyDescent="0.25">
      <c r="A99" s="163" t="s">
        <v>230</v>
      </c>
      <c r="B99" s="164"/>
      <c r="C99" s="164"/>
      <c r="D99" s="164"/>
      <c r="E99" s="164"/>
      <c r="F99" s="164"/>
      <c r="G99" s="164"/>
      <c r="H99" s="164"/>
      <c r="I99" s="164"/>
      <c r="J99" s="165"/>
    </row>
    <row r="100" spans="1:13" x14ac:dyDescent="0.25">
      <c r="A100" s="154" t="s">
        <v>126</v>
      </c>
      <c r="B100" s="155"/>
      <c r="C100" s="155"/>
      <c r="D100" s="155"/>
      <c r="E100" s="155"/>
      <c r="F100" s="155"/>
      <c r="G100" s="155"/>
      <c r="H100" s="155"/>
      <c r="I100" s="155"/>
      <c r="J100" s="156"/>
    </row>
    <row r="101" spans="1:13" x14ac:dyDescent="0.25">
      <c r="A101" s="157"/>
      <c r="B101" s="158"/>
      <c r="C101" s="158"/>
      <c r="D101" s="158"/>
      <c r="E101" s="158"/>
      <c r="F101" s="158"/>
      <c r="G101" s="158"/>
      <c r="H101" s="158"/>
      <c r="I101" s="158"/>
      <c r="J101" s="159"/>
    </row>
    <row r="102" spans="1:13" x14ac:dyDescent="0.25">
      <c r="A102" s="157"/>
      <c r="B102" s="158"/>
      <c r="C102" s="158"/>
      <c r="D102" s="158"/>
      <c r="E102" s="158"/>
      <c r="F102" s="158"/>
      <c r="G102" s="158"/>
      <c r="H102" s="158"/>
      <c r="I102" s="158"/>
      <c r="J102" s="159"/>
    </row>
    <row r="103" spans="1:13" s="7" customFormat="1" ht="15.75" x14ac:dyDescent="0.25">
      <c r="A103" s="160"/>
      <c r="B103" s="161"/>
      <c r="C103" s="161"/>
      <c r="D103" s="161"/>
      <c r="E103" s="161"/>
      <c r="F103" s="161"/>
      <c r="G103" s="161"/>
      <c r="H103" s="161"/>
      <c r="I103" s="161"/>
      <c r="J103" s="162"/>
    </row>
    <row r="104" spans="1:13" ht="15.75" x14ac:dyDescent="0.25">
      <c r="A104" s="7" t="s">
        <v>120</v>
      </c>
      <c r="B104" s="7"/>
      <c r="C104" s="7"/>
      <c r="D104" s="7" t="str">
        <f>F9</f>
        <v>Arista</v>
      </c>
      <c r="E104" s="7"/>
      <c r="F104" s="7"/>
      <c r="G104" s="7"/>
      <c r="H104" s="7"/>
      <c r="I104" s="7"/>
      <c r="J104" s="7"/>
    </row>
    <row r="105" spans="1:13" ht="18" customHeight="1" x14ac:dyDescent="0.5">
      <c r="M105" s="28"/>
    </row>
    <row r="149" spans="1:10" s="7" customFormat="1" ht="15.75" x14ac:dyDescent="0.25">
      <c r="A149" s="7" t="s">
        <v>121</v>
      </c>
      <c r="C149" s="8"/>
      <c r="D149" s="8"/>
      <c r="E149" s="8"/>
      <c r="F149" s="8"/>
      <c r="G149" s="8"/>
      <c r="H149" s="8"/>
      <c r="I149" s="8"/>
      <c r="J149" s="8"/>
    </row>
    <row r="150" spans="1:10" ht="15.75" x14ac:dyDescent="0.25">
      <c r="C150" s="7"/>
      <c r="D150" s="7"/>
      <c r="E150" s="7"/>
      <c r="F150" s="7"/>
      <c r="G150" s="7"/>
      <c r="H150" s="7"/>
      <c r="I150" s="7"/>
      <c r="J150" s="7"/>
    </row>
  </sheetData>
  <mergeCells count="208">
    <mergeCell ref="A11:E11"/>
    <mergeCell ref="F11:J11"/>
    <mergeCell ref="C47:F47"/>
    <mergeCell ref="H47:J47"/>
    <mergeCell ref="A45:B46"/>
    <mergeCell ref="C46:J46"/>
    <mergeCell ref="A47:B48"/>
    <mergeCell ref="C48:J48"/>
    <mergeCell ref="E55:J55"/>
    <mergeCell ref="A55:D55"/>
    <mergeCell ref="D52:E52"/>
    <mergeCell ref="A13:B13"/>
    <mergeCell ref="C13:J13"/>
    <mergeCell ref="A43:B43"/>
    <mergeCell ref="F24:J24"/>
    <mergeCell ref="G26:H26"/>
    <mergeCell ref="A22:E22"/>
    <mergeCell ref="I26:J26"/>
    <mergeCell ref="I28:J28"/>
    <mergeCell ref="A29:J29"/>
    <mergeCell ref="A30:J30"/>
    <mergeCell ref="A33:J33"/>
    <mergeCell ref="A28:B28"/>
    <mergeCell ref="A31:B31"/>
    <mergeCell ref="F23:J23"/>
    <mergeCell ref="A34:J35"/>
    <mergeCell ref="A36:E36"/>
    <mergeCell ref="H43:J43"/>
    <mergeCell ref="A38:E38"/>
    <mergeCell ref="A39:E39"/>
    <mergeCell ref="F38:J38"/>
    <mergeCell ref="G27:H27"/>
    <mergeCell ref="A1:J1"/>
    <mergeCell ref="A57:J57"/>
    <mergeCell ref="F39:J39"/>
    <mergeCell ref="G96:J96"/>
    <mergeCell ref="A97:F97"/>
    <mergeCell ref="G97:J97"/>
    <mergeCell ref="A41:E41"/>
    <mergeCell ref="A56:J56"/>
    <mergeCell ref="G94:J94"/>
    <mergeCell ref="A94:F94"/>
    <mergeCell ref="F41:J41"/>
    <mergeCell ref="F40:J40"/>
    <mergeCell ref="A49:B49"/>
    <mergeCell ref="C49:F49"/>
    <mergeCell ref="F36:J36"/>
    <mergeCell ref="A40:E40"/>
    <mergeCell ref="C43:F43"/>
    <mergeCell ref="A42:J42"/>
    <mergeCell ref="A37:E37"/>
    <mergeCell ref="A88:J88"/>
    <mergeCell ref="A89:J89"/>
    <mergeCell ref="A90:J91"/>
    <mergeCell ref="A8:E8"/>
    <mergeCell ref="F8:J8"/>
    <mergeCell ref="A100:J103"/>
    <mergeCell ref="A98:F98"/>
    <mergeCell ref="G98:J98"/>
    <mergeCell ref="A99:J99"/>
    <mergeCell ref="A92:J92"/>
    <mergeCell ref="G95:J95"/>
    <mergeCell ref="G93:J93"/>
    <mergeCell ref="A95:F95"/>
    <mergeCell ref="A96:F96"/>
    <mergeCell ref="A93:F93"/>
    <mergeCell ref="A2:J2"/>
    <mergeCell ref="A3:E3"/>
    <mergeCell ref="F3:J3"/>
    <mergeCell ref="A4:E4"/>
    <mergeCell ref="F4:J4"/>
    <mergeCell ref="F20:J21"/>
    <mergeCell ref="F17:G17"/>
    <mergeCell ref="A18:E19"/>
    <mergeCell ref="F18:J19"/>
    <mergeCell ref="A7:E7"/>
    <mergeCell ref="F7:J7"/>
    <mergeCell ref="H14:J14"/>
    <mergeCell ref="A12:E12"/>
    <mergeCell ref="H17:J17"/>
    <mergeCell ref="A17:B17"/>
    <mergeCell ref="A20:E21"/>
    <mergeCell ref="A6:E6"/>
    <mergeCell ref="F6:J6"/>
    <mergeCell ref="A5:E5"/>
    <mergeCell ref="F5:J5"/>
    <mergeCell ref="C17:E17"/>
    <mergeCell ref="A10:E10"/>
    <mergeCell ref="F10:J10"/>
    <mergeCell ref="F9:J9"/>
    <mergeCell ref="F12:J12"/>
    <mergeCell ref="A9:E9"/>
    <mergeCell ref="A23:E23"/>
    <mergeCell ref="I27:J27"/>
    <mergeCell ref="A26:B26"/>
    <mergeCell ref="C26:D26"/>
    <mergeCell ref="E26:F26"/>
    <mergeCell ref="C27:D27"/>
    <mergeCell ref="F22:J22"/>
    <mergeCell ref="A24:E24"/>
    <mergeCell ref="A25:E25"/>
    <mergeCell ref="A14:B14"/>
    <mergeCell ref="A15:B15"/>
    <mergeCell ref="A16:B16"/>
    <mergeCell ref="C14:E14"/>
    <mergeCell ref="C15:E15"/>
    <mergeCell ref="C16:E16"/>
    <mergeCell ref="H15:J15"/>
    <mergeCell ref="H16:J16"/>
    <mergeCell ref="F14:G14"/>
    <mergeCell ref="F15:G15"/>
    <mergeCell ref="F16:G16"/>
    <mergeCell ref="F25:J25"/>
    <mergeCell ref="E27:F27"/>
    <mergeCell ref="A27:B27"/>
    <mergeCell ref="F37:J37"/>
    <mergeCell ref="C28:D28"/>
    <mergeCell ref="E28:F28"/>
    <mergeCell ref="G28:H28"/>
    <mergeCell ref="A32:B32"/>
    <mergeCell ref="C32:J32"/>
    <mergeCell ref="C31:J31"/>
    <mergeCell ref="A51:J51"/>
    <mergeCell ref="D50:E50"/>
    <mergeCell ref="C44:F44"/>
    <mergeCell ref="C45:F45"/>
    <mergeCell ref="A54:B54"/>
    <mergeCell ref="C54:J54"/>
    <mergeCell ref="A50:C50"/>
    <mergeCell ref="F50:G50"/>
    <mergeCell ref="A44:B44"/>
    <mergeCell ref="H44:J44"/>
    <mergeCell ref="H49:J49"/>
    <mergeCell ref="H50:J50"/>
    <mergeCell ref="F52:H52"/>
    <mergeCell ref="A52:C52"/>
    <mergeCell ref="I52:J52"/>
    <mergeCell ref="H45:J45"/>
    <mergeCell ref="C53:J53"/>
    <mergeCell ref="A53:B53"/>
    <mergeCell ref="A58:B58"/>
    <mergeCell ref="C58:J58"/>
    <mergeCell ref="E59:F59"/>
    <mergeCell ref="I59:J59"/>
    <mergeCell ref="A60:B60"/>
    <mergeCell ref="C60:J60"/>
    <mergeCell ref="A63:B63"/>
    <mergeCell ref="D63:E63"/>
    <mergeCell ref="F63:G63"/>
    <mergeCell ref="H63:J63"/>
    <mergeCell ref="A61:B62"/>
    <mergeCell ref="C61:E62"/>
    <mergeCell ref="F61:G62"/>
    <mergeCell ref="H61:J62"/>
    <mergeCell ref="A64:B64"/>
    <mergeCell ref="D64:E64"/>
    <mergeCell ref="F64:G73"/>
    <mergeCell ref="H64:J73"/>
    <mergeCell ref="A65:B65"/>
    <mergeCell ref="D65:E65"/>
    <mergeCell ref="A66:B66"/>
    <mergeCell ref="D66:E66"/>
    <mergeCell ref="A67:B67"/>
    <mergeCell ref="D67:E67"/>
    <mergeCell ref="A68:B68"/>
    <mergeCell ref="D68:E68"/>
    <mergeCell ref="A69:B69"/>
    <mergeCell ref="D69:E69"/>
    <mergeCell ref="A70:B70"/>
    <mergeCell ref="D70:E70"/>
    <mergeCell ref="A71:B71"/>
    <mergeCell ref="D71:E71"/>
    <mergeCell ref="A72:B72"/>
    <mergeCell ref="D72:E72"/>
    <mergeCell ref="A73:B73"/>
    <mergeCell ref="D73:E73"/>
    <mergeCell ref="A74:B74"/>
    <mergeCell ref="C74:J74"/>
    <mergeCell ref="E75:F75"/>
    <mergeCell ref="I75:J75"/>
    <mergeCell ref="A76:B76"/>
    <mergeCell ref="C76:J76"/>
    <mergeCell ref="A77:B77"/>
    <mergeCell ref="D77:E77"/>
    <mergeCell ref="F77:G77"/>
    <mergeCell ref="H77:J77"/>
    <mergeCell ref="A78:B78"/>
    <mergeCell ref="D78:E78"/>
    <mergeCell ref="F78:G87"/>
    <mergeCell ref="H78:J87"/>
    <mergeCell ref="A79:B79"/>
    <mergeCell ref="D79:E79"/>
    <mergeCell ref="A80:B80"/>
    <mergeCell ref="D80:E80"/>
    <mergeCell ref="A81:B81"/>
    <mergeCell ref="D81:E81"/>
    <mergeCell ref="A82:B82"/>
    <mergeCell ref="D82:E82"/>
    <mergeCell ref="A83:B83"/>
    <mergeCell ref="D83:E83"/>
    <mergeCell ref="A84:B84"/>
    <mergeCell ref="D84:E84"/>
    <mergeCell ref="A85:B85"/>
    <mergeCell ref="D85:E85"/>
    <mergeCell ref="A86:B86"/>
    <mergeCell ref="D86:E86"/>
    <mergeCell ref="A87:B87"/>
    <mergeCell ref="D87:E87"/>
  </mergeCells>
  <phoneticPr fontId="0" type="noConversion"/>
  <hyperlinks>
    <hyperlink ref="C32" r:id="rId1"/>
  </hyperlinks>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Roman,Bold"Ref No: &amp;F&amp;C&amp;G&amp;R&amp;P</oddFooter>
  </headerFooter>
  <rowBreaks count="4" manualBreakCount="4">
    <brk id="32" max="9" man="1"/>
    <brk id="57" max="9" man="1"/>
    <brk id="103" max="9" man="1"/>
    <brk id="148"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F6" sqref="F6"/>
    </sheetView>
  </sheetViews>
  <sheetFormatPr defaultColWidth="8.7109375" defaultRowHeight="15" x14ac:dyDescent="0.25"/>
  <cols>
    <col min="1" max="1" width="8.7109375" style="17"/>
    <col min="2" max="2" width="22.140625" style="17" customWidth="1"/>
    <col min="3" max="3" width="37" style="17" customWidth="1"/>
    <col min="4" max="5" width="11.42578125" style="17" customWidth="1"/>
    <col min="6" max="6" width="14" style="17" customWidth="1"/>
    <col min="7" max="7" width="20" style="17" customWidth="1"/>
    <col min="8" max="8" width="16.42578125" style="17" customWidth="1"/>
    <col min="9" max="16384" width="8.7109375" style="17"/>
  </cols>
  <sheetData>
    <row r="1" spans="1:9" ht="15" customHeight="1" x14ac:dyDescent="0.25"/>
    <row r="2" spans="1:9" ht="15" customHeight="1" x14ac:dyDescent="0.25">
      <c r="A2" s="18"/>
      <c r="B2" s="18"/>
      <c r="C2" s="18"/>
      <c r="D2" s="18"/>
      <c r="E2" s="18"/>
      <c r="F2" s="18"/>
      <c r="G2" s="18"/>
      <c r="H2" s="18"/>
    </row>
    <row r="3" spans="1:9" ht="15.75" customHeight="1" x14ac:dyDescent="0.25">
      <c r="A3" s="18"/>
      <c r="B3" s="189" t="s">
        <v>130</v>
      </c>
      <c r="C3" s="189"/>
      <c r="D3" s="189"/>
      <c r="E3" s="189"/>
      <c r="F3" s="189"/>
      <c r="G3" s="189"/>
      <c r="H3" s="189"/>
    </row>
    <row r="4" spans="1:9" x14ac:dyDescent="0.25">
      <c r="A4" s="18"/>
      <c r="B4" s="19" t="s">
        <v>131</v>
      </c>
      <c r="C4" s="19" t="s">
        <v>132</v>
      </c>
      <c r="D4" s="19" t="s">
        <v>92</v>
      </c>
      <c r="E4" s="19" t="s">
        <v>133</v>
      </c>
      <c r="F4" s="19" t="s">
        <v>134</v>
      </c>
      <c r="G4" s="19" t="s">
        <v>135</v>
      </c>
      <c r="H4" s="19" t="s">
        <v>136</v>
      </c>
    </row>
    <row r="5" spans="1:9" ht="15" customHeight="1" x14ac:dyDescent="0.25">
      <c r="A5" s="18"/>
      <c r="B5" s="20" t="s">
        <v>139</v>
      </c>
      <c r="C5" s="27" t="s">
        <v>144</v>
      </c>
      <c r="D5" s="20" t="s">
        <v>138</v>
      </c>
      <c r="E5" s="20">
        <v>1072</v>
      </c>
      <c r="F5" s="21">
        <f>E5*1.6</f>
        <v>1715.2</v>
      </c>
      <c r="G5" s="21">
        <f>H5/F5</f>
        <v>14284.048507462687</v>
      </c>
      <c r="H5" s="22">
        <v>24500000</v>
      </c>
    </row>
    <row r="6" spans="1:9" x14ac:dyDescent="0.25">
      <c r="A6" s="18"/>
      <c r="B6" s="20" t="s">
        <v>139</v>
      </c>
      <c r="C6" s="27" t="s">
        <v>144</v>
      </c>
      <c r="D6" s="20" t="s">
        <v>138</v>
      </c>
      <c r="E6" s="20">
        <v>1128</v>
      </c>
      <c r="F6" s="21">
        <f>E6*1.6</f>
        <v>1804.8000000000002</v>
      </c>
      <c r="G6" s="21">
        <f>H6/F6</f>
        <v>15237.14539007092</v>
      </c>
      <c r="H6" s="22">
        <v>27500000</v>
      </c>
    </row>
    <row r="7" spans="1:9" ht="15" customHeight="1" x14ac:dyDescent="0.25">
      <c r="A7" s="18"/>
      <c r="B7" s="20" t="s">
        <v>137</v>
      </c>
      <c r="C7" s="27" t="s">
        <v>144</v>
      </c>
      <c r="D7" s="20" t="s">
        <v>138</v>
      </c>
      <c r="E7" s="20">
        <v>1142</v>
      </c>
      <c r="F7" s="21">
        <v>1768</v>
      </c>
      <c r="G7" s="21">
        <f>H7/F7</f>
        <v>14705.882352941177</v>
      </c>
      <c r="H7" s="22">
        <v>26000000</v>
      </c>
    </row>
    <row r="8" spans="1:9" x14ac:dyDescent="0.25">
      <c r="A8" s="18"/>
      <c r="B8" s="20" t="s">
        <v>137</v>
      </c>
      <c r="C8" s="27" t="s">
        <v>144</v>
      </c>
      <c r="D8" s="20" t="s">
        <v>168</v>
      </c>
      <c r="E8" s="20">
        <v>862</v>
      </c>
      <c r="F8" s="21">
        <f>E8*1.6</f>
        <v>1379.2</v>
      </c>
      <c r="G8" s="21">
        <f>H8/F8</f>
        <v>17256.380510440835</v>
      </c>
      <c r="H8" s="22">
        <v>23800000</v>
      </c>
    </row>
    <row r="9" spans="1:9" ht="15" customHeight="1" x14ac:dyDescent="0.25">
      <c r="A9" s="18"/>
      <c r="B9" s="23" t="s">
        <v>140</v>
      </c>
      <c r="C9" s="20"/>
      <c r="D9" s="20"/>
      <c r="E9" s="20"/>
      <c r="F9" s="20"/>
      <c r="G9" s="24">
        <f>AVERAGE(G5:G8)</f>
        <v>15370.864190228905</v>
      </c>
      <c r="H9" s="20"/>
    </row>
    <row r="10" spans="1:9" ht="15" customHeight="1" x14ac:dyDescent="0.25">
      <c r="B10" s="23" t="s">
        <v>141</v>
      </c>
      <c r="C10" s="20"/>
      <c r="D10" s="20"/>
      <c r="E10" s="20"/>
      <c r="F10" s="25"/>
      <c r="G10" s="23">
        <v>15400</v>
      </c>
      <c r="H10" s="23"/>
      <c r="I10" s="26"/>
    </row>
    <row r="11" spans="1:9" ht="15" customHeight="1" x14ac:dyDescent="0.25"/>
    <row r="12" spans="1:9" ht="15" customHeight="1" x14ac:dyDescent="0.25"/>
    <row r="13" spans="1:9" ht="15" customHeight="1" x14ac:dyDescent="0.25"/>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17" sqref="C17"/>
    </sheetView>
  </sheetViews>
  <sheetFormatPr defaultColWidth="9.140625" defaultRowHeight="15" x14ac:dyDescent="0.25"/>
  <cols>
    <col min="1" max="1" width="9.140625" style="10"/>
    <col min="2" max="2" width="11.7109375" style="10" customWidth="1"/>
    <col min="3" max="16384" width="9.140625" style="10"/>
  </cols>
  <sheetData>
    <row r="2" spans="1:15" x14ac:dyDescent="0.25">
      <c r="A2" s="10" t="s">
        <v>100</v>
      </c>
      <c r="B2" s="11" t="s">
        <v>123</v>
      </c>
      <c r="C2" s="11">
        <f>4+17</f>
        <v>21</v>
      </c>
    </row>
    <row r="3" spans="1:15" x14ac:dyDescent="0.25">
      <c r="B3" s="10" t="s">
        <v>101</v>
      </c>
      <c r="C3" s="10" t="s">
        <v>102</v>
      </c>
    </row>
    <row r="4" spans="1:15" x14ac:dyDescent="0.25">
      <c r="A4" s="10" t="s">
        <v>103</v>
      </c>
      <c r="B4" s="12">
        <v>10</v>
      </c>
      <c r="C4" s="12">
        <v>10</v>
      </c>
      <c r="E4" s="10">
        <f>(100/B4)*C4</f>
        <v>100</v>
      </c>
    </row>
    <row r="5" spans="1:15" x14ac:dyDescent="0.25">
      <c r="A5" s="10" t="s">
        <v>104</v>
      </c>
      <c r="B5" s="10" t="s">
        <v>105</v>
      </c>
      <c r="C5" s="10" t="s">
        <v>106</v>
      </c>
      <c r="E5" s="10">
        <f>(100/B6)*C6</f>
        <v>100.00000000000001</v>
      </c>
      <c r="I5" s="12" t="s">
        <v>107</v>
      </c>
      <c r="J5" s="12" t="s">
        <v>108</v>
      </c>
      <c r="K5" s="12" t="s">
        <v>109</v>
      </c>
      <c r="L5" s="12" t="s">
        <v>28</v>
      </c>
      <c r="M5" s="12" t="s">
        <v>30</v>
      </c>
      <c r="N5" s="12" t="s">
        <v>110</v>
      </c>
      <c r="O5" s="12" t="s">
        <v>32</v>
      </c>
    </row>
    <row r="6" spans="1:15" x14ac:dyDescent="0.25">
      <c r="B6" s="12">
        <f>C2+1</f>
        <v>22</v>
      </c>
      <c r="C6" s="12">
        <v>22</v>
      </c>
      <c r="E6" s="10">
        <f>(100/B8)*C8</f>
        <v>100</v>
      </c>
      <c r="F6" s="13" t="s">
        <v>111</v>
      </c>
      <c r="I6" s="13">
        <f>C4</f>
        <v>10</v>
      </c>
      <c r="J6" s="13">
        <f>40/B6*C6</f>
        <v>40</v>
      </c>
      <c r="K6" s="13">
        <f>15/B8*C8</f>
        <v>15</v>
      </c>
      <c r="L6" s="13">
        <f>10/B10*C10</f>
        <v>10</v>
      </c>
      <c r="M6" s="13">
        <f>10/B12*C12</f>
        <v>10</v>
      </c>
      <c r="N6" s="13">
        <f>5/B14*C14</f>
        <v>5</v>
      </c>
      <c r="O6" s="13">
        <f>5/B16*C16</f>
        <v>5</v>
      </c>
    </row>
    <row r="7" spans="1:15" x14ac:dyDescent="0.25">
      <c r="A7" s="10" t="s">
        <v>112</v>
      </c>
      <c r="B7" s="10" t="s">
        <v>113</v>
      </c>
      <c r="C7" s="10" t="s">
        <v>114</v>
      </c>
      <c r="E7" s="10">
        <f>(100/B10)*C10</f>
        <v>100</v>
      </c>
      <c r="F7" s="12" t="s">
        <v>115</v>
      </c>
      <c r="G7" s="12"/>
      <c r="H7" s="12"/>
      <c r="I7" s="12">
        <f>I6+20</f>
        <v>30</v>
      </c>
      <c r="J7" s="12">
        <f>30/B6*C6</f>
        <v>29.999999999999996</v>
      </c>
      <c r="K7" s="12">
        <f>15/B8*C8</f>
        <v>15</v>
      </c>
      <c r="L7" s="12">
        <f>10/B10*C10</f>
        <v>10</v>
      </c>
      <c r="M7" s="12">
        <f>5/B12*C12</f>
        <v>5</v>
      </c>
      <c r="N7" s="12">
        <f>5/B14*C14</f>
        <v>5</v>
      </c>
      <c r="O7" s="12">
        <f>5/B16*C16</f>
        <v>5</v>
      </c>
    </row>
    <row r="8" spans="1:15" x14ac:dyDescent="0.25">
      <c r="B8" s="12">
        <f>C2</f>
        <v>21</v>
      </c>
      <c r="C8" s="12">
        <v>21</v>
      </c>
      <c r="E8" s="10">
        <f>(100/B12)*C12</f>
        <v>100</v>
      </c>
    </row>
    <row r="9" spans="1:15" x14ac:dyDescent="0.25">
      <c r="A9" s="10" t="s">
        <v>116</v>
      </c>
      <c r="B9" s="10" t="s">
        <v>113</v>
      </c>
      <c r="C9" s="10" t="s">
        <v>114</v>
      </c>
      <c r="E9" s="10">
        <f>(100/B14)*C14</f>
        <v>100</v>
      </c>
    </row>
    <row r="10" spans="1:15" x14ac:dyDescent="0.25">
      <c r="B10" s="12">
        <f>C2</f>
        <v>21</v>
      </c>
      <c r="C10" s="12">
        <v>21</v>
      </c>
      <c r="E10" s="10">
        <f>(100/B16)*C16</f>
        <v>100</v>
      </c>
    </row>
    <row r="11" spans="1:15" x14ac:dyDescent="0.25">
      <c r="A11" s="10" t="s">
        <v>30</v>
      </c>
      <c r="B11" s="10" t="s">
        <v>113</v>
      </c>
      <c r="C11" s="10" t="s">
        <v>114</v>
      </c>
    </row>
    <row r="12" spans="1:15" x14ac:dyDescent="0.25">
      <c r="B12" s="12">
        <f>C2</f>
        <v>21</v>
      </c>
      <c r="C12" s="12">
        <v>21</v>
      </c>
      <c r="F12" s="12"/>
      <c r="G12" s="12" t="s">
        <v>111</v>
      </c>
      <c r="H12" s="12" t="s">
        <v>117</v>
      </c>
      <c r="L12" s="10" t="s">
        <v>118</v>
      </c>
    </row>
    <row r="13" spans="1:15" ht="31.5" customHeight="1" x14ac:dyDescent="0.25">
      <c r="A13" s="14" t="s">
        <v>110</v>
      </c>
      <c r="B13" s="10" t="s">
        <v>113</v>
      </c>
      <c r="C13" s="10" t="s">
        <v>114</v>
      </c>
      <c r="F13" s="12" t="s">
        <v>25</v>
      </c>
      <c r="G13" s="12">
        <f>I6</f>
        <v>10</v>
      </c>
      <c r="H13" s="12">
        <f>I7</f>
        <v>30</v>
      </c>
      <c r="L13" s="10" t="s">
        <v>118</v>
      </c>
    </row>
    <row r="14" spans="1:15" x14ac:dyDescent="0.25">
      <c r="B14" s="12">
        <f>C2</f>
        <v>21</v>
      </c>
      <c r="C14" s="12">
        <v>21</v>
      </c>
      <c r="F14" s="12" t="s">
        <v>26</v>
      </c>
      <c r="G14" s="12">
        <f>J6</f>
        <v>40</v>
      </c>
      <c r="H14" s="12">
        <f>J7</f>
        <v>29.999999999999996</v>
      </c>
    </row>
    <row r="15" spans="1:15" x14ac:dyDescent="0.25">
      <c r="A15" s="10" t="s">
        <v>32</v>
      </c>
      <c r="B15" s="10" t="s">
        <v>113</v>
      </c>
      <c r="C15" s="10" t="s">
        <v>114</v>
      </c>
      <c r="F15" s="12" t="s">
        <v>109</v>
      </c>
      <c r="G15" s="12">
        <f>K6</f>
        <v>15</v>
      </c>
      <c r="H15" s="12">
        <f>K7</f>
        <v>15</v>
      </c>
    </row>
    <row r="16" spans="1:15" x14ac:dyDescent="0.25">
      <c r="B16" s="12">
        <f>C2</f>
        <v>21</v>
      </c>
      <c r="C16" s="12">
        <v>21</v>
      </c>
      <c r="F16" s="12" t="s">
        <v>28</v>
      </c>
      <c r="G16" s="12">
        <f>L6</f>
        <v>10</v>
      </c>
      <c r="H16" s="12">
        <f>L7</f>
        <v>10</v>
      </c>
    </row>
    <row r="17" spans="5:8" x14ac:dyDescent="0.25">
      <c r="F17" s="12" t="s">
        <v>30</v>
      </c>
      <c r="G17" s="12">
        <f>M6</f>
        <v>10</v>
      </c>
      <c r="H17" s="12">
        <f>M7</f>
        <v>5</v>
      </c>
    </row>
    <row r="18" spans="5:8" ht="29.25" customHeight="1" x14ac:dyDescent="0.25">
      <c r="F18" s="15" t="s">
        <v>110</v>
      </c>
      <c r="G18" s="12">
        <f>N6</f>
        <v>5</v>
      </c>
      <c r="H18" s="12">
        <f>N7</f>
        <v>5</v>
      </c>
    </row>
    <row r="19" spans="5:8" x14ac:dyDescent="0.25">
      <c r="F19" s="12" t="s">
        <v>32</v>
      </c>
      <c r="G19" s="12">
        <f>O6</f>
        <v>5</v>
      </c>
      <c r="H19" s="12">
        <f>O7</f>
        <v>5</v>
      </c>
    </row>
    <row r="20" spans="5:8" x14ac:dyDescent="0.25">
      <c r="F20" s="12" t="s">
        <v>119</v>
      </c>
      <c r="G20" s="12">
        <f>G13+G14+G15+G16+G17+G18+G19</f>
        <v>95</v>
      </c>
      <c r="H20" s="12">
        <f>H13+H14+H15+H16+H17+H18+H19</f>
        <v>100</v>
      </c>
    </row>
    <row r="21" spans="5:8" x14ac:dyDescent="0.25">
      <c r="E21" s="1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G5" sqref="G5:H11"/>
    </sheetView>
  </sheetViews>
  <sheetFormatPr defaultRowHeight="15" x14ac:dyDescent="0.25"/>
  <cols>
    <col min="1" max="8" width="14.140625" customWidth="1"/>
    <col min="9" max="9" width="23.28515625" customWidth="1"/>
    <col min="10" max="11" width="14.140625" customWidth="1"/>
  </cols>
  <sheetData>
    <row r="1" spans="1:11" ht="15.75" x14ac:dyDescent="0.25">
      <c r="A1" s="203" t="s">
        <v>178</v>
      </c>
      <c r="B1" s="93"/>
      <c r="C1" s="93"/>
      <c r="D1" s="93"/>
      <c r="E1" s="93"/>
      <c r="F1" s="93"/>
      <c r="G1" s="93"/>
      <c r="H1" s="94"/>
      <c r="I1" s="29" t="str">
        <f>(IF(C5=0,"Work not yet Started.",IF(C5=1,"Excavation work in process",IF(C5=2,"Excavation work completed",IF(C5=4,"Footing work is process",IF(C5=5,"Footing work Completed",IF(C5=7,"Plinth work is process",IF(C5=10,"Plinth work completed","0")))))))&amp;(IF(C6&gt;0,", RCC upto "&amp;C6&amp;" Slab completed",""))&amp;(IF(C7&gt;0,", Brickwork upto "&amp;C7&amp;" Floor completed"," "))&amp;(IF(C8&gt;0,", Plaster upto "&amp;C8&amp;" Floor completed"," "))&amp;(IF(C9&gt;0,", Flooring upto "&amp;C9&amp;" Floor completed"," "))&amp;(IF(C10&gt;0,", Painting upto "&amp;C10&amp;" Floor completed"," "))&amp;(IF(C11&gt;0,", Finishing upto "&amp;C11&amp;" Floor completed"," ")))</f>
        <v xml:space="preserve">Plinth work completed, RCC upto 23 Slab completed, Brickwork upto 22 Floor completed, Plaster upto 22 Floor completed   </v>
      </c>
      <c r="J1" s="30"/>
      <c r="K1" s="31"/>
    </row>
    <row r="2" spans="1:11" ht="15.75" x14ac:dyDescent="0.25">
      <c r="A2" s="208" t="s">
        <v>189</v>
      </c>
      <c r="B2" s="209"/>
      <c r="C2" s="210">
        <v>1</v>
      </c>
      <c r="D2" s="211"/>
      <c r="E2" s="34" t="s">
        <v>171</v>
      </c>
      <c r="F2" s="32">
        <v>4</v>
      </c>
      <c r="G2" s="33" t="s">
        <v>179</v>
      </c>
      <c r="H2" s="35">
        <v>48</v>
      </c>
      <c r="I2" s="36" t="s">
        <v>180</v>
      </c>
      <c r="J2" s="37"/>
      <c r="K2" s="38"/>
    </row>
    <row r="3" spans="1:11" ht="38.25" customHeight="1" x14ac:dyDescent="0.25">
      <c r="A3" s="204" t="s">
        <v>181</v>
      </c>
      <c r="B3" s="205"/>
      <c r="C3" s="85" t="str">
        <f>I1</f>
        <v xml:space="preserve">Plinth work completed, RCC upto 23 Slab completed, Brickwork upto 22 Floor completed, Plaster upto 22 Floor completed   </v>
      </c>
      <c r="D3" s="85"/>
      <c r="E3" s="85"/>
      <c r="F3" s="85"/>
      <c r="G3" s="85"/>
      <c r="H3" s="86"/>
      <c r="I3" s="36" t="s">
        <v>182</v>
      </c>
      <c r="J3" s="37"/>
      <c r="K3" s="38"/>
    </row>
    <row r="4" spans="1:11" ht="31.5" x14ac:dyDescent="0.25">
      <c r="A4" s="190" t="s">
        <v>24</v>
      </c>
      <c r="B4" s="191"/>
      <c r="C4" s="39" t="s">
        <v>183</v>
      </c>
      <c r="D4" s="39" t="s">
        <v>184</v>
      </c>
      <c r="E4" s="206" t="s">
        <v>185</v>
      </c>
      <c r="F4" s="206"/>
      <c r="G4" s="206" t="s">
        <v>186</v>
      </c>
      <c r="H4" s="207"/>
      <c r="I4" s="36" t="s">
        <v>187</v>
      </c>
      <c r="J4" s="40"/>
      <c r="K4" s="41"/>
    </row>
    <row r="5" spans="1:11" ht="15.75" x14ac:dyDescent="0.25">
      <c r="A5" s="190" t="s">
        <v>25</v>
      </c>
      <c r="B5" s="191"/>
      <c r="C5" s="42">
        <v>10</v>
      </c>
      <c r="D5" s="43">
        <f>((100/10)*C5)/100</f>
        <v>1</v>
      </c>
      <c r="E5" s="192">
        <f>(IF(C3=I3,"100%",IF(C3=I4,"100%",((C5+(40/(B2+C2+F2+H2)*C6)+(15/H2*C7)+(10/H2*C8)+(10/H2*C9)+(5/H2*C10)+(5/H2*C11))/100))))</f>
        <v>0.38816823899371072</v>
      </c>
      <c r="F5" s="193"/>
      <c r="G5" s="192">
        <f>((IF(C5=1,"2",IF(C5=2,"4",IF(C5=4,"8",IF(C5=5,"15",IF(C5=7,"20",IF(C5=10,"30","0")))))))/100)+(((30/(H2+F2+C2+B2)*C6)+(15/H2*C7)+(10/H2*C8)+(5/H2*C9)+(5/H2*C10)+(5/H2*C11))/100)</f>
        <v>0.5447720125786164</v>
      </c>
      <c r="H5" s="198"/>
      <c r="I5" s="44"/>
      <c r="J5" s="40"/>
      <c r="K5" s="41"/>
    </row>
    <row r="6" spans="1:11" ht="15.75" x14ac:dyDescent="0.25">
      <c r="A6" s="190" t="s">
        <v>188</v>
      </c>
      <c r="B6" s="191"/>
      <c r="C6" s="45">
        <f>C2+F2+18</f>
        <v>23</v>
      </c>
      <c r="D6" s="43">
        <f>((100/(C2+F2+H2))*C6)/100</f>
        <v>0.43396226415094341</v>
      </c>
      <c r="E6" s="194"/>
      <c r="F6" s="195"/>
      <c r="G6" s="194"/>
      <c r="H6" s="199"/>
      <c r="I6" s="46" t="s">
        <v>172</v>
      </c>
      <c r="J6" s="47">
        <v>0.01</v>
      </c>
      <c r="K6" s="48">
        <v>0.02</v>
      </c>
    </row>
    <row r="7" spans="1:11" ht="15.75" x14ac:dyDescent="0.25">
      <c r="A7" s="190" t="s">
        <v>27</v>
      </c>
      <c r="B7" s="191"/>
      <c r="C7" s="45">
        <f>F2+18</f>
        <v>22</v>
      </c>
      <c r="D7" s="43">
        <f>((100/(F2+H2))*C7)/100</f>
        <v>0.42307692307692307</v>
      </c>
      <c r="E7" s="194"/>
      <c r="F7" s="195"/>
      <c r="G7" s="194"/>
      <c r="H7" s="199"/>
      <c r="I7" s="46" t="s">
        <v>173</v>
      </c>
      <c r="J7" s="47">
        <v>0.02</v>
      </c>
      <c r="K7" s="48">
        <v>0.04</v>
      </c>
    </row>
    <row r="8" spans="1:11" ht="15.75" x14ac:dyDescent="0.25">
      <c r="A8" s="190" t="s">
        <v>28</v>
      </c>
      <c r="B8" s="191"/>
      <c r="C8" s="42">
        <f>C7</f>
        <v>22</v>
      </c>
      <c r="D8" s="43">
        <f>((100/(F2+H2))*C8)/100</f>
        <v>0.42307692307692307</v>
      </c>
      <c r="E8" s="194"/>
      <c r="F8" s="195"/>
      <c r="G8" s="194"/>
      <c r="H8" s="199"/>
      <c r="I8" s="46" t="s">
        <v>174</v>
      </c>
      <c r="J8" s="47">
        <v>0.04</v>
      </c>
      <c r="K8" s="48">
        <v>0.08</v>
      </c>
    </row>
    <row r="9" spans="1:11" ht="15.75" x14ac:dyDescent="0.25">
      <c r="A9" s="190" t="s">
        <v>30</v>
      </c>
      <c r="B9" s="191"/>
      <c r="C9" s="42">
        <v>0</v>
      </c>
      <c r="D9" s="43">
        <f>((100/(F2+H2))*C9)/100</f>
        <v>0</v>
      </c>
      <c r="E9" s="194"/>
      <c r="F9" s="195"/>
      <c r="G9" s="194"/>
      <c r="H9" s="199"/>
      <c r="I9" s="46" t="s">
        <v>175</v>
      </c>
      <c r="J9" s="47">
        <v>0.05</v>
      </c>
      <c r="K9" s="48">
        <v>0.15</v>
      </c>
    </row>
    <row r="10" spans="1:11" ht="15.75" x14ac:dyDescent="0.25">
      <c r="A10" s="190" t="s">
        <v>31</v>
      </c>
      <c r="B10" s="191"/>
      <c r="C10" s="42">
        <v>0</v>
      </c>
      <c r="D10" s="43">
        <f>((100/(F2+H2))*C10)/100</f>
        <v>0</v>
      </c>
      <c r="E10" s="194"/>
      <c r="F10" s="195"/>
      <c r="G10" s="194"/>
      <c r="H10" s="199"/>
      <c r="I10" s="46" t="s">
        <v>176</v>
      </c>
      <c r="J10" s="47">
        <v>7.0000000000000007E-2</v>
      </c>
      <c r="K10" s="48">
        <v>0.2</v>
      </c>
    </row>
    <row r="11" spans="1:11" ht="16.5" thickBot="1" x14ac:dyDescent="0.3">
      <c r="A11" s="201" t="s">
        <v>32</v>
      </c>
      <c r="B11" s="202"/>
      <c r="C11" s="49">
        <v>0</v>
      </c>
      <c r="D11" s="50">
        <f>((100/(F2+H2))*C11)/100</f>
        <v>0</v>
      </c>
      <c r="E11" s="196"/>
      <c r="F11" s="197"/>
      <c r="G11" s="196"/>
      <c r="H11" s="200"/>
      <c r="I11" s="51" t="s">
        <v>177</v>
      </c>
      <c r="J11" s="52">
        <v>0.1</v>
      </c>
      <c r="K11" s="53">
        <v>0.3</v>
      </c>
    </row>
    <row r="12" spans="1:11" x14ac:dyDescent="0.25">
      <c r="D12" s="55">
        <f>E5</f>
        <v>0.38816823899371072</v>
      </c>
    </row>
    <row r="13" spans="1:11" x14ac:dyDescent="0.25">
      <c r="D13" s="55">
        <f>G5</f>
        <v>0.5447720125786164</v>
      </c>
      <c r="E13" s="54"/>
      <c r="G13" s="54"/>
    </row>
    <row r="15" spans="1:11" x14ac:dyDescent="0.25">
      <c r="B15" s="56" t="s">
        <v>190</v>
      </c>
      <c r="C15" s="56"/>
      <c r="D15" s="56"/>
      <c r="E15" s="56"/>
    </row>
    <row r="16" spans="1:11" x14ac:dyDescent="0.25">
      <c r="B16" s="56" t="s">
        <v>191</v>
      </c>
      <c r="C16" s="56"/>
      <c r="D16" s="56"/>
      <c r="E16" s="56"/>
    </row>
  </sheetData>
  <mergeCells count="17">
    <mergeCell ref="A1:H1"/>
    <mergeCell ref="A3:B3"/>
    <mergeCell ref="C3:H3"/>
    <mergeCell ref="A4:B4"/>
    <mergeCell ref="E4:F4"/>
    <mergeCell ref="G4:H4"/>
    <mergeCell ref="A2:B2"/>
    <mergeCell ref="C2:D2"/>
    <mergeCell ref="A5:B5"/>
    <mergeCell ref="E5:F11"/>
    <mergeCell ref="G5:H11"/>
    <mergeCell ref="A6:B6"/>
    <mergeCell ref="A7:B7"/>
    <mergeCell ref="A8:B8"/>
    <mergeCell ref="A9:B9"/>
    <mergeCell ref="A10:B10"/>
    <mergeCell ref="A11:B11"/>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Q17" sqref="Q17"/>
    </sheetView>
  </sheetViews>
  <sheetFormatPr defaultRowHeight="15" x14ac:dyDescent="0.25"/>
  <sheetData>
    <row r="2" spans="2:13" x14ac:dyDescent="0.25">
      <c r="C2" s="5" t="s">
        <v>91</v>
      </c>
      <c r="D2" s="212"/>
      <c r="E2" s="212"/>
    </row>
    <row r="3" spans="2:13" x14ac:dyDescent="0.25">
      <c r="E3" s="4"/>
      <c r="F3" s="4"/>
      <c r="G3" s="4"/>
      <c r="H3" s="4"/>
      <c r="I3" s="4"/>
      <c r="J3" s="4"/>
    </row>
    <row r="4" spans="2:13" x14ac:dyDescent="0.25">
      <c r="B4" s="5" t="s">
        <v>92</v>
      </c>
      <c r="C4" s="3" t="s">
        <v>72</v>
      </c>
      <c r="D4" s="213" t="s">
        <v>73</v>
      </c>
      <c r="E4" s="213"/>
      <c r="F4" s="213"/>
      <c r="G4" s="6"/>
      <c r="H4" s="213" t="s">
        <v>74</v>
      </c>
      <c r="I4" s="213"/>
      <c r="J4" s="213"/>
      <c r="K4" s="213" t="s">
        <v>75</v>
      </c>
      <c r="L4" s="213"/>
      <c r="M4" s="213"/>
    </row>
    <row r="5" spans="2:13" x14ac:dyDescent="0.25">
      <c r="B5" s="5">
        <v>1</v>
      </c>
      <c r="C5" s="3"/>
      <c r="D5" s="3" t="s">
        <v>76</v>
      </c>
      <c r="E5" s="3" t="s">
        <v>77</v>
      </c>
      <c r="F5" s="3" t="s">
        <v>78</v>
      </c>
      <c r="G5" s="3"/>
      <c r="H5" s="3" t="s">
        <v>76</v>
      </c>
      <c r="I5" s="3" t="s">
        <v>77</v>
      </c>
      <c r="J5" s="3" t="s">
        <v>78</v>
      </c>
      <c r="K5" s="3" t="s">
        <v>76</v>
      </c>
      <c r="L5" s="3" t="s">
        <v>77</v>
      </c>
      <c r="M5" s="3" t="s">
        <v>78</v>
      </c>
    </row>
    <row r="6" spans="2:13" x14ac:dyDescent="0.25">
      <c r="C6" s="2" t="s">
        <v>79</v>
      </c>
      <c r="D6" s="2"/>
      <c r="E6" s="2"/>
      <c r="F6" s="2">
        <f>D6*E6</f>
        <v>0</v>
      </c>
      <c r="G6" s="2" t="s">
        <v>95</v>
      </c>
      <c r="H6" s="2"/>
      <c r="I6" s="2"/>
      <c r="J6" s="2">
        <f>H6*I6</f>
        <v>0</v>
      </c>
      <c r="K6" s="2"/>
      <c r="L6" s="2"/>
      <c r="M6" s="2">
        <f>K6*L6</f>
        <v>0</v>
      </c>
    </row>
    <row r="7" spans="2:13" x14ac:dyDescent="0.25">
      <c r="C7" s="2"/>
      <c r="D7" s="2"/>
      <c r="E7" s="2"/>
      <c r="F7" s="2">
        <f t="shared" ref="F7:F33" si="0">D7*E7</f>
        <v>0</v>
      </c>
      <c r="G7" s="2" t="s">
        <v>96</v>
      </c>
      <c r="H7" s="2"/>
      <c r="I7" s="2"/>
      <c r="J7" s="2">
        <f t="shared" ref="J7:J29" si="1">H7*I7</f>
        <v>0</v>
      </c>
      <c r="K7" s="2"/>
      <c r="L7" s="2"/>
      <c r="M7" s="2">
        <f t="shared" ref="M7:M29" si="2">K7*L7</f>
        <v>0</v>
      </c>
    </row>
    <row r="8" spans="2:13" x14ac:dyDescent="0.25">
      <c r="C8" s="2"/>
      <c r="D8" s="2"/>
      <c r="E8" s="2"/>
      <c r="F8" s="2">
        <f t="shared" si="0"/>
        <v>0</v>
      </c>
      <c r="G8" s="2"/>
      <c r="H8" s="2"/>
      <c r="I8" s="2"/>
      <c r="J8" s="2">
        <f t="shared" si="1"/>
        <v>0</v>
      </c>
      <c r="K8" s="2"/>
      <c r="L8" s="2"/>
      <c r="M8" s="2">
        <f t="shared" si="2"/>
        <v>0</v>
      </c>
    </row>
    <row r="9" spans="2:13" x14ac:dyDescent="0.25">
      <c r="C9" s="2" t="s">
        <v>82</v>
      </c>
      <c r="D9" s="2"/>
      <c r="E9" s="2"/>
      <c r="F9" s="2">
        <f t="shared" si="0"/>
        <v>0</v>
      </c>
      <c r="G9" s="2" t="s">
        <v>95</v>
      </c>
      <c r="H9" s="2"/>
      <c r="I9" s="2"/>
      <c r="J9" s="2">
        <f t="shared" si="1"/>
        <v>0</v>
      </c>
      <c r="K9" s="2"/>
      <c r="L9" s="2"/>
      <c r="M9" s="2">
        <f t="shared" si="2"/>
        <v>0</v>
      </c>
    </row>
    <row r="10" spans="2:13" x14ac:dyDescent="0.25">
      <c r="C10" s="2"/>
      <c r="D10" s="2"/>
      <c r="E10" s="2"/>
      <c r="F10" s="2">
        <f t="shared" si="0"/>
        <v>0</v>
      </c>
      <c r="G10" s="2" t="s">
        <v>96</v>
      </c>
      <c r="H10" s="2"/>
      <c r="I10" s="2"/>
      <c r="J10" s="2">
        <f t="shared" si="1"/>
        <v>0</v>
      </c>
      <c r="K10" s="2"/>
      <c r="L10" s="2"/>
      <c r="M10" s="2">
        <f t="shared" si="2"/>
        <v>0</v>
      </c>
    </row>
    <row r="11" spans="2:13" x14ac:dyDescent="0.25">
      <c r="C11" s="2"/>
      <c r="D11" s="2"/>
      <c r="E11" s="2"/>
      <c r="F11" s="2">
        <f t="shared" si="0"/>
        <v>0</v>
      </c>
      <c r="G11" s="2"/>
      <c r="H11" s="2"/>
      <c r="I11" s="2"/>
      <c r="J11" s="2">
        <f t="shared" si="1"/>
        <v>0</v>
      </c>
      <c r="K11" s="2"/>
      <c r="L11" s="2"/>
      <c r="M11" s="2">
        <f t="shared" si="2"/>
        <v>0</v>
      </c>
    </row>
    <row r="12" spans="2:13" x14ac:dyDescent="0.25">
      <c r="C12" s="2"/>
      <c r="D12" s="2"/>
      <c r="E12" s="2"/>
      <c r="F12" s="2">
        <f t="shared" si="0"/>
        <v>0</v>
      </c>
      <c r="G12" s="2"/>
      <c r="H12" s="2"/>
      <c r="I12" s="2"/>
      <c r="J12" s="2">
        <f t="shared" si="1"/>
        <v>0</v>
      </c>
      <c r="K12" s="2"/>
      <c r="L12" s="2"/>
      <c r="M12" s="2">
        <f t="shared" si="2"/>
        <v>0</v>
      </c>
    </row>
    <row r="13" spans="2:13" x14ac:dyDescent="0.25">
      <c r="C13" s="2" t="s">
        <v>80</v>
      </c>
      <c r="D13" s="2"/>
      <c r="E13" s="2"/>
      <c r="F13" s="2">
        <f t="shared" si="0"/>
        <v>0</v>
      </c>
      <c r="G13" s="2" t="s">
        <v>95</v>
      </c>
      <c r="H13" s="2"/>
      <c r="I13" s="2"/>
      <c r="J13" s="2">
        <f t="shared" si="1"/>
        <v>0</v>
      </c>
      <c r="K13" s="2"/>
      <c r="L13" s="2"/>
      <c r="M13" s="2">
        <f t="shared" si="2"/>
        <v>0</v>
      </c>
    </row>
    <row r="14" spans="2:13" x14ac:dyDescent="0.25">
      <c r="C14" s="2"/>
      <c r="D14" s="2"/>
      <c r="E14" s="2"/>
      <c r="F14" s="2">
        <f t="shared" si="0"/>
        <v>0</v>
      </c>
      <c r="G14" s="2" t="s">
        <v>96</v>
      </c>
      <c r="H14" s="2"/>
      <c r="I14" s="2"/>
      <c r="J14" s="2">
        <f t="shared" si="1"/>
        <v>0</v>
      </c>
      <c r="K14" s="2"/>
      <c r="L14" s="2"/>
      <c r="M14" s="2">
        <f t="shared" si="2"/>
        <v>0</v>
      </c>
    </row>
    <row r="15" spans="2:13" x14ac:dyDescent="0.25">
      <c r="C15" s="2"/>
      <c r="D15" s="2"/>
      <c r="E15" s="2"/>
      <c r="F15" s="2">
        <f t="shared" si="0"/>
        <v>0</v>
      </c>
      <c r="G15" s="2"/>
      <c r="H15" s="2"/>
      <c r="I15" s="2"/>
      <c r="J15" s="2">
        <f t="shared" si="1"/>
        <v>0</v>
      </c>
      <c r="K15" s="2"/>
      <c r="L15" s="2"/>
      <c r="M15" s="2">
        <f t="shared" si="2"/>
        <v>0</v>
      </c>
    </row>
    <row r="16" spans="2:13" x14ac:dyDescent="0.25">
      <c r="C16" s="2"/>
      <c r="D16" s="2"/>
      <c r="E16" s="2"/>
      <c r="F16" s="2">
        <f t="shared" si="0"/>
        <v>0</v>
      </c>
      <c r="G16" s="2"/>
      <c r="H16" s="2"/>
      <c r="I16" s="2"/>
      <c r="J16" s="2">
        <f t="shared" si="1"/>
        <v>0</v>
      </c>
      <c r="K16" s="2"/>
      <c r="L16" s="2"/>
      <c r="M16" s="2">
        <f t="shared" si="2"/>
        <v>0</v>
      </c>
    </row>
    <row r="17" spans="3:13" x14ac:dyDescent="0.25">
      <c r="C17" s="2" t="s">
        <v>81</v>
      </c>
      <c r="D17" s="2"/>
      <c r="E17" s="2"/>
      <c r="F17" s="2">
        <f t="shared" si="0"/>
        <v>0</v>
      </c>
      <c r="G17" s="2" t="s">
        <v>95</v>
      </c>
      <c r="H17" s="2"/>
      <c r="I17" s="2"/>
      <c r="J17" s="2">
        <f t="shared" si="1"/>
        <v>0</v>
      </c>
      <c r="K17" s="2"/>
      <c r="L17" s="2"/>
      <c r="M17" s="2">
        <f t="shared" si="2"/>
        <v>0</v>
      </c>
    </row>
    <row r="18" spans="3:13" x14ac:dyDescent="0.25">
      <c r="C18" s="2"/>
      <c r="D18" s="2"/>
      <c r="E18" s="2"/>
      <c r="F18" s="2">
        <f t="shared" si="0"/>
        <v>0</v>
      </c>
      <c r="G18" s="2" t="s">
        <v>96</v>
      </c>
      <c r="H18" s="2"/>
      <c r="I18" s="2"/>
      <c r="J18" s="2">
        <f t="shared" si="1"/>
        <v>0</v>
      </c>
      <c r="K18" s="2"/>
      <c r="L18" s="2"/>
      <c r="M18" s="2">
        <f t="shared" si="2"/>
        <v>0</v>
      </c>
    </row>
    <row r="19" spans="3:13" x14ac:dyDescent="0.25">
      <c r="C19" s="2"/>
      <c r="D19" s="2"/>
      <c r="E19" s="2"/>
      <c r="F19" s="2">
        <f t="shared" si="0"/>
        <v>0</v>
      </c>
      <c r="G19" s="2"/>
      <c r="H19" s="2"/>
      <c r="I19" s="2"/>
      <c r="J19" s="2">
        <f t="shared" si="1"/>
        <v>0</v>
      </c>
      <c r="K19" s="2"/>
      <c r="L19" s="2"/>
      <c r="M19" s="2">
        <f t="shared" si="2"/>
        <v>0</v>
      </c>
    </row>
    <row r="20" spans="3:13" x14ac:dyDescent="0.25">
      <c r="C20" s="2" t="s">
        <v>81</v>
      </c>
      <c r="D20" s="2"/>
      <c r="E20" s="2"/>
      <c r="F20" s="2">
        <f t="shared" si="0"/>
        <v>0</v>
      </c>
      <c r="G20" s="2" t="s">
        <v>95</v>
      </c>
      <c r="H20" s="2"/>
      <c r="I20" s="2"/>
      <c r="J20" s="2">
        <f t="shared" si="1"/>
        <v>0</v>
      </c>
      <c r="K20" s="2"/>
      <c r="L20" s="2"/>
      <c r="M20" s="2">
        <f t="shared" si="2"/>
        <v>0</v>
      </c>
    </row>
    <row r="21" spans="3:13" x14ac:dyDescent="0.25">
      <c r="C21" s="2"/>
      <c r="D21" s="2"/>
      <c r="E21" s="2"/>
      <c r="F21" s="2">
        <f t="shared" si="0"/>
        <v>0</v>
      </c>
      <c r="G21" s="2" t="s">
        <v>96</v>
      </c>
      <c r="H21" s="2"/>
      <c r="I21" s="2"/>
      <c r="J21" s="2">
        <f t="shared" si="1"/>
        <v>0</v>
      </c>
      <c r="K21" s="2"/>
      <c r="L21" s="2"/>
      <c r="M21" s="2">
        <f t="shared" si="2"/>
        <v>0</v>
      </c>
    </row>
    <row r="22" spans="3:13" x14ac:dyDescent="0.25">
      <c r="C22" s="2"/>
      <c r="D22" s="2"/>
      <c r="E22" s="2"/>
      <c r="F22" s="2">
        <f t="shared" si="0"/>
        <v>0</v>
      </c>
      <c r="G22" s="2"/>
      <c r="H22" s="2"/>
      <c r="I22" s="2"/>
      <c r="J22" s="2">
        <f t="shared" si="1"/>
        <v>0</v>
      </c>
      <c r="K22" s="2"/>
      <c r="L22" s="2"/>
      <c r="M22" s="2">
        <f t="shared" si="2"/>
        <v>0</v>
      </c>
    </row>
    <row r="23" spans="3:13" x14ac:dyDescent="0.25">
      <c r="C23" s="2" t="s">
        <v>87</v>
      </c>
      <c r="D23" s="2"/>
      <c r="E23" s="2"/>
      <c r="F23" s="2">
        <f t="shared" si="0"/>
        <v>0</v>
      </c>
      <c r="G23" s="2" t="s">
        <v>97</v>
      </c>
      <c r="H23" s="2"/>
      <c r="I23" s="2"/>
      <c r="J23" s="2">
        <f t="shared" si="1"/>
        <v>0</v>
      </c>
      <c r="K23" s="2"/>
      <c r="L23" s="2"/>
      <c r="M23" s="2">
        <f t="shared" si="2"/>
        <v>0</v>
      </c>
    </row>
    <row r="24" spans="3:13" x14ac:dyDescent="0.25">
      <c r="C24" s="2" t="s">
        <v>88</v>
      </c>
      <c r="D24" s="2"/>
      <c r="E24" s="2"/>
      <c r="F24" s="2">
        <f t="shared" si="0"/>
        <v>0</v>
      </c>
      <c r="G24" s="2" t="s">
        <v>97</v>
      </c>
      <c r="H24" s="2"/>
      <c r="I24" s="2"/>
      <c r="J24" s="2">
        <f t="shared" si="1"/>
        <v>0</v>
      </c>
      <c r="K24" s="2"/>
      <c r="L24" s="2"/>
      <c r="M24" s="2">
        <f t="shared" si="2"/>
        <v>0</v>
      </c>
    </row>
    <row r="25" spans="3:13" x14ac:dyDescent="0.25">
      <c r="C25" s="2" t="s">
        <v>89</v>
      </c>
      <c r="D25" s="2"/>
      <c r="E25" s="2"/>
      <c r="F25" s="2">
        <f t="shared" si="0"/>
        <v>0</v>
      </c>
      <c r="G25" s="2" t="s">
        <v>97</v>
      </c>
      <c r="H25" s="2"/>
      <c r="I25" s="2"/>
      <c r="J25" s="2">
        <f t="shared" si="1"/>
        <v>0</v>
      </c>
      <c r="K25" s="2"/>
      <c r="L25" s="2"/>
      <c r="M25" s="2">
        <f t="shared" si="2"/>
        <v>0</v>
      </c>
    </row>
    <row r="26" spans="3:13" x14ac:dyDescent="0.25">
      <c r="C26" s="2"/>
      <c r="D26" s="2"/>
      <c r="E26" s="2"/>
      <c r="F26" s="2">
        <f t="shared" si="0"/>
        <v>0</v>
      </c>
      <c r="G26" s="2"/>
      <c r="H26" s="2"/>
      <c r="I26" s="2"/>
      <c r="J26" s="2">
        <f t="shared" si="1"/>
        <v>0</v>
      </c>
      <c r="K26" s="2"/>
      <c r="L26" s="2"/>
      <c r="M26" s="2">
        <f t="shared" si="2"/>
        <v>0</v>
      </c>
    </row>
    <row r="27" spans="3:13" x14ac:dyDescent="0.25">
      <c r="C27" s="2" t="s">
        <v>83</v>
      </c>
      <c r="D27" s="2"/>
      <c r="E27" s="2"/>
      <c r="F27" s="2">
        <f t="shared" si="0"/>
        <v>0</v>
      </c>
      <c r="G27" s="2"/>
      <c r="H27" s="2"/>
      <c r="I27" s="2"/>
      <c r="J27" s="2">
        <f t="shared" si="1"/>
        <v>0</v>
      </c>
      <c r="K27" s="2"/>
      <c r="L27" s="2"/>
      <c r="M27" s="2">
        <f t="shared" si="2"/>
        <v>0</v>
      </c>
    </row>
    <row r="28" spans="3:13" x14ac:dyDescent="0.25">
      <c r="C28" s="2" t="s">
        <v>84</v>
      </c>
      <c r="D28" s="2"/>
      <c r="E28" s="2"/>
      <c r="F28" s="2">
        <f t="shared" si="0"/>
        <v>0</v>
      </c>
      <c r="G28" s="2"/>
      <c r="H28" s="2"/>
      <c r="I28" s="2"/>
      <c r="J28" s="2">
        <f t="shared" si="1"/>
        <v>0</v>
      </c>
      <c r="K28" s="2"/>
      <c r="L28" s="2"/>
      <c r="M28" s="2">
        <f t="shared" si="2"/>
        <v>0</v>
      </c>
    </row>
    <row r="29" spans="3:13" x14ac:dyDescent="0.25">
      <c r="C29" s="2" t="s">
        <v>85</v>
      </c>
      <c r="D29" s="2"/>
      <c r="E29" s="2"/>
      <c r="F29" s="2">
        <f t="shared" si="0"/>
        <v>0</v>
      </c>
      <c r="G29" s="2"/>
      <c r="H29" s="2"/>
      <c r="I29" s="2"/>
      <c r="J29" s="2">
        <f t="shared" si="1"/>
        <v>0</v>
      </c>
      <c r="K29" s="2"/>
      <c r="L29" s="2"/>
      <c r="M29" s="2">
        <f t="shared" si="2"/>
        <v>0</v>
      </c>
    </row>
    <row r="30" spans="3:13" x14ac:dyDescent="0.25">
      <c r="C30" s="2" t="s">
        <v>86</v>
      </c>
      <c r="D30" s="2"/>
      <c r="E30" s="2"/>
      <c r="F30" s="2">
        <f t="shared" si="0"/>
        <v>0</v>
      </c>
      <c r="G30" s="2"/>
      <c r="H30" s="2"/>
      <c r="I30" s="2"/>
      <c r="J30" s="2">
        <f>H30*I30</f>
        <v>0</v>
      </c>
      <c r="K30" s="2"/>
      <c r="L30" s="2"/>
      <c r="M30" s="2">
        <f>K30*L30</f>
        <v>0</v>
      </c>
    </row>
    <row r="31" spans="3:13" x14ac:dyDescent="0.25">
      <c r="C31" s="2"/>
      <c r="D31" s="2"/>
      <c r="E31" s="2"/>
      <c r="F31" s="2">
        <f t="shared" si="0"/>
        <v>0</v>
      </c>
      <c r="G31" s="2"/>
      <c r="H31" s="2"/>
      <c r="I31" s="2"/>
      <c r="J31" s="2">
        <f>H31*I31</f>
        <v>0</v>
      </c>
      <c r="K31" s="2"/>
      <c r="L31" s="2"/>
      <c r="M31" s="2">
        <f>K31*L31</f>
        <v>0</v>
      </c>
    </row>
    <row r="32" spans="3:13" x14ac:dyDescent="0.25">
      <c r="C32" s="2"/>
      <c r="D32" s="2"/>
      <c r="E32" s="2"/>
      <c r="F32" s="2">
        <f t="shared" si="0"/>
        <v>0</v>
      </c>
      <c r="G32" s="2"/>
      <c r="H32" s="2"/>
      <c r="I32" s="2"/>
      <c r="J32" s="2">
        <f>H32*I32</f>
        <v>0</v>
      </c>
      <c r="K32" s="2"/>
      <c r="L32" s="2"/>
      <c r="M32" s="2">
        <f>K32*L32</f>
        <v>0</v>
      </c>
    </row>
    <row r="33" spans="3:13" x14ac:dyDescent="0.25">
      <c r="C33" s="2"/>
      <c r="D33" s="2"/>
      <c r="E33" s="2"/>
      <c r="F33" s="2">
        <f t="shared" si="0"/>
        <v>0</v>
      </c>
      <c r="G33" s="2"/>
      <c r="H33" s="2"/>
      <c r="I33" s="2"/>
      <c r="J33" s="2">
        <f>H33*I33</f>
        <v>0</v>
      </c>
      <c r="K33" s="2"/>
      <c r="L33" s="2"/>
      <c r="M33" s="2">
        <f>K33*L33</f>
        <v>0</v>
      </c>
    </row>
    <row r="34" spans="3:13" x14ac:dyDescent="0.25">
      <c r="C34" s="2" t="s">
        <v>90</v>
      </c>
      <c r="D34" s="2"/>
      <c r="E34" s="2">
        <f>F34*10.764</f>
        <v>0</v>
      </c>
      <c r="F34" s="2">
        <f>SUM(F6:F33)</f>
        <v>0</v>
      </c>
      <c r="G34" s="2"/>
      <c r="H34" s="2"/>
      <c r="I34" s="2">
        <f>J34*10.764</f>
        <v>0</v>
      </c>
      <c r="J34" s="2">
        <f>SUM(J6:J33)</f>
        <v>0</v>
      </c>
      <c r="K34" s="2"/>
      <c r="L34" s="2">
        <f>M34*10.764</f>
        <v>0</v>
      </c>
      <c r="M34" s="2">
        <f>SUM(M6:M33)</f>
        <v>0</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5" x14ac:dyDescent="0.25"/>
  <sheetData>
    <row r="3" spans="2:13" x14ac:dyDescent="0.25">
      <c r="C3" s="5" t="s">
        <v>91</v>
      </c>
      <c r="D3" s="212"/>
      <c r="E3" s="212"/>
    </row>
    <row r="4" spans="2:13" x14ac:dyDescent="0.25">
      <c r="E4" s="4"/>
      <c r="F4" s="4"/>
      <c r="G4" s="4"/>
      <c r="H4" s="4"/>
      <c r="I4" s="4"/>
      <c r="J4" s="4"/>
    </row>
    <row r="5" spans="2:13" x14ac:dyDescent="0.25">
      <c r="B5" s="5" t="s">
        <v>92</v>
      </c>
      <c r="C5" s="3" t="s">
        <v>72</v>
      </c>
      <c r="D5" s="213" t="s">
        <v>73</v>
      </c>
      <c r="E5" s="213"/>
      <c r="F5" s="213"/>
      <c r="G5" s="6"/>
      <c r="H5" s="213" t="s">
        <v>74</v>
      </c>
      <c r="I5" s="213"/>
      <c r="J5" s="213"/>
      <c r="K5" s="213" t="s">
        <v>75</v>
      </c>
      <c r="L5" s="213"/>
      <c r="M5" s="213"/>
    </row>
    <row r="6" spans="2:13" x14ac:dyDescent="0.25">
      <c r="B6" s="5">
        <v>1</v>
      </c>
      <c r="C6" s="3"/>
      <c r="D6" s="3" t="s">
        <v>76</v>
      </c>
      <c r="E6" s="3" t="s">
        <v>77</v>
      </c>
      <c r="F6" s="3" t="s">
        <v>78</v>
      </c>
      <c r="G6" s="3"/>
      <c r="H6" s="3" t="s">
        <v>76</v>
      </c>
      <c r="I6" s="3" t="s">
        <v>77</v>
      </c>
      <c r="J6" s="3" t="s">
        <v>78</v>
      </c>
      <c r="K6" s="3" t="s">
        <v>76</v>
      </c>
      <c r="L6" s="3" t="s">
        <v>77</v>
      </c>
      <c r="M6" s="3" t="s">
        <v>78</v>
      </c>
    </row>
    <row r="7" spans="2:13" x14ac:dyDescent="0.25">
      <c r="C7" s="2" t="s">
        <v>79</v>
      </c>
      <c r="D7" s="2"/>
      <c r="E7" s="2"/>
      <c r="F7" s="2">
        <f>D7*E7</f>
        <v>0</v>
      </c>
      <c r="G7" s="2" t="s">
        <v>95</v>
      </c>
      <c r="H7" s="2"/>
      <c r="I7" s="2"/>
      <c r="J7" s="2">
        <f>H7*I7</f>
        <v>0</v>
      </c>
      <c r="K7" s="2"/>
      <c r="L7" s="2"/>
      <c r="M7" s="2">
        <f>K7*L7</f>
        <v>0</v>
      </c>
    </row>
    <row r="8" spans="2:13" x14ac:dyDescent="0.25">
      <c r="C8" s="2"/>
      <c r="D8" s="2"/>
      <c r="E8" s="2"/>
      <c r="F8" s="2">
        <f t="shared" ref="F8:F34" si="0">D8*E8</f>
        <v>0</v>
      </c>
      <c r="G8" s="2" t="s">
        <v>96</v>
      </c>
      <c r="H8" s="2"/>
      <c r="I8" s="2"/>
      <c r="J8" s="2">
        <f t="shared" ref="J8:J34" si="1">H8*I8</f>
        <v>0</v>
      </c>
      <c r="K8" s="2"/>
      <c r="L8" s="2"/>
      <c r="M8" s="2">
        <f t="shared" ref="M8:M34" si="2">K8*L8</f>
        <v>0</v>
      </c>
    </row>
    <row r="9" spans="2:13" x14ac:dyDescent="0.25">
      <c r="C9" s="2"/>
      <c r="D9" s="2"/>
      <c r="E9" s="2"/>
      <c r="F9" s="2">
        <f t="shared" si="0"/>
        <v>0</v>
      </c>
      <c r="G9" s="2"/>
      <c r="H9" s="2"/>
      <c r="I9" s="2"/>
      <c r="J9" s="2">
        <f t="shared" si="1"/>
        <v>0</v>
      </c>
      <c r="K9" s="2"/>
      <c r="L9" s="2"/>
      <c r="M9" s="2">
        <f t="shared" si="2"/>
        <v>0</v>
      </c>
    </row>
    <row r="10" spans="2:13" x14ac:dyDescent="0.25">
      <c r="C10" s="2" t="s">
        <v>82</v>
      </c>
      <c r="D10" s="2"/>
      <c r="E10" s="2"/>
      <c r="F10" s="2">
        <f t="shared" si="0"/>
        <v>0</v>
      </c>
      <c r="G10" s="2" t="s">
        <v>95</v>
      </c>
      <c r="H10" s="2"/>
      <c r="I10" s="2"/>
      <c r="J10" s="2">
        <f t="shared" si="1"/>
        <v>0</v>
      </c>
      <c r="K10" s="2"/>
      <c r="L10" s="2"/>
      <c r="M10" s="2">
        <f t="shared" si="2"/>
        <v>0</v>
      </c>
    </row>
    <row r="11" spans="2:13" x14ac:dyDescent="0.25">
      <c r="C11" s="2"/>
      <c r="D11" s="2"/>
      <c r="E11" s="2"/>
      <c r="F11" s="2">
        <f t="shared" si="0"/>
        <v>0</v>
      </c>
      <c r="G11" s="2" t="s">
        <v>96</v>
      </c>
      <c r="H11" s="2"/>
      <c r="I11" s="2"/>
      <c r="J11" s="2">
        <f t="shared" si="1"/>
        <v>0</v>
      </c>
      <c r="K11" s="2"/>
      <c r="L11" s="2"/>
      <c r="M11" s="2">
        <f t="shared" si="2"/>
        <v>0</v>
      </c>
    </row>
    <row r="12" spans="2:13" x14ac:dyDescent="0.25">
      <c r="C12" s="2"/>
      <c r="D12" s="2"/>
      <c r="E12" s="2"/>
      <c r="F12" s="2">
        <f t="shared" si="0"/>
        <v>0</v>
      </c>
      <c r="G12" s="2"/>
      <c r="H12" s="2"/>
      <c r="I12" s="2"/>
      <c r="J12" s="2">
        <f t="shared" si="1"/>
        <v>0</v>
      </c>
      <c r="K12" s="2"/>
      <c r="L12" s="2"/>
      <c r="M12" s="2">
        <f t="shared" si="2"/>
        <v>0</v>
      </c>
    </row>
    <row r="13" spans="2:13" x14ac:dyDescent="0.25">
      <c r="C13" s="2"/>
      <c r="D13" s="2"/>
      <c r="E13" s="2"/>
      <c r="F13" s="2">
        <f t="shared" si="0"/>
        <v>0</v>
      </c>
      <c r="G13" s="2"/>
      <c r="H13" s="2"/>
      <c r="I13" s="2"/>
      <c r="J13" s="2">
        <f t="shared" si="1"/>
        <v>0</v>
      </c>
      <c r="K13" s="2"/>
      <c r="L13" s="2"/>
      <c r="M13" s="2">
        <f t="shared" si="2"/>
        <v>0</v>
      </c>
    </row>
    <row r="14" spans="2:13" x14ac:dyDescent="0.25">
      <c r="C14" s="2" t="s">
        <v>80</v>
      </c>
      <c r="D14" s="2"/>
      <c r="E14" s="2"/>
      <c r="F14" s="2">
        <f t="shared" si="0"/>
        <v>0</v>
      </c>
      <c r="G14" s="2" t="s">
        <v>95</v>
      </c>
      <c r="H14" s="2"/>
      <c r="I14" s="2"/>
      <c r="J14" s="2">
        <f t="shared" si="1"/>
        <v>0</v>
      </c>
      <c r="K14" s="2"/>
      <c r="L14" s="2"/>
      <c r="M14" s="2">
        <f t="shared" si="2"/>
        <v>0</v>
      </c>
    </row>
    <row r="15" spans="2:13" x14ac:dyDescent="0.25">
      <c r="C15" s="2"/>
      <c r="D15" s="2"/>
      <c r="E15" s="2"/>
      <c r="F15" s="2">
        <f t="shared" si="0"/>
        <v>0</v>
      </c>
      <c r="G15" s="2" t="s">
        <v>96</v>
      </c>
      <c r="H15" s="2"/>
      <c r="I15" s="2"/>
      <c r="J15" s="2">
        <f t="shared" si="1"/>
        <v>0</v>
      </c>
      <c r="K15" s="2"/>
      <c r="L15" s="2"/>
      <c r="M15" s="2">
        <f t="shared" si="2"/>
        <v>0</v>
      </c>
    </row>
    <row r="16" spans="2:13" x14ac:dyDescent="0.25">
      <c r="C16" s="2"/>
      <c r="D16" s="2"/>
      <c r="E16" s="2"/>
      <c r="F16" s="2">
        <f t="shared" si="0"/>
        <v>0</v>
      </c>
      <c r="G16" s="2"/>
      <c r="H16" s="2"/>
      <c r="I16" s="2"/>
      <c r="J16" s="2">
        <f t="shared" si="1"/>
        <v>0</v>
      </c>
      <c r="K16" s="2"/>
      <c r="L16" s="2"/>
      <c r="M16" s="2">
        <f t="shared" si="2"/>
        <v>0</v>
      </c>
    </row>
    <row r="17" spans="3:13" x14ac:dyDescent="0.25">
      <c r="C17" s="2"/>
      <c r="D17" s="2"/>
      <c r="E17" s="2"/>
      <c r="F17" s="2">
        <f t="shared" si="0"/>
        <v>0</v>
      </c>
      <c r="G17" s="2"/>
      <c r="H17" s="2"/>
      <c r="I17" s="2"/>
      <c r="J17" s="2">
        <f t="shared" si="1"/>
        <v>0</v>
      </c>
      <c r="K17" s="2"/>
      <c r="L17" s="2"/>
      <c r="M17" s="2">
        <f t="shared" si="2"/>
        <v>0</v>
      </c>
    </row>
    <row r="18" spans="3:13" x14ac:dyDescent="0.25">
      <c r="C18" s="2" t="s">
        <v>81</v>
      </c>
      <c r="D18" s="2"/>
      <c r="E18" s="2"/>
      <c r="F18" s="2">
        <f t="shared" si="0"/>
        <v>0</v>
      </c>
      <c r="G18" s="2" t="s">
        <v>95</v>
      </c>
      <c r="H18" s="2"/>
      <c r="I18" s="2"/>
      <c r="J18" s="2">
        <f t="shared" si="1"/>
        <v>0</v>
      </c>
      <c r="K18" s="2"/>
      <c r="L18" s="2"/>
      <c r="M18" s="2">
        <f t="shared" si="2"/>
        <v>0</v>
      </c>
    </row>
    <row r="19" spans="3:13" x14ac:dyDescent="0.25">
      <c r="C19" s="2"/>
      <c r="D19" s="2"/>
      <c r="E19" s="2"/>
      <c r="F19" s="2">
        <f t="shared" si="0"/>
        <v>0</v>
      </c>
      <c r="G19" s="2" t="s">
        <v>96</v>
      </c>
      <c r="H19" s="2"/>
      <c r="I19" s="2"/>
      <c r="J19" s="2">
        <f t="shared" si="1"/>
        <v>0</v>
      </c>
      <c r="K19" s="2"/>
      <c r="L19" s="2"/>
      <c r="M19" s="2">
        <f t="shared" si="2"/>
        <v>0</v>
      </c>
    </row>
    <row r="20" spans="3:13" x14ac:dyDescent="0.25">
      <c r="C20" s="2"/>
      <c r="D20" s="2"/>
      <c r="E20" s="2"/>
      <c r="F20" s="2">
        <f t="shared" si="0"/>
        <v>0</v>
      </c>
      <c r="G20" s="2"/>
      <c r="H20" s="2"/>
      <c r="I20" s="2"/>
      <c r="J20" s="2">
        <f t="shared" si="1"/>
        <v>0</v>
      </c>
      <c r="K20" s="2"/>
      <c r="L20" s="2"/>
      <c r="M20" s="2">
        <f t="shared" si="2"/>
        <v>0</v>
      </c>
    </row>
    <row r="21" spans="3:13" x14ac:dyDescent="0.25">
      <c r="C21" s="2" t="s">
        <v>81</v>
      </c>
      <c r="D21" s="2"/>
      <c r="E21" s="2"/>
      <c r="F21" s="2">
        <f t="shared" si="0"/>
        <v>0</v>
      </c>
      <c r="G21" s="2" t="s">
        <v>95</v>
      </c>
      <c r="H21" s="2"/>
      <c r="I21" s="2"/>
      <c r="J21" s="2">
        <f t="shared" si="1"/>
        <v>0</v>
      </c>
      <c r="K21" s="2"/>
      <c r="L21" s="2"/>
      <c r="M21" s="2">
        <f t="shared" si="2"/>
        <v>0</v>
      </c>
    </row>
    <row r="22" spans="3:13" x14ac:dyDescent="0.25">
      <c r="C22" s="2"/>
      <c r="D22" s="2"/>
      <c r="E22" s="2"/>
      <c r="F22" s="2">
        <f t="shared" si="0"/>
        <v>0</v>
      </c>
      <c r="G22" s="2" t="s">
        <v>96</v>
      </c>
      <c r="H22" s="2"/>
      <c r="I22" s="2"/>
      <c r="J22" s="2">
        <f t="shared" si="1"/>
        <v>0</v>
      </c>
      <c r="K22" s="2"/>
      <c r="L22" s="2"/>
      <c r="M22" s="2">
        <f t="shared" si="2"/>
        <v>0</v>
      </c>
    </row>
    <row r="23" spans="3:13" x14ac:dyDescent="0.25">
      <c r="C23" s="2"/>
      <c r="D23" s="2"/>
      <c r="E23" s="2"/>
      <c r="F23" s="2">
        <f t="shared" si="0"/>
        <v>0</v>
      </c>
      <c r="G23" s="2"/>
      <c r="H23" s="2"/>
      <c r="I23" s="2"/>
      <c r="J23" s="2">
        <f t="shared" si="1"/>
        <v>0</v>
      </c>
      <c r="K23" s="2"/>
      <c r="L23" s="2"/>
      <c r="M23" s="2">
        <f t="shared" si="2"/>
        <v>0</v>
      </c>
    </row>
    <row r="24" spans="3:13" x14ac:dyDescent="0.25">
      <c r="C24" s="2" t="s">
        <v>87</v>
      </c>
      <c r="D24" s="2"/>
      <c r="E24" s="2"/>
      <c r="F24" s="2">
        <f t="shared" si="0"/>
        <v>0</v>
      </c>
      <c r="G24" s="2" t="s">
        <v>97</v>
      </c>
      <c r="H24" s="2"/>
      <c r="I24" s="2"/>
      <c r="J24" s="2">
        <f t="shared" si="1"/>
        <v>0</v>
      </c>
      <c r="K24" s="2"/>
      <c r="L24" s="2"/>
      <c r="M24" s="2">
        <f t="shared" si="2"/>
        <v>0</v>
      </c>
    </row>
    <row r="25" spans="3:13" x14ac:dyDescent="0.25">
      <c r="C25" s="2" t="s">
        <v>88</v>
      </c>
      <c r="D25" s="2"/>
      <c r="E25" s="2"/>
      <c r="F25" s="2">
        <f t="shared" si="0"/>
        <v>0</v>
      </c>
      <c r="G25" s="2" t="s">
        <v>97</v>
      </c>
      <c r="H25" s="2"/>
      <c r="I25" s="2"/>
      <c r="J25" s="2">
        <f t="shared" si="1"/>
        <v>0</v>
      </c>
      <c r="K25" s="2"/>
      <c r="L25" s="2"/>
      <c r="M25" s="2">
        <f t="shared" si="2"/>
        <v>0</v>
      </c>
    </row>
    <row r="26" spans="3:13" x14ac:dyDescent="0.25">
      <c r="C26" s="2" t="s">
        <v>89</v>
      </c>
      <c r="D26" s="2"/>
      <c r="E26" s="2"/>
      <c r="F26" s="2">
        <f t="shared" si="0"/>
        <v>0</v>
      </c>
      <c r="G26" s="2" t="s">
        <v>97</v>
      </c>
      <c r="H26" s="2"/>
      <c r="I26" s="2"/>
      <c r="J26" s="2">
        <f t="shared" si="1"/>
        <v>0</v>
      </c>
      <c r="K26" s="2"/>
      <c r="L26" s="2"/>
      <c r="M26" s="2">
        <f t="shared" si="2"/>
        <v>0</v>
      </c>
    </row>
    <row r="27" spans="3:13" x14ac:dyDescent="0.25">
      <c r="C27" s="2"/>
      <c r="D27" s="2"/>
      <c r="E27" s="2"/>
      <c r="F27" s="2">
        <f t="shared" si="0"/>
        <v>0</v>
      </c>
      <c r="G27" s="2"/>
      <c r="H27" s="2"/>
      <c r="I27" s="2"/>
      <c r="J27" s="2">
        <f t="shared" si="1"/>
        <v>0</v>
      </c>
      <c r="K27" s="2"/>
      <c r="L27" s="2"/>
      <c r="M27" s="2">
        <f t="shared" si="2"/>
        <v>0</v>
      </c>
    </row>
    <row r="28" spans="3:13" x14ac:dyDescent="0.25">
      <c r="C28" s="2" t="s">
        <v>83</v>
      </c>
      <c r="D28" s="2"/>
      <c r="E28" s="2"/>
      <c r="F28" s="2">
        <f t="shared" si="0"/>
        <v>0</v>
      </c>
      <c r="G28" s="2"/>
      <c r="H28" s="2"/>
      <c r="I28" s="2"/>
      <c r="J28" s="2">
        <f t="shared" si="1"/>
        <v>0</v>
      </c>
      <c r="K28" s="2"/>
      <c r="L28" s="2"/>
      <c r="M28" s="2">
        <f t="shared" si="2"/>
        <v>0</v>
      </c>
    </row>
    <row r="29" spans="3:13" x14ac:dyDescent="0.25">
      <c r="C29" s="2" t="s">
        <v>84</v>
      </c>
      <c r="D29" s="2"/>
      <c r="E29" s="2"/>
      <c r="F29" s="2">
        <f t="shared" si="0"/>
        <v>0</v>
      </c>
      <c r="G29" s="2"/>
      <c r="H29" s="2"/>
      <c r="I29" s="2"/>
      <c r="J29" s="2">
        <f t="shared" si="1"/>
        <v>0</v>
      </c>
      <c r="K29" s="2"/>
      <c r="L29" s="2"/>
      <c r="M29" s="2">
        <f t="shared" si="2"/>
        <v>0</v>
      </c>
    </row>
    <row r="30" spans="3:13" x14ac:dyDescent="0.25">
      <c r="C30" s="2" t="s">
        <v>85</v>
      </c>
      <c r="D30" s="2"/>
      <c r="E30" s="2"/>
      <c r="F30" s="2">
        <f t="shared" si="0"/>
        <v>0</v>
      </c>
      <c r="G30" s="2"/>
      <c r="H30" s="2"/>
      <c r="I30" s="2"/>
      <c r="J30" s="2">
        <f t="shared" si="1"/>
        <v>0</v>
      </c>
      <c r="K30" s="2"/>
      <c r="L30" s="2"/>
      <c r="M30" s="2">
        <f t="shared" si="2"/>
        <v>0</v>
      </c>
    </row>
    <row r="31" spans="3:13" x14ac:dyDescent="0.25">
      <c r="C31" s="2" t="s">
        <v>86</v>
      </c>
      <c r="D31" s="2"/>
      <c r="E31" s="2"/>
      <c r="F31" s="2">
        <f t="shared" si="0"/>
        <v>0</v>
      </c>
      <c r="G31" s="2"/>
      <c r="H31" s="2"/>
      <c r="I31" s="2"/>
      <c r="J31" s="2">
        <f t="shared" si="1"/>
        <v>0</v>
      </c>
      <c r="K31" s="2"/>
      <c r="L31" s="2"/>
      <c r="M31" s="2">
        <f t="shared" si="2"/>
        <v>0</v>
      </c>
    </row>
    <row r="32" spans="3:13" x14ac:dyDescent="0.25">
      <c r="C32" s="2"/>
      <c r="D32" s="2"/>
      <c r="E32" s="2"/>
      <c r="F32" s="2">
        <f t="shared" si="0"/>
        <v>0</v>
      </c>
      <c r="G32" s="2"/>
      <c r="H32" s="2"/>
      <c r="I32" s="2"/>
      <c r="J32" s="2">
        <f t="shared" si="1"/>
        <v>0</v>
      </c>
      <c r="K32" s="2"/>
      <c r="L32" s="2"/>
      <c r="M32" s="2">
        <f t="shared" si="2"/>
        <v>0</v>
      </c>
    </row>
    <row r="33" spans="3:13" x14ac:dyDescent="0.25">
      <c r="C33" s="2"/>
      <c r="D33" s="2"/>
      <c r="E33" s="2"/>
      <c r="F33" s="2">
        <f t="shared" si="0"/>
        <v>0</v>
      </c>
      <c r="G33" s="2"/>
      <c r="H33" s="2"/>
      <c r="I33" s="2"/>
      <c r="J33" s="2">
        <f t="shared" si="1"/>
        <v>0</v>
      </c>
      <c r="K33" s="2"/>
      <c r="L33" s="2"/>
      <c r="M33" s="2">
        <f t="shared" si="2"/>
        <v>0</v>
      </c>
    </row>
    <row r="34" spans="3:13" x14ac:dyDescent="0.25">
      <c r="C34" s="2"/>
      <c r="D34" s="2"/>
      <c r="E34" s="2"/>
      <c r="F34" s="2">
        <f t="shared" si="0"/>
        <v>0</v>
      </c>
      <c r="G34" s="2"/>
      <c r="H34" s="2"/>
      <c r="I34" s="2"/>
      <c r="J34" s="2">
        <f t="shared" si="1"/>
        <v>0</v>
      </c>
      <c r="K34" s="2"/>
      <c r="L34" s="2"/>
      <c r="M34" s="2">
        <f t="shared" si="2"/>
        <v>0</v>
      </c>
    </row>
    <row r="35" spans="3:13" x14ac:dyDescent="0.25">
      <c r="C35" s="2" t="s">
        <v>90</v>
      </c>
      <c r="D35" s="2"/>
      <c r="E35" s="2">
        <f>F35*10.764</f>
        <v>0</v>
      </c>
      <c r="F35" s="2">
        <f>SUM(F7:F34)</f>
        <v>0</v>
      </c>
      <c r="G35" s="2"/>
      <c r="H35" s="2"/>
      <c r="I35" s="2">
        <f>J35*10.764</f>
        <v>0</v>
      </c>
      <c r="J35" s="2">
        <f>SUM(J7:J34)</f>
        <v>0</v>
      </c>
      <c r="K35" s="2"/>
      <c r="L35" s="2">
        <f>M35*10.764</f>
        <v>0</v>
      </c>
      <c r="M35" s="2">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5" x14ac:dyDescent="0.25"/>
  <sheetData>
    <row r="3" spans="3:14" x14ac:dyDescent="0.25">
      <c r="D3" s="5" t="s">
        <v>91</v>
      </c>
      <c r="E3" s="212"/>
      <c r="F3" s="212"/>
    </row>
    <row r="4" spans="3:14" x14ac:dyDescent="0.25">
      <c r="F4" s="4"/>
      <c r="G4" s="4"/>
      <c r="H4" s="4"/>
      <c r="I4" s="4"/>
      <c r="J4" s="4"/>
      <c r="K4" s="4"/>
    </row>
    <row r="5" spans="3:14" x14ac:dyDescent="0.25">
      <c r="C5" s="5" t="s">
        <v>92</v>
      </c>
      <c r="D5" s="3" t="s">
        <v>72</v>
      </c>
      <c r="E5" s="213" t="s">
        <v>73</v>
      </c>
      <c r="F5" s="213"/>
      <c r="G5" s="213"/>
      <c r="H5" s="6"/>
      <c r="I5" s="213" t="s">
        <v>74</v>
      </c>
      <c r="J5" s="213"/>
      <c r="K5" s="213"/>
      <c r="L5" s="213" t="s">
        <v>75</v>
      </c>
      <c r="M5" s="213"/>
      <c r="N5" s="213"/>
    </row>
    <row r="6" spans="3:14" x14ac:dyDescent="0.25">
      <c r="C6" s="5">
        <v>1</v>
      </c>
      <c r="D6" s="3"/>
      <c r="E6" s="3" t="s">
        <v>76</v>
      </c>
      <c r="F6" s="3" t="s">
        <v>77</v>
      </c>
      <c r="G6" s="3" t="s">
        <v>78</v>
      </c>
      <c r="H6" s="3"/>
      <c r="I6" s="3" t="s">
        <v>76</v>
      </c>
      <c r="J6" s="3" t="s">
        <v>77</v>
      </c>
      <c r="K6" s="3" t="s">
        <v>78</v>
      </c>
      <c r="L6" s="3" t="s">
        <v>76</v>
      </c>
      <c r="M6" s="3" t="s">
        <v>77</v>
      </c>
      <c r="N6" s="3" t="s">
        <v>78</v>
      </c>
    </row>
    <row r="7" spans="3:14" x14ac:dyDescent="0.25">
      <c r="D7" s="2" t="s">
        <v>79</v>
      </c>
      <c r="E7" s="2"/>
      <c r="F7" s="2"/>
      <c r="G7" s="2">
        <f>E7*F7</f>
        <v>0</v>
      </c>
      <c r="H7" s="2" t="s">
        <v>95</v>
      </c>
      <c r="I7" s="2"/>
      <c r="J7" s="2"/>
      <c r="K7" s="2">
        <f>I7*J7</f>
        <v>0</v>
      </c>
      <c r="L7" s="2"/>
      <c r="M7" s="2"/>
      <c r="N7" s="2">
        <f>L7*M7</f>
        <v>0</v>
      </c>
    </row>
    <row r="8" spans="3:14" x14ac:dyDescent="0.25">
      <c r="D8" s="2"/>
      <c r="E8" s="2"/>
      <c r="F8" s="2"/>
      <c r="G8" s="2">
        <f t="shared" ref="G8:G34" si="0">E8*F8</f>
        <v>0</v>
      </c>
      <c r="H8" s="2" t="s">
        <v>96</v>
      </c>
      <c r="I8" s="2"/>
      <c r="J8" s="2"/>
      <c r="K8" s="2">
        <f t="shared" ref="K8:K34" si="1">I8*J8</f>
        <v>0</v>
      </c>
      <c r="L8" s="2"/>
      <c r="M8" s="2"/>
      <c r="N8" s="2">
        <f t="shared" ref="N8:N34" si="2">L8*M8</f>
        <v>0</v>
      </c>
    </row>
    <row r="9" spans="3:14" x14ac:dyDescent="0.25">
      <c r="D9" s="2"/>
      <c r="E9" s="2"/>
      <c r="F9" s="2"/>
      <c r="G9" s="2">
        <f t="shared" si="0"/>
        <v>0</v>
      </c>
      <c r="H9" s="2"/>
      <c r="I9" s="2"/>
      <c r="J9" s="2"/>
      <c r="K9" s="2">
        <f t="shared" si="1"/>
        <v>0</v>
      </c>
      <c r="L9" s="2"/>
      <c r="M9" s="2"/>
      <c r="N9" s="2">
        <f t="shared" si="2"/>
        <v>0</v>
      </c>
    </row>
    <row r="10" spans="3:14" x14ac:dyDescent="0.25">
      <c r="D10" s="2" t="s">
        <v>82</v>
      </c>
      <c r="E10" s="2"/>
      <c r="F10" s="2"/>
      <c r="G10" s="2">
        <f t="shared" si="0"/>
        <v>0</v>
      </c>
      <c r="H10" s="2" t="s">
        <v>95</v>
      </c>
      <c r="I10" s="2"/>
      <c r="J10" s="2"/>
      <c r="K10" s="2">
        <f t="shared" si="1"/>
        <v>0</v>
      </c>
      <c r="L10" s="2"/>
      <c r="M10" s="2"/>
      <c r="N10" s="2">
        <f t="shared" si="2"/>
        <v>0</v>
      </c>
    </row>
    <row r="11" spans="3:14" x14ac:dyDescent="0.25">
      <c r="D11" s="2"/>
      <c r="E11" s="2"/>
      <c r="F11" s="2"/>
      <c r="G11" s="2">
        <f t="shared" si="0"/>
        <v>0</v>
      </c>
      <c r="H11" s="2" t="s">
        <v>96</v>
      </c>
      <c r="I11" s="2"/>
      <c r="J11" s="2"/>
      <c r="K11" s="2">
        <f t="shared" si="1"/>
        <v>0</v>
      </c>
      <c r="L11" s="2"/>
      <c r="M11" s="2"/>
      <c r="N11" s="2">
        <f t="shared" si="2"/>
        <v>0</v>
      </c>
    </row>
    <row r="12" spans="3:14" x14ac:dyDescent="0.25">
      <c r="D12" s="2"/>
      <c r="E12" s="2"/>
      <c r="F12" s="2"/>
      <c r="G12" s="2">
        <f t="shared" si="0"/>
        <v>0</v>
      </c>
      <c r="H12" s="2"/>
      <c r="I12" s="2"/>
      <c r="J12" s="2"/>
      <c r="K12" s="2">
        <f t="shared" si="1"/>
        <v>0</v>
      </c>
      <c r="L12" s="2"/>
      <c r="M12" s="2"/>
      <c r="N12" s="2">
        <f t="shared" si="2"/>
        <v>0</v>
      </c>
    </row>
    <row r="13" spans="3:14" x14ac:dyDescent="0.25">
      <c r="D13" s="2"/>
      <c r="E13" s="2"/>
      <c r="F13" s="2"/>
      <c r="G13" s="2">
        <f t="shared" si="0"/>
        <v>0</v>
      </c>
      <c r="H13" s="2"/>
      <c r="I13" s="2"/>
      <c r="J13" s="2"/>
      <c r="K13" s="2">
        <f t="shared" si="1"/>
        <v>0</v>
      </c>
      <c r="L13" s="2"/>
      <c r="M13" s="2"/>
      <c r="N13" s="2">
        <f t="shared" si="2"/>
        <v>0</v>
      </c>
    </row>
    <row r="14" spans="3:14" x14ac:dyDescent="0.25">
      <c r="D14" s="2" t="s">
        <v>80</v>
      </c>
      <c r="E14" s="2"/>
      <c r="F14" s="2"/>
      <c r="G14" s="2">
        <f t="shared" si="0"/>
        <v>0</v>
      </c>
      <c r="H14" s="2" t="s">
        <v>95</v>
      </c>
      <c r="I14" s="2"/>
      <c r="J14" s="2"/>
      <c r="K14" s="2">
        <f t="shared" si="1"/>
        <v>0</v>
      </c>
      <c r="L14" s="2"/>
      <c r="M14" s="2"/>
      <c r="N14" s="2">
        <f t="shared" si="2"/>
        <v>0</v>
      </c>
    </row>
    <row r="15" spans="3:14" x14ac:dyDescent="0.25">
      <c r="D15" s="2"/>
      <c r="E15" s="2"/>
      <c r="F15" s="2"/>
      <c r="G15" s="2">
        <f t="shared" si="0"/>
        <v>0</v>
      </c>
      <c r="H15" s="2" t="s">
        <v>96</v>
      </c>
      <c r="I15" s="2"/>
      <c r="J15" s="2"/>
      <c r="K15" s="2">
        <f t="shared" si="1"/>
        <v>0</v>
      </c>
      <c r="L15" s="2"/>
      <c r="M15" s="2"/>
      <c r="N15" s="2">
        <f t="shared" si="2"/>
        <v>0</v>
      </c>
    </row>
    <row r="16" spans="3:14" x14ac:dyDescent="0.25">
      <c r="D16" s="2"/>
      <c r="E16" s="2"/>
      <c r="F16" s="2"/>
      <c r="G16" s="2">
        <f t="shared" si="0"/>
        <v>0</v>
      </c>
      <c r="H16" s="2"/>
      <c r="I16" s="2"/>
      <c r="J16" s="2"/>
      <c r="K16" s="2">
        <f t="shared" si="1"/>
        <v>0</v>
      </c>
      <c r="L16" s="2"/>
      <c r="M16" s="2"/>
      <c r="N16" s="2">
        <f t="shared" si="2"/>
        <v>0</v>
      </c>
    </row>
    <row r="17" spans="4:14" x14ac:dyDescent="0.25">
      <c r="D17" s="2"/>
      <c r="E17" s="2"/>
      <c r="F17" s="2"/>
      <c r="G17" s="2">
        <f t="shared" si="0"/>
        <v>0</v>
      </c>
      <c r="H17" s="2"/>
      <c r="I17" s="2"/>
      <c r="J17" s="2"/>
      <c r="K17" s="2">
        <f t="shared" si="1"/>
        <v>0</v>
      </c>
      <c r="L17" s="2"/>
      <c r="M17" s="2"/>
      <c r="N17" s="2">
        <f t="shared" si="2"/>
        <v>0</v>
      </c>
    </row>
    <row r="18" spans="4:14" x14ac:dyDescent="0.25">
      <c r="D18" s="2" t="s">
        <v>81</v>
      </c>
      <c r="E18" s="2"/>
      <c r="F18" s="2"/>
      <c r="G18" s="2">
        <f t="shared" si="0"/>
        <v>0</v>
      </c>
      <c r="H18" s="2" t="s">
        <v>95</v>
      </c>
      <c r="I18" s="2"/>
      <c r="J18" s="2"/>
      <c r="K18" s="2">
        <f t="shared" si="1"/>
        <v>0</v>
      </c>
      <c r="L18" s="2"/>
      <c r="M18" s="2"/>
      <c r="N18" s="2">
        <f t="shared" si="2"/>
        <v>0</v>
      </c>
    </row>
    <row r="19" spans="4:14" x14ac:dyDescent="0.25">
      <c r="D19" s="2"/>
      <c r="E19" s="2"/>
      <c r="F19" s="2"/>
      <c r="G19" s="2">
        <f t="shared" si="0"/>
        <v>0</v>
      </c>
      <c r="H19" s="2" t="s">
        <v>96</v>
      </c>
      <c r="I19" s="2"/>
      <c r="J19" s="2"/>
      <c r="K19" s="2">
        <f t="shared" si="1"/>
        <v>0</v>
      </c>
      <c r="L19" s="2"/>
      <c r="M19" s="2"/>
      <c r="N19" s="2">
        <f t="shared" si="2"/>
        <v>0</v>
      </c>
    </row>
    <row r="20" spans="4:14" x14ac:dyDescent="0.25">
      <c r="D20" s="2"/>
      <c r="E20" s="2"/>
      <c r="F20" s="2"/>
      <c r="G20" s="2">
        <f t="shared" si="0"/>
        <v>0</v>
      </c>
      <c r="H20" s="2"/>
      <c r="I20" s="2"/>
      <c r="J20" s="2"/>
      <c r="K20" s="2">
        <f t="shared" si="1"/>
        <v>0</v>
      </c>
      <c r="L20" s="2"/>
      <c r="M20" s="2"/>
      <c r="N20" s="2">
        <f t="shared" si="2"/>
        <v>0</v>
      </c>
    </row>
    <row r="21" spans="4:14" x14ac:dyDescent="0.25">
      <c r="D21" s="2" t="s">
        <v>81</v>
      </c>
      <c r="E21" s="2"/>
      <c r="F21" s="2"/>
      <c r="G21" s="2">
        <f t="shared" si="0"/>
        <v>0</v>
      </c>
      <c r="H21" s="2" t="s">
        <v>95</v>
      </c>
      <c r="I21" s="2"/>
      <c r="J21" s="2"/>
      <c r="K21" s="2">
        <f t="shared" si="1"/>
        <v>0</v>
      </c>
      <c r="L21" s="2"/>
      <c r="M21" s="2"/>
      <c r="N21" s="2">
        <f t="shared" si="2"/>
        <v>0</v>
      </c>
    </row>
    <row r="22" spans="4:14" x14ac:dyDescent="0.25">
      <c r="D22" s="2"/>
      <c r="E22" s="2"/>
      <c r="F22" s="2"/>
      <c r="G22" s="2">
        <f t="shared" si="0"/>
        <v>0</v>
      </c>
      <c r="H22" s="2" t="s">
        <v>96</v>
      </c>
      <c r="I22" s="2"/>
      <c r="J22" s="2"/>
      <c r="K22" s="2">
        <f t="shared" si="1"/>
        <v>0</v>
      </c>
      <c r="L22" s="2"/>
      <c r="M22" s="2"/>
      <c r="N22" s="2">
        <f t="shared" si="2"/>
        <v>0</v>
      </c>
    </row>
    <row r="23" spans="4:14" x14ac:dyDescent="0.25">
      <c r="D23" s="2"/>
      <c r="E23" s="2"/>
      <c r="F23" s="2"/>
      <c r="G23" s="2">
        <f t="shared" si="0"/>
        <v>0</v>
      </c>
      <c r="H23" s="2"/>
      <c r="I23" s="2"/>
      <c r="J23" s="2"/>
      <c r="K23" s="2">
        <f t="shared" si="1"/>
        <v>0</v>
      </c>
      <c r="L23" s="2"/>
      <c r="M23" s="2"/>
      <c r="N23" s="2">
        <f t="shared" si="2"/>
        <v>0</v>
      </c>
    </row>
    <row r="24" spans="4:14" x14ac:dyDescent="0.25">
      <c r="D24" s="2" t="s">
        <v>87</v>
      </c>
      <c r="E24" s="2"/>
      <c r="F24" s="2"/>
      <c r="G24" s="2">
        <f t="shared" si="0"/>
        <v>0</v>
      </c>
      <c r="H24" s="2" t="s">
        <v>97</v>
      </c>
      <c r="I24" s="2"/>
      <c r="J24" s="2"/>
      <c r="K24" s="2">
        <f t="shared" si="1"/>
        <v>0</v>
      </c>
      <c r="L24" s="2"/>
      <c r="M24" s="2"/>
      <c r="N24" s="2">
        <f t="shared" si="2"/>
        <v>0</v>
      </c>
    </row>
    <row r="25" spans="4:14" x14ac:dyDescent="0.25">
      <c r="D25" s="2" t="s">
        <v>88</v>
      </c>
      <c r="E25" s="2"/>
      <c r="F25" s="2"/>
      <c r="G25" s="2">
        <f t="shared" si="0"/>
        <v>0</v>
      </c>
      <c r="H25" s="2" t="s">
        <v>97</v>
      </c>
      <c r="I25" s="2"/>
      <c r="J25" s="2"/>
      <c r="K25" s="2">
        <f t="shared" si="1"/>
        <v>0</v>
      </c>
      <c r="L25" s="2"/>
      <c r="M25" s="2"/>
      <c r="N25" s="2">
        <f t="shared" si="2"/>
        <v>0</v>
      </c>
    </row>
    <row r="26" spans="4:14" x14ac:dyDescent="0.25">
      <c r="D26" s="2" t="s">
        <v>89</v>
      </c>
      <c r="E26" s="2"/>
      <c r="F26" s="2"/>
      <c r="G26" s="2">
        <f t="shared" si="0"/>
        <v>0</v>
      </c>
      <c r="H26" s="2" t="s">
        <v>97</v>
      </c>
      <c r="I26" s="2"/>
      <c r="J26" s="2"/>
      <c r="K26" s="2">
        <f t="shared" si="1"/>
        <v>0</v>
      </c>
      <c r="L26" s="2"/>
      <c r="M26" s="2"/>
      <c r="N26" s="2">
        <f t="shared" si="2"/>
        <v>0</v>
      </c>
    </row>
    <row r="27" spans="4:14" x14ac:dyDescent="0.25">
      <c r="D27" s="2"/>
      <c r="E27" s="2"/>
      <c r="F27" s="2"/>
      <c r="G27" s="2">
        <f t="shared" si="0"/>
        <v>0</v>
      </c>
      <c r="H27" s="2"/>
      <c r="I27" s="2"/>
      <c r="J27" s="2"/>
      <c r="K27" s="2">
        <f t="shared" si="1"/>
        <v>0</v>
      </c>
      <c r="L27" s="2"/>
      <c r="M27" s="2"/>
      <c r="N27" s="2">
        <f t="shared" si="2"/>
        <v>0</v>
      </c>
    </row>
    <row r="28" spans="4:14" x14ac:dyDescent="0.25">
      <c r="D28" s="2" t="s">
        <v>83</v>
      </c>
      <c r="E28" s="2"/>
      <c r="F28" s="2"/>
      <c r="G28" s="2">
        <f t="shared" si="0"/>
        <v>0</v>
      </c>
      <c r="H28" s="2"/>
      <c r="I28" s="2"/>
      <c r="J28" s="2"/>
      <c r="K28" s="2">
        <f t="shared" si="1"/>
        <v>0</v>
      </c>
      <c r="L28" s="2"/>
      <c r="M28" s="2"/>
      <c r="N28" s="2">
        <f t="shared" si="2"/>
        <v>0</v>
      </c>
    </row>
    <row r="29" spans="4:14" x14ac:dyDescent="0.25">
      <c r="D29" s="2" t="s">
        <v>84</v>
      </c>
      <c r="E29" s="2"/>
      <c r="F29" s="2"/>
      <c r="G29" s="2">
        <f t="shared" si="0"/>
        <v>0</v>
      </c>
      <c r="H29" s="2"/>
      <c r="I29" s="2"/>
      <c r="J29" s="2"/>
      <c r="K29" s="2">
        <f t="shared" si="1"/>
        <v>0</v>
      </c>
      <c r="L29" s="2"/>
      <c r="M29" s="2"/>
      <c r="N29" s="2">
        <f t="shared" si="2"/>
        <v>0</v>
      </c>
    </row>
    <row r="30" spans="4:14" x14ac:dyDescent="0.25">
      <c r="D30" s="2" t="s">
        <v>85</v>
      </c>
      <c r="E30" s="2"/>
      <c r="F30" s="2"/>
      <c r="G30" s="2">
        <f t="shared" si="0"/>
        <v>0</v>
      </c>
      <c r="H30" s="2"/>
      <c r="I30" s="2"/>
      <c r="J30" s="2"/>
      <c r="K30" s="2">
        <f t="shared" si="1"/>
        <v>0</v>
      </c>
      <c r="L30" s="2"/>
      <c r="M30" s="2"/>
      <c r="N30" s="2">
        <f t="shared" si="2"/>
        <v>0</v>
      </c>
    </row>
    <row r="31" spans="4:14" x14ac:dyDescent="0.25">
      <c r="D31" s="2" t="s">
        <v>86</v>
      </c>
      <c r="E31" s="2"/>
      <c r="F31" s="2"/>
      <c r="G31" s="2">
        <f t="shared" si="0"/>
        <v>0</v>
      </c>
      <c r="H31" s="2"/>
      <c r="I31" s="2"/>
      <c r="J31" s="2"/>
      <c r="K31" s="2">
        <f t="shared" si="1"/>
        <v>0</v>
      </c>
      <c r="L31" s="2"/>
      <c r="M31" s="2"/>
      <c r="N31" s="2">
        <f t="shared" si="2"/>
        <v>0</v>
      </c>
    </row>
    <row r="32" spans="4:14" x14ac:dyDescent="0.25">
      <c r="D32" s="2"/>
      <c r="E32" s="2"/>
      <c r="F32" s="2"/>
      <c r="G32" s="2">
        <f t="shared" si="0"/>
        <v>0</v>
      </c>
      <c r="H32" s="2"/>
      <c r="I32" s="2"/>
      <c r="J32" s="2"/>
      <c r="K32" s="2">
        <f t="shared" si="1"/>
        <v>0</v>
      </c>
      <c r="L32" s="2"/>
      <c r="M32" s="2"/>
      <c r="N32" s="2">
        <f t="shared" si="2"/>
        <v>0</v>
      </c>
    </row>
    <row r="33" spans="4:14" x14ac:dyDescent="0.25">
      <c r="D33" s="2"/>
      <c r="E33" s="2"/>
      <c r="F33" s="2"/>
      <c r="G33" s="2">
        <f t="shared" si="0"/>
        <v>0</v>
      </c>
      <c r="H33" s="2"/>
      <c r="I33" s="2"/>
      <c r="J33" s="2"/>
      <c r="K33" s="2">
        <f t="shared" si="1"/>
        <v>0</v>
      </c>
      <c r="L33" s="2"/>
      <c r="M33" s="2"/>
      <c r="N33" s="2">
        <f t="shared" si="2"/>
        <v>0</v>
      </c>
    </row>
    <row r="34" spans="4:14" x14ac:dyDescent="0.25">
      <c r="D34" s="2"/>
      <c r="E34" s="2"/>
      <c r="F34" s="2"/>
      <c r="G34" s="2">
        <f t="shared" si="0"/>
        <v>0</v>
      </c>
      <c r="H34" s="2"/>
      <c r="I34" s="2"/>
      <c r="J34" s="2"/>
      <c r="K34" s="2">
        <f t="shared" si="1"/>
        <v>0</v>
      </c>
      <c r="L34" s="2"/>
      <c r="M34" s="2"/>
      <c r="N34" s="2">
        <f t="shared" si="2"/>
        <v>0</v>
      </c>
    </row>
    <row r="35" spans="4:14" x14ac:dyDescent="0.25">
      <c r="D35" s="2" t="s">
        <v>90</v>
      </c>
      <c r="E35" s="2"/>
      <c r="F35" s="2">
        <f>G35*10.764</f>
        <v>0</v>
      </c>
      <c r="G35" s="2">
        <f>SUM(G7:G34)</f>
        <v>0</v>
      </c>
      <c r="H35" s="2"/>
      <c r="I35" s="2"/>
      <c r="J35" s="2">
        <f>K35*10.764</f>
        <v>0</v>
      </c>
      <c r="K35" s="2">
        <f>SUM(K7:K34)</f>
        <v>0</v>
      </c>
      <c r="L35" s="2"/>
      <c r="M35" s="2">
        <f>N35*10.764</f>
        <v>0</v>
      </c>
      <c r="N35" s="2">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Report</vt:lpstr>
      <vt:lpstr>VALUATION</vt:lpstr>
      <vt:lpstr> A&amp;B</vt:lpstr>
      <vt:lpstr>C%</vt:lpstr>
      <vt:lpstr>Wing A</vt:lpstr>
      <vt:lpstr>Wing B</vt:lpstr>
      <vt:lpstr>Wing C</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VSJC-06</cp:lastModifiedBy>
  <cp:lastPrinted>2025-10-06T09:52:46Z</cp:lastPrinted>
  <dcterms:created xsi:type="dcterms:W3CDTF">2013-11-23T05:32:33Z</dcterms:created>
  <dcterms:modified xsi:type="dcterms:W3CDTF">2025-10-06T10:01:05Z</dcterms:modified>
</cp:coreProperties>
</file>