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Sheet1" sheetId="1" r:id="rId1"/>
    <sheet name="C %" sheetId="14" r:id="rId2"/>
    <sheet name="Note" sheetId="15" r:id="rId3"/>
    <sheet name="Wing A" sheetId="11" r:id="rId4"/>
    <sheet name="Wing B" sheetId="12" r:id="rId5"/>
    <sheet name="Wing C" sheetId="13" r:id="rId6"/>
  </sheets>
  <definedNames>
    <definedName name="_xlnm.Print_Area" localSheetId="0">Sheet1!$A$1:$J$154</definedName>
  </definedNames>
  <calcPr calcId="162913"/>
</workbook>
</file>

<file path=xl/calcChain.xml><?xml version="1.0" encoding="utf-8"?>
<calcChain xmlns="http://schemas.openxmlformats.org/spreadsheetml/2006/main">
  <c r="C42" i="1" l="1"/>
  <c r="F3" i="1" l="1"/>
  <c r="L64" i="1" l="1"/>
  <c r="L63" i="1"/>
  <c r="L62" i="1"/>
  <c r="L61" i="1"/>
  <c r="I54" i="1"/>
  <c r="D66" i="1" l="1"/>
  <c r="D64" i="1"/>
  <c r="D62" i="1"/>
  <c r="D60" i="1"/>
  <c r="L59" i="1"/>
  <c r="L60" i="1" s="1"/>
  <c r="L65" i="1" s="1"/>
  <c r="L66" i="1" s="1"/>
  <c r="C58" i="1" s="1"/>
  <c r="D57" i="1"/>
  <c r="L53" i="1"/>
  <c r="L55" i="1" s="1"/>
  <c r="D65" i="1"/>
  <c r="D63" i="1"/>
  <c r="D61" i="1"/>
  <c r="D59" i="1"/>
  <c r="L57" i="1"/>
  <c r="L56" i="1"/>
  <c r="L58" i="1"/>
  <c r="D80" i="1"/>
  <c r="E4" i="14"/>
  <c r="B16" i="14"/>
  <c r="O6" i="14" s="1"/>
  <c r="J19" i="14" s="1"/>
  <c r="B14" i="14"/>
  <c r="E14" i="14" s="1"/>
  <c r="B12" i="14"/>
  <c r="E12" i="14" s="1"/>
  <c r="B10" i="14"/>
  <c r="L7" i="14" s="1"/>
  <c r="K16" i="14" s="1"/>
  <c r="B8" i="14"/>
  <c r="E8" i="14" s="1"/>
  <c r="I6" i="14"/>
  <c r="J13" i="14" s="1"/>
  <c r="B6" i="14"/>
  <c r="J7" i="14"/>
  <c r="K14" i="14" s="1"/>
  <c r="D46" i="1"/>
  <c r="G76"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G35" i="13" s="1"/>
  <c r="F35" i="13" s="1"/>
  <c r="N8" i="13"/>
  <c r="K8" i="13"/>
  <c r="G8" i="13"/>
  <c r="N7" i="13"/>
  <c r="N35" i="13" s="1"/>
  <c r="M35" i="13" s="1"/>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2" i="1"/>
  <c r="H43" i="1" s="1"/>
  <c r="C43"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E6" i="14"/>
  <c r="J6" i="14"/>
  <c r="J14" i="14" s="1"/>
  <c r="N6" i="14"/>
  <c r="J18" i="14" s="1"/>
  <c r="N7" i="14"/>
  <c r="K18" i="14" s="1"/>
  <c r="I7" i="14"/>
  <c r="K13" i="14" s="1"/>
  <c r="E10" i="14" l="1"/>
  <c r="J35" i="12"/>
  <c r="I35" i="12" s="1"/>
  <c r="M34" i="11"/>
  <c r="L34" i="11" s="1"/>
  <c r="L6" i="14"/>
  <c r="J16" i="14" s="1"/>
  <c r="F34" i="11"/>
  <c r="E34" i="11" s="1"/>
  <c r="K35" i="13"/>
  <c r="J35" i="13" s="1"/>
  <c r="J34" i="11"/>
  <c r="I34" i="11" s="1"/>
  <c r="K6" i="14"/>
  <c r="J15" i="14" s="1"/>
  <c r="M35" i="12"/>
  <c r="L35" i="12" s="1"/>
  <c r="K7" i="14"/>
  <c r="K15" i="14" s="1"/>
  <c r="F35" i="12"/>
  <c r="E35" i="12" s="1"/>
  <c r="F57" i="1"/>
  <c r="L54" i="1"/>
  <c r="H57" i="1"/>
  <c r="D58" i="1"/>
  <c r="K54" i="1" s="1"/>
  <c r="K55" i="1" s="1"/>
  <c r="M6" i="14"/>
  <c r="J17" i="14" s="1"/>
  <c r="J20" i="14" s="1"/>
  <c r="O7" i="14"/>
  <c r="K19" i="14" s="1"/>
  <c r="E16" i="14"/>
  <c r="M7" i="14"/>
  <c r="K17" i="14" s="1"/>
  <c r="K20" i="14" l="1"/>
  <c r="K53" i="1"/>
  <c r="C55" i="1" s="1"/>
</calcChain>
</file>

<file path=xl/sharedStrings.xml><?xml version="1.0" encoding="utf-8"?>
<sst xmlns="http://schemas.openxmlformats.org/spreadsheetml/2006/main" count="334" uniqueCount="202">
  <si>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</si>
  <si>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</si>
  <si>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</si>
  <si>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</si>
  <si>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</si>
  <si>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</si>
  <si>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</si>
  <si>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</si>
  <si>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</si>
  <si>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</si>
  <si>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</si>
  <si>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</si>
  <si>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</si>
  <si>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</si>
  <si>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</si>
  <si>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</si>
  <si>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</si>
  <si>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</si>
  <si>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</si>
  <si>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</si>
  <si>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</si>
  <si>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</si>
  <si>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</si>
  <si>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</si>
  <si>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</si>
  <si>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Authorized Signatory
                                                                                                                                                                                                                                                                                     Name &amp; Seal of the agency</t>
  </si>
  <si>
    <t>Quality of infrastructure in vicinity</t>
  </si>
  <si>
    <t>Type of Work</t>
  </si>
  <si>
    <t>Plinth</t>
  </si>
  <si>
    <t>RCC</t>
  </si>
  <si>
    <t>Plaster</t>
  </si>
  <si>
    <t xml:space="preserve">Latitude &amp; Longitude </t>
  </si>
  <si>
    <t>Flooring</t>
  </si>
  <si>
    <t>Finishing</t>
  </si>
  <si>
    <t xml:space="preserve">Valuation Report </t>
  </si>
  <si>
    <t>Yes</t>
  </si>
  <si>
    <t xml:space="preserve">Residential </t>
  </si>
  <si>
    <t>Type of Structure : RCC Framed Structure</t>
  </si>
  <si>
    <t>Expiry date:NA</t>
  </si>
  <si>
    <t>O. Certificate No.: 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</si>
  <si>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</si>
  <si>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</si>
  <si>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</si>
  <si>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</si>
  <si>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</si>
  <si>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</si>
  <si>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</si>
  <si>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</si>
  <si>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</si>
  <si>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Material laying at Site: :Bricks, Cement &amp; Steel etc.</t>
  </si>
  <si>
    <t>Wheather the construction is as per approved Building plan : Under Construction</t>
  </si>
  <si>
    <t>Does the boundaries at site match, as mentioned in the Docoumentation: NA</t>
  </si>
  <si>
    <t xml:space="preserve">Approved Layout Plan :         </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</si>
  <si>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</si>
  <si>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</si>
  <si>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</si>
  <si>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</si>
  <si>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</si>
  <si>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</si>
  <si>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</si>
  <si>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</si>
  <si>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</si>
  <si>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</si>
  <si>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</si>
  <si>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</si>
  <si>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</si>
  <si>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</si>
  <si>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</si>
  <si>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</si>
  <si>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</si>
  <si>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</si>
  <si>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</si>
  <si>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</si>
  <si>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</si>
  <si>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</si>
  <si>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</si>
  <si>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</si>
  <si>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</si>
  <si>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</si>
  <si>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</si>
  <si>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</si>
  <si>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</si>
  <si>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</si>
  <si>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</si>
  <si>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</si>
  <si>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</si>
  <si>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</si>
  <si>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</si>
  <si>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</si>
  <si>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</si>
  <si>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</si>
  <si>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</si>
  <si>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</si>
  <si>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</si>
  <si>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</si>
  <si>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</si>
  <si>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Recommended rate of the flat Per Sq. Ft. ( on Super builtup area)</t>
  </si>
  <si>
    <t xml:space="preserve">Recommended rate of Parking </t>
  </si>
  <si>
    <t>CB</t>
  </si>
  <si>
    <t>FB</t>
  </si>
  <si>
    <t>DB</t>
  </si>
  <si>
    <t>Approved area of the building in Sq.Mt</t>
  </si>
  <si>
    <t>Middle class</t>
  </si>
  <si>
    <t>Particulars</t>
  </si>
  <si>
    <t xml:space="preserve">totla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</si>
  <si>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</si>
  <si>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</si>
  <si>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</si>
  <si>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</si>
  <si>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</si>
  <si>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</si>
  <si>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</si>
  <si>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</si>
  <si>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</si>
  <si>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</si>
  <si>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</si>
  <si>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</si>
  <si>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</si>
  <si>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</si>
  <si>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</si>
  <si>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</si>
  <si>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</si>
  <si>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</si>
  <si>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</si>
  <si>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Photographs of Property :</t>
  </si>
  <si>
    <t>Google Map :</t>
  </si>
  <si>
    <t>Axis Goregaon</t>
  </si>
  <si>
    <t>Ekta Apartments</t>
  </si>
  <si>
    <t>Refer Data</t>
  </si>
  <si>
    <t>CHE/A-5009/BP (WS)/AR</t>
  </si>
  <si>
    <t>04/04/2016.</t>
  </si>
  <si>
    <t xml:space="preserve">Borivali </t>
  </si>
  <si>
    <t>Borivali</t>
  </si>
  <si>
    <t>Slum</t>
  </si>
  <si>
    <t>1016.56 Sq.mt</t>
  </si>
  <si>
    <t>2541.40 sq.mt.</t>
  </si>
  <si>
    <t>M/S.Aditya Enterprises</t>
  </si>
  <si>
    <t>88(pt)</t>
  </si>
  <si>
    <t>Mumbai</t>
  </si>
  <si>
    <t>Dattapada Road</t>
  </si>
  <si>
    <t>400 066</t>
  </si>
  <si>
    <t>Near Ration Office/Rajendra Nagar Police Station</t>
  </si>
  <si>
    <t>About 1.6Km from Borivali Railway Station</t>
  </si>
  <si>
    <t>All available at  1 to 2 km.</t>
  </si>
  <si>
    <t>Proposed no of Floors</t>
  </si>
  <si>
    <t>Ground (pt) + stilt (pt) + 1st to 12th upper floors</t>
  </si>
  <si>
    <t>100/- floor rise from 2nd floor</t>
  </si>
  <si>
    <t>Health Center</t>
  </si>
  <si>
    <t>Does the property have electricity/water</t>
  </si>
  <si>
    <t>Ekta Apartments, C.T.S. No. 88(pt) Of Village Magathane, Rajendra Nagar, MHADA Layout, Borivali (E), Mumbai</t>
  </si>
  <si>
    <t>8,00,000/-</t>
  </si>
  <si>
    <t>160000/-</t>
  </si>
  <si>
    <t>Pratiksha</t>
  </si>
  <si>
    <t>RERA No.</t>
  </si>
  <si>
    <t>Construction details:</t>
  </si>
  <si>
    <t>Basement</t>
  </si>
  <si>
    <t>Ground</t>
  </si>
  <si>
    <t>Podium</t>
  </si>
  <si>
    <t>Floors</t>
  </si>
  <si>
    <t xml:space="preserve">Stage of construction: </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</si>
  <si>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</si>
  <si>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</si>
  <si>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</si>
  <si>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</si>
  <si>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</si>
  <si>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</si>
  <si>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</si>
  <si>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</si>
  <si>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</si>
  <si>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</si>
  <si>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</si>
  <si>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</si>
  <si>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</si>
  <si>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</si>
  <si>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</si>
  <si>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</si>
  <si>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</si>
  <si>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</si>
  <si>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</si>
  <si>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</si>
  <si>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</si>
  <si>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</si>
  <si>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</si>
  <si>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</si>
  <si>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</si>
  <si>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</si>
  <si>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Ground (pt) + stilt (pt) + 1st to 22nd upper floor</t>
  </si>
  <si>
    <t>19/06/2018.</t>
  </si>
  <si>
    <t>MH/EE/(B.P.)/GM/MHADA/86/007/2018
Valid upto : This CC is now endorsed for entire work and further extended upto top of 16th floor i.e for height 50.60m AGL as per approved plans dated 09/0/2018.</t>
  </si>
  <si>
    <t>Valid Upto :06/04/2019.</t>
  </si>
  <si>
    <t>Projected life : 60 Years After Completion</t>
  </si>
  <si>
    <t xml:space="preserve">Location Link </t>
  </si>
  <si>
    <t>https://goo.gl/maps/4XUt11NZ7ASX95Pc9</t>
  </si>
  <si>
    <t>Approved usage of the Property: Residential                                                                                                                                                   (Restrictive convenants in regards to land use , if any)</t>
  </si>
  <si>
    <t>19.22047,72.85821</t>
  </si>
  <si>
    <t xml:space="preserve">Office No. 1031, Wing J, Akshar Business Park, Plot No. 03 Sector 25, Near APMC Market, 
Vashi, Navi Mumbai, Maharashtra 400703 TEL: 022-46090378/79/80                                                                                                     Email : vsjcapf@gmail.com. Web site : www.vsjadon.com
</t>
  </si>
  <si>
    <t>Site Person - Contact Details (Name &amp; Contact No.)</t>
  </si>
  <si>
    <t>Mr. Santosh 8369445531</t>
  </si>
  <si>
    <t>Upto 17th Floor = 31/12/2024.
From 18th Floor To 22nd Floor = 31/12/2026</t>
  </si>
  <si>
    <t>8. As per RERA, the completion period of project Ekta Apartment From 18th Floor To 22nd Floor expired on 30/12/2021. but the project is still Incompleted</t>
  </si>
  <si>
    <t>Upto 17th Floor - P51800009361
From 18th Floor To 22nd Floor - P51800011046</t>
  </si>
  <si>
    <t>Remarks: 
1. Construction work is completed up to the 16th floor, but work is in the process above the 16th floor.
2. We have considered revised C.C from RERA site.
3. We have considered construction percent as per proposed no of floor(Gr.+ 22nd Floor) because construction work goes beyond approved no. of floor(Gr.+ 12th Floor).
4. We have considered rate by verifying it from market inquire.
5. We have considered Other charges from cost sheet.
6. Rate given on saleable area of other vendor report. 
7. The project has received first CC on 04/04/2016, But construction work is not yet completed.
8. Few flats &amp; Shops have occupied by tenants.
9. Construction work goes beyond CC permission. provide revised approved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</si>
</sst>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Calibri"/>
      <family val="2"/>
      <scheme val="minor"/>
    </font>
    <font>
      <b/>
      <sz val="12"/>
      <color theme="1"/>
      <name val="Times New Roman"/>
      <family val="1"/>
    </font>
    <font>
      <sz val="11"/>
      <name val="Calibri"/>
      <family val="2"/>
    </font>
    <font>
      <sz val="11"/>
      <color theme="0"/>
      <name val="Calibri"/>
      <family val="2"/>
    </font>
    <font>
      <sz val="12"/>
      <name val="Times New Roman"/>
      <family val="1"/>
    </font>
    <font>
      <b/>
      <sz val="12"/>
      <name val="Times New Roman"/>
      <family val="1"/>
    </font>
    <font>
      <sz val="12"/>
      <color theme="1"/>
      <name val="Times New Roman"/>
      <family val="1"/>
    </font>
    <font>
      <sz val="11"/>
      <color rgb="FF00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7" fillId="0" borderId="0" applyNumberFormat="0" applyFill="0" applyBorder="0" applyAlignment="0" applyProtection="0"/>
  </cellStyleXfs>
  <cellXfs count="162">
    <xf numFmtId="0" fontId="0" fillId="0" borderId="0" xfId="0"/>
    <xf numFmtId="0" fontId="1" fillId="0" borderId="0" xfId="1"/>
    <xf numFmtId="0" fontId="3" fillId="0" borderId="1" xfId="0" applyFont="1" applyBorder="1" applyAlignment="1">
      <alignment vertical="top"/>
    </xf>
    <xf numFmtId="0" fontId="3" fillId="0" borderId="2" xfId="0" applyFont="1" applyBorder="1" applyAlignment="1">
      <alignment vertical="top"/>
    </xf>
    <xf numFmtId="0" fontId="3" fillId="2" borderId="2" xfId="0" applyFont="1" applyFill="1" applyBorder="1" applyAlignment="1">
      <alignment vertical="top"/>
    </xf>
    <xf numFmtId="0" fontId="0" fillId="0" borderId="2" xfId="0" applyBorder="1"/>
    <xf numFmtId="0" fontId="9" fillId="0" borderId="2" xfId="0" applyFont="1" applyBorder="1"/>
    <xf numFmtId="0" fontId="0" fillId="0" borderId="3" xfId="0" applyBorder="1"/>
    <xf numFmtId="0" fontId="0" fillId="3" borderId="2" xfId="0" applyFill="1" applyBorder="1"/>
    <xf numFmtId="0" fontId="9" fillId="0" borderId="2" xfId="0" applyFont="1" applyBorder="1" applyAlignment="1">
      <alignment horizontal="center"/>
    </xf>
    <xf numFmtId="0" fontId="9"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0" fillId="0" borderId="0" xfId="0" applyAlignment="1">
      <alignment horizontal="center"/>
    </xf>
    <xf numFmtId="0" fontId="10" fillId="0" borderId="0" xfId="0" applyFont="1"/>
    <xf numFmtId="0" fontId="3" fillId="0" borderId="5" xfId="0" applyFont="1" applyBorder="1" applyAlignment="1">
      <alignment vertical="top"/>
    </xf>
    <xf numFmtId="2" fontId="0" fillId="0" borderId="2" xfId="0" applyNumberFormat="1" applyBorder="1"/>
    <xf numFmtId="14" fontId="0" fillId="0" borderId="0" xfId="0" applyNumberFormat="1"/>
    <xf numFmtId="0" fontId="11" fillId="3" borderId="19" xfId="0" applyFont="1" applyFill="1" applyBorder="1"/>
    <xf numFmtId="0" fontId="12" fillId="0" borderId="20" xfId="0" applyFont="1" applyBorder="1"/>
    <xf numFmtId="0" fontId="13" fillId="0" borderId="21" xfId="2" applyFont="1" applyBorder="1" applyAlignment="1" applyProtection="1">
      <alignment horizontal="center" vertical="top"/>
      <protection locked="0"/>
    </xf>
    <xf numFmtId="0" fontId="13" fillId="0" borderId="2" xfId="2" applyFont="1" applyBorder="1" applyAlignment="1" applyProtection="1">
      <alignment horizontal="center" vertical="top"/>
      <protection locked="0"/>
    </xf>
    <xf numFmtId="0" fontId="12" fillId="0" borderId="6" xfId="0" applyFont="1" applyBorder="1"/>
    <xf numFmtId="0" fontId="12" fillId="0" borderId="23" xfId="0" applyFont="1" applyBorder="1"/>
    <xf numFmtId="0" fontId="16" fillId="0" borderId="0" xfId="0" applyFont="1" applyProtection="1">
      <protection hidden="1"/>
    </xf>
    <xf numFmtId="0" fontId="15" fillId="0" borderId="24" xfId="2" applyFont="1" applyBorder="1"/>
    <xf numFmtId="0" fontId="16" fillId="0" borderId="24" xfId="0" applyFont="1" applyBorder="1" applyProtection="1">
      <protection hidden="1"/>
    </xf>
    <xf numFmtId="1" fontId="0" fillId="0" borderId="24" xfId="0" applyNumberFormat="1" applyBorder="1"/>
    <xf numFmtId="1" fontId="0" fillId="0" borderId="24" xfId="0" applyNumberFormat="1" applyBorder="1" applyAlignment="1">
      <alignment horizontal="right"/>
    </xf>
    <xf numFmtId="0" fontId="16" fillId="0" borderId="32" xfId="0" applyFont="1" applyBorder="1" applyProtection="1">
      <protection hidden="1"/>
    </xf>
    <xf numFmtId="1" fontId="0" fillId="0" borderId="33" xfId="0" applyNumberFormat="1" applyBorder="1"/>
    <xf numFmtId="0" fontId="13" fillId="0" borderId="2" xfId="2" applyFont="1" applyBorder="1" applyAlignment="1" applyProtection="1">
      <alignment horizontal="center" wrapText="1"/>
      <protection locked="0"/>
    </xf>
    <xf numFmtId="1" fontId="13" fillId="0" borderId="2" xfId="2" applyNumberFormat="1" applyFont="1" applyBorder="1" applyAlignment="1" applyProtection="1">
      <alignment horizontal="center" wrapText="1"/>
      <protection locked="0"/>
    </xf>
    <xf numFmtId="0" fontId="13" fillId="0" borderId="27" xfId="2" applyFont="1" applyBorder="1" applyAlignment="1" applyProtection="1">
      <alignment horizontal="center" wrapText="1"/>
      <protection locked="0"/>
    </xf>
    <xf numFmtId="0" fontId="13" fillId="0" borderId="2" xfId="2" applyFont="1" applyBorder="1" applyAlignment="1" applyProtection="1">
      <alignment horizontal="center" vertical="top" wrapText="1"/>
      <protection locked="0"/>
    </xf>
    <xf numFmtId="0" fontId="7" fillId="2" borderId="2" xfId="0" applyFont="1" applyFill="1" applyBorder="1" applyAlignment="1">
      <alignment vertical="top"/>
    </xf>
    <xf numFmtId="0" fontId="7" fillId="2" borderId="2" xfId="0" applyFont="1" applyFill="1" applyBorder="1" applyAlignment="1">
      <alignment horizontal="left" vertical="top"/>
    </xf>
    <xf numFmtId="14" fontId="7" fillId="2" borderId="2" xfId="0" applyNumberFormat="1" applyFont="1" applyFill="1" applyBorder="1" applyAlignment="1">
      <alignment vertical="top"/>
    </xf>
    <xf numFmtId="0" fontId="2" fillId="0" borderId="1"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4" fontId="3" fillId="0" borderId="1" xfId="0" applyNumberFormat="1" applyFont="1" applyBorder="1" applyAlignment="1">
      <alignment horizontal="left" vertical="top"/>
    </xf>
    <xf numFmtId="14" fontId="3" fillId="0" borderId="5" xfId="0" applyNumberFormat="1" applyFont="1" applyBorder="1" applyAlignment="1">
      <alignment horizontal="left" vertical="top"/>
    </xf>
    <xf numFmtId="14" fontId="3" fillId="0" borderId="6" xfId="0" applyNumberFormat="1"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center" vertical="top"/>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2" xfId="0" applyFont="1" applyBorder="1" applyAlignment="1">
      <alignment horizontal="center" vertical="top"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3" fillId="2" borderId="1"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0" borderId="2" xfId="0" applyFont="1" applyBorder="1" applyAlignment="1">
      <alignment horizontal="center" vertical="top" wrapText="1"/>
    </xf>
    <xf numFmtId="0" fontId="13" fillId="0" borderId="1" xfId="2" applyFont="1" applyBorder="1" applyAlignment="1" applyProtection="1">
      <alignment horizontal="center" vertical="top" wrapText="1"/>
      <protection locked="0"/>
    </xf>
    <xf numFmtId="0" fontId="13" fillId="0" borderId="6" xfId="2" applyFont="1" applyBorder="1" applyAlignment="1" applyProtection="1">
      <alignment horizontal="center" vertical="top" wrapText="1"/>
      <protection locked="0"/>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0" fillId="0" borderId="2" xfId="0" applyBorder="1"/>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5" fillId="0" borderId="1" xfId="0" applyFont="1" applyBorder="1" applyAlignment="1">
      <alignment horizontal="left" vertical="top"/>
    </xf>
    <xf numFmtId="9" fontId="13" fillId="2" borderId="28" xfId="2" applyNumberFormat="1" applyFont="1" applyFill="1" applyBorder="1" applyAlignment="1" applyProtection="1">
      <alignment horizontal="center" vertical="center" wrapText="1"/>
      <protection hidden="1"/>
    </xf>
    <xf numFmtId="9" fontId="13" fillId="2" borderId="29" xfId="2" applyNumberFormat="1" applyFont="1" applyFill="1" applyBorder="1" applyAlignment="1" applyProtection="1">
      <alignment horizontal="center" vertical="center" wrapText="1"/>
      <protection hidden="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9" fontId="13" fillId="2" borderId="7" xfId="2" applyNumberFormat="1" applyFont="1" applyFill="1" applyBorder="1" applyAlignment="1" applyProtection="1">
      <alignment horizontal="center" vertical="center" wrapText="1"/>
      <protection hidden="1"/>
    </xf>
    <xf numFmtId="9" fontId="13" fillId="2" borderId="9" xfId="2" applyNumberFormat="1" applyFont="1" applyFill="1" applyBorder="1" applyAlignment="1" applyProtection="1">
      <alignment horizontal="center" vertical="center" wrapText="1"/>
      <protection hidden="1"/>
    </xf>
    <xf numFmtId="0" fontId="13" fillId="0" borderId="21" xfId="2" applyFont="1" applyBorder="1" applyAlignment="1" applyProtection="1">
      <alignment horizontal="center" vertical="top" wrapText="1"/>
      <protection locked="0"/>
    </xf>
    <xf numFmtId="0" fontId="13" fillId="0" borderId="2" xfId="2" applyFont="1" applyBorder="1" applyAlignment="1" applyProtection="1">
      <alignment horizontal="center" vertical="top" wrapText="1"/>
      <protection locked="0"/>
    </xf>
    <xf numFmtId="9" fontId="13" fillId="2" borderId="10" xfId="2" applyNumberFormat="1" applyFont="1" applyFill="1" applyBorder="1" applyAlignment="1" applyProtection="1">
      <alignment horizontal="center" vertical="center" wrapText="1"/>
      <protection hidden="1"/>
    </xf>
    <xf numFmtId="9" fontId="13" fillId="2" borderId="11" xfId="2" applyNumberFormat="1" applyFont="1" applyFill="1" applyBorder="1" applyAlignment="1" applyProtection="1">
      <alignment horizontal="center" vertical="center" wrapText="1"/>
      <protection hidden="1"/>
    </xf>
    <xf numFmtId="9" fontId="13" fillId="2" borderId="30" xfId="2" applyNumberFormat="1" applyFont="1" applyFill="1" applyBorder="1" applyAlignment="1" applyProtection="1">
      <alignment horizontal="center" vertical="center" wrapText="1"/>
      <protection hidden="1"/>
    </xf>
    <xf numFmtId="9" fontId="13" fillId="2" borderId="31" xfId="2" applyNumberFormat="1" applyFont="1" applyFill="1" applyBorder="1" applyAlignment="1" applyProtection="1">
      <alignment horizontal="center" vertical="center" wrapText="1"/>
      <protection hidden="1"/>
    </xf>
    <xf numFmtId="9" fontId="13" fillId="2" borderId="8" xfId="2" applyNumberFormat="1" applyFont="1" applyFill="1" applyBorder="1" applyAlignment="1" applyProtection="1">
      <alignment horizontal="center" vertical="center" wrapText="1"/>
      <protection hidden="1"/>
    </xf>
    <xf numFmtId="9" fontId="13" fillId="2" borderId="25" xfId="2" applyNumberFormat="1" applyFont="1" applyFill="1" applyBorder="1" applyAlignment="1" applyProtection="1">
      <alignment horizontal="center" vertical="center" wrapText="1"/>
      <protection hidden="1"/>
    </xf>
    <xf numFmtId="9" fontId="13" fillId="2" borderId="0" xfId="2" applyNumberFormat="1" applyFont="1" applyFill="1" applyAlignment="1" applyProtection="1">
      <alignment horizontal="center" vertical="center" wrapText="1"/>
      <protection hidden="1"/>
    </xf>
    <xf numFmtId="9" fontId="13" fillId="2" borderId="24" xfId="2" applyNumberFormat="1" applyFont="1" applyFill="1" applyBorder="1" applyAlignment="1" applyProtection="1">
      <alignment horizontal="center" vertical="center" wrapText="1"/>
      <protection hidden="1"/>
    </xf>
    <xf numFmtId="9" fontId="13" fillId="2" borderId="32" xfId="2" applyNumberFormat="1" applyFont="1" applyFill="1" applyBorder="1" applyAlignment="1" applyProtection="1">
      <alignment horizontal="center" vertical="center" wrapText="1"/>
      <protection hidden="1"/>
    </xf>
    <xf numFmtId="9" fontId="13" fillId="2" borderId="33" xfId="2" applyNumberFormat="1" applyFont="1" applyFill="1" applyBorder="1" applyAlignment="1" applyProtection="1">
      <alignment horizontal="center" vertical="center" wrapText="1"/>
      <protection hidden="1"/>
    </xf>
    <xf numFmtId="0" fontId="13" fillId="0" borderId="26" xfId="2" applyFont="1" applyBorder="1" applyAlignment="1" applyProtection="1">
      <alignment horizontal="center" vertical="top" wrapText="1"/>
      <protection locked="0"/>
    </xf>
    <xf numFmtId="0" fontId="13" fillId="0" borderId="27" xfId="2" applyFont="1" applyBorder="1" applyAlignment="1" applyProtection="1">
      <alignment horizontal="center" vertical="top" wrapText="1"/>
      <protection locked="0"/>
    </xf>
    <xf numFmtId="0" fontId="14" fillId="0" borderId="14" xfId="2" applyFont="1" applyBorder="1" applyAlignment="1" applyProtection="1">
      <alignment horizontal="left" vertical="top" wrapText="1"/>
      <protection locked="0"/>
    </xf>
    <xf numFmtId="0" fontId="14" fillId="0" borderId="15" xfId="2" applyFont="1" applyBorder="1" applyAlignment="1" applyProtection="1">
      <alignment horizontal="left" vertical="top" wrapText="1"/>
      <protection locked="0"/>
    </xf>
    <xf numFmtId="0" fontId="14" fillId="0" borderId="16" xfId="2" applyFont="1" applyBorder="1" applyAlignment="1" applyProtection="1">
      <alignment horizontal="left" vertical="top" wrapText="1"/>
      <protection locked="0"/>
    </xf>
    <xf numFmtId="0" fontId="14" fillId="0" borderId="17" xfId="2" applyFont="1" applyBorder="1" applyAlignment="1" applyProtection="1">
      <alignment horizontal="left" vertical="top" wrapText="1"/>
      <protection locked="0"/>
    </xf>
    <xf numFmtId="0" fontId="14" fillId="0" borderId="18" xfId="2" applyFont="1" applyBorder="1" applyAlignment="1" applyProtection="1">
      <alignment horizontal="left" vertical="top" wrapText="1"/>
      <protection locked="0"/>
    </xf>
    <xf numFmtId="0" fontId="13" fillId="0" borderId="1" xfId="2" applyFont="1" applyBorder="1" applyAlignment="1" applyProtection="1">
      <alignment horizontal="center" vertical="top"/>
      <protection locked="0"/>
    </xf>
    <xf numFmtId="0" fontId="13" fillId="0" borderId="22" xfId="2" applyFont="1" applyBorder="1" applyAlignment="1" applyProtection="1">
      <alignment horizontal="center" vertical="top"/>
      <protection locked="0"/>
    </xf>
    <xf numFmtId="0" fontId="14" fillId="0" borderId="21" xfId="2" applyFont="1" applyBorder="1" applyAlignment="1" applyProtection="1">
      <alignment horizontal="left" vertical="top"/>
      <protection locked="0"/>
    </xf>
    <xf numFmtId="0" fontId="14" fillId="0" borderId="2" xfId="2" applyFont="1" applyBorder="1" applyAlignment="1" applyProtection="1">
      <alignment horizontal="left" vertical="top"/>
      <protection locked="0"/>
    </xf>
    <xf numFmtId="0" fontId="14" fillId="0" borderId="1" xfId="2" applyFont="1" applyBorder="1" applyAlignment="1" applyProtection="1">
      <alignment horizontal="left" vertical="top" wrapText="1"/>
      <protection locked="0"/>
    </xf>
    <xf numFmtId="0" fontId="14" fillId="0" borderId="5" xfId="2" applyFont="1" applyBorder="1" applyAlignment="1" applyProtection="1">
      <alignment horizontal="left" vertical="top" wrapText="1"/>
      <protection locked="0"/>
    </xf>
    <xf numFmtId="0" fontId="14" fillId="0" borderId="22" xfId="2" applyFont="1" applyBorder="1" applyAlignment="1" applyProtection="1">
      <alignment horizontal="left" vertical="top" wrapText="1"/>
      <protection locked="0"/>
    </xf>
    <xf numFmtId="0" fontId="13" fillId="0" borderId="5" xfId="2" applyFont="1" applyBorder="1" applyAlignment="1" applyProtection="1">
      <alignment horizontal="center" vertical="top" wrapText="1"/>
      <protection locked="0"/>
    </xf>
    <xf numFmtId="0" fontId="13" fillId="0" borderId="22" xfId="2" applyFont="1" applyBorder="1" applyAlignment="1" applyProtection="1">
      <alignment horizontal="center" vertical="top" wrapText="1"/>
      <protection locked="0"/>
    </xf>
    <xf numFmtId="0" fontId="2" fillId="0" borderId="1"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3" fillId="0" borderId="2" xfId="0" applyFont="1" applyBorder="1" applyAlignment="1">
      <alignment horizontal="left" vertical="top" wrapText="1"/>
    </xf>
    <xf numFmtId="0" fontId="7" fillId="2" borderId="1" xfId="0" applyFont="1" applyFill="1" applyBorder="1" applyAlignment="1">
      <alignment horizontal="left" vertical="top"/>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4" fillId="0" borderId="5" xfId="0" applyFont="1" applyBorder="1" applyAlignment="1">
      <alignment vertical="top"/>
    </xf>
    <xf numFmtId="0" fontId="4" fillId="0" borderId="6" xfId="0" applyFont="1" applyBorder="1" applyAlignment="1">
      <alignment vertical="top"/>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7" fillId="0" borderId="2" xfId="0" applyFont="1" applyBorder="1" applyAlignment="1">
      <alignment horizontal="left" vertical="top" wrapText="1"/>
    </xf>
    <xf numFmtId="0" fontId="17" fillId="0" borderId="1" xfId="3" applyFill="1" applyBorder="1" applyAlignment="1">
      <alignment horizontal="left" vertical="top"/>
    </xf>
    <xf numFmtId="0" fontId="7" fillId="2" borderId="1" xfId="0" applyFont="1" applyFill="1" applyBorder="1" applyAlignment="1">
      <alignment vertical="top" wrapText="1"/>
    </xf>
    <xf numFmtId="0" fontId="7" fillId="2" borderId="5" xfId="0" applyFont="1" applyFill="1" applyBorder="1" applyAlignment="1">
      <alignment vertical="top" wrapText="1"/>
    </xf>
    <xf numFmtId="0" fontId="7" fillId="2" borderId="6" xfId="0" applyFont="1" applyFill="1" applyBorder="1" applyAlignment="1">
      <alignment vertical="top" wrapText="1"/>
    </xf>
    <xf numFmtId="14" fontId="7" fillId="2" borderId="2" xfId="0" applyNumberFormat="1" applyFont="1" applyFill="1" applyBorder="1" applyAlignment="1">
      <alignment horizontal="left" vertical="top" wrapText="1"/>
    </xf>
    <xf numFmtId="14" fontId="3" fillId="2" borderId="1" xfId="0" applyNumberFormat="1" applyFont="1" applyFill="1" applyBorder="1" applyAlignment="1">
      <alignment horizontal="center" vertical="top"/>
    </xf>
    <xf numFmtId="14" fontId="3" fillId="2" borderId="6" xfId="0" applyNumberFormat="1" applyFont="1" applyFill="1" applyBorder="1" applyAlignment="1">
      <alignment horizontal="center" vertical="top"/>
    </xf>
    <xf numFmtId="0" fontId="0" fillId="3" borderId="2" xfId="0" applyFill="1" applyBorder="1" applyAlignment="1">
      <alignment horizontal="center" wrapText="1"/>
    </xf>
    <xf numFmtId="0" fontId="9" fillId="0" borderId="2" xfId="0" applyFont="1" applyBorder="1" applyAlignment="1">
      <alignment horizontal="center"/>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649431</xdr:colOff>
      <xdr:row>121</xdr:row>
      <xdr:rowOff>158461</xdr:rowOff>
    </xdr:from>
    <xdr:to>
      <xdr:col>8</xdr:col>
      <xdr:colOff>127417</xdr:colOff>
      <xdr:row>136</xdr:row>
      <xdr:rowOff>172300</xdr:rowOff>
    </xdr:to>
    <xdr:pic>
      <xdr:nvPicPr>
        <xdr:cNvPr id="1165" name="Picture 4">
          <a:extLst>
            <a:ext uri="{FF2B5EF4-FFF2-40B4-BE49-F238E27FC236}">
              <a16:creationId xmlns:a16="http://schemas.microsoft.com/office/drawing/2014/main" id="{00000000-0008-0000-0000-00008D04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229590" y="27902188"/>
          <a:ext cx="3954736"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137</xdr:row>
      <xdr:rowOff>106505</xdr:rowOff>
    </xdr:from>
    <xdr:to>
      <xdr:col>8</xdr:col>
      <xdr:colOff>121226</xdr:colOff>
      <xdr:row>152</xdr:row>
      <xdr:rowOff>129005</xdr:rowOff>
    </xdr:to>
    <xdr:pic>
      <xdr:nvPicPr>
        <xdr:cNvPr id="1166" name="Picture 5">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238250" y="30906891"/>
          <a:ext cx="3939885"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401507</xdr:colOff>
      <xdr:row>65</xdr:row>
      <xdr:rowOff>173580</xdr:rowOff>
    </xdr:from>
    <xdr:to>
      <xdr:col>30</xdr:col>
      <xdr:colOff>188710</xdr:colOff>
      <xdr:row>80</xdr:row>
      <xdr:rowOff>130425</xdr:rowOff>
    </xdr:to>
    <xdr:pic>
      <xdr:nvPicPr>
        <xdr:cNvPr id="10" name="Picture 9">
          <a:extLst>
            <a:ext uri="{FF2B5EF4-FFF2-40B4-BE49-F238E27FC236}">
              <a16:creationId xmlns:a16="http://schemas.microsoft.com/office/drawing/2014/main" id="{68F25E45-14D2-7656-1813-21450BE46A72}"/>
            </a:ext>
          </a:extLst>
        </xdr:cNvPr>
        <xdr:cNvPicPr>
          <a:picLocks noChangeAspect="1"/>
        </xdr:cNvPicPr>
      </xdr:nvPicPr>
      <xdr:blipFill>
        <a:blip xmlns:r="http://schemas.openxmlformats.org/officeDocument/2006/relationships" r:embed="rId3"/>
        <a:stretch>
          <a:fillRect/>
        </a:stretch>
      </xdr:blipFill>
      <xdr:spPr>
        <a:xfrm>
          <a:off x="11932360" y="15682521"/>
          <a:ext cx="6443497" cy="5082976"/>
        </a:xfrm>
        <a:prstGeom prst="rect">
          <a:avLst/>
        </a:prstGeom>
      </xdr:spPr>
    </xdr:pic>
    <xdr:clientData/>
  </xdr:twoCellAnchor>
  <xdr:twoCellAnchor editAs="oneCell">
    <xdr:from>
      <xdr:col>15</xdr:col>
      <xdr:colOff>56927</xdr:colOff>
      <xdr:row>53</xdr:row>
      <xdr:rowOff>201257</xdr:rowOff>
    </xdr:from>
    <xdr:to>
      <xdr:col>26</xdr:col>
      <xdr:colOff>187059</xdr:colOff>
      <xdr:row>71</xdr:row>
      <xdr:rowOff>75202</xdr:rowOff>
    </xdr:to>
    <xdr:pic>
      <xdr:nvPicPr>
        <xdr:cNvPr id="11" name="Picture 10">
          <a:extLst>
            <a:ext uri="{FF2B5EF4-FFF2-40B4-BE49-F238E27FC236}">
              <a16:creationId xmlns:a16="http://schemas.microsoft.com/office/drawing/2014/main" id="{CDD5A01C-EB49-A688-0CDA-ABB8B872F6BA}"/>
            </a:ext>
          </a:extLst>
        </xdr:cNvPr>
        <xdr:cNvPicPr>
          <a:picLocks noChangeAspect="1"/>
        </xdr:cNvPicPr>
      </xdr:nvPicPr>
      <xdr:blipFill>
        <a:blip xmlns:r="http://schemas.openxmlformats.org/officeDocument/2006/relationships" r:embed="rId4"/>
        <a:stretch>
          <a:fillRect/>
        </a:stretch>
      </xdr:blipFill>
      <xdr:spPr>
        <a:xfrm>
          <a:off x="9167309" y="12774257"/>
          <a:ext cx="6786426" cy="4098563"/>
        </a:xfrm>
        <a:prstGeom prst="rect">
          <a:avLst/>
        </a:prstGeom>
      </xdr:spPr>
    </xdr:pic>
    <xdr:clientData/>
  </xdr:twoCellAnchor>
  <xdr:twoCellAnchor>
    <xdr:from>
      <xdr:col>11</xdr:col>
      <xdr:colOff>85360</xdr:colOff>
      <xdr:row>80</xdr:row>
      <xdr:rowOff>48357</xdr:rowOff>
    </xdr:from>
    <xdr:to>
      <xdr:col>21</xdr:col>
      <xdr:colOff>380635</xdr:colOff>
      <xdr:row>115</xdr:row>
      <xdr:rowOff>76932</xdr:rowOff>
    </xdr:to>
    <xdr:grpSp>
      <xdr:nvGrpSpPr>
        <xdr:cNvPr id="13" name="Group 12"/>
        <xdr:cNvGrpSpPr/>
      </xdr:nvGrpSpPr>
      <xdr:grpSpPr>
        <a:xfrm>
          <a:off x="6762385" y="20622357"/>
          <a:ext cx="6391275" cy="6696075"/>
          <a:chOff x="-78764" y="2030635"/>
          <a:chExt cx="6988579" cy="6879413"/>
        </a:xfrm>
      </xdr:grpSpPr>
      <xdr:pic>
        <xdr:nvPicPr>
          <xdr:cNvPr id="20" name="Picture 19" descr="https://vsjcllp.vsjadon.com/upload/insp-236695-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56777" y="6750048"/>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6695-843.jp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764" y="2030635"/>
            <a:ext cx="3405793" cy="4528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6695-845.jp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04022" y="2030635"/>
            <a:ext cx="3405793" cy="45284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6695-9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3808" y="6750048"/>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205154</xdr:colOff>
      <xdr:row>80</xdr:row>
      <xdr:rowOff>68097</xdr:rowOff>
    </xdr:from>
    <xdr:to>
      <xdr:col>9</xdr:col>
      <xdr:colOff>233729</xdr:colOff>
      <xdr:row>120</xdr:row>
      <xdr:rowOff>51288</xdr:rowOff>
    </xdr:to>
    <xdr:grpSp>
      <xdr:nvGrpSpPr>
        <xdr:cNvPr id="12" name="Group 11"/>
        <xdr:cNvGrpSpPr/>
      </xdr:nvGrpSpPr>
      <xdr:grpSpPr>
        <a:xfrm>
          <a:off x="205154" y="20642097"/>
          <a:ext cx="5829300" cy="7603191"/>
          <a:chOff x="42637" y="209356"/>
          <a:chExt cx="6856987" cy="8375470"/>
        </a:xfrm>
      </xdr:grpSpPr>
      <xdr:pic>
        <xdr:nvPicPr>
          <xdr:cNvPr id="14" name="Picture 13" descr="https://vsjcllp.vsjadon.com/upload/insp-246821-92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86151" y="209356"/>
            <a:ext cx="2877731" cy="3836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6821-9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279624" y="4171974"/>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6821-928.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7200" y="209357"/>
            <a:ext cx="2877731" cy="3836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6821-151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89676" y="6419516"/>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6821-135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95237" y="4171974"/>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6821-214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2637" y="4171974"/>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6821-214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95237" y="6424826"/>
            <a:ext cx="16210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6821-214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47837" y="4171974"/>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12</xdr:col>
      <xdr:colOff>0</xdr:colOff>
      <xdr:row>41</xdr:row>
      <xdr:rowOff>22412</xdr:rowOff>
    </xdr:from>
    <xdr:to>
      <xdr:col>23</xdr:col>
      <xdr:colOff>221715</xdr:colOff>
      <xdr:row>47</xdr:row>
      <xdr:rowOff>182474</xdr:rowOff>
    </xdr:to>
    <xdr:pic>
      <xdr:nvPicPr>
        <xdr:cNvPr id="2" name="Picture 1"/>
        <xdr:cNvPicPr>
          <a:picLocks noChangeAspect="1"/>
        </xdr:cNvPicPr>
      </xdr:nvPicPr>
      <xdr:blipFill>
        <a:blip xmlns:r="http://schemas.openxmlformats.org/officeDocument/2006/relationships" r:embed="rId17"/>
        <a:stretch>
          <a:fillRect/>
        </a:stretch>
      </xdr:blipFill>
      <xdr:spPr>
        <a:xfrm>
          <a:off x="7295029" y="8751794"/>
          <a:ext cx="6878010" cy="2715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0</xdr:row>
      <xdr:rowOff>180975</xdr:rowOff>
    </xdr:from>
    <xdr:to>
      <xdr:col>9</xdr:col>
      <xdr:colOff>209550</xdr:colOff>
      <xdr:row>30</xdr:row>
      <xdr:rowOff>95250</xdr:rowOff>
    </xdr:to>
    <xdr:pic>
      <xdr:nvPicPr>
        <xdr:cNvPr id="3080" name="Picture 1">
          <a:extLst>
            <a:ext uri="{FF2B5EF4-FFF2-40B4-BE49-F238E27FC236}">
              <a16:creationId xmlns:a16="http://schemas.microsoft.com/office/drawing/2014/main" id="{00000000-0008-0000-0200-000008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5791" b="21036"/>
        <a:stretch>
          <a:fillRect/>
        </a:stretch>
      </xdr:blipFill>
      <xdr:spPr bwMode="auto">
        <a:xfrm>
          <a:off x="1924050" y="180975"/>
          <a:ext cx="3848100" cy="56292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4XUt11NZ7ASX95Pc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2"/>
  <sheetViews>
    <sheetView tabSelected="1" view="pageBreakPreview" zoomScaleNormal="100" zoomScaleSheetLayoutView="100" zoomScalePageLayoutView="85" workbookViewId="0">
      <selection activeCell="L8" sqref="L8"/>
    </sheetView>
  </sheetViews>
  <sheetFormatPr defaultRowHeight="15" x14ac:dyDescent="0.25"/>
  <cols>
    <col min="1" max="1" width="8.7109375" customWidth="1"/>
    <col min="2" max="2" width="9.85546875" customWidth="1"/>
    <col min="3" max="3" width="14.42578125" customWidth="1"/>
    <col min="4" max="4" width="7.28515625" customWidth="1"/>
    <col min="5" max="5" width="6.85546875" customWidth="1"/>
    <col min="6" max="7" width="9" customWidth="1"/>
    <col min="8" max="8" width="10.7109375" customWidth="1"/>
    <col min="9" max="9" width="11.140625" customWidth="1"/>
    <col min="10" max="10" width="9.5703125" customWidth="1"/>
    <col min="11" max="11" width="3.5703125" customWidth="1"/>
  </cols>
  <sheetData>
    <row r="1" spans="1:10" ht="43.9" customHeight="1" x14ac:dyDescent="0.25">
      <c r="A1" s="89" t="s">
        <v>195</v>
      </c>
      <c r="B1" s="90"/>
      <c r="C1" s="90"/>
      <c r="D1" s="90"/>
      <c r="E1" s="90"/>
      <c r="F1" s="90"/>
      <c r="G1" s="90"/>
      <c r="H1" s="90"/>
      <c r="I1" s="90"/>
      <c r="J1" s="91"/>
    </row>
    <row r="2" spans="1:10" x14ac:dyDescent="0.25">
      <c r="A2" s="39" t="s">
        <v>34</v>
      </c>
      <c r="B2" s="40"/>
      <c r="C2" s="40"/>
      <c r="D2" s="40"/>
      <c r="E2" s="40"/>
      <c r="F2" s="40"/>
      <c r="G2" s="40"/>
      <c r="H2" s="40"/>
      <c r="I2" s="40"/>
      <c r="J2" s="41"/>
    </row>
    <row r="3" spans="1:10" x14ac:dyDescent="0.25">
      <c r="A3" s="42" t="s">
        <v>0</v>
      </c>
      <c r="B3" s="43"/>
      <c r="C3" s="43"/>
      <c r="D3" s="43"/>
      <c r="E3" s="44"/>
      <c r="F3" s="45" t="str">
        <f ca="1">TEXT(TODAY(),"DD/MM/YYYY")</f>
        <v>15/09/2025</v>
      </c>
      <c r="G3" s="46"/>
      <c r="H3" s="46"/>
      <c r="I3" s="46"/>
      <c r="J3" s="47"/>
    </row>
    <row r="4" spans="1:10" x14ac:dyDescent="0.25">
      <c r="A4" s="42" t="s">
        <v>1</v>
      </c>
      <c r="B4" s="43"/>
      <c r="C4" s="43"/>
      <c r="D4" s="43"/>
      <c r="E4" s="44"/>
      <c r="F4" s="48" t="s">
        <v>126</v>
      </c>
      <c r="G4" s="49"/>
      <c r="H4" s="49"/>
      <c r="I4" s="49"/>
      <c r="J4" s="50"/>
    </row>
    <row r="5" spans="1:10" x14ac:dyDescent="0.25">
      <c r="A5" s="42" t="s">
        <v>2</v>
      </c>
      <c r="B5" s="43"/>
      <c r="C5" s="43"/>
      <c r="D5" s="43"/>
      <c r="E5" s="44"/>
      <c r="F5" s="45">
        <v>45908</v>
      </c>
      <c r="G5" s="46"/>
      <c r="H5" s="46"/>
      <c r="I5" s="46"/>
      <c r="J5" s="47"/>
    </row>
    <row r="6" spans="1:10" ht="16.5" customHeight="1" x14ac:dyDescent="0.25">
      <c r="A6" s="42" t="s">
        <v>3</v>
      </c>
      <c r="B6" s="43"/>
      <c r="C6" s="43"/>
      <c r="D6" s="43"/>
      <c r="E6" s="44"/>
      <c r="F6" s="51" t="s">
        <v>136</v>
      </c>
      <c r="G6" s="52"/>
      <c r="H6" s="52"/>
      <c r="I6" s="52"/>
      <c r="J6" s="53"/>
    </row>
    <row r="7" spans="1:10" ht="15" customHeight="1" x14ac:dyDescent="0.25">
      <c r="A7" s="42" t="s">
        <v>4</v>
      </c>
      <c r="B7" s="43"/>
      <c r="C7" s="43"/>
      <c r="D7" s="43"/>
      <c r="E7" s="44"/>
      <c r="F7" s="51" t="s">
        <v>136</v>
      </c>
      <c r="G7" s="52"/>
      <c r="H7" s="52"/>
      <c r="I7" s="52"/>
      <c r="J7" s="53"/>
    </row>
    <row r="8" spans="1:10" x14ac:dyDescent="0.25">
      <c r="A8" s="42" t="s">
        <v>5</v>
      </c>
      <c r="B8" s="43"/>
      <c r="C8" s="43"/>
      <c r="D8" s="43"/>
      <c r="E8" s="44"/>
      <c r="F8" s="54" t="s">
        <v>127</v>
      </c>
      <c r="G8" s="55"/>
      <c r="H8" s="55"/>
      <c r="I8" s="55"/>
      <c r="J8" s="56"/>
    </row>
    <row r="9" spans="1:10" x14ac:dyDescent="0.25">
      <c r="A9" s="48" t="s">
        <v>196</v>
      </c>
      <c r="B9" s="43"/>
      <c r="C9" s="43"/>
      <c r="D9" s="43"/>
      <c r="E9" s="44"/>
      <c r="F9" s="48" t="s">
        <v>197</v>
      </c>
      <c r="G9" s="49"/>
      <c r="H9" s="49"/>
      <c r="I9" s="49"/>
      <c r="J9" s="50"/>
    </row>
    <row r="10" spans="1:10" x14ac:dyDescent="0.25">
      <c r="A10" s="42" t="s">
        <v>6</v>
      </c>
      <c r="B10" s="43"/>
      <c r="C10" s="43"/>
      <c r="D10" s="43"/>
      <c r="E10" s="44"/>
      <c r="F10" s="48" t="s">
        <v>128</v>
      </c>
      <c r="G10" s="49"/>
      <c r="H10" s="49"/>
      <c r="I10" s="49"/>
      <c r="J10" s="50"/>
    </row>
    <row r="11" spans="1:10" ht="36" customHeight="1" x14ac:dyDescent="0.25">
      <c r="A11" s="48" t="s">
        <v>153</v>
      </c>
      <c r="B11" s="43"/>
      <c r="C11" s="43"/>
      <c r="D11" s="43"/>
      <c r="E11" s="44"/>
      <c r="F11" s="51" t="s">
        <v>200</v>
      </c>
      <c r="G11" s="49"/>
      <c r="H11" s="49"/>
      <c r="I11" s="49"/>
      <c r="J11" s="50"/>
    </row>
    <row r="12" spans="1:10" hidden="1" x14ac:dyDescent="0.25">
      <c r="A12" s="57" t="s">
        <v>52</v>
      </c>
      <c r="B12" s="57"/>
      <c r="C12" s="48" t="s">
        <v>129</v>
      </c>
      <c r="D12" s="49"/>
      <c r="E12" s="49"/>
      <c r="F12" s="49"/>
      <c r="G12" s="50"/>
      <c r="H12" s="3" t="s">
        <v>53</v>
      </c>
      <c r="I12" s="58" t="s">
        <v>130</v>
      </c>
      <c r="J12" s="58"/>
    </row>
    <row r="13" spans="1:10" ht="31.5" customHeight="1" x14ac:dyDescent="0.25">
      <c r="A13" s="138" t="s">
        <v>54</v>
      </c>
      <c r="B13" s="138"/>
      <c r="C13" s="51" t="s">
        <v>149</v>
      </c>
      <c r="D13" s="49"/>
      <c r="E13" s="49"/>
      <c r="F13" s="49"/>
      <c r="G13" s="49"/>
      <c r="H13" s="49"/>
      <c r="I13" s="49"/>
      <c r="J13" s="50"/>
    </row>
    <row r="14" spans="1:10" x14ac:dyDescent="0.25">
      <c r="A14" s="48" t="s">
        <v>55</v>
      </c>
      <c r="B14" s="50"/>
      <c r="C14" s="83" t="s">
        <v>137</v>
      </c>
      <c r="D14" s="84"/>
      <c r="E14" s="85"/>
      <c r="F14" s="51" t="s">
        <v>56</v>
      </c>
      <c r="G14" s="53"/>
      <c r="H14" s="51" t="s">
        <v>131</v>
      </c>
      <c r="I14" s="52"/>
      <c r="J14" s="53"/>
    </row>
    <row r="15" spans="1:10" x14ac:dyDescent="0.25">
      <c r="A15" s="48" t="s">
        <v>7</v>
      </c>
      <c r="B15" s="50"/>
      <c r="C15" s="83" t="s">
        <v>139</v>
      </c>
      <c r="D15" s="84"/>
      <c r="E15" s="85"/>
      <c r="F15" s="51" t="s">
        <v>57</v>
      </c>
      <c r="G15" s="53"/>
      <c r="H15" s="51" t="s">
        <v>138</v>
      </c>
      <c r="I15" s="52"/>
      <c r="J15" s="53"/>
    </row>
    <row r="16" spans="1:10" x14ac:dyDescent="0.25">
      <c r="A16" s="48" t="s">
        <v>8</v>
      </c>
      <c r="B16" s="50"/>
      <c r="C16" s="83" t="s">
        <v>132</v>
      </c>
      <c r="D16" s="84"/>
      <c r="E16" s="85"/>
      <c r="F16" s="51" t="s">
        <v>58</v>
      </c>
      <c r="G16" s="53"/>
      <c r="H16" s="51" t="s">
        <v>140</v>
      </c>
      <c r="I16" s="52"/>
      <c r="J16" s="53"/>
    </row>
    <row r="17" spans="1:10" ht="32.25" customHeight="1" x14ac:dyDescent="0.25">
      <c r="A17" s="48" t="s">
        <v>59</v>
      </c>
      <c r="B17" s="50"/>
      <c r="C17" s="83" t="s">
        <v>141</v>
      </c>
      <c r="D17" s="84"/>
      <c r="E17" s="85"/>
      <c r="F17" s="51" t="s">
        <v>45</v>
      </c>
      <c r="G17" s="53"/>
      <c r="H17" s="51" t="s">
        <v>142</v>
      </c>
      <c r="I17" s="52"/>
      <c r="J17" s="53"/>
    </row>
    <row r="18" spans="1:10" ht="15" customHeight="1" x14ac:dyDescent="0.25">
      <c r="A18" s="77" t="s">
        <v>47</v>
      </c>
      <c r="B18" s="78"/>
      <c r="C18" s="78"/>
      <c r="D18" s="78"/>
      <c r="E18" s="79"/>
      <c r="F18" s="146" t="s">
        <v>143</v>
      </c>
      <c r="G18" s="147"/>
      <c r="H18" s="147"/>
      <c r="I18" s="147"/>
      <c r="J18" s="148"/>
    </row>
    <row r="19" spans="1:10" x14ac:dyDescent="0.25">
      <c r="A19" s="80"/>
      <c r="B19" s="81"/>
      <c r="C19" s="81"/>
      <c r="D19" s="81"/>
      <c r="E19" s="82"/>
      <c r="F19" s="149"/>
      <c r="G19" s="150"/>
      <c r="H19" s="150"/>
      <c r="I19" s="150"/>
      <c r="J19" s="151"/>
    </row>
    <row r="20" spans="1:10" ht="15" customHeight="1" x14ac:dyDescent="0.25">
      <c r="A20" s="77" t="s">
        <v>148</v>
      </c>
      <c r="B20" s="144"/>
      <c r="C20" s="144"/>
      <c r="D20" s="144"/>
      <c r="E20" s="145"/>
      <c r="F20" s="77" t="s">
        <v>35</v>
      </c>
      <c r="G20" s="78"/>
      <c r="H20" s="78"/>
      <c r="I20" s="78"/>
      <c r="J20" s="79"/>
    </row>
    <row r="21" spans="1:10" x14ac:dyDescent="0.25">
      <c r="A21" s="42" t="s">
        <v>9</v>
      </c>
      <c r="B21" s="43"/>
      <c r="C21" s="43"/>
      <c r="D21" s="43"/>
      <c r="E21" s="44"/>
      <c r="F21" s="93" t="s">
        <v>102</v>
      </c>
      <c r="G21" s="94"/>
      <c r="H21" s="94"/>
      <c r="I21" s="94"/>
      <c r="J21" s="95"/>
    </row>
    <row r="22" spans="1:10" x14ac:dyDescent="0.25">
      <c r="A22" s="42" t="s">
        <v>10</v>
      </c>
      <c r="B22" s="43"/>
      <c r="C22" s="43"/>
      <c r="D22" s="43"/>
      <c r="E22" s="44"/>
      <c r="F22" s="93" t="s">
        <v>46</v>
      </c>
      <c r="G22" s="94"/>
      <c r="H22" s="94"/>
      <c r="I22" s="94"/>
      <c r="J22" s="95"/>
    </row>
    <row r="23" spans="1:10" x14ac:dyDescent="0.25">
      <c r="A23" s="42" t="s">
        <v>11</v>
      </c>
      <c r="B23" s="43"/>
      <c r="C23" s="43"/>
      <c r="D23" s="43"/>
      <c r="E23" s="44"/>
      <c r="F23" s="93" t="s">
        <v>36</v>
      </c>
      <c r="G23" s="94"/>
      <c r="H23" s="94"/>
      <c r="I23" s="94"/>
      <c r="J23" s="95"/>
    </row>
    <row r="24" spans="1:10" x14ac:dyDescent="0.25">
      <c r="A24" s="42" t="s">
        <v>26</v>
      </c>
      <c r="B24" s="43"/>
      <c r="C24" s="43"/>
      <c r="D24" s="43"/>
      <c r="E24" s="44"/>
      <c r="F24" s="93" t="s">
        <v>60</v>
      </c>
      <c r="G24" s="142"/>
      <c r="H24" s="142"/>
      <c r="I24" s="142"/>
      <c r="J24" s="143"/>
    </row>
    <row r="25" spans="1:10" x14ac:dyDescent="0.25">
      <c r="A25" s="73" t="s">
        <v>12</v>
      </c>
      <c r="B25" s="74"/>
      <c r="C25" s="73" t="s">
        <v>13</v>
      </c>
      <c r="D25" s="74"/>
      <c r="E25" s="75" t="s">
        <v>14</v>
      </c>
      <c r="F25" s="74"/>
      <c r="G25" s="75" t="s">
        <v>44</v>
      </c>
      <c r="H25" s="76"/>
      <c r="I25" s="73" t="s">
        <v>15</v>
      </c>
      <c r="J25" s="74"/>
    </row>
    <row r="26" spans="1:10" x14ac:dyDescent="0.25">
      <c r="A26" s="75" t="s">
        <v>16</v>
      </c>
      <c r="B26" s="76"/>
      <c r="C26" s="75" t="s">
        <v>43</v>
      </c>
      <c r="D26" s="76"/>
      <c r="E26" s="75" t="s">
        <v>43</v>
      </c>
      <c r="F26" s="76"/>
      <c r="G26" s="75" t="s">
        <v>43</v>
      </c>
      <c r="H26" s="76"/>
      <c r="I26" s="75" t="s">
        <v>43</v>
      </c>
      <c r="J26" s="76"/>
    </row>
    <row r="27" spans="1:10" x14ac:dyDescent="0.25">
      <c r="A27" s="73" t="s">
        <v>17</v>
      </c>
      <c r="B27" s="74"/>
      <c r="C27" s="75" t="s">
        <v>133</v>
      </c>
      <c r="D27" s="76"/>
      <c r="E27" s="75" t="s">
        <v>7</v>
      </c>
      <c r="F27" s="76"/>
      <c r="G27" s="75" t="s">
        <v>133</v>
      </c>
      <c r="H27" s="76"/>
      <c r="I27" s="51" t="s">
        <v>147</v>
      </c>
      <c r="J27" s="53"/>
    </row>
    <row r="28" spans="1:10" x14ac:dyDescent="0.25">
      <c r="A28" s="48" t="s">
        <v>51</v>
      </c>
      <c r="B28" s="49"/>
      <c r="C28" s="49"/>
      <c r="D28" s="49"/>
      <c r="E28" s="49"/>
      <c r="F28" s="49"/>
      <c r="G28" s="49"/>
      <c r="H28" s="49"/>
      <c r="I28" s="49"/>
      <c r="J28" s="50"/>
    </row>
    <row r="29" spans="1:10" x14ac:dyDescent="0.25">
      <c r="A29" s="48" t="s">
        <v>37</v>
      </c>
      <c r="B29" s="49"/>
      <c r="C29" s="49"/>
      <c r="D29" s="49"/>
      <c r="E29" s="49"/>
      <c r="F29" s="49"/>
      <c r="G29" s="49"/>
      <c r="H29" s="49"/>
      <c r="I29" s="49"/>
      <c r="J29" s="50"/>
    </row>
    <row r="30" spans="1:10" x14ac:dyDescent="0.25">
      <c r="A30" s="48" t="s">
        <v>31</v>
      </c>
      <c r="B30" s="50"/>
      <c r="C30" s="54" t="s">
        <v>194</v>
      </c>
      <c r="D30" s="55"/>
      <c r="E30" s="55"/>
      <c r="F30" s="55"/>
      <c r="G30" s="55"/>
      <c r="H30" s="55"/>
      <c r="I30" s="55"/>
      <c r="J30" s="56"/>
    </row>
    <row r="31" spans="1:10" x14ac:dyDescent="0.25">
      <c r="A31" s="48" t="s">
        <v>191</v>
      </c>
      <c r="B31" s="50"/>
      <c r="C31" s="153" t="s">
        <v>192</v>
      </c>
      <c r="D31" s="49"/>
      <c r="E31" s="49"/>
      <c r="F31" s="49"/>
      <c r="G31" s="49"/>
      <c r="H31" s="49"/>
      <c r="I31" s="49"/>
      <c r="J31" s="50"/>
    </row>
    <row r="32" spans="1:10" x14ac:dyDescent="0.25">
      <c r="A32" s="54" t="s">
        <v>18</v>
      </c>
      <c r="B32" s="55"/>
      <c r="C32" s="55"/>
      <c r="D32" s="55"/>
      <c r="E32" s="55"/>
      <c r="F32" s="55"/>
      <c r="G32" s="55"/>
      <c r="H32" s="55"/>
      <c r="I32" s="55"/>
      <c r="J32" s="56"/>
    </row>
    <row r="33" spans="1:10" ht="15" customHeight="1" x14ac:dyDescent="0.25">
      <c r="A33" s="77" t="s">
        <v>193</v>
      </c>
      <c r="B33" s="78"/>
      <c r="C33" s="78"/>
      <c r="D33" s="78"/>
      <c r="E33" s="78"/>
      <c r="F33" s="78"/>
      <c r="G33" s="78"/>
      <c r="H33" s="78"/>
      <c r="I33" s="78"/>
      <c r="J33" s="79"/>
    </row>
    <row r="34" spans="1:10" x14ac:dyDescent="0.25">
      <c r="A34" s="80"/>
      <c r="B34" s="81"/>
      <c r="C34" s="81"/>
      <c r="D34" s="81"/>
      <c r="E34" s="81"/>
      <c r="F34" s="81"/>
      <c r="G34" s="81"/>
      <c r="H34" s="81"/>
      <c r="I34" s="81"/>
      <c r="J34" s="82"/>
    </row>
    <row r="35" spans="1:10" ht="16.5" customHeight="1" x14ac:dyDescent="0.25">
      <c r="A35" s="48" t="s">
        <v>61</v>
      </c>
      <c r="B35" s="43"/>
      <c r="C35" s="43"/>
      <c r="D35" s="43"/>
      <c r="E35" s="44"/>
      <c r="F35" s="51" t="s">
        <v>134</v>
      </c>
      <c r="G35" s="52"/>
      <c r="H35" s="52"/>
      <c r="I35" s="52"/>
      <c r="J35" s="53"/>
    </row>
    <row r="36" spans="1:10" x14ac:dyDescent="0.25">
      <c r="A36" s="42" t="s">
        <v>19</v>
      </c>
      <c r="B36" s="43"/>
      <c r="C36" s="43"/>
      <c r="D36" s="43"/>
      <c r="E36" s="44"/>
      <c r="F36" s="48">
        <v>2.5</v>
      </c>
      <c r="G36" s="49"/>
      <c r="H36" s="49"/>
      <c r="I36" s="49"/>
      <c r="J36" s="50"/>
    </row>
    <row r="37" spans="1:10" x14ac:dyDescent="0.25">
      <c r="A37" s="42" t="s">
        <v>20</v>
      </c>
      <c r="B37" s="43"/>
      <c r="C37" s="43"/>
      <c r="D37" s="43"/>
      <c r="E37" s="44"/>
      <c r="F37" s="48">
        <v>0</v>
      </c>
      <c r="G37" s="49"/>
      <c r="H37" s="49"/>
      <c r="I37" s="49"/>
      <c r="J37" s="50"/>
    </row>
    <row r="38" spans="1:10" x14ac:dyDescent="0.25">
      <c r="A38" s="42" t="s">
        <v>21</v>
      </c>
      <c r="B38" s="43"/>
      <c r="C38" s="43"/>
      <c r="D38" s="43"/>
      <c r="E38" s="44"/>
      <c r="F38" s="48">
        <v>2.5</v>
      </c>
      <c r="G38" s="49"/>
      <c r="H38" s="49"/>
      <c r="I38" s="49"/>
      <c r="J38" s="50"/>
    </row>
    <row r="39" spans="1:10" x14ac:dyDescent="0.25">
      <c r="A39" s="48" t="s">
        <v>62</v>
      </c>
      <c r="B39" s="43"/>
      <c r="C39" s="43"/>
      <c r="D39" s="43"/>
      <c r="E39" s="44"/>
      <c r="F39" s="48" t="s">
        <v>135</v>
      </c>
      <c r="G39" s="49"/>
      <c r="H39" s="49"/>
      <c r="I39" s="49"/>
      <c r="J39" s="50"/>
    </row>
    <row r="40" spans="1:10" x14ac:dyDescent="0.25">
      <c r="A40" s="42" t="s">
        <v>22</v>
      </c>
      <c r="B40" s="43"/>
      <c r="C40" s="43"/>
      <c r="D40" s="43"/>
      <c r="E40" s="44"/>
      <c r="F40" s="48">
        <v>1</v>
      </c>
      <c r="G40" s="49"/>
      <c r="H40" s="49"/>
      <c r="I40" s="49"/>
      <c r="J40" s="50"/>
    </row>
    <row r="41" spans="1:10" x14ac:dyDescent="0.25">
      <c r="A41" s="54" t="s">
        <v>64</v>
      </c>
      <c r="B41" s="55"/>
      <c r="C41" s="55"/>
      <c r="D41" s="55"/>
      <c r="E41" s="55"/>
      <c r="F41" s="55"/>
      <c r="G41" s="55"/>
      <c r="H41" s="55"/>
      <c r="I41" s="55"/>
      <c r="J41" s="56"/>
    </row>
    <row r="42" spans="1:10" ht="16.5" customHeight="1" x14ac:dyDescent="0.25">
      <c r="A42" s="138" t="s">
        <v>63</v>
      </c>
      <c r="B42" s="138"/>
      <c r="C42" s="67" t="str">
        <f>C12</f>
        <v>CHE/A-5009/BP (WS)/AR</v>
      </c>
      <c r="D42" s="68"/>
      <c r="E42" s="68"/>
      <c r="F42" s="69"/>
      <c r="G42" s="4" t="s">
        <v>53</v>
      </c>
      <c r="H42" s="67" t="str">
        <f>I12</f>
        <v>04/04/2016.</v>
      </c>
      <c r="I42" s="68"/>
      <c r="J42" s="69"/>
    </row>
    <row r="43" spans="1:10" ht="31.5" customHeight="1" x14ac:dyDescent="0.25">
      <c r="A43" s="51" t="s">
        <v>65</v>
      </c>
      <c r="B43" s="53"/>
      <c r="C43" s="139" t="str">
        <f>C42</f>
        <v>CHE/A-5009/BP (WS)/AR</v>
      </c>
      <c r="D43" s="140"/>
      <c r="E43" s="140"/>
      <c r="F43" s="141"/>
      <c r="G43" s="36" t="s">
        <v>53</v>
      </c>
      <c r="H43" s="139" t="str">
        <f>H42</f>
        <v>04/04/2016.</v>
      </c>
      <c r="I43" s="140" t="s">
        <v>38</v>
      </c>
      <c r="J43" s="141"/>
    </row>
    <row r="44" spans="1:10" ht="75" customHeight="1" x14ac:dyDescent="0.25">
      <c r="A44" s="51" t="s">
        <v>66</v>
      </c>
      <c r="B44" s="53"/>
      <c r="C44" s="154" t="s">
        <v>188</v>
      </c>
      <c r="D44" s="155"/>
      <c r="E44" s="155"/>
      <c r="F44" s="156"/>
      <c r="G44" s="37" t="s">
        <v>53</v>
      </c>
      <c r="H44" s="38" t="s">
        <v>187</v>
      </c>
      <c r="I44" s="157" t="s">
        <v>189</v>
      </c>
      <c r="J44" s="157"/>
    </row>
    <row r="45" spans="1:10" x14ac:dyDescent="0.25">
      <c r="A45" s="48" t="s">
        <v>39</v>
      </c>
      <c r="B45" s="49"/>
      <c r="C45" s="49"/>
      <c r="D45" s="49"/>
      <c r="E45" s="50"/>
      <c r="F45" s="48" t="s">
        <v>40</v>
      </c>
      <c r="G45" s="49"/>
      <c r="H45" s="50"/>
      <c r="I45" s="48" t="s">
        <v>48</v>
      </c>
      <c r="J45" s="50"/>
    </row>
    <row r="46" spans="1:10" ht="47.25" customHeight="1" x14ac:dyDescent="0.25">
      <c r="A46" s="57" t="s">
        <v>73</v>
      </c>
      <c r="B46" s="57"/>
      <c r="C46" s="57"/>
      <c r="D46" s="158" t="str">
        <f>H44</f>
        <v>19/06/2018.</v>
      </c>
      <c r="E46" s="159"/>
      <c r="F46" s="58" t="s">
        <v>67</v>
      </c>
      <c r="G46" s="92"/>
      <c r="H46" s="83" t="s">
        <v>198</v>
      </c>
      <c r="I46" s="68"/>
      <c r="J46" s="69"/>
    </row>
    <row r="47" spans="1:10" x14ac:dyDescent="0.25">
      <c r="A47" s="135" t="s">
        <v>23</v>
      </c>
      <c r="B47" s="136"/>
      <c r="C47" s="136"/>
      <c r="D47" s="136"/>
      <c r="E47" s="136"/>
      <c r="F47" s="136"/>
      <c r="G47" s="136"/>
      <c r="H47" s="136"/>
      <c r="I47" s="136"/>
      <c r="J47" s="137"/>
    </row>
    <row r="48" spans="1:10" x14ac:dyDescent="0.25">
      <c r="A48" s="48" t="s">
        <v>101</v>
      </c>
      <c r="B48" s="49"/>
      <c r="C48" s="50"/>
      <c r="D48" s="75"/>
      <c r="E48" s="76"/>
      <c r="F48" s="152" t="s">
        <v>68</v>
      </c>
      <c r="G48" s="152"/>
      <c r="H48" s="152"/>
      <c r="I48" s="86" t="s">
        <v>43</v>
      </c>
      <c r="J48" s="86"/>
    </row>
    <row r="49" spans="1:12" x14ac:dyDescent="0.25">
      <c r="A49" s="2" t="s">
        <v>69</v>
      </c>
      <c r="B49" s="16"/>
      <c r="C49" s="51" t="s">
        <v>145</v>
      </c>
      <c r="D49" s="52"/>
      <c r="E49" s="52"/>
      <c r="F49" s="52"/>
      <c r="G49" s="52"/>
      <c r="H49" s="52"/>
      <c r="I49" s="52"/>
      <c r="J49" s="53"/>
    </row>
    <row r="50" spans="1:12" x14ac:dyDescent="0.25">
      <c r="A50" s="2" t="s">
        <v>144</v>
      </c>
      <c r="B50" s="16"/>
      <c r="C50" s="48" t="s">
        <v>186</v>
      </c>
      <c r="D50" s="49"/>
      <c r="E50" s="49"/>
      <c r="F50" s="49"/>
      <c r="G50" s="49"/>
      <c r="H50" s="49"/>
      <c r="I50" s="49"/>
      <c r="J50" s="50"/>
    </row>
    <row r="51" spans="1:12" x14ac:dyDescent="0.25">
      <c r="A51" s="48" t="s">
        <v>41</v>
      </c>
      <c r="B51" s="49"/>
      <c r="C51" s="49"/>
      <c r="D51" s="49"/>
      <c r="E51" s="50"/>
      <c r="F51" s="51" t="s">
        <v>190</v>
      </c>
      <c r="G51" s="52"/>
      <c r="H51" s="52"/>
      <c r="I51" s="52"/>
      <c r="J51" s="53"/>
    </row>
    <row r="52" spans="1:12" ht="15.75" thickBot="1" x14ac:dyDescent="0.3">
      <c r="A52" s="48" t="s">
        <v>49</v>
      </c>
      <c r="B52" s="49"/>
      <c r="C52" s="49"/>
      <c r="D52" s="49"/>
      <c r="E52" s="49"/>
      <c r="F52" s="49"/>
      <c r="G52" s="49"/>
      <c r="H52" s="49"/>
      <c r="I52" s="49"/>
      <c r="J52" s="50"/>
    </row>
    <row r="53" spans="1:12" ht="15.75" x14ac:dyDescent="0.25">
      <c r="A53" s="121" t="s">
        <v>154</v>
      </c>
      <c r="B53" s="122"/>
      <c r="C53" s="123" t="s">
        <v>186</v>
      </c>
      <c r="D53" s="124"/>
      <c r="E53" s="124"/>
      <c r="F53" s="124"/>
      <c r="G53" s="124"/>
      <c r="H53" s="124"/>
      <c r="I53" s="124"/>
      <c r="J53" s="125"/>
      <c r="K53" s="19" t="str">
        <f ca="1">IF(D66=100%,"All work Completed. Possession granted to the Building.",IF(D65=100%,"All work Completed, Waiting for OC",K54&amp;""&amp;K55&amp;""&amp;L54&amp;""&amp;L53&amp;" "&amp;L55))</f>
        <v>Excavation, Plinth Completed, RCC upto 18 Slab, Brickwork upto 16 Floor, Internal Plaster upto 16 Floor, External Plaster upto 16 Floor, Flooring upto 16 Floor, Painting upto 16 Floor, Finishing upto 16 Floor, Possession upto 16 Floor Completed</v>
      </c>
      <c r="L53" s="20" t="str">
        <f ca="1">(IF(C59=(D54+G54+I54),"",IF(C59&gt;0,", RCC upto "&amp;C59&amp;" Slab","")))&amp;(IF(C60=I54,"",IF(C60&gt;0,", Brickwork upto "&amp;C60&amp;" Floor","")))&amp;(IF(C61=I54,"",IF(C61&gt;0,", Internal Plaster upto "&amp;C61&amp;" Floor","")))&amp;(IF(C62=I54,"",IF(C62&gt;0,", External Plaster upto "&amp;C62&amp;" Floor","")))&amp;(IF(C63=I54,"",IF(C63&gt;0,", Flooring upto "&amp;C63&amp;" Floor","")))&amp;(IF(C64=I54,"",IF(C64&gt;0,", Painting upto "&amp;C64&amp;" Floor","")))&amp;(IF(C65=I54,"",IF(C65&gt;0,", Finishing upto "&amp;C65&amp;" Floor","")))&amp;(IF(C66=I54,"",IF(C66&gt;0,", Possession upto "&amp;C66&amp;" Floor","")))</f>
        <v>, RCC upto 18 Slab, Brickwork upto 16 Floor, Internal Plaster upto 16 Floor, External Plaster upto 16 Floor, Flooring upto 16 Floor, Painting upto 16 Floor, Finishing upto 16 Floor, Possession upto 16 Floor</v>
      </c>
    </row>
    <row r="54" spans="1:12" ht="15.75" x14ac:dyDescent="0.25">
      <c r="A54" s="21" t="s">
        <v>155</v>
      </c>
      <c r="B54" s="22">
        <v>0</v>
      </c>
      <c r="C54" s="22" t="s">
        <v>156</v>
      </c>
      <c r="D54" s="22">
        <v>1</v>
      </c>
      <c r="E54" s="22"/>
      <c r="F54" s="22" t="s">
        <v>157</v>
      </c>
      <c r="G54" s="22">
        <v>0</v>
      </c>
      <c r="H54" s="22" t="s">
        <v>158</v>
      </c>
      <c r="I54" s="126">
        <f ca="1">--TRIM(RIGHT(SUBSTITUTE(LEFT(C53,_xlfn.AGGREGATE(16,6,FIND({0,1,2,3,4,5,6,7,8,9},C53,ROW(INDIRECT("1:"&amp;LEN(C53)))),1))," ",REPT(" ",LEN(C53))),LEN(C53)))</f>
        <v>22</v>
      </c>
      <c r="J54" s="127"/>
      <c r="K54" s="23" t="str">
        <f ca="1">IF(D57=100%,"Excavation","")&amp;IF(D58=100%,", Plinth","")&amp;IF(D59=100%,", RCC Slab","")&amp;IF(D60=100%,", Brickwork","")&amp;IF(D61=100%,", Internal Plaster","")&amp;IF(D62=100%,", External Plaster","")&amp;IF(D63=100%,", Flooring","")&amp;IF(D64=100%,", Painting","")&amp;IF(D65=100%,", Building common Amenities","")</f>
        <v>Excavation, Plinth</v>
      </c>
      <c r="L54" s="24" t="str">
        <f ca="1">(IF(C57=0,"Work not yet Started.",IF(D57=25%,"Piling work in process",IF(D57=50%,"Excavation work in process",IF(D57=100%,"","0")))))&amp;(IF(C58=0%,"",IF(C58=L59,", Footing work is process",IF(C58=L60,", Footing work Completed",IF(C58=L61,", 1st Basement Completed",IF(C58=L62,", 1st &amp; 2nd Basement Completed",IF(C58=L63,", 1st to 3rd Basement Completed",IF(C58=L64,", 1st to 4th Basement Completed",IF(C58=L65,", Plinth work is process",IF(C58=L66,"","0"))))))))))</f>
        <v/>
      </c>
    </row>
    <row r="55" spans="1:12" ht="66" customHeight="1" x14ac:dyDescent="0.25">
      <c r="A55" s="128" t="s">
        <v>159</v>
      </c>
      <c r="B55" s="129"/>
      <c r="C55" s="130" t="str">
        <f ca="1">K53</f>
        <v>Excavation, Plinth Completed, RCC upto 18 Slab, Brickwork upto 16 Floor, Internal Plaster upto 16 Floor, External Plaster upto 16 Floor, Flooring upto 16 Floor, Painting upto 16 Floor, Finishing upto 16 Floor, Possession upto 16 Floor Completed</v>
      </c>
      <c r="D55" s="131"/>
      <c r="E55" s="131"/>
      <c r="F55" s="131"/>
      <c r="G55" s="131"/>
      <c r="H55" s="131"/>
      <c r="I55" s="131"/>
      <c r="J55" s="132"/>
      <c r="K55" s="23" t="str">
        <f ca="1">IF(K54&lt;&gt;""," Completed","")</f>
        <v xml:space="preserve"> Completed</v>
      </c>
      <c r="L55" s="24" t="str">
        <f ca="1">IF(L53&lt;&gt;"","Completed","")</f>
        <v>Completed</v>
      </c>
    </row>
    <row r="56" spans="1:12" ht="15.75" x14ac:dyDescent="0.25">
      <c r="A56" s="107" t="s">
        <v>27</v>
      </c>
      <c r="B56" s="108"/>
      <c r="C56" s="35" t="s">
        <v>160</v>
      </c>
      <c r="D56" s="87" t="s">
        <v>161</v>
      </c>
      <c r="E56" s="88"/>
      <c r="F56" s="87" t="s">
        <v>162</v>
      </c>
      <c r="G56" s="88"/>
      <c r="H56" s="87" t="s">
        <v>163</v>
      </c>
      <c r="I56" s="133"/>
      <c r="J56" s="134"/>
      <c r="K56" s="25" t="s">
        <v>164</v>
      </c>
      <c r="L56" s="26">
        <f ca="1">I54*25%</f>
        <v>5.5</v>
      </c>
    </row>
    <row r="57" spans="1:12" ht="15.75" x14ac:dyDescent="0.25">
      <c r="A57" s="107" t="s">
        <v>165</v>
      </c>
      <c r="B57" s="108"/>
      <c r="C57" s="32">
        <v>22</v>
      </c>
      <c r="D57" s="105">
        <f ca="1">((100/I54)*C57)/100</f>
        <v>1.0000000000000002</v>
      </c>
      <c r="E57" s="106"/>
      <c r="F57" s="105">
        <f ca="1">(((C58/I54*10)+(40/(D54+G54+I54)*C59)+(7.5/(I54)*C60)+(7.5/(I54)*C61)+(10/I54*C62)+(10/I54*C63)+(5/I54*C64)+(5/I54*C65)+(5/I54*C66))/100)</f>
        <v>0.77667984189723327</v>
      </c>
      <c r="G57" s="106"/>
      <c r="H57" s="105">
        <f ca="1">((((C57/I54)*20)+((C58/I54)*25)+(30/(I54+G54+D54)*C59)+(5/I54*C60)+(5/I54*C61)+(5/I54*C62)+(5/I54*C63)+(0/I54*C64)+(0/I54*C65)+(5/I54*C66))/100)</f>
        <v>0.86660079051383421</v>
      </c>
      <c r="I57" s="113"/>
      <c r="J57" s="114"/>
      <c r="K57" s="25" t="s">
        <v>166</v>
      </c>
      <c r="L57" s="27">
        <f ca="1">I54*50%</f>
        <v>11</v>
      </c>
    </row>
    <row r="58" spans="1:12" ht="15.75" x14ac:dyDescent="0.25">
      <c r="A58" s="107" t="s">
        <v>28</v>
      </c>
      <c r="B58" s="108"/>
      <c r="C58" s="33">
        <f ca="1">L66</f>
        <v>22</v>
      </c>
      <c r="D58" s="105">
        <f ca="1">((100/I54)*C58)/100</f>
        <v>1.0000000000000002</v>
      </c>
      <c r="E58" s="106"/>
      <c r="F58" s="109"/>
      <c r="G58" s="110"/>
      <c r="H58" s="109"/>
      <c r="I58" s="115"/>
      <c r="J58" s="116"/>
      <c r="K58" s="25" t="s">
        <v>167</v>
      </c>
      <c r="L58" s="27">
        <f ca="1">I54</f>
        <v>22</v>
      </c>
    </row>
    <row r="59" spans="1:12" ht="15.75" x14ac:dyDescent="0.25">
      <c r="A59" s="107" t="s">
        <v>168</v>
      </c>
      <c r="B59" s="108"/>
      <c r="C59" s="33">
        <v>18</v>
      </c>
      <c r="D59" s="105">
        <f ca="1">((100/(D54+G54+I54))*C59)/100</f>
        <v>0.78260869565217395</v>
      </c>
      <c r="E59" s="106"/>
      <c r="F59" s="109"/>
      <c r="G59" s="110"/>
      <c r="H59" s="109"/>
      <c r="I59" s="115"/>
      <c r="J59" s="116"/>
      <c r="K59" s="25" t="s">
        <v>169</v>
      </c>
      <c r="L59" s="28">
        <f ca="1">(IF(B54&gt;1,(I54/(B54+2)),I54/4))</f>
        <v>5.5</v>
      </c>
    </row>
    <row r="60" spans="1:12" ht="15.75" x14ac:dyDescent="0.25">
      <c r="A60" s="107" t="s">
        <v>170</v>
      </c>
      <c r="B60" s="108" t="s">
        <v>171</v>
      </c>
      <c r="C60" s="32">
        <v>16</v>
      </c>
      <c r="D60" s="105">
        <f ca="1">((100/I54)*C60)/100</f>
        <v>0.72727272727272729</v>
      </c>
      <c r="E60" s="106"/>
      <c r="F60" s="109"/>
      <c r="G60" s="110"/>
      <c r="H60" s="109"/>
      <c r="I60" s="115"/>
      <c r="J60" s="116"/>
      <c r="K60" s="25" t="s">
        <v>172</v>
      </c>
      <c r="L60" s="28">
        <f ca="1">(IF(B54&gt;1,(I54/(B54+2)+L59),I54/4+L59))</f>
        <v>11</v>
      </c>
    </row>
    <row r="61" spans="1:12" ht="15.75" x14ac:dyDescent="0.25">
      <c r="A61" s="107" t="s">
        <v>173</v>
      </c>
      <c r="B61" s="108" t="s">
        <v>171</v>
      </c>
      <c r="C61" s="32">
        <v>16</v>
      </c>
      <c r="D61" s="105">
        <f ca="1">((100/I54)*C61)/100</f>
        <v>0.72727272727272729</v>
      </c>
      <c r="E61" s="106"/>
      <c r="F61" s="109"/>
      <c r="G61" s="110"/>
      <c r="H61" s="109"/>
      <c r="I61" s="115"/>
      <c r="J61" s="116"/>
      <c r="K61" s="25" t="s">
        <v>174</v>
      </c>
      <c r="L61" s="28">
        <f>(IF(B54&gt;1,(I54/(B54+2)+L60),0))</f>
        <v>0</v>
      </c>
    </row>
    <row r="62" spans="1:12" ht="15.75" x14ac:dyDescent="0.25">
      <c r="A62" s="107" t="s">
        <v>175</v>
      </c>
      <c r="B62" s="108" t="s">
        <v>176</v>
      </c>
      <c r="C62" s="32">
        <v>16</v>
      </c>
      <c r="D62" s="105">
        <f ca="1">((100/(I54))*C62)/100</f>
        <v>0.72727272727272729</v>
      </c>
      <c r="E62" s="106"/>
      <c r="F62" s="109"/>
      <c r="G62" s="110"/>
      <c r="H62" s="109"/>
      <c r="I62" s="115"/>
      <c r="J62" s="116"/>
      <c r="K62" s="25" t="s">
        <v>177</v>
      </c>
      <c r="L62" s="28">
        <f>(IF(B54&gt;2,(I54/(B54+2)+L61),0))</f>
        <v>0</v>
      </c>
    </row>
    <row r="63" spans="1:12" ht="15.75" x14ac:dyDescent="0.25">
      <c r="A63" s="107" t="s">
        <v>178</v>
      </c>
      <c r="B63" s="108" t="s">
        <v>178</v>
      </c>
      <c r="C63" s="32">
        <v>16</v>
      </c>
      <c r="D63" s="105">
        <f ca="1">((100/I54)*C63)/100</f>
        <v>0.72727272727272729</v>
      </c>
      <c r="E63" s="106"/>
      <c r="F63" s="109"/>
      <c r="G63" s="110"/>
      <c r="H63" s="109"/>
      <c r="I63" s="115"/>
      <c r="J63" s="116"/>
      <c r="K63" s="25" t="s">
        <v>179</v>
      </c>
      <c r="L63" s="29">
        <f>(IF(B54&gt;3,(I54/(B54+2)+L62),0))</f>
        <v>0</v>
      </c>
    </row>
    <row r="64" spans="1:12" ht="15.75" x14ac:dyDescent="0.25">
      <c r="A64" s="107" t="s">
        <v>180</v>
      </c>
      <c r="B64" s="108"/>
      <c r="C64" s="32">
        <v>16</v>
      </c>
      <c r="D64" s="105">
        <f ca="1">((100/I54)*C64)/100</f>
        <v>0.72727272727272729</v>
      </c>
      <c r="E64" s="106"/>
      <c r="F64" s="109"/>
      <c r="G64" s="110"/>
      <c r="H64" s="109"/>
      <c r="I64" s="115"/>
      <c r="J64" s="116"/>
      <c r="K64" s="25" t="s">
        <v>181</v>
      </c>
      <c r="L64" s="28">
        <f>(IF(B54&gt;4,(I54/(B54+2)+L63),0))</f>
        <v>0</v>
      </c>
    </row>
    <row r="65" spans="1:12" ht="15.75" x14ac:dyDescent="0.25">
      <c r="A65" s="107" t="s">
        <v>182</v>
      </c>
      <c r="B65" s="108" t="s">
        <v>182</v>
      </c>
      <c r="C65" s="32">
        <v>16</v>
      </c>
      <c r="D65" s="105">
        <f ca="1">((100/(I54))*C65)/100</f>
        <v>0.72727272727272729</v>
      </c>
      <c r="E65" s="106"/>
      <c r="F65" s="109"/>
      <c r="G65" s="110"/>
      <c r="H65" s="109"/>
      <c r="I65" s="115"/>
      <c r="J65" s="116"/>
      <c r="K65" s="25" t="s">
        <v>183</v>
      </c>
      <c r="L65" s="28">
        <f ca="1">(IF(B54=1,(I54/(B54+3)+L60),IF(B54=0,(I54/4+L60),IF(B54&gt;1,0))))</f>
        <v>16.5</v>
      </c>
    </row>
    <row r="66" spans="1:12" ht="16.5" thickBot="1" x14ac:dyDescent="0.3">
      <c r="A66" s="119" t="s">
        <v>184</v>
      </c>
      <c r="B66" s="120"/>
      <c r="C66" s="34">
        <v>16</v>
      </c>
      <c r="D66" s="97">
        <f ca="1">((100/(I54))*C66)/100</f>
        <v>0.72727272727272729</v>
      </c>
      <c r="E66" s="98"/>
      <c r="F66" s="111"/>
      <c r="G66" s="112"/>
      <c r="H66" s="111"/>
      <c r="I66" s="117"/>
      <c r="J66" s="118"/>
      <c r="K66" s="30" t="s">
        <v>185</v>
      </c>
      <c r="L66" s="31">
        <f ca="1">(IF(B54&gt;1.5,(I54/(B54+2)+L60+MAX(0,L61-L60)+MAX(0,L62-L61)+MAX(0,L63-L62)+MAX(0,L64-L63)+MAX(0,L65-L64)),IF(B54=1,(I54/(B54+3)+L65),IF(B54=0,I54/4+L65))))</f>
        <v>22</v>
      </c>
    </row>
    <row r="67" spans="1:12" x14ac:dyDescent="0.25">
      <c r="A67" s="48" t="s">
        <v>50</v>
      </c>
      <c r="B67" s="49"/>
      <c r="C67" s="49"/>
      <c r="D67" s="49"/>
      <c r="E67" s="49"/>
      <c r="F67" s="49"/>
      <c r="G67" s="49"/>
      <c r="H67" s="49"/>
      <c r="I67" s="49"/>
      <c r="J67" s="50"/>
    </row>
    <row r="68" spans="1:12" x14ac:dyDescent="0.25">
      <c r="A68" s="48" t="s">
        <v>42</v>
      </c>
      <c r="B68" s="49"/>
      <c r="C68" s="49"/>
      <c r="D68" s="49"/>
      <c r="E68" s="49"/>
      <c r="F68" s="49"/>
      <c r="G68" s="49"/>
      <c r="H68" s="49"/>
      <c r="I68" s="49"/>
      <c r="J68" s="50"/>
    </row>
    <row r="69" spans="1:12" ht="15" customHeight="1" x14ac:dyDescent="0.25">
      <c r="A69" s="99" t="s">
        <v>72</v>
      </c>
      <c r="B69" s="100"/>
      <c r="C69" s="100"/>
      <c r="D69" s="100"/>
      <c r="E69" s="100"/>
      <c r="F69" s="100"/>
      <c r="G69" s="100"/>
      <c r="H69" s="100"/>
      <c r="I69" s="100"/>
      <c r="J69" s="101"/>
    </row>
    <row r="70" spans="1:12" x14ac:dyDescent="0.25">
      <c r="A70" s="102"/>
      <c r="B70" s="103"/>
      <c r="C70" s="103"/>
      <c r="D70" s="103"/>
      <c r="E70" s="103"/>
      <c r="F70" s="103"/>
      <c r="G70" s="103"/>
      <c r="H70" s="103"/>
      <c r="I70" s="103"/>
      <c r="J70" s="104"/>
    </row>
    <row r="71" spans="1:12" x14ac:dyDescent="0.25">
      <c r="A71" s="96" t="s">
        <v>24</v>
      </c>
      <c r="B71" s="65"/>
      <c r="C71" s="65"/>
      <c r="D71" s="65"/>
      <c r="E71" s="65"/>
      <c r="F71" s="65"/>
      <c r="G71" s="65"/>
      <c r="H71" s="65"/>
      <c r="I71" s="65"/>
      <c r="J71" s="66"/>
    </row>
    <row r="72" spans="1:12" x14ac:dyDescent="0.25">
      <c r="A72" s="48" t="s">
        <v>96</v>
      </c>
      <c r="B72" s="43"/>
      <c r="C72" s="43"/>
      <c r="D72" s="43"/>
      <c r="E72" s="43"/>
      <c r="F72" s="44"/>
      <c r="G72" s="67">
        <v>15500</v>
      </c>
      <c r="H72" s="68"/>
      <c r="I72" s="68"/>
      <c r="J72" s="69"/>
    </row>
    <row r="73" spans="1:12" x14ac:dyDescent="0.25">
      <c r="A73" s="48" t="s">
        <v>70</v>
      </c>
      <c r="B73" s="43"/>
      <c r="C73" s="43"/>
      <c r="D73" s="43"/>
      <c r="E73" s="43"/>
      <c r="F73" s="44"/>
      <c r="G73" s="83" t="s">
        <v>146</v>
      </c>
      <c r="H73" s="84"/>
      <c r="I73" s="84"/>
      <c r="J73" s="85"/>
    </row>
    <row r="74" spans="1:12" x14ac:dyDescent="0.25">
      <c r="A74" s="48" t="s">
        <v>74</v>
      </c>
      <c r="B74" s="49"/>
      <c r="C74" s="49"/>
      <c r="D74" s="49"/>
      <c r="E74" s="49"/>
      <c r="F74" s="50"/>
      <c r="G74" s="83" t="s">
        <v>151</v>
      </c>
      <c r="H74" s="84"/>
      <c r="I74" s="84"/>
      <c r="J74" s="85"/>
    </row>
    <row r="75" spans="1:12" x14ac:dyDescent="0.25">
      <c r="A75" s="48" t="s">
        <v>97</v>
      </c>
      <c r="B75" s="43"/>
      <c r="C75" s="43"/>
      <c r="D75" s="43"/>
      <c r="E75" s="43"/>
      <c r="F75" s="44"/>
      <c r="G75" s="83" t="s">
        <v>150</v>
      </c>
      <c r="H75" s="84"/>
      <c r="I75" s="84"/>
      <c r="J75" s="85"/>
    </row>
    <row r="76" spans="1:12" s="1" customFormat="1" x14ac:dyDescent="0.25">
      <c r="A76" s="54" t="s">
        <v>71</v>
      </c>
      <c r="B76" s="65"/>
      <c r="C76" s="65"/>
      <c r="D76" s="65"/>
      <c r="E76" s="65"/>
      <c r="F76" s="66"/>
      <c r="G76" s="67">
        <f>G72*0.8</f>
        <v>12400</v>
      </c>
      <c r="H76" s="68"/>
      <c r="I76" s="68"/>
      <c r="J76" s="69"/>
    </row>
    <row r="77" spans="1:12" ht="168.75" customHeight="1" x14ac:dyDescent="0.25">
      <c r="A77" s="70" t="s">
        <v>201</v>
      </c>
      <c r="B77" s="71"/>
      <c r="C77" s="71"/>
      <c r="D77" s="71"/>
      <c r="E77" s="71"/>
      <c r="F77" s="71"/>
      <c r="G77" s="71"/>
      <c r="H77" s="71"/>
      <c r="I77" s="71"/>
      <c r="J77" s="72"/>
      <c r="L77" t="s">
        <v>199</v>
      </c>
    </row>
    <row r="78" spans="1:12" ht="15" customHeight="1" x14ac:dyDescent="0.25">
      <c r="A78" s="59" t="s">
        <v>25</v>
      </c>
      <c r="B78" s="60"/>
      <c r="C78" s="60"/>
      <c r="D78" s="60"/>
      <c r="E78" s="60"/>
      <c r="F78" s="60"/>
      <c r="G78" s="60"/>
      <c r="H78" s="60"/>
      <c r="I78" s="60"/>
      <c r="J78" s="61"/>
    </row>
    <row r="79" spans="1:12" ht="36.75" customHeight="1" x14ac:dyDescent="0.25">
      <c r="A79" s="62"/>
      <c r="B79" s="63"/>
      <c r="C79" s="63"/>
      <c r="D79" s="63"/>
      <c r="E79" s="63"/>
      <c r="F79" s="63"/>
      <c r="G79" s="63"/>
      <c r="H79" s="63"/>
      <c r="I79" s="63"/>
      <c r="J79" s="64"/>
    </row>
    <row r="80" spans="1:12" s="15" customFormat="1" ht="15.75" x14ac:dyDescent="0.25">
      <c r="A80" s="15" t="s">
        <v>124</v>
      </c>
      <c r="D80" s="15" t="str">
        <f>F8</f>
        <v>Ekta Apartments</v>
      </c>
    </row>
    <row r="122" spans="1:1" s="15" customFormat="1" ht="15.75" x14ac:dyDescent="0.25">
      <c r="A122" s="15" t="s">
        <v>125</v>
      </c>
    </row>
  </sheetData>
  <mergeCells count="162">
    <mergeCell ref="C30:J30"/>
    <mergeCell ref="H14:J14"/>
    <mergeCell ref="H15:J15"/>
    <mergeCell ref="H16:J16"/>
    <mergeCell ref="A14:B14"/>
    <mergeCell ref="A15:B15"/>
    <mergeCell ref="A16:B16"/>
    <mergeCell ref="C14:E14"/>
    <mergeCell ref="C15:E15"/>
    <mergeCell ref="C16:E16"/>
    <mergeCell ref="F14:G14"/>
    <mergeCell ref="F15:G15"/>
    <mergeCell ref="F16:G16"/>
    <mergeCell ref="I25:J25"/>
    <mergeCell ref="C42:F42"/>
    <mergeCell ref="A52:J52"/>
    <mergeCell ref="C49:J49"/>
    <mergeCell ref="F48:H48"/>
    <mergeCell ref="A48:C48"/>
    <mergeCell ref="A31:B31"/>
    <mergeCell ref="C31:J31"/>
    <mergeCell ref="C43:F43"/>
    <mergeCell ref="C44:F44"/>
    <mergeCell ref="I44:J44"/>
    <mergeCell ref="D46:E46"/>
    <mergeCell ref="A13:B13"/>
    <mergeCell ref="C13:J13"/>
    <mergeCell ref="A42:B42"/>
    <mergeCell ref="F40:J40"/>
    <mergeCell ref="A37:E37"/>
    <mergeCell ref="A38:E38"/>
    <mergeCell ref="H43:J43"/>
    <mergeCell ref="F24:J24"/>
    <mergeCell ref="A20:E20"/>
    <mergeCell ref="F20:J20"/>
    <mergeCell ref="F17:G17"/>
    <mergeCell ref="H17:J17"/>
    <mergeCell ref="A22:E22"/>
    <mergeCell ref="C17:E17"/>
    <mergeCell ref="F22:J22"/>
    <mergeCell ref="A18:E19"/>
    <mergeCell ref="F18:J19"/>
    <mergeCell ref="A26:B26"/>
    <mergeCell ref="F35:J35"/>
    <mergeCell ref="H42:J42"/>
    <mergeCell ref="F39:J39"/>
    <mergeCell ref="A41:J41"/>
    <mergeCell ref="A36:E36"/>
    <mergeCell ref="A40:E40"/>
    <mergeCell ref="A53:B53"/>
    <mergeCell ref="C53:J53"/>
    <mergeCell ref="I54:J54"/>
    <mergeCell ref="A55:B55"/>
    <mergeCell ref="C55:J55"/>
    <mergeCell ref="A56:B56"/>
    <mergeCell ref="D56:E56"/>
    <mergeCell ref="H56:J56"/>
    <mergeCell ref="A47:J47"/>
    <mergeCell ref="D48:E48"/>
    <mergeCell ref="C50:J50"/>
    <mergeCell ref="D58:E58"/>
    <mergeCell ref="A59:B59"/>
    <mergeCell ref="D59:E59"/>
    <mergeCell ref="A60:B60"/>
    <mergeCell ref="D60:E60"/>
    <mergeCell ref="A64:B64"/>
    <mergeCell ref="G73:J73"/>
    <mergeCell ref="A73:F73"/>
    <mergeCell ref="A57:B57"/>
    <mergeCell ref="D57:E57"/>
    <mergeCell ref="F57:G66"/>
    <mergeCell ref="H57:J66"/>
    <mergeCell ref="A58:B58"/>
    <mergeCell ref="D64:E64"/>
    <mergeCell ref="A65:B65"/>
    <mergeCell ref="D65:E65"/>
    <mergeCell ref="A66:B66"/>
    <mergeCell ref="A61:B61"/>
    <mergeCell ref="D61:E61"/>
    <mergeCell ref="A62:B62"/>
    <mergeCell ref="D62:E62"/>
    <mergeCell ref="A63:B63"/>
    <mergeCell ref="D63:E63"/>
    <mergeCell ref="G74:J74"/>
    <mergeCell ref="G72:J72"/>
    <mergeCell ref="A74:F74"/>
    <mergeCell ref="A72:F72"/>
    <mergeCell ref="A71:J71"/>
    <mergeCell ref="A67:J67"/>
    <mergeCell ref="A68:J68"/>
    <mergeCell ref="D66:E66"/>
    <mergeCell ref="A69:J70"/>
    <mergeCell ref="A1:J1"/>
    <mergeCell ref="A51:E51"/>
    <mergeCell ref="F51:J51"/>
    <mergeCell ref="A45:E45"/>
    <mergeCell ref="F45:H45"/>
    <mergeCell ref="A46:C46"/>
    <mergeCell ref="F46:G46"/>
    <mergeCell ref="A44:B44"/>
    <mergeCell ref="A39:E39"/>
    <mergeCell ref="A43:B43"/>
    <mergeCell ref="F23:J23"/>
    <mergeCell ref="C26:D26"/>
    <mergeCell ref="E26:F26"/>
    <mergeCell ref="G26:H26"/>
    <mergeCell ref="A17:B17"/>
    <mergeCell ref="I26:J26"/>
    <mergeCell ref="A25:B25"/>
    <mergeCell ref="C25:D25"/>
    <mergeCell ref="E25:F25"/>
    <mergeCell ref="G25:H25"/>
    <mergeCell ref="A21:E21"/>
    <mergeCell ref="F21:J21"/>
    <mergeCell ref="A23:E23"/>
    <mergeCell ref="A24:E24"/>
    <mergeCell ref="A78:J79"/>
    <mergeCell ref="A76:F76"/>
    <mergeCell ref="G76:J76"/>
    <mergeCell ref="A77:J77"/>
    <mergeCell ref="F36:J36"/>
    <mergeCell ref="I27:J27"/>
    <mergeCell ref="A28:J28"/>
    <mergeCell ref="A29:J29"/>
    <mergeCell ref="A32:J32"/>
    <mergeCell ref="A27:B27"/>
    <mergeCell ref="F38:J38"/>
    <mergeCell ref="C27:D27"/>
    <mergeCell ref="E27:F27"/>
    <mergeCell ref="G27:H27"/>
    <mergeCell ref="A30:B30"/>
    <mergeCell ref="A33:J34"/>
    <mergeCell ref="A35:E35"/>
    <mergeCell ref="F37:J37"/>
    <mergeCell ref="H46:J46"/>
    <mergeCell ref="A75:F75"/>
    <mergeCell ref="G75:J75"/>
    <mergeCell ref="I45:J45"/>
    <mergeCell ref="I48:J48"/>
    <mergeCell ref="F56:G56"/>
    <mergeCell ref="A7:E7"/>
    <mergeCell ref="F7:J7"/>
    <mergeCell ref="A10:E10"/>
    <mergeCell ref="F8:J8"/>
    <mergeCell ref="F10:J10"/>
    <mergeCell ref="A12:B12"/>
    <mergeCell ref="A8:E8"/>
    <mergeCell ref="A11:E11"/>
    <mergeCell ref="F11:J11"/>
    <mergeCell ref="I12:J12"/>
    <mergeCell ref="A9:E9"/>
    <mergeCell ref="F9:J9"/>
    <mergeCell ref="C12:G12"/>
    <mergeCell ref="A2:J2"/>
    <mergeCell ref="A3:E3"/>
    <mergeCell ref="F3:J3"/>
    <mergeCell ref="A4:E4"/>
    <mergeCell ref="F4:J4"/>
    <mergeCell ref="A6:E6"/>
    <mergeCell ref="F6:J6"/>
    <mergeCell ref="A5:E5"/>
    <mergeCell ref="F5:J5"/>
  </mergeCells>
  <phoneticPr fontId="0" type="noConversion"/>
  <hyperlinks>
    <hyperlink ref="C31" r:id="rId1"/>
  </hyperlinks>
  <pageMargins left="0.59055118110236227" right="0.59055118110236227" top="0.78740157480314965" bottom="0.78740157480314965" header="0.19685039370078741" footer="0.19685039370078741"/>
  <pageSetup paperSize="9" scale="93" fitToHeight="0" orientation="portrait" r:id="rId2"/>
  <headerFooter>
    <oddHeader>&amp;C&amp;"Times New Roman,Bold"&amp;20&amp;G</oddHeader>
    <oddFooter>&amp;L&amp;"Times New Roman,Bold"Ref No: &amp;F&amp;C&amp;G&amp;R&amp;P</oddFooter>
  </headerFooter>
  <rowBreaks count="3" manualBreakCount="3">
    <brk id="76" max="9" man="1"/>
    <brk id="79" max="16383" man="1"/>
    <brk id="121"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5" sqref="C15"/>
    </sheetView>
  </sheetViews>
  <sheetFormatPr defaultRowHeight="15" x14ac:dyDescent="0.25"/>
  <cols>
    <col min="1" max="1" width="11.28515625" customWidth="1"/>
    <col min="2" max="2" width="12" customWidth="1"/>
    <col min="3" max="3" width="14.5703125" customWidth="1"/>
    <col min="4" max="4" width="4" customWidth="1"/>
    <col min="5" max="5" width="11.42578125" style="14" customWidth="1"/>
    <col min="6" max="6" width="15.140625" customWidth="1"/>
    <col min="7" max="8" width="9.140625" hidden="1" customWidth="1"/>
    <col min="10" max="10" width="12.7109375" customWidth="1"/>
    <col min="11" max="11" width="15.140625" customWidth="1"/>
    <col min="14" max="14" width="16.5703125" customWidth="1"/>
  </cols>
  <sheetData>
    <row r="2" spans="1:15" x14ac:dyDescent="0.25">
      <c r="A2" t="s">
        <v>103</v>
      </c>
      <c r="B2" s="10" t="s">
        <v>104</v>
      </c>
      <c r="C2" s="10">
        <v>22</v>
      </c>
    </row>
    <row r="3" spans="1:15" x14ac:dyDescent="0.25">
      <c r="B3" t="s">
        <v>105</v>
      </c>
      <c r="C3" t="s">
        <v>106</v>
      </c>
    </row>
    <row r="4" spans="1:15" x14ac:dyDescent="0.25">
      <c r="A4" t="s">
        <v>107</v>
      </c>
      <c r="B4" s="5">
        <v>10</v>
      </c>
      <c r="C4" s="5">
        <v>10</v>
      </c>
      <c r="E4" s="14">
        <f>(100/B4)*C4</f>
        <v>100</v>
      </c>
    </row>
    <row r="5" spans="1:15" x14ac:dyDescent="0.25">
      <c r="A5" t="s">
        <v>108</v>
      </c>
      <c r="B5" t="s">
        <v>109</v>
      </c>
      <c r="C5" t="s">
        <v>110</v>
      </c>
      <c r="I5" s="5" t="s">
        <v>111</v>
      </c>
      <c r="J5" s="5" t="s">
        <v>112</v>
      </c>
      <c r="K5" s="5" t="s">
        <v>113</v>
      </c>
      <c r="L5" s="5" t="s">
        <v>30</v>
      </c>
      <c r="M5" s="5" t="s">
        <v>32</v>
      </c>
      <c r="N5" s="5" t="s">
        <v>114</v>
      </c>
      <c r="O5" s="5" t="s">
        <v>33</v>
      </c>
    </row>
    <row r="6" spans="1:15" x14ac:dyDescent="0.25">
      <c r="B6" s="5">
        <f>C2+1</f>
        <v>23</v>
      </c>
      <c r="C6" s="5">
        <v>17</v>
      </c>
      <c r="E6" s="14">
        <f>(100/B6)*C6</f>
        <v>73.91304347826086</v>
      </c>
      <c r="F6" s="11" t="s">
        <v>115</v>
      </c>
      <c r="I6" s="11">
        <f>C4</f>
        <v>10</v>
      </c>
      <c r="J6" s="11">
        <f>40/B6*C6</f>
        <v>29.565217391304348</v>
      </c>
      <c r="K6" s="11">
        <f>15/B8*C8</f>
        <v>10.909090909090908</v>
      </c>
      <c r="L6" s="11">
        <f>10/B10*C10</f>
        <v>7.2727272727272725</v>
      </c>
      <c r="M6" s="11">
        <f>10/B12*C12</f>
        <v>7.2727272727272725</v>
      </c>
      <c r="N6" s="11">
        <f>5/B14*C14</f>
        <v>0.45454545454545453</v>
      </c>
      <c r="O6" s="11">
        <f>5/B16*C16</f>
        <v>0</v>
      </c>
    </row>
    <row r="7" spans="1:15" x14ac:dyDescent="0.25">
      <c r="A7" t="s">
        <v>116</v>
      </c>
      <c r="B7" t="s">
        <v>117</v>
      </c>
      <c r="C7" t="s">
        <v>118</v>
      </c>
      <c r="F7" s="5" t="s">
        <v>119</v>
      </c>
      <c r="G7" s="5"/>
      <c r="H7" s="5"/>
      <c r="I7" s="5">
        <f>I6+20</f>
        <v>30</v>
      </c>
      <c r="J7" s="5">
        <f>30/B6*C6</f>
        <v>22.173913043478262</v>
      </c>
      <c r="K7" s="5">
        <f>15/B8*C8</f>
        <v>10.909090909090908</v>
      </c>
      <c r="L7" s="5">
        <f>10/B10*C10</f>
        <v>7.2727272727272725</v>
      </c>
      <c r="M7" s="5">
        <f>5/B12*C12</f>
        <v>3.6363636363636362</v>
      </c>
      <c r="N7" s="5">
        <f>5/B14*C14</f>
        <v>0.45454545454545453</v>
      </c>
      <c r="O7" s="5">
        <f>5/B16*C16</f>
        <v>0</v>
      </c>
    </row>
    <row r="8" spans="1:15" x14ac:dyDescent="0.25">
      <c r="B8" s="5">
        <f>C2</f>
        <v>22</v>
      </c>
      <c r="C8" s="5">
        <v>16</v>
      </c>
      <c r="E8" s="14">
        <f>(100/B8)*C8</f>
        <v>72.727272727272734</v>
      </c>
    </row>
    <row r="9" spans="1:15" x14ac:dyDescent="0.25">
      <c r="A9" t="s">
        <v>120</v>
      </c>
      <c r="B9" t="s">
        <v>117</v>
      </c>
      <c r="C9" t="s">
        <v>118</v>
      </c>
    </row>
    <row r="10" spans="1:15" x14ac:dyDescent="0.25">
      <c r="B10" s="5">
        <f>C2</f>
        <v>22</v>
      </c>
      <c r="C10" s="5">
        <v>16</v>
      </c>
      <c r="E10" s="14">
        <f>(100/B10)*C10</f>
        <v>72.727272727272734</v>
      </c>
    </row>
    <row r="11" spans="1:15" x14ac:dyDescent="0.25">
      <c r="A11" t="s">
        <v>32</v>
      </c>
      <c r="B11" t="s">
        <v>117</v>
      </c>
      <c r="C11" t="s">
        <v>118</v>
      </c>
    </row>
    <row r="12" spans="1:15" x14ac:dyDescent="0.25">
      <c r="B12" s="5">
        <f>C2</f>
        <v>22</v>
      </c>
      <c r="C12" s="5">
        <v>16</v>
      </c>
      <c r="E12" s="14">
        <f>(100/B12)*C12</f>
        <v>72.727272727272734</v>
      </c>
      <c r="I12" s="5"/>
      <c r="J12" s="5" t="s">
        <v>115</v>
      </c>
      <c r="K12" s="5" t="s">
        <v>121</v>
      </c>
      <c r="L12" t="s">
        <v>122</v>
      </c>
    </row>
    <row r="13" spans="1:15" ht="31.5" customHeight="1" x14ac:dyDescent="0.25">
      <c r="A13" s="12" t="s">
        <v>114</v>
      </c>
      <c r="B13" t="s">
        <v>117</v>
      </c>
      <c r="C13" t="s">
        <v>118</v>
      </c>
      <c r="I13" s="5" t="s">
        <v>28</v>
      </c>
      <c r="J13" s="5">
        <f>I6</f>
        <v>10</v>
      </c>
      <c r="K13" s="5">
        <f>I7</f>
        <v>30</v>
      </c>
      <c r="L13" t="s">
        <v>122</v>
      </c>
    </row>
    <row r="14" spans="1:15" x14ac:dyDescent="0.25">
      <c r="B14" s="5">
        <f>C2</f>
        <v>22</v>
      </c>
      <c r="C14" s="5">
        <v>2</v>
      </c>
      <c r="E14" s="14">
        <f>(100/B14)*C14</f>
        <v>9.0909090909090917</v>
      </c>
      <c r="I14" s="5" t="s">
        <v>29</v>
      </c>
      <c r="J14" s="5">
        <f>J6</f>
        <v>29.565217391304348</v>
      </c>
      <c r="K14" s="5">
        <f>J7</f>
        <v>22.173913043478262</v>
      </c>
    </row>
    <row r="15" spans="1:15" x14ac:dyDescent="0.25">
      <c r="A15" t="s">
        <v>33</v>
      </c>
      <c r="B15" t="s">
        <v>117</v>
      </c>
      <c r="C15" t="s">
        <v>118</v>
      </c>
      <c r="I15" s="5" t="s">
        <v>113</v>
      </c>
      <c r="J15" s="5">
        <f>K6</f>
        <v>10.909090909090908</v>
      </c>
      <c r="K15" s="5">
        <f>K7</f>
        <v>10.909090909090908</v>
      </c>
    </row>
    <row r="16" spans="1:15" x14ac:dyDescent="0.25">
      <c r="B16" s="5">
        <f>C2</f>
        <v>22</v>
      </c>
      <c r="C16" s="5">
        <v>0</v>
      </c>
      <c r="E16" s="14">
        <f>(100/B16)*C16</f>
        <v>0</v>
      </c>
      <c r="I16" s="5" t="s">
        <v>30</v>
      </c>
      <c r="J16" s="5">
        <f>L6</f>
        <v>7.2727272727272725</v>
      </c>
      <c r="K16" s="5">
        <f>L7</f>
        <v>7.2727272727272725</v>
      </c>
    </row>
    <row r="17" spans="9:11" x14ac:dyDescent="0.25">
      <c r="I17" s="5" t="s">
        <v>32</v>
      </c>
      <c r="J17" s="5">
        <f>M6</f>
        <v>7.2727272727272725</v>
      </c>
      <c r="K17" s="5">
        <f>M7</f>
        <v>3.6363636363636362</v>
      </c>
    </row>
    <row r="18" spans="9:11" ht="29.25" customHeight="1" x14ac:dyDescent="0.25">
      <c r="I18" s="13" t="s">
        <v>114</v>
      </c>
      <c r="J18" s="5">
        <f>N6</f>
        <v>0.45454545454545453</v>
      </c>
      <c r="K18" s="5">
        <f>N7</f>
        <v>0.45454545454545453</v>
      </c>
    </row>
    <row r="19" spans="9:11" x14ac:dyDescent="0.25">
      <c r="I19" s="5" t="s">
        <v>33</v>
      </c>
      <c r="J19" s="5">
        <f>O6</f>
        <v>0</v>
      </c>
      <c r="K19" s="5">
        <f>O7</f>
        <v>0</v>
      </c>
    </row>
    <row r="20" spans="9:11" x14ac:dyDescent="0.25">
      <c r="I20" s="5" t="s">
        <v>123</v>
      </c>
      <c r="J20" s="17">
        <f>J13+J14+J15+J16+J17+J18+J19</f>
        <v>65.474308300395251</v>
      </c>
      <c r="K20" s="17">
        <f>K13+K14+K15+K16+K17+K18+K19</f>
        <v>74.446640316205531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M16" sqref="M16"/>
    </sheetView>
  </sheetViews>
  <sheetFormatPr defaultRowHeight="15" x14ac:dyDescent="0.25"/>
  <cols>
    <col min="1" max="1" width="10.28515625" bestFit="1" customWidth="1"/>
  </cols>
  <sheetData>
    <row r="2" spans="1:2" x14ac:dyDescent="0.25">
      <c r="A2" s="18">
        <v>44239</v>
      </c>
      <c r="B2" t="s">
        <v>152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5" x14ac:dyDescent="0.25"/>
  <sheetData>
    <row r="2" spans="2:13" x14ac:dyDescent="0.25">
      <c r="C2" s="8" t="s">
        <v>94</v>
      </c>
      <c r="D2" s="160"/>
      <c r="E2" s="160"/>
    </row>
    <row r="3" spans="2:13" x14ac:dyDescent="0.25">
      <c r="E3" s="7"/>
      <c r="F3" s="7"/>
      <c r="G3" s="7"/>
      <c r="H3" s="7"/>
      <c r="I3" s="7"/>
      <c r="J3" s="7"/>
    </row>
    <row r="4" spans="2:13" x14ac:dyDescent="0.25">
      <c r="B4" s="8" t="s">
        <v>95</v>
      </c>
      <c r="C4" s="6" t="s">
        <v>75</v>
      </c>
      <c r="D4" s="161" t="s">
        <v>76</v>
      </c>
      <c r="E4" s="161"/>
      <c r="F4" s="161"/>
      <c r="G4" s="9"/>
      <c r="H4" s="161" t="s">
        <v>77</v>
      </c>
      <c r="I4" s="161"/>
      <c r="J4" s="161"/>
      <c r="K4" s="161" t="s">
        <v>78</v>
      </c>
      <c r="L4" s="161"/>
      <c r="M4" s="161"/>
    </row>
    <row r="5" spans="2:13" x14ac:dyDescent="0.25">
      <c r="B5" s="8">
        <v>1</v>
      </c>
      <c r="C5" s="6"/>
      <c r="D5" s="6" t="s">
        <v>79</v>
      </c>
      <c r="E5" s="6" t="s">
        <v>80</v>
      </c>
      <c r="F5" s="6" t="s">
        <v>81</v>
      </c>
      <c r="G5" s="6"/>
      <c r="H5" s="6" t="s">
        <v>79</v>
      </c>
      <c r="I5" s="6" t="s">
        <v>80</v>
      </c>
      <c r="J5" s="6" t="s">
        <v>81</v>
      </c>
      <c r="K5" s="6" t="s">
        <v>79</v>
      </c>
      <c r="L5" s="6" t="s">
        <v>80</v>
      </c>
      <c r="M5" s="6" t="s">
        <v>81</v>
      </c>
    </row>
    <row r="6" spans="2:13" x14ac:dyDescent="0.25">
      <c r="C6" s="5" t="s">
        <v>82</v>
      </c>
      <c r="D6" s="5"/>
      <c r="E6" s="5"/>
      <c r="F6" s="5">
        <f>D6*E6</f>
        <v>0</v>
      </c>
      <c r="G6" s="5" t="s">
        <v>98</v>
      </c>
      <c r="H6" s="5"/>
      <c r="I6" s="5"/>
      <c r="J6" s="5">
        <f>H6*I6</f>
        <v>0</v>
      </c>
      <c r="K6" s="5"/>
      <c r="L6" s="5"/>
      <c r="M6" s="5">
        <f>K6*L6</f>
        <v>0</v>
      </c>
    </row>
    <row r="7" spans="2:13" x14ac:dyDescent="0.25">
      <c r="C7" s="5"/>
      <c r="D7" s="5"/>
      <c r="E7" s="5"/>
      <c r="F7" s="5">
        <f t="shared" ref="F7:F33" si="0">D7*E7</f>
        <v>0</v>
      </c>
      <c r="G7" s="5" t="s">
        <v>99</v>
      </c>
      <c r="H7" s="5"/>
      <c r="I7" s="5"/>
      <c r="J7" s="5">
        <f t="shared" ref="J7:J29" si="1">H7*I7</f>
        <v>0</v>
      </c>
      <c r="K7" s="5"/>
      <c r="L7" s="5"/>
      <c r="M7" s="5">
        <f t="shared" ref="M7:M29" si="2">K7*L7</f>
        <v>0</v>
      </c>
    </row>
    <row r="8" spans="2:13" x14ac:dyDescent="0.25">
      <c r="C8" s="5"/>
      <c r="D8" s="5"/>
      <c r="E8" s="5"/>
      <c r="F8" s="5">
        <f t="shared" si="0"/>
        <v>0</v>
      </c>
      <c r="G8" s="5"/>
      <c r="H8" s="5"/>
      <c r="I8" s="5"/>
      <c r="J8" s="5">
        <f t="shared" si="1"/>
        <v>0</v>
      </c>
      <c r="K8" s="5"/>
      <c r="L8" s="5"/>
      <c r="M8" s="5">
        <f t="shared" si="2"/>
        <v>0</v>
      </c>
    </row>
    <row r="9" spans="2:13" x14ac:dyDescent="0.25">
      <c r="C9" s="5" t="s">
        <v>85</v>
      </c>
      <c r="D9" s="5"/>
      <c r="E9" s="5"/>
      <c r="F9" s="5">
        <f t="shared" si="0"/>
        <v>0</v>
      </c>
      <c r="G9" s="5" t="s">
        <v>98</v>
      </c>
      <c r="H9" s="5"/>
      <c r="I9" s="5"/>
      <c r="J9" s="5">
        <f t="shared" si="1"/>
        <v>0</v>
      </c>
      <c r="K9" s="5"/>
      <c r="L9" s="5"/>
      <c r="M9" s="5">
        <f t="shared" si="2"/>
        <v>0</v>
      </c>
    </row>
    <row r="10" spans="2:13" x14ac:dyDescent="0.25">
      <c r="C10" s="5"/>
      <c r="D10" s="5"/>
      <c r="E10" s="5"/>
      <c r="F10" s="5">
        <f t="shared" si="0"/>
        <v>0</v>
      </c>
      <c r="G10" s="5" t="s">
        <v>99</v>
      </c>
      <c r="H10" s="5"/>
      <c r="I10" s="5"/>
      <c r="J10" s="5">
        <f t="shared" si="1"/>
        <v>0</v>
      </c>
      <c r="K10" s="5"/>
      <c r="L10" s="5"/>
      <c r="M10" s="5">
        <f t="shared" si="2"/>
        <v>0</v>
      </c>
    </row>
    <row r="11" spans="2:13" x14ac:dyDescent="0.25">
      <c r="C11" s="5"/>
      <c r="D11" s="5"/>
      <c r="E11" s="5"/>
      <c r="F11" s="5">
        <f t="shared" si="0"/>
        <v>0</v>
      </c>
      <c r="G11" s="5"/>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t="s">
        <v>83</v>
      </c>
      <c r="D13" s="5"/>
      <c r="E13" s="5"/>
      <c r="F13" s="5">
        <f t="shared" si="0"/>
        <v>0</v>
      </c>
      <c r="G13" s="5" t="s">
        <v>98</v>
      </c>
      <c r="H13" s="5"/>
      <c r="I13" s="5"/>
      <c r="J13" s="5">
        <f t="shared" si="1"/>
        <v>0</v>
      </c>
      <c r="K13" s="5"/>
      <c r="L13" s="5"/>
      <c r="M13" s="5">
        <f t="shared" si="2"/>
        <v>0</v>
      </c>
    </row>
    <row r="14" spans="2:13" x14ac:dyDescent="0.25">
      <c r="C14" s="5"/>
      <c r="D14" s="5"/>
      <c r="E14" s="5"/>
      <c r="F14" s="5">
        <f t="shared" si="0"/>
        <v>0</v>
      </c>
      <c r="G14" s="5" t="s">
        <v>99</v>
      </c>
      <c r="H14" s="5"/>
      <c r="I14" s="5"/>
      <c r="J14" s="5">
        <f t="shared" si="1"/>
        <v>0</v>
      </c>
      <c r="K14" s="5"/>
      <c r="L14" s="5"/>
      <c r="M14" s="5">
        <f t="shared" si="2"/>
        <v>0</v>
      </c>
    </row>
    <row r="15" spans="2:13" x14ac:dyDescent="0.25">
      <c r="C15" s="5"/>
      <c r="D15" s="5"/>
      <c r="E15" s="5"/>
      <c r="F15" s="5">
        <f t="shared" si="0"/>
        <v>0</v>
      </c>
      <c r="G15" s="5"/>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t="s">
        <v>84</v>
      </c>
      <c r="D17" s="5"/>
      <c r="E17" s="5"/>
      <c r="F17" s="5">
        <f t="shared" si="0"/>
        <v>0</v>
      </c>
      <c r="G17" s="5" t="s">
        <v>98</v>
      </c>
      <c r="H17" s="5"/>
      <c r="I17" s="5"/>
      <c r="J17" s="5">
        <f t="shared" si="1"/>
        <v>0</v>
      </c>
      <c r="K17" s="5"/>
      <c r="L17" s="5"/>
      <c r="M17" s="5">
        <f t="shared" si="2"/>
        <v>0</v>
      </c>
    </row>
    <row r="18" spans="3:13" x14ac:dyDescent="0.25">
      <c r="C18" s="5"/>
      <c r="D18" s="5"/>
      <c r="E18" s="5"/>
      <c r="F18" s="5">
        <f t="shared" si="0"/>
        <v>0</v>
      </c>
      <c r="G18" s="5" t="s">
        <v>99</v>
      </c>
      <c r="H18" s="5"/>
      <c r="I18" s="5"/>
      <c r="J18" s="5">
        <f t="shared" si="1"/>
        <v>0</v>
      </c>
      <c r="K18" s="5"/>
      <c r="L18" s="5"/>
      <c r="M18" s="5">
        <f t="shared" si="2"/>
        <v>0</v>
      </c>
    </row>
    <row r="19" spans="3:13" x14ac:dyDescent="0.25">
      <c r="C19" s="5"/>
      <c r="D19" s="5"/>
      <c r="E19" s="5"/>
      <c r="F19" s="5">
        <f t="shared" si="0"/>
        <v>0</v>
      </c>
      <c r="G19" s="5"/>
      <c r="H19" s="5"/>
      <c r="I19" s="5"/>
      <c r="J19" s="5">
        <f t="shared" si="1"/>
        <v>0</v>
      </c>
      <c r="K19" s="5"/>
      <c r="L19" s="5"/>
      <c r="M19" s="5">
        <f t="shared" si="2"/>
        <v>0</v>
      </c>
    </row>
    <row r="20" spans="3:13" x14ac:dyDescent="0.25">
      <c r="C20" s="5" t="s">
        <v>84</v>
      </c>
      <c r="D20" s="5"/>
      <c r="E20" s="5"/>
      <c r="F20" s="5">
        <f t="shared" si="0"/>
        <v>0</v>
      </c>
      <c r="G20" s="5" t="s">
        <v>98</v>
      </c>
      <c r="H20" s="5"/>
      <c r="I20" s="5"/>
      <c r="J20" s="5">
        <f t="shared" si="1"/>
        <v>0</v>
      </c>
      <c r="K20" s="5"/>
      <c r="L20" s="5"/>
      <c r="M20" s="5">
        <f t="shared" si="2"/>
        <v>0</v>
      </c>
    </row>
    <row r="21" spans="3:13" x14ac:dyDescent="0.25">
      <c r="C21" s="5"/>
      <c r="D21" s="5"/>
      <c r="E21" s="5"/>
      <c r="F21" s="5">
        <f t="shared" si="0"/>
        <v>0</v>
      </c>
      <c r="G21" s="5" t="s">
        <v>99</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90</v>
      </c>
      <c r="D23" s="5"/>
      <c r="E23" s="5"/>
      <c r="F23" s="5">
        <f t="shared" si="0"/>
        <v>0</v>
      </c>
      <c r="G23" s="5" t="s">
        <v>100</v>
      </c>
      <c r="H23" s="5"/>
      <c r="I23" s="5"/>
      <c r="J23" s="5">
        <f t="shared" si="1"/>
        <v>0</v>
      </c>
      <c r="K23" s="5"/>
      <c r="L23" s="5"/>
      <c r="M23" s="5">
        <f t="shared" si="2"/>
        <v>0</v>
      </c>
    </row>
    <row r="24" spans="3:13" x14ac:dyDescent="0.25">
      <c r="C24" s="5" t="s">
        <v>91</v>
      </c>
      <c r="D24" s="5"/>
      <c r="E24" s="5"/>
      <c r="F24" s="5">
        <f t="shared" si="0"/>
        <v>0</v>
      </c>
      <c r="G24" s="5" t="s">
        <v>100</v>
      </c>
      <c r="H24" s="5"/>
      <c r="I24" s="5"/>
      <c r="J24" s="5">
        <f t="shared" si="1"/>
        <v>0</v>
      </c>
      <c r="K24" s="5"/>
      <c r="L24" s="5"/>
      <c r="M24" s="5">
        <f t="shared" si="2"/>
        <v>0</v>
      </c>
    </row>
    <row r="25" spans="3:13" x14ac:dyDescent="0.25">
      <c r="C25" s="5" t="s">
        <v>92</v>
      </c>
      <c r="D25" s="5"/>
      <c r="E25" s="5"/>
      <c r="F25" s="5">
        <f t="shared" si="0"/>
        <v>0</v>
      </c>
      <c r="G25" s="5" t="s">
        <v>100</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86</v>
      </c>
      <c r="D27" s="5"/>
      <c r="E27" s="5"/>
      <c r="F27" s="5">
        <f t="shared" si="0"/>
        <v>0</v>
      </c>
      <c r="G27" s="5"/>
      <c r="H27" s="5"/>
      <c r="I27" s="5"/>
      <c r="J27" s="5">
        <f t="shared" si="1"/>
        <v>0</v>
      </c>
      <c r="K27" s="5"/>
      <c r="L27" s="5"/>
      <c r="M27" s="5">
        <f t="shared" si="2"/>
        <v>0</v>
      </c>
    </row>
    <row r="28" spans="3:13" x14ac:dyDescent="0.25">
      <c r="C28" s="5" t="s">
        <v>87</v>
      </c>
      <c r="D28" s="5"/>
      <c r="E28" s="5"/>
      <c r="F28" s="5">
        <f t="shared" si="0"/>
        <v>0</v>
      </c>
      <c r="G28" s="5"/>
      <c r="H28" s="5"/>
      <c r="I28" s="5"/>
      <c r="J28" s="5">
        <f t="shared" si="1"/>
        <v>0</v>
      </c>
      <c r="K28" s="5"/>
      <c r="L28" s="5"/>
      <c r="M28" s="5">
        <f t="shared" si="2"/>
        <v>0</v>
      </c>
    </row>
    <row r="29" spans="3:13" x14ac:dyDescent="0.25">
      <c r="C29" s="5" t="s">
        <v>88</v>
      </c>
      <c r="D29" s="5"/>
      <c r="E29" s="5"/>
      <c r="F29" s="5">
        <f t="shared" si="0"/>
        <v>0</v>
      </c>
      <c r="G29" s="5"/>
      <c r="H29" s="5"/>
      <c r="I29" s="5"/>
      <c r="J29" s="5">
        <f t="shared" si="1"/>
        <v>0</v>
      </c>
      <c r="K29" s="5"/>
      <c r="L29" s="5"/>
      <c r="M29" s="5">
        <f t="shared" si="2"/>
        <v>0</v>
      </c>
    </row>
    <row r="30" spans="3:13" x14ac:dyDescent="0.25">
      <c r="C30" s="5" t="s">
        <v>89</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93</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8" t="s">
        <v>94</v>
      </c>
      <c r="D3" s="160"/>
      <c r="E3" s="160"/>
    </row>
    <row r="4" spans="2:13" x14ac:dyDescent="0.25">
      <c r="E4" s="7"/>
      <c r="F4" s="7"/>
      <c r="G4" s="7"/>
      <c r="H4" s="7"/>
      <c r="I4" s="7"/>
      <c r="J4" s="7"/>
    </row>
    <row r="5" spans="2:13" x14ac:dyDescent="0.25">
      <c r="B5" s="8" t="s">
        <v>95</v>
      </c>
      <c r="C5" s="6" t="s">
        <v>75</v>
      </c>
      <c r="D5" s="161" t="s">
        <v>76</v>
      </c>
      <c r="E5" s="161"/>
      <c r="F5" s="161"/>
      <c r="G5" s="9"/>
      <c r="H5" s="161" t="s">
        <v>77</v>
      </c>
      <c r="I5" s="161"/>
      <c r="J5" s="161"/>
      <c r="K5" s="161" t="s">
        <v>78</v>
      </c>
      <c r="L5" s="161"/>
      <c r="M5" s="161"/>
    </row>
    <row r="6" spans="2:13" x14ac:dyDescent="0.25">
      <c r="B6" s="8">
        <v>1</v>
      </c>
      <c r="C6" s="6"/>
      <c r="D6" s="6" t="s">
        <v>79</v>
      </c>
      <c r="E6" s="6" t="s">
        <v>80</v>
      </c>
      <c r="F6" s="6" t="s">
        <v>81</v>
      </c>
      <c r="G6" s="6"/>
      <c r="H6" s="6" t="s">
        <v>79</v>
      </c>
      <c r="I6" s="6" t="s">
        <v>80</v>
      </c>
      <c r="J6" s="6" t="s">
        <v>81</v>
      </c>
      <c r="K6" s="6" t="s">
        <v>79</v>
      </c>
      <c r="L6" s="6" t="s">
        <v>80</v>
      </c>
      <c r="M6" s="6" t="s">
        <v>81</v>
      </c>
    </row>
    <row r="7" spans="2:13" x14ac:dyDescent="0.25">
      <c r="C7" s="5" t="s">
        <v>82</v>
      </c>
      <c r="D7" s="5"/>
      <c r="E7" s="5"/>
      <c r="F7" s="5">
        <f>D7*E7</f>
        <v>0</v>
      </c>
      <c r="G7" s="5" t="s">
        <v>98</v>
      </c>
      <c r="H7" s="5"/>
      <c r="I7" s="5"/>
      <c r="J7" s="5">
        <f>H7*I7</f>
        <v>0</v>
      </c>
      <c r="K7" s="5"/>
      <c r="L7" s="5"/>
      <c r="M7" s="5">
        <f>K7*L7</f>
        <v>0</v>
      </c>
    </row>
    <row r="8" spans="2:13" x14ac:dyDescent="0.25">
      <c r="C8" s="5"/>
      <c r="D8" s="5"/>
      <c r="E8" s="5"/>
      <c r="F8" s="5">
        <f t="shared" ref="F8:F34" si="0">D8*E8</f>
        <v>0</v>
      </c>
      <c r="G8" s="5" t="s">
        <v>99</v>
      </c>
      <c r="H8" s="5"/>
      <c r="I8" s="5"/>
      <c r="J8" s="5">
        <f t="shared" ref="J8:J34" si="1">H8*I8</f>
        <v>0</v>
      </c>
      <c r="K8" s="5"/>
      <c r="L8" s="5"/>
      <c r="M8" s="5">
        <f t="shared" ref="M8:M34" si="2">K8*L8</f>
        <v>0</v>
      </c>
    </row>
    <row r="9" spans="2:13" x14ac:dyDescent="0.25">
      <c r="C9" s="5"/>
      <c r="D9" s="5"/>
      <c r="E9" s="5"/>
      <c r="F9" s="5">
        <f t="shared" si="0"/>
        <v>0</v>
      </c>
      <c r="G9" s="5"/>
      <c r="H9" s="5"/>
      <c r="I9" s="5"/>
      <c r="J9" s="5">
        <f t="shared" si="1"/>
        <v>0</v>
      </c>
      <c r="K9" s="5"/>
      <c r="L9" s="5"/>
      <c r="M9" s="5">
        <f t="shared" si="2"/>
        <v>0</v>
      </c>
    </row>
    <row r="10" spans="2:13" x14ac:dyDescent="0.25">
      <c r="C10" s="5" t="s">
        <v>85</v>
      </c>
      <c r="D10" s="5"/>
      <c r="E10" s="5"/>
      <c r="F10" s="5">
        <f t="shared" si="0"/>
        <v>0</v>
      </c>
      <c r="G10" s="5" t="s">
        <v>98</v>
      </c>
      <c r="H10" s="5"/>
      <c r="I10" s="5"/>
      <c r="J10" s="5">
        <f t="shared" si="1"/>
        <v>0</v>
      </c>
      <c r="K10" s="5"/>
      <c r="L10" s="5"/>
      <c r="M10" s="5">
        <f t="shared" si="2"/>
        <v>0</v>
      </c>
    </row>
    <row r="11" spans="2:13" x14ac:dyDescent="0.25">
      <c r="C11" s="5"/>
      <c r="D11" s="5"/>
      <c r="E11" s="5"/>
      <c r="F11" s="5">
        <f t="shared" si="0"/>
        <v>0</v>
      </c>
      <c r="G11" s="5" t="s">
        <v>99</v>
      </c>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83</v>
      </c>
      <c r="D14" s="5"/>
      <c r="E14" s="5"/>
      <c r="F14" s="5">
        <f t="shared" si="0"/>
        <v>0</v>
      </c>
      <c r="G14" s="5" t="s">
        <v>98</v>
      </c>
      <c r="H14" s="5"/>
      <c r="I14" s="5"/>
      <c r="J14" s="5">
        <f t="shared" si="1"/>
        <v>0</v>
      </c>
      <c r="K14" s="5"/>
      <c r="L14" s="5"/>
      <c r="M14" s="5">
        <f t="shared" si="2"/>
        <v>0</v>
      </c>
    </row>
    <row r="15" spans="2:13" x14ac:dyDescent="0.25">
      <c r="C15" s="5"/>
      <c r="D15" s="5"/>
      <c r="E15" s="5"/>
      <c r="F15" s="5">
        <f t="shared" si="0"/>
        <v>0</v>
      </c>
      <c r="G15" s="5" t="s">
        <v>99</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84</v>
      </c>
      <c r="D18" s="5"/>
      <c r="E18" s="5"/>
      <c r="F18" s="5">
        <f t="shared" si="0"/>
        <v>0</v>
      </c>
      <c r="G18" s="5" t="s">
        <v>98</v>
      </c>
      <c r="H18" s="5"/>
      <c r="I18" s="5"/>
      <c r="J18" s="5">
        <f t="shared" si="1"/>
        <v>0</v>
      </c>
      <c r="K18" s="5"/>
      <c r="L18" s="5"/>
      <c r="M18" s="5">
        <f t="shared" si="2"/>
        <v>0</v>
      </c>
    </row>
    <row r="19" spans="3:13" x14ac:dyDescent="0.25">
      <c r="C19" s="5"/>
      <c r="D19" s="5"/>
      <c r="E19" s="5"/>
      <c r="F19" s="5">
        <f t="shared" si="0"/>
        <v>0</v>
      </c>
      <c r="G19" s="5" t="s">
        <v>99</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84</v>
      </c>
      <c r="D21" s="5"/>
      <c r="E21" s="5"/>
      <c r="F21" s="5">
        <f t="shared" si="0"/>
        <v>0</v>
      </c>
      <c r="G21" s="5" t="s">
        <v>98</v>
      </c>
      <c r="H21" s="5"/>
      <c r="I21" s="5"/>
      <c r="J21" s="5">
        <f t="shared" si="1"/>
        <v>0</v>
      </c>
      <c r="K21" s="5"/>
      <c r="L21" s="5"/>
      <c r="M21" s="5">
        <f t="shared" si="2"/>
        <v>0</v>
      </c>
    </row>
    <row r="22" spans="3:13" x14ac:dyDescent="0.25">
      <c r="C22" s="5"/>
      <c r="D22" s="5"/>
      <c r="E22" s="5"/>
      <c r="F22" s="5">
        <f t="shared" si="0"/>
        <v>0</v>
      </c>
      <c r="G22" s="5" t="s">
        <v>99</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90</v>
      </c>
      <c r="D24" s="5"/>
      <c r="E24" s="5"/>
      <c r="F24" s="5">
        <f t="shared" si="0"/>
        <v>0</v>
      </c>
      <c r="G24" s="5" t="s">
        <v>100</v>
      </c>
      <c r="H24" s="5"/>
      <c r="I24" s="5"/>
      <c r="J24" s="5">
        <f t="shared" si="1"/>
        <v>0</v>
      </c>
      <c r="K24" s="5"/>
      <c r="L24" s="5"/>
      <c r="M24" s="5">
        <f t="shared" si="2"/>
        <v>0</v>
      </c>
    </row>
    <row r="25" spans="3:13" x14ac:dyDescent="0.25">
      <c r="C25" s="5" t="s">
        <v>91</v>
      </c>
      <c r="D25" s="5"/>
      <c r="E25" s="5"/>
      <c r="F25" s="5">
        <f t="shared" si="0"/>
        <v>0</v>
      </c>
      <c r="G25" s="5" t="s">
        <v>100</v>
      </c>
      <c r="H25" s="5"/>
      <c r="I25" s="5"/>
      <c r="J25" s="5">
        <f t="shared" si="1"/>
        <v>0</v>
      </c>
      <c r="K25" s="5"/>
      <c r="L25" s="5"/>
      <c r="M25" s="5">
        <f t="shared" si="2"/>
        <v>0</v>
      </c>
    </row>
    <row r="26" spans="3:13" x14ac:dyDescent="0.25">
      <c r="C26" s="5" t="s">
        <v>92</v>
      </c>
      <c r="D26" s="5"/>
      <c r="E26" s="5"/>
      <c r="F26" s="5">
        <f t="shared" si="0"/>
        <v>0</v>
      </c>
      <c r="G26" s="5" t="s">
        <v>100</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86</v>
      </c>
      <c r="D28" s="5"/>
      <c r="E28" s="5"/>
      <c r="F28" s="5">
        <f t="shared" si="0"/>
        <v>0</v>
      </c>
      <c r="G28" s="5"/>
      <c r="H28" s="5"/>
      <c r="I28" s="5"/>
      <c r="J28" s="5">
        <f t="shared" si="1"/>
        <v>0</v>
      </c>
      <c r="K28" s="5"/>
      <c r="L28" s="5"/>
      <c r="M28" s="5">
        <f t="shared" si="2"/>
        <v>0</v>
      </c>
    </row>
    <row r="29" spans="3:13" x14ac:dyDescent="0.25">
      <c r="C29" s="5" t="s">
        <v>87</v>
      </c>
      <c r="D29" s="5"/>
      <c r="E29" s="5"/>
      <c r="F29" s="5">
        <f t="shared" si="0"/>
        <v>0</v>
      </c>
      <c r="G29" s="5"/>
      <c r="H29" s="5"/>
      <c r="I29" s="5"/>
      <c r="J29" s="5">
        <f t="shared" si="1"/>
        <v>0</v>
      </c>
      <c r="K29" s="5"/>
      <c r="L29" s="5"/>
      <c r="M29" s="5">
        <f t="shared" si="2"/>
        <v>0</v>
      </c>
    </row>
    <row r="30" spans="3:13" x14ac:dyDescent="0.25">
      <c r="C30" s="5" t="s">
        <v>88</v>
      </c>
      <c r="D30" s="5"/>
      <c r="E30" s="5"/>
      <c r="F30" s="5">
        <f t="shared" si="0"/>
        <v>0</v>
      </c>
      <c r="G30" s="5"/>
      <c r="H30" s="5"/>
      <c r="I30" s="5"/>
      <c r="J30" s="5">
        <f t="shared" si="1"/>
        <v>0</v>
      </c>
      <c r="K30" s="5"/>
      <c r="L30" s="5"/>
      <c r="M30" s="5">
        <f t="shared" si="2"/>
        <v>0</v>
      </c>
    </row>
    <row r="31" spans="3:13" x14ac:dyDescent="0.25">
      <c r="C31" s="5" t="s">
        <v>89</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93</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8" t="s">
        <v>94</v>
      </c>
      <c r="E3" s="160"/>
      <c r="F3" s="160"/>
    </row>
    <row r="4" spans="3:14" x14ac:dyDescent="0.25">
      <c r="F4" s="7"/>
      <c r="G4" s="7"/>
      <c r="H4" s="7"/>
      <c r="I4" s="7"/>
      <c r="J4" s="7"/>
      <c r="K4" s="7"/>
    </row>
    <row r="5" spans="3:14" x14ac:dyDescent="0.25">
      <c r="C5" s="8" t="s">
        <v>95</v>
      </c>
      <c r="D5" s="6" t="s">
        <v>75</v>
      </c>
      <c r="E5" s="161" t="s">
        <v>76</v>
      </c>
      <c r="F5" s="161"/>
      <c r="G5" s="161"/>
      <c r="H5" s="9"/>
      <c r="I5" s="161" t="s">
        <v>77</v>
      </c>
      <c r="J5" s="161"/>
      <c r="K5" s="161"/>
      <c r="L5" s="161" t="s">
        <v>78</v>
      </c>
      <c r="M5" s="161"/>
      <c r="N5" s="161"/>
    </row>
    <row r="6" spans="3:14" x14ac:dyDescent="0.25">
      <c r="C6" s="8">
        <v>1</v>
      </c>
      <c r="D6" s="6"/>
      <c r="E6" s="6" t="s">
        <v>79</v>
      </c>
      <c r="F6" s="6" t="s">
        <v>80</v>
      </c>
      <c r="G6" s="6" t="s">
        <v>81</v>
      </c>
      <c r="H6" s="6"/>
      <c r="I6" s="6" t="s">
        <v>79</v>
      </c>
      <c r="J6" s="6" t="s">
        <v>80</v>
      </c>
      <c r="K6" s="6" t="s">
        <v>81</v>
      </c>
      <c r="L6" s="6" t="s">
        <v>79</v>
      </c>
      <c r="M6" s="6" t="s">
        <v>80</v>
      </c>
      <c r="N6" s="6" t="s">
        <v>81</v>
      </c>
    </row>
    <row r="7" spans="3:14" x14ac:dyDescent="0.25">
      <c r="D7" s="5" t="s">
        <v>82</v>
      </c>
      <c r="E7" s="5"/>
      <c r="F7" s="5"/>
      <c r="G7" s="5">
        <f>E7*F7</f>
        <v>0</v>
      </c>
      <c r="H7" s="5" t="s">
        <v>98</v>
      </c>
      <c r="I7" s="5"/>
      <c r="J7" s="5"/>
      <c r="K7" s="5">
        <f>I7*J7</f>
        <v>0</v>
      </c>
      <c r="L7" s="5"/>
      <c r="M7" s="5"/>
      <c r="N7" s="5">
        <f>L7*M7</f>
        <v>0</v>
      </c>
    </row>
    <row r="8" spans="3:14" x14ac:dyDescent="0.25">
      <c r="D8" s="5"/>
      <c r="E8" s="5"/>
      <c r="F8" s="5"/>
      <c r="G8" s="5">
        <f t="shared" ref="G8:G34" si="0">E8*F8</f>
        <v>0</v>
      </c>
      <c r="H8" s="5" t="s">
        <v>99</v>
      </c>
      <c r="I8" s="5"/>
      <c r="J8" s="5"/>
      <c r="K8" s="5">
        <f t="shared" ref="K8:K34" si="1">I8*J8</f>
        <v>0</v>
      </c>
      <c r="L8" s="5"/>
      <c r="M8" s="5"/>
      <c r="N8" s="5">
        <f t="shared" ref="N8:N34" si="2">L8*M8</f>
        <v>0</v>
      </c>
    </row>
    <row r="9" spans="3:14" x14ac:dyDescent="0.25">
      <c r="D9" s="5"/>
      <c r="E9" s="5"/>
      <c r="F9" s="5"/>
      <c r="G9" s="5">
        <f t="shared" si="0"/>
        <v>0</v>
      </c>
      <c r="H9" s="5"/>
      <c r="I9" s="5"/>
      <c r="J9" s="5"/>
      <c r="K9" s="5">
        <f t="shared" si="1"/>
        <v>0</v>
      </c>
      <c r="L9" s="5"/>
      <c r="M9" s="5"/>
      <c r="N9" s="5">
        <f t="shared" si="2"/>
        <v>0</v>
      </c>
    </row>
    <row r="10" spans="3:14" x14ac:dyDescent="0.25">
      <c r="D10" s="5" t="s">
        <v>85</v>
      </c>
      <c r="E10" s="5"/>
      <c r="F10" s="5"/>
      <c r="G10" s="5">
        <f t="shared" si="0"/>
        <v>0</v>
      </c>
      <c r="H10" s="5" t="s">
        <v>98</v>
      </c>
      <c r="I10" s="5"/>
      <c r="J10" s="5"/>
      <c r="K10" s="5">
        <f t="shared" si="1"/>
        <v>0</v>
      </c>
      <c r="L10" s="5"/>
      <c r="M10" s="5"/>
      <c r="N10" s="5">
        <f t="shared" si="2"/>
        <v>0</v>
      </c>
    </row>
    <row r="11" spans="3:14" x14ac:dyDescent="0.25">
      <c r="D11" s="5"/>
      <c r="E11" s="5"/>
      <c r="F11" s="5"/>
      <c r="G11" s="5">
        <f t="shared" si="0"/>
        <v>0</v>
      </c>
      <c r="H11" s="5" t="s">
        <v>99</v>
      </c>
      <c r="I11" s="5"/>
      <c r="J11" s="5"/>
      <c r="K11" s="5">
        <f t="shared" si="1"/>
        <v>0</v>
      </c>
      <c r="L11" s="5"/>
      <c r="M11" s="5"/>
      <c r="N11" s="5">
        <f t="shared" si="2"/>
        <v>0</v>
      </c>
    </row>
    <row r="12" spans="3:14" x14ac:dyDescent="0.25">
      <c r="D12" s="5"/>
      <c r="E12" s="5"/>
      <c r="F12" s="5"/>
      <c r="G12" s="5">
        <f t="shared" si="0"/>
        <v>0</v>
      </c>
      <c r="H12" s="5"/>
      <c r="I12" s="5"/>
      <c r="J12" s="5"/>
      <c r="K12" s="5">
        <f t="shared" si="1"/>
        <v>0</v>
      </c>
      <c r="L12" s="5"/>
      <c r="M12" s="5"/>
      <c r="N12" s="5">
        <f t="shared" si="2"/>
        <v>0</v>
      </c>
    </row>
    <row r="13" spans="3:14" x14ac:dyDescent="0.25">
      <c r="D13" s="5"/>
      <c r="E13" s="5"/>
      <c r="F13" s="5"/>
      <c r="G13" s="5">
        <f t="shared" si="0"/>
        <v>0</v>
      </c>
      <c r="H13" s="5"/>
      <c r="I13" s="5"/>
      <c r="J13" s="5"/>
      <c r="K13" s="5">
        <f t="shared" si="1"/>
        <v>0</v>
      </c>
      <c r="L13" s="5"/>
      <c r="M13" s="5"/>
      <c r="N13" s="5">
        <f t="shared" si="2"/>
        <v>0</v>
      </c>
    </row>
    <row r="14" spans="3:14" x14ac:dyDescent="0.25">
      <c r="D14" s="5" t="s">
        <v>83</v>
      </c>
      <c r="E14" s="5"/>
      <c r="F14" s="5"/>
      <c r="G14" s="5">
        <f t="shared" si="0"/>
        <v>0</v>
      </c>
      <c r="H14" s="5" t="s">
        <v>98</v>
      </c>
      <c r="I14" s="5"/>
      <c r="J14" s="5"/>
      <c r="K14" s="5">
        <f t="shared" si="1"/>
        <v>0</v>
      </c>
      <c r="L14" s="5"/>
      <c r="M14" s="5"/>
      <c r="N14" s="5">
        <f t="shared" si="2"/>
        <v>0</v>
      </c>
    </row>
    <row r="15" spans="3:14" x14ac:dyDescent="0.25">
      <c r="D15" s="5"/>
      <c r="E15" s="5"/>
      <c r="F15" s="5"/>
      <c r="G15" s="5">
        <f t="shared" si="0"/>
        <v>0</v>
      </c>
      <c r="H15" s="5" t="s">
        <v>99</v>
      </c>
      <c r="I15" s="5"/>
      <c r="J15" s="5"/>
      <c r="K15" s="5">
        <f t="shared" si="1"/>
        <v>0</v>
      </c>
      <c r="L15" s="5"/>
      <c r="M15" s="5"/>
      <c r="N15" s="5">
        <f t="shared" si="2"/>
        <v>0</v>
      </c>
    </row>
    <row r="16" spans="3:14" x14ac:dyDescent="0.25">
      <c r="D16" s="5"/>
      <c r="E16" s="5"/>
      <c r="F16" s="5"/>
      <c r="G16" s="5">
        <f t="shared" si="0"/>
        <v>0</v>
      </c>
      <c r="H16" s="5"/>
      <c r="I16" s="5"/>
      <c r="J16" s="5"/>
      <c r="K16" s="5">
        <f t="shared" si="1"/>
        <v>0</v>
      </c>
      <c r="L16" s="5"/>
      <c r="M16" s="5"/>
      <c r="N16" s="5">
        <f t="shared" si="2"/>
        <v>0</v>
      </c>
    </row>
    <row r="17" spans="4:14" x14ac:dyDescent="0.25">
      <c r="D17" s="5"/>
      <c r="E17" s="5"/>
      <c r="F17" s="5"/>
      <c r="G17" s="5">
        <f t="shared" si="0"/>
        <v>0</v>
      </c>
      <c r="H17" s="5"/>
      <c r="I17" s="5"/>
      <c r="J17" s="5"/>
      <c r="K17" s="5">
        <f t="shared" si="1"/>
        <v>0</v>
      </c>
      <c r="L17" s="5"/>
      <c r="M17" s="5"/>
      <c r="N17" s="5">
        <f t="shared" si="2"/>
        <v>0</v>
      </c>
    </row>
    <row r="18" spans="4:14" x14ac:dyDescent="0.25">
      <c r="D18" s="5" t="s">
        <v>84</v>
      </c>
      <c r="E18" s="5"/>
      <c r="F18" s="5"/>
      <c r="G18" s="5">
        <f t="shared" si="0"/>
        <v>0</v>
      </c>
      <c r="H18" s="5" t="s">
        <v>98</v>
      </c>
      <c r="I18" s="5"/>
      <c r="J18" s="5"/>
      <c r="K18" s="5">
        <f t="shared" si="1"/>
        <v>0</v>
      </c>
      <c r="L18" s="5"/>
      <c r="M18" s="5"/>
      <c r="N18" s="5">
        <f t="shared" si="2"/>
        <v>0</v>
      </c>
    </row>
    <row r="19" spans="4:14" x14ac:dyDescent="0.25">
      <c r="D19" s="5"/>
      <c r="E19" s="5"/>
      <c r="F19" s="5"/>
      <c r="G19" s="5">
        <f t="shared" si="0"/>
        <v>0</v>
      </c>
      <c r="H19" s="5" t="s">
        <v>99</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84</v>
      </c>
      <c r="E21" s="5"/>
      <c r="F21" s="5"/>
      <c r="G21" s="5">
        <f t="shared" si="0"/>
        <v>0</v>
      </c>
      <c r="H21" s="5" t="s">
        <v>98</v>
      </c>
      <c r="I21" s="5"/>
      <c r="J21" s="5"/>
      <c r="K21" s="5">
        <f t="shared" si="1"/>
        <v>0</v>
      </c>
      <c r="L21" s="5"/>
      <c r="M21" s="5"/>
      <c r="N21" s="5">
        <f t="shared" si="2"/>
        <v>0</v>
      </c>
    </row>
    <row r="22" spans="4:14" x14ac:dyDescent="0.25">
      <c r="D22" s="5"/>
      <c r="E22" s="5"/>
      <c r="F22" s="5"/>
      <c r="G22" s="5">
        <f t="shared" si="0"/>
        <v>0</v>
      </c>
      <c r="H22" s="5" t="s">
        <v>99</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90</v>
      </c>
      <c r="E24" s="5"/>
      <c r="F24" s="5"/>
      <c r="G24" s="5">
        <f t="shared" si="0"/>
        <v>0</v>
      </c>
      <c r="H24" s="5" t="s">
        <v>100</v>
      </c>
      <c r="I24" s="5"/>
      <c r="J24" s="5"/>
      <c r="K24" s="5">
        <f t="shared" si="1"/>
        <v>0</v>
      </c>
      <c r="L24" s="5"/>
      <c r="M24" s="5"/>
      <c r="N24" s="5">
        <f t="shared" si="2"/>
        <v>0</v>
      </c>
    </row>
    <row r="25" spans="4:14" x14ac:dyDescent="0.25">
      <c r="D25" s="5" t="s">
        <v>91</v>
      </c>
      <c r="E25" s="5"/>
      <c r="F25" s="5"/>
      <c r="G25" s="5">
        <f t="shared" si="0"/>
        <v>0</v>
      </c>
      <c r="H25" s="5" t="s">
        <v>100</v>
      </c>
      <c r="I25" s="5"/>
      <c r="J25" s="5"/>
      <c r="K25" s="5">
        <f t="shared" si="1"/>
        <v>0</v>
      </c>
      <c r="L25" s="5"/>
      <c r="M25" s="5"/>
      <c r="N25" s="5">
        <f t="shared" si="2"/>
        <v>0</v>
      </c>
    </row>
    <row r="26" spans="4:14" x14ac:dyDescent="0.25">
      <c r="D26" s="5" t="s">
        <v>92</v>
      </c>
      <c r="E26" s="5"/>
      <c r="F26" s="5"/>
      <c r="G26" s="5">
        <f t="shared" si="0"/>
        <v>0</v>
      </c>
      <c r="H26" s="5" t="s">
        <v>100</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86</v>
      </c>
      <c r="E28" s="5"/>
      <c r="F28" s="5"/>
      <c r="G28" s="5">
        <f t="shared" si="0"/>
        <v>0</v>
      </c>
      <c r="H28" s="5"/>
      <c r="I28" s="5"/>
      <c r="J28" s="5"/>
      <c r="K28" s="5">
        <f t="shared" si="1"/>
        <v>0</v>
      </c>
      <c r="L28" s="5"/>
      <c r="M28" s="5"/>
      <c r="N28" s="5">
        <f t="shared" si="2"/>
        <v>0</v>
      </c>
    </row>
    <row r="29" spans="4:14" x14ac:dyDescent="0.25">
      <c r="D29" s="5" t="s">
        <v>87</v>
      </c>
      <c r="E29" s="5"/>
      <c r="F29" s="5"/>
      <c r="G29" s="5">
        <f t="shared" si="0"/>
        <v>0</v>
      </c>
      <c r="H29" s="5"/>
      <c r="I29" s="5"/>
      <c r="J29" s="5"/>
      <c r="K29" s="5">
        <f t="shared" si="1"/>
        <v>0</v>
      </c>
      <c r="L29" s="5"/>
      <c r="M29" s="5"/>
      <c r="N29" s="5">
        <f t="shared" si="2"/>
        <v>0</v>
      </c>
    </row>
    <row r="30" spans="4:14" x14ac:dyDescent="0.25">
      <c r="D30" s="5" t="s">
        <v>88</v>
      </c>
      <c r="E30" s="5"/>
      <c r="F30" s="5"/>
      <c r="G30" s="5">
        <f t="shared" si="0"/>
        <v>0</v>
      </c>
      <c r="H30" s="5"/>
      <c r="I30" s="5"/>
      <c r="J30" s="5"/>
      <c r="K30" s="5">
        <f t="shared" si="1"/>
        <v>0</v>
      </c>
      <c r="L30" s="5"/>
      <c r="M30" s="5"/>
      <c r="N30" s="5">
        <f t="shared" si="2"/>
        <v>0</v>
      </c>
    </row>
    <row r="31" spans="4:14" x14ac:dyDescent="0.25">
      <c r="D31" s="5" t="s">
        <v>89</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93</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C %</vt:lpstr>
      <vt:lpstr>Note</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VSJC-06</cp:lastModifiedBy>
  <cp:lastPrinted>2025-09-15T09:32:24Z</cp:lastPrinted>
  <dcterms:created xsi:type="dcterms:W3CDTF">2013-11-23T05:32:33Z</dcterms:created>
  <dcterms:modified xsi:type="dcterms:W3CDTF">2025-09-15T09:42:52Z</dcterms:modified>
</cp:coreProperties>
</file>