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4D00D085-7545-40C4-BE58-E6F0892E3EF3}" xr6:coauthVersionLast="47" xr6:coauthVersionMax="47" xr10:uidLastSave="{00000000-0000-0000-0000-000000000000}"/>
  <bookViews>
    <workbookView xWindow="-108" yWindow="-108" windowWidth="23256" windowHeight="12456" tabRatio="849" xr2:uid="{00000000-000D-0000-FFFF-FFFF00000000}"/>
  </bookViews>
  <sheets>
    <sheet name="Report (2)" sheetId="1" r:id="rId1"/>
    <sheet name="A" sheetId="2" r:id="rId2"/>
    <sheet name="Note" sheetId="3" r:id="rId3"/>
  </sheets>
  <definedNames>
    <definedName name="_xlnm.Print_Area" localSheetId="0">'Report (2)'!$A$1:$J$169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L66" i="1" l="1"/>
  <c r="L65" i="1"/>
  <c r="L64" i="1"/>
  <c r="L63" i="1"/>
  <c r="I56" i="1"/>
  <c r="D68" i="1" l="1"/>
  <c r="D66" i="1"/>
  <c r="D64" i="1"/>
  <c r="D62" i="1"/>
  <c r="L60" i="1"/>
  <c r="C59" i="1" s="1"/>
  <c r="D59" i="1" s="1"/>
  <c r="L58" i="1"/>
  <c r="L61" i="1"/>
  <c r="L62" i="1" s="1"/>
  <c r="L67" i="1" s="1"/>
  <c r="L68" i="1" s="1"/>
  <c r="C60" i="1" s="1"/>
  <c r="D67" i="1"/>
  <c r="D65" i="1"/>
  <c r="D63" i="1"/>
  <c r="D61" i="1"/>
  <c r="L59" i="1"/>
  <c r="C7" i="2"/>
  <c r="B7" i="2"/>
  <c r="F59" i="1" l="1"/>
  <c r="K55" i="1" s="1"/>
  <c r="C57" i="1" s="1"/>
  <c r="D60" i="1"/>
  <c r="H59" i="1"/>
  <c r="D7" i="2"/>
  <c r="G15" i="2"/>
  <c r="B15" i="2" s="1"/>
  <c r="D6" i="2"/>
  <c r="C5" i="2"/>
  <c r="B11" i="2" l="1"/>
  <c r="B8" i="2"/>
  <c r="B12" i="2"/>
  <c r="B10" i="2"/>
  <c r="B9" i="2"/>
  <c r="I16" i="2"/>
  <c r="C17" i="2" s="1"/>
  <c r="I15" i="2"/>
  <c r="B17" i="2" s="1"/>
  <c r="D8" i="2"/>
  <c r="H15" i="2"/>
  <c r="B16" i="2" s="1"/>
  <c r="G16" i="2"/>
  <c r="C15" i="2" s="1"/>
  <c r="H16" i="2"/>
  <c r="C16" i="2" s="1"/>
  <c r="D11" i="2" l="1"/>
  <c r="L16" i="2"/>
  <c r="C20" i="2" s="1"/>
  <c r="L15" i="2"/>
  <c r="B20" i="2" s="1"/>
  <c r="J15" i="2"/>
  <c r="B18" i="2" s="1"/>
  <c r="D9" i="2"/>
  <c r="J16" i="2"/>
  <c r="C18" i="2" s="1"/>
  <c r="M16" i="2"/>
  <c r="C21" i="2" s="1"/>
  <c r="M15" i="2"/>
  <c r="B21" i="2" s="1"/>
  <c r="D12" i="2"/>
  <c r="K15" i="2"/>
  <c r="B19" i="2" s="1"/>
  <c r="K16" i="2"/>
  <c r="C19" i="2" s="1"/>
  <c r="D10" i="2"/>
  <c r="C22" i="2" l="1"/>
  <c r="B22" i="2"/>
  <c r="D51" i="1"/>
  <c r="C14" i="1" l="1"/>
  <c r="D88" i="1" l="1"/>
  <c r="G83" i="1"/>
  <c r="D49" i="1"/>
  <c r="F7" i="1"/>
</calcChain>
</file>

<file path=xl/sharedStrings.xml><?xml version="1.0" encoding="utf-8"?>
<sst xmlns="http://schemas.openxmlformats.org/spreadsheetml/2006/main" count="245" uniqueCount="197">
  <si>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</si>
  <si>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</si>
  <si>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</si>
  <si>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</si>
  <si>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</si>
  <si>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</si>
  <si>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Docouments Provided</t>
  </si>
  <si>
    <t>RERA No.</t>
  </si>
  <si>
    <t xml:space="preserve">Project location details       </t>
  </si>
  <si>
    <t>Locality</t>
  </si>
  <si>
    <t>Road</t>
  </si>
  <si>
    <t>District</t>
  </si>
  <si>
    <t>City</t>
  </si>
  <si>
    <t>Pin Code</t>
  </si>
  <si>
    <t>Near by Landmark</t>
  </si>
  <si>
    <t xml:space="preserve">Distance from city centre: </t>
  </si>
  <si>
    <t>Accessibility to the Project from the City:
(Proximity to civic amenities like school, hospital, market)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</si>
  <si>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</si>
  <si>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</si>
  <si>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</si>
  <si>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</si>
  <si>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</si>
  <si>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</si>
  <si>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</si>
  <si>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</si>
  <si>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</si>
  <si>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</si>
  <si>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</si>
  <si>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</si>
  <si>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</si>
  <si>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</si>
  <si>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</si>
  <si>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</si>
  <si>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</si>
  <si>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</si>
  <si>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</si>
  <si>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</si>
  <si>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</si>
  <si>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</si>
  <si>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Latitude</t>
  </si>
  <si>
    <t>Longitude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</si>
  <si>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</si>
  <si>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</si>
  <si>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>Residential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</si>
  <si>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</si>
  <si>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</si>
  <si>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</si>
  <si>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</si>
  <si>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</si>
  <si>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</si>
  <si>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</si>
  <si>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</si>
  <si>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</si>
  <si>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</si>
  <si>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</si>
  <si>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</si>
  <si>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</si>
  <si>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</si>
  <si>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</si>
  <si>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</si>
  <si>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</si>
  <si>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</si>
  <si>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</si>
  <si>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</si>
  <si>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</si>
  <si>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</si>
  <si>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Projected life of the structure: 60 Years After Completion</t>
  </si>
  <si>
    <t>Material laying at Site: :Bricks, Cement &amp; Steel etc.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</si>
  <si>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</si>
  <si>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</si>
  <si>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</si>
  <si>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</si>
  <si>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</si>
  <si>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</si>
  <si>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</si>
  <si>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</si>
  <si>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r>
      <t xml:space="preserve">: </t>
    </r>
    <r>
      <rPr>
        <sz val="11"/>
        <rFont val="Times New Roman"/>
        <family val="1"/>
      </rPr>
      <t>1.Vitrified tiles flooring 2. Granite Kitchen Platform  3. Decorative Enternace  etc.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</si>
  <si>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Recommended Rates of the Property :</t>
  </si>
  <si>
    <t>Recommended rate of the flat Per Sq. Ft. ( on Saleable area)</t>
  </si>
  <si>
    <t>Distressed valuation of the Property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</si>
  <si>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</si>
  <si>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 xml:space="preserve">PHOTOGRAPHS OF PROPERTY : 
</t>
  </si>
  <si>
    <t>Google Map :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</si>
  <si>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</si>
  <si>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</si>
  <si>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</si>
  <si>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</si>
  <si>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</si>
  <si>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</si>
  <si>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</si>
  <si>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</si>
  <si>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</si>
  <si>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</si>
  <si>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</si>
  <si>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</si>
  <si>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Axis Sanpada</t>
  </si>
  <si>
    <t>Refer Data</t>
  </si>
  <si>
    <t>Floor Rise Rate Per Sq.ft</t>
  </si>
  <si>
    <t>Development Charges</t>
  </si>
  <si>
    <t>Club Charges</t>
  </si>
  <si>
    <t>Legal Services Charges</t>
  </si>
  <si>
    <t>Gas Connection Charges</t>
  </si>
  <si>
    <t>Recommended rate for Parking</t>
  </si>
  <si>
    <t>Water, Electricity, Drainages, Sewerage Connection</t>
  </si>
  <si>
    <t>Society Formation Charges</t>
  </si>
  <si>
    <t>Advance Maintenance Charges</t>
  </si>
  <si>
    <t>Name &amp; No of Wings</t>
  </si>
  <si>
    <t>C.T.S/Sr .No</t>
  </si>
  <si>
    <t>Golf View (Maitri Vijay CHSL) - Phase II</t>
  </si>
  <si>
    <t>Mr. Vijay Shab - 9930410006</t>
  </si>
  <si>
    <t>01 Building</t>
  </si>
  <si>
    <t>P51800007288</t>
  </si>
  <si>
    <t>109, 109/1 to 20</t>
  </si>
  <si>
    <t>Chembur</t>
  </si>
  <si>
    <t>Mumbai</t>
  </si>
  <si>
    <t>Near Basant Cinema</t>
  </si>
  <si>
    <t>Kolwada Borla Road</t>
  </si>
  <si>
    <t>About 2.2Km from  Chembur Railway Station</t>
  </si>
  <si>
    <t>Supreme</t>
  </si>
  <si>
    <t>Setting CHSL</t>
  </si>
  <si>
    <t>Vikas Commercial Centre</t>
  </si>
  <si>
    <t>Pranji Garden</t>
  </si>
  <si>
    <t>CE/6391/BPES/AM</t>
  </si>
  <si>
    <t xml:space="preserve">Building plan Approval  No.  </t>
  </si>
  <si>
    <t>10/09/2013.</t>
  </si>
  <si>
    <t>24/09/2013.</t>
  </si>
  <si>
    <t>Bs + Gr + 2Commercial Floors + Podium + 4th to 19th Floor</t>
  </si>
  <si>
    <t>100/-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</si>
  <si>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</si>
  <si>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</si>
  <si>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</si>
  <si>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</si>
  <si>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</si>
  <si>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</si>
  <si>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</si>
  <si>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</si>
  <si>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</si>
  <si>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</si>
  <si>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</si>
  <si>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</si>
  <si>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</si>
  <si>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</si>
  <si>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</si>
  <si>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</si>
  <si>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</si>
  <si>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</si>
  <si>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</si>
  <si>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</si>
  <si>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</si>
  <si>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</si>
  <si>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</si>
  <si>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</si>
  <si>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</si>
  <si>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</si>
  <si>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</si>
  <si>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</si>
  <si>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</si>
  <si>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</si>
  <si>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Wheather the construction is as per approved Building plan : Under Construction</t>
  </si>
  <si>
    <t>Pratiksha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</si>
  <si>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</si>
  <si>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</si>
  <si>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</si>
  <si>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</si>
  <si>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</si>
  <si>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</si>
  <si>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</si>
  <si>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</si>
  <si>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</si>
  <si>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</si>
  <si>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</si>
  <si>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</si>
  <si>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</si>
  <si>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</si>
  <si>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</si>
  <si>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</si>
  <si>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</si>
  <si>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</si>
  <si>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</si>
  <si>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</si>
  <si>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</si>
  <si>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</si>
  <si>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</si>
  <si>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</si>
  <si>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s</t>
  </si>
  <si>
    <t xml:space="preserve"> B + Gr + 2 Commercial Floors + Podium + 4th to 19th Floor</t>
  </si>
  <si>
    <t xml:space="preserve">31/12/2024
</t>
  </si>
  <si>
    <t>CE/6391/BPES/AM
Valid Up to: BS + Gr +2 Commercial Floor + Podium + 4th to 19th Floor</t>
  </si>
  <si>
    <t>Location Link</t>
  </si>
  <si>
    <t>https://goo.gl/maps/mZbhAW2Gpf9LyK2R7?coh=178572&amp;entry=tt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</si>
  <si>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</si>
  <si>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Contact Details ( Name &amp; Contact No.)</t>
  </si>
  <si>
    <t>M/s. Mishal Construction Private Limited</t>
  </si>
  <si>
    <t>Maitri Vijay Co-operative Housing Society Limited - Phase II</t>
  </si>
  <si>
    <t>Name of the Project (As per Builder)</t>
  </si>
  <si>
    <t>Name of the Project (As per RERA)</t>
  </si>
  <si>
    <r>
      <t xml:space="preserve">Remark :
1. Construction work was stopped at the time of visit. Work is same as the last visit dtd.06/12/2023
2. We have considered rate by verifying it from market inquire.
3. We have considered Other charges from cost sheet.
4. The project has received first CC on 24/09/2013, But construction work is not yet completed.
</t>
    </r>
    <r>
      <rPr>
        <b/>
        <sz val="10.8"/>
        <color rgb="FFFF0000"/>
        <rFont val="Times New Roman"/>
        <family val="1"/>
      </rPr>
      <t xml:space="preserve">5. As per RERA, completion period of project is expired on 31/12/2024, but still project work is pending. 
</t>
    </r>
    <r>
      <rPr>
        <b/>
        <sz val="10.8"/>
        <color theme="1"/>
        <rFont val="Times New Roman"/>
        <family val="1"/>
      </rPr>
      <t xml:space="preserve">6. As checked on RERA portal on date12/09/2025, we have observed that above project "  Maitri Vijay Co-operative Housing Society Limited - Phase II  " is kept under abeyance. Please check from your end.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</si>
</sst>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.8"/>
      <name val="Times New Roman"/>
      <family val="1"/>
    </font>
    <font>
      <u/>
      <sz val="11"/>
      <color theme="10"/>
      <name val="Calibri"/>
      <family val="2"/>
    </font>
    <font>
      <b/>
      <sz val="10.8"/>
      <color rgb="FFFF0000"/>
      <name val="Times New Roman"/>
      <family val="1"/>
    </font>
    <font>
      <b/>
      <sz val="10.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1" fillId="0" borderId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0" xfId="1" applyFont="1"/>
    <xf numFmtId="0" fontId="5" fillId="0" borderId="3" xfId="1" applyFont="1" applyBorder="1" applyAlignment="1">
      <alignment vertical="top" wrapText="1"/>
    </xf>
    <xf numFmtId="0" fontId="5" fillId="0" borderId="0" xfId="2" applyFont="1"/>
    <xf numFmtId="0" fontId="4" fillId="0" borderId="0" xfId="0" applyFont="1"/>
    <xf numFmtId="0" fontId="13" fillId="0" borderId="4" xfId="0" applyFont="1" applyBorder="1"/>
    <xf numFmtId="0" fontId="13" fillId="0" borderId="0" xfId="0" applyFont="1"/>
    <xf numFmtId="0" fontId="13" fillId="2" borderId="4" xfId="0" applyFont="1" applyFill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9" fontId="13" fillId="0" borderId="0" xfId="4" applyFont="1" applyBorder="1"/>
    <xf numFmtId="0" fontId="12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3" fillId="0" borderId="13" xfId="0" applyFont="1" applyBorder="1"/>
    <xf numFmtId="0" fontId="13" fillId="0" borderId="4" xfId="0" applyFont="1" applyBorder="1" applyAlignment="1">
      <alignment wrapText="1"/>
    </xf>
    <xf numFmtId="9" fontId="13" fillId="0" borderId="4" xfId="4" applyFont="1" applyBorder="1"/>
    <xf numFmtId="9" fontId="13" fillId="0" borderId="0" xfId="0" applyNumberFormat="1" applyFont="1"/>
    <xf numFmtId="0" fontId="6" fillId="0" borderId="4" xfId="1" applyFont="1" applyBorder="1" applyAlignment="1">
      <alignment vertical="top" wrapText="1"/>
    </xf>
    <xf numFmtId="0" fontId="6" fillId="0" borderId="4" xfId="1" applyFont="1" applyBorder="1" applyAlignment="1">
      <alignment vertical="top"/>
    </xf>
    <xf numFmtId="0" fontId="6" fillId="0" borderId="3" xfId="1" applyFont="1" applyBorder="1" applyAlignment="1">
      <alignment vertical="top" wrapText="1"/>
    </xf>
    <xf numFmtId="14" fontId="0" fillId="0" borderId="0" xfId="0" applyNumberFormat="1"/>
    <xf numFmtId="0" fontId="14" fillId="0" borderId="0" xfId="1" applyFont="1" applyProtection="1">
      <protection hidden="1"/>
    </xf>
    <xf numFmtId="0" fontId="15" fillId="0" borderId="18" xfId="1" applyFont="1" applyBorder="1" applyAlignment="1" applyProtection="1">
      <alignment horizontal="center" vertical="top"/>
      <protection locked="0"/>
    </xf>
    <xf numFmtId="0" fontId="13" fillId="0" borderId="0" xfId="0" applyFont="1" applyProtection="1">
      <protection hidden="1"/>
    </xf>
    <xf numFmtId="0" fontId="14" fillId="0" borderId="0" xfId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5" fillId="0" borderId="1" xfId="1" applyFont="1" applyBorder="1" applyAlignment="1" applyProtection="1">
      <alignment horizontal="center" vertical="top"/>
      <protection locked="0"/>
    </xf>
    <xf numFmtId="0" fontId="5" fillId="0" borderId="4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0" fontId="15" fillId="0" borderId="4" xfId="1" applyFont="1" applyBorder="1" applyAlignment="1" applyProtection="1">
      <alignment horizontal="center" vertical="top"/>
      <protection locked="0"/>
    </xf>
    <xf numFmtId="0" fontId="5" fillId="0" borderId="4" xfId="1" applyFont="1" applyBorder="1" applyAlignment="1">
      <alignment vertical="top"/>
    </xf>
    <xf numFmtId="0" fontId="15" fillId="0" borderId="4" xfId="1" applyFont="1" applyBorder="1" applyAlignment="1" applyProtection="1">
      <alignment horizontal="center" vertical="top" wrapText="1"/>
      <protection locked="0"/>
    </xf>
    <xf numFmtId="0" fontId="15" fillId="0" borderId="4" xfId="1" applyFont="1" applyBorder="1" applyAlignment="1" applyProtection="1">
      <alignment horizontal="center" wrapText="1"/>
      <protection locked="0"/>
    </xf>
    <xf numFmtId="1" fontId="15" fillId="0" borderId="4" xfId="1" applyNumberFormat="1" applyFont="1" applyBorder="1" applyAlignment="1" applyProtection="1">
      <alignment horizontal="center" wrapText="1"/>
      <protection locked="0"/>
    </xf>
    <xf numFmtId="0" fontId="15" fillId="0" borderId="23" xfId="1" applyFont="1" applyBorder="1" applyAlignment="1" applyProtection="1">
      <alignment horizontal="center" wrapText="1"/>
      <protection locked="0"/>
    </xf>
    <xf numFmtId="0" fontId="9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10" fillId="0" borderId="0" xfId="1" applyFont="1"/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17" fillId="0" borderId="4" xfId="2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16" fillId="0" borderId="14" xfId="1" applyFont="1" applyBorder="1" applyAlignment="1" applyProtection="1">
      <alignment horizontal="center" vertical="top" wrapText="1"/>
      <protection locked="0"/>
    </xf>
    <xf numFmtId="0" fontId="16" fillId="0" borderId="15" xfId="1" applyFont="1" applyBorder="1" applyAlignment="1" applyProtection="1">
      <alignment horizontal="center" vertical="top" wrapText="1"/>
      <protection locked="0"/>
    </xf>
    <xf numFmtId="0" fontId="16" fillId="0" borderId="16" xfId="1" applyFont="1" applyBorder="1" applyAlignment="1" applyProtection="1">
      <alignment horizontal="left" vertical="top" wrapText="1"/>
      <protection locked="0"/>
    </xf>
    <xf numFmtId="0" fontId="16" fillId="0" borderId="17" xfId="1" applyFont="1" applyBorder="1" applyAlignment="1" applyProtection="1">
      <alignment horizontal="left" vertical="top" wrapText="1"/>
      <protection locked="0"/>
    </xf>
    <xf numFmtId="0" fontId="15" fillId="0" borderId="4" xfId="1" applyFont="1" applyBorder="1" applyAlignment="1" applyProtection="1">
      <alignment horizontal="center" vertical="top"/>
      <protection locked="0"/>
    </xf>
    <xf numFmtId="0" fontId="15" fillId="0" borderId="19" xfId="1" applyFont="1" applyBorder="1" applyAlignment="1" applyProtection="1">
      <alignment horizontal="center" vertical="top"/>
      <protection locked="0"/>
    </xf>
    <xf numFmtId="0" fontId="16" fillId="0" borderId="18" xfId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0" fontId="16" fillId="0" borderId="4" xfId="1" applyFont="1" applyBorder="1" applyAlignment="1" applyProtection="1">
      <alignment horizontal="left" vertical="top" wrapText="1"/>
      <protection locked="0"/>
    </xf>
    <xf numFmtId="0" fontId="16" fillId="0" borderId="19" xfId="1" applyFont="1" applyBorder="1" applyAlignment="1" applyProtection="1">
      <alignment horizontal="left" vertical="top" wrapText="1"/>
      <protection locked="0"/>
    </xf>
    <xf numFmtId="0" fontId="15" fillId="0" borderId="20" xfId="1" applyFont="1" applyBorder="1" applyAlignment="1" applyProtection="1">
      <alignment horizontal="center" vertical="top" wrapText="1"/>
      <protection locked="0"/>
    </xf>
    <xf numFmtId="0" fontId="15" fillId="0" borderId="2" xfId="1" applyFont="1" applyBorder="1" applyAlignment="1" applyProtection="1">
      <alignment horizontal="center" vertical="top" wrapText="1"/>
      <protection locked="0"/>
    </xf>
    <xf numFmtId="0" fontId="15" fillId="0" borderId="4" xfId="1" applyFont="1" applyBorder="1" applyAlignment="1" applyProtection="1">
      <alignment horizontal="center" vertical="top" wrapText="1"/>
      <protection locked="0"/>
    </xf>
    <xf numFmtId="0" fontId="15" fillId="0" borderId="19" xfId="1" applyFont="1" applyBorder="1" applyAlignment="1" applyProtection="1">
      <alignment horizontal="center" vertical="top" wrapText="1"/>
      <protection locked="0"/>
    </xf>
    <xf numFmtId="0" fontId="15" fillId="0" borderId="18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9" fontId="15" fillId="0" borderId="4" xfId="1" applyNumberFormat="1" applyFont="1" applyBorder="1" applyAlignment="1" applyProtection="1">
      <alignment horizontal="center" vertical="center" wrapText="1"/>
      <protection hidden="1"/>
    </xf>
    <xf numFmtId="9" fontId="15" fillId="0" borderId="23" xfId="1" applyNumberFormat="1" applyFont="1" applyBorder="1" applyAlignment="1" applyProtection="1">
      <alignment horizontal="center" vertical="center" wrapText="1"/>
      <protection hidden="1"/>
    </xf>
    <xf numFmtId="9" fontId="15" fillId="0" borderId="19" xfId="1" applyNumberFormat="1" applyFont="1" applyBorder="1" applyAlignment="1" applyProtection="1">
      <alignment horizontal="center" vertical="center" wrapText="1"/>
      <protection hidden="1"/>
    </xf>
    <xf numFmtId="9" fontId="15" fillId="0" borderId="24" xfId="1" applyNumberFormat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>
      <alignment horizontal="left" vertical="top"/>
    </xf>
    <xf numFmtId="0" fontId="5" fillId="0" borderId="4" xfId="1" applyFont="1" applyBorder="1" applyAlignment="1">
      <alignment horizontal="center" vertical="top"/>
    </xf>
    <xf numFmtId="0" fontId="4" fillId="0" borderId="3" xfId="1" applyFont="1" applyBorder="1" applyAlignment="1">
      <alignment horizontal="left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3" fillId="0" borderId="3" xfId="1" applyFont="1" applyBorder="1" applyAlignment="1">
      <alignment vertical="top"/>
    </xf>
    <xf numFmtId="4" fontId="5" fillId="0" borderId="1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left" vertical="top"/>
    </xf>
    <xf numFmtId="164" fontId="5" fillId="0" borderId="2" xfId="1" applyNumberFormat="1" applyFont="1" applyBorder="1" applyAlignment="1">
      <alignment horizontal="left" vertical="top"/>
    </xf>
    <xf numFmtId="164" fontId="5" fillId="0" borderId="3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165" fontId="5" fillId="0" borderId="2" xfId="1" applyNumberFormat="1" applyFont="1" applyBorder="1" applyAlignment="1">
      <alignment horizontal="left" vertical="top"/>
    </xf>
    <xf numFmtId="165" fontId="5" fillId="0" borderId="3" xfId="1" applyNumberFormat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 wrapText="1"/>
    </xf>
    <xf numFmtId="165" fontId="5" fillId="0" borderId="2" xfId="1" applyNumberFormat="1" applyFont="1" applyBorder="1" applyAlignment="1">
      <alignment horizontal="left" vertical="top" wrapText="1"/>
    </xf>
    <xf numFmtId="165" fontId="5" fillId="0" borderId="3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15" fillId="0" borderId="21" xfId="1" applyFont="1" applyBorder="1" applyAlignment="1" applyProtection="1">
      <alignment horizontal="center" vertical="top" wrapText="1"/>
      <protection locked="0"/>
    </xf>
    <xf numFmtId="0" fontId="15" fillId="0" borderId="22" xfId="1" applyFont="1" applyBorder="1" applyAlignment="1" applyProtection="1">
      <alignment horizontal="center" vertical="top" wrapText="1"/>
      <protection locked="0"/>
    </xf>
    <xf numFmtId="0" fontId="18" fillId="0" borderId="1" xfId="5" applyFill="1" applyBorder="1" applyAlignment="1">
      <alignment horizontal="left" vertical="top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6">
    <cellStyle name="Excel Built-in Normal" xfId="2" xr:uid="{00000000-0005-0000-0000-000000000000}"/>
    <cellStyle name="Hyperlink" xfId="5" builtinId="8"/>
    <cellStyle name="Normal" xfId="0" builtinId="0"/>
    <cellStyle name="Normal 2" xfId="3" xr:uid="{00000000-0005-0000-0000-000003000000}"/>
    <cellStyle name="Normal 3" xfId="1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392210</xdr:colOff>
      <xdr:row>129</xdr:row>
      <xdr:rowOff>123260</xdr:rowOff>
    </xdr:from>
    <xdr:to>
      <xdr:col>8</xdr:col>
      <xdr:colOff>598315</xdr:colOff>
      <xdr:row>148</xdr:row>
      <xdr:rowOff>103760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10" y="29594731"/>
          <a:ext cx="567457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392210</xdr:colOff>
      <xdr:row>149</xdr:row>
      <xdr:rowOff>105371</xdr:rowOff>
    </xdr:from>
    <xdr:to>
      <xdr:col>8</xdr:col>
      <xdr:colOff>570798</xdr:colOff>
      <xdr:row>168</xdr:row>
      <xdr:rowOff>70631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10" y="31100842"/>
          <a:ext cx="5647059" cy="35847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167640</xdr:colOff>
      <xdr:row>88</xdr:row>
      <xdr:rowOff>11431</xdr:rowOff>
    </xdr:from>
    <xdr:to>
      <xdr:col>19</xdr:col>
      <xdr:colOff>514350</xdr:colOff>
      <xdr:row>127</xdr:row>
      <xdr:rowOff>30481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09116" y="18351983"/>
          <a:ext cx="5349634" cy="6782457"/>
          <a:chOff x="1323975" y="18573750"/>
          <a:chExt cx="4590104" cy="7613808"/>
        </a:xfrm>
      </xdr:grpSpPr>
      <xdr:pic>
        <xdr:nvPicPr>
          <xdr:cNvPr id="13" name="Picture 12" descr="https://vsjcllp.vsjadon.com/upload/insp-236789-1350.jp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28879" y="21587223"/>
            <a:ext cx="1924112" cy="23406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6789-2142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8180" y="21567750"/>
            <a:ext cx="1924112" cy="23406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789-2143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66729" y="18573750"/>
            <a:ext cx="3864872" cy="28986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789-2144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8759" y="24027558"/>
            <a:ext cx="149532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323975" y="24017822"/>
            <a:ext cx="299093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88</xdr:row>
      <xdr:rowOff>60960</xdr:rowOff>
    </xdr:from>
    <xdr:to>
      <xdr:col>9</xdr:col>
      <xdr:colOff>0</xdr:colOff>
      <xdr:row>125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9661FAA-BFDF-47CE-92E5-E2B550E0B95A}"/>
            </a:ext>
          </a:extLst>
        </xdr:cNvPr>
        <xdr:cNvGrpSpPr/>
      </xdr:nvGrpSpPr>
      <xdr:grpSpPr>
        <a:xfrm>
          <a:off x="381000" y="18401512"/>
          <a:ext cx="5594131" cy="6508005"/>
          <a:chOff x="101713" y="557818"/>
          <a:chExt cx="6462080" cy="725014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B61CF72-82C1-D9C2-B963-58BCDB4086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027" y="557818"/>
            <a:ext cx="3969888" cy="52931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4778516-008C-778D-DAAD-B07A4C6E1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8457" y="557966"/>
            <a:ext cx="1878095" cy="25580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A0E66B8-ABA6-4E9C-EC25-F50FAF03D4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9351" y="5956908"/>
            <a:ext cx="1388289" cy="18510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3BAA6A9F-DDA3-C23D-F0D5-170470808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084008" y="5956908"/>
            <a:ext cx="2479785" cy="18510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9B4CBE0-580C-6576-1B0E-EB4C0E6C4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01713" y="5956908"/>
            <a:ext cx="2364405" cy="18510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86BA19B-402B-BDAA-649E-FFA23DB4B1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8456" y="3292997"/>
            <a:ext cx="1878095" cy="25580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441596</xdr:colOff>
      <xdr:row>6</xdr:row>
      <xdr:rowOff>133349</xdr:rowOff>
    </xdr:from>
    <xdr:to>
      <xdr:col>11</xdr:col>
      <xdr:colOff>113362</xdr:colOff>
      <xdr:row>28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021" y="1085849"/>
          <a:ext cx="1919666" cy="25622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601980</xdr:colOff>
      <xdr:row>1</xdr:row>
      <xdr:rowOff>0</xdr:rowOff>
    </xdr:from>
    <xdr:to>
      <xdr:col>8</xdr:col>
      <xdr:colOff>544380</xdr:colOff>
      <xdr:row>15</xdr:row>
      <xdr:rowOff>136867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141BA-638B-4B5B-8772-84310BDA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371646" y="-268526"/>
          <a:ext cx="2697187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ZbhAW2Gpf9LyK2R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9"/>
  <sheetViews>
    <sheetView tabSelected="1" view="pageBreakPreview" topLeftCell="A13" zoomScale="145" zoomScaleNormal="100" zoomScaleSheetLayoutView="145" zoomScalePageLayoutView="70" workbookViewId="0">
      <selection activeCell="K18" sqref="K18"/>
    </sheetView>
  </sheetViews>
  <sheetFormatPr defaultRowHeight="13.8" x14ac:dyDescent="0.25"/>
  <cols>
    <col min="1" max="1" width="9" style="1" customWidth="1"/>
    <col min="2" max="2" width="10.88671875" style="1" customWidth="1"/>
    <col min="3" max="3" width="14.44140625" style="1" customWidth="1"/>
    <col min="4" max="4" width="7.33203125" style="1" customWidth="1"/>
    <col min="5" max="5" width="5.5546875" style="1" customWidth="1"/>
    <col min="6" max="6" width="9" style="1" customWidth="1"/>
    <col min="7" max="8" width="9.88671875" style="1" customWidth="1"/>
    <col min="9" max="9" width="11.109375" style="1" customWidth="1"/>
    <col min="10" max="10" width="7.33203125" style="1" customWidth="1"/>
    <col min="11" max="11" width="12.5546875" style="1" customWidth="1"/>
    <col min="12" max="253" width="9.109375" style="1"/>
    <col min="254" max="254" width="8.6640625" style="1" customWidth="1"/>
    <col min="255" max="255" width="9.88671875" style="1" customWidth="1"/>
    <col min="256" max="256" width="14.44140625" style="1" customWidth="1"/>
    <col min="257" max="257" width="7.33203125" style="1" customWidth="1"/>
    <col min="258" max="258" width="5.5546875" style="1" customWidth="1"/>
    <col min="259" max="259" width="9" style="1" customWidth="1"/>
    <col min="260" max="261" width="9.88671875" style="1" customWidth="1"/>
    <col min="262" max="262" width="11.109375" style="1" customWidth="1"/>
    <col min="263" max="263" width="2.88671875" style="1" customWidth="1"/>
    <col min="264" max="264" width="3.5546875" style="1" customWidth="1"/>
    <col min="265" max="509" width="9.109375" style="1"/>
    <col min="510" max="510" width="8.6640625" style="1" customWidth="1"/>
    <col min="511" max="511" width="9.88671875" style="1" customWidth="1"/>
    <col min="512" max="512" width="14.44140625" style="1" customWidth="1"/>
    <col min="513" max="513" width="7.33203125" style="1" customWidth="1"/>
    <col min="514" max="514" width="5.5546875" style="1" customWidth="1"/>
    <col min="515" max="515" width="9" style="1" customWidth="1"/>
    <col min="516" max="517" width="9.88671875" style="1" customWidth="1"/>
    <col min="518" max="518" width="11.109375" style="1" customWidth="1"/>
    <col min="519" max="519" width="2.88671875" style="1" customWidth="1"/>
    <col min="520" max="520" width="3.5546875" style="1" customWidth="1"/>
    <col min="521" max="765" width="9.109375" style="1"/>
    <col min="766" max="766" width="8.6640625" style="1" customWidth="1"/>
    <col min="767" max="767" width="9.88671875" style="1" customWidth="1"/>
    <col min="768" max="768" width="14.44140625" style="1" customWidth="1"/>
    <col min="769" max="769" width="7.33203125" style="1" customWidth="1"/>
    <col min="770" max="770" width="5.5546875" style="1" customWidth="1"/>
    <col min="771" max="771" width="9" style="1" customWidth="1"/>
    <col min="772" max="773" width="9.88671875" style="1" customWidth="1"/>
    <col min="774" max="774" width="11.109375" style="1" customWidth="1"/>
    <col min="775" max="775" width="2.88671875" style="1" customWidth="1"/>
    <col min="776" max="776" width="3.5546875" style="1" customWidth="1"/>
    <col min="777" max="1021" width="9.109375" style="1"/>
    <col min="1022" max="1022" width="8.6640625" style="1" customWidth="1"/>
    <col min="1023" max="1023" width="9.88671875" style="1" customWidth="1"/>
    <col min="1024" max="1024" width="14.44140625" style="1" customWidth="1"/>
    <col min="1025" max="1025" width="7.33203125" style="1" customWidth="1"/>
    <col min="1026" max="1026" width="5.5546875" style="1" customWidth="1"/>
    <col min="1027" max="1027" width="9" style="1" customWidth="1"/>
    <col min="1028" max="1029" width="9.88671875" style="1" customWidth="1"/>
    <col min="1030" max="1030" width="11.109375" style="1" customWidth="1"/>
    <col min="1031" max="1031" width="2.88671875" style="1" customWidth="1"/>
    <col min="1032" max="1032" width="3.5546875" style="1" customWidth="1"/>
    <col min="1033" max="1277" width="9.109375" style="1"/>
    <col min="1278" max="1278" width="8.6640625" style="1" customWidth="1"/>
    <col min="1279" max="1279" width="9.88671875" style="1" customWidth="1"/>
    <col min="1280" max="1280" width="14.44140625" style="1" customWidth="1"/>
    <col min="1281" max="1281" width="7.33203125" style="1" customWidth="1"/>
    <col min="1282" max="1282" width="5.5546875" style="1" customWidth="1"/>
    <col min="1283" max="1283" width="9" style="1" customWidth="1"/>
    <col min="1284" max="1285" width="9.88671875" style="1" customWidth="1"/>
    <col min="1286" max="1286" width="11.109375" style="1" customWidth="1"/>
    <col min="1287" max="1287" width="2.88671875" style="1" customWidth="1"/>
    <col min="1288" max="1288" width="3.5546875" style="1" customWidth="1"/>
    <col min="1289" max="1533" width="9.109375" style="1"/>
    <col min="1534" max="1534" width="8.6640625" style="1" customWidth="1"/>
    <col min="1535" max="1535" width="9.88671875" style="1" customWidth="1"/>
    <col min="1536" max="1536" width="14.44140625" style="1" customWidth="1"/>
    <col min="1537" max="1537" width="7.33203125" style="1" customWidth="1"/>
    <col min="1538" max="1538" width="5.5546875" style="1" customWidth="1"/>
    <col min="1539" max="1539" width="9" style="1" customWidth="1"/>
    <col min="1540" max="1541" width="9.88671875" style="1" customWidth="1"/>
    <col min="1542" max="1542" width="11.109375" style="1" customWidth="1"/>
    <col min="1543" max="1543" width="2.88671875" style="1" customWidth="1"/>
    <col min="1544" max="1544" width="3.5546875" style="1" customWidth="1"/>
    <col min="1545" max="1789" width="9.109375" style="1"/>
    <col min="1790" max="1790" width="8.6640625" style="1" customWidth="1"/>
    <col min="1791" max="1791" width="9.88671875" style="1" customWidth="1"/>
    <col min="1792" max="1792" width="14.44140625" style="1" customWidth="1"/>
    <col min="1793" max="1793" width="7.33203125" style="1" customWidth="1"/>
    <col min="1794" max="1794" width="5.5546875" style="1" customWidth="1"/>
    <col min="1795" max="1795" width="9" style="1" customWidth="1"/>
    <col min="1796" max="1797" width="9.88671875" style="1" customWidth="1"/>
    <col min="1798" max="1798" width="11.109375" style="1" customWidth="1"/>
    <col min="1799" max="1799" width="2.88671875" style="1" customWidth="1"/>
    <col min="1800" max="1800" width="3.5546875" style="1" customWidth="1"/>
    <col min="1801" max="2045" width="9.109375" style="1"/>
    <col min="2046" max="2046" width="8.6640625" style="1" customWidth="1"/>
    <col min="2047" max="2047" width="9.88671875" style="1" customWidth="1"/>
    <col min="2048" max="2048" width="14.44140625" style="1" customWidth="1"/>
    <col min="2049" max="2049" width="7.33203125" style="1" customWidth="1"/>
    <col min="2050" max="2050" width="5.5546875" style="1" customWidth="1"/>
    <col min="2051" max="2051" width="9" style="1" customWidth="1"/>
    <col min="2052" max="2053" width="9.88671875" style="1" customWidth="1"/>
    <col min="2054" max="2054" width="11.109375" style="1" customWidth="1"/>
    <col min="2055" max="2055" width="2.88671875" style="1" customWidth="1"/>
    <col min="2056" max="2056" width="3.5546875" style="1" customWidth="1"/>
    <col min="2057" max="2301" width="9.109375" style="1"/>
    <col min="2302" max="2302" width="8.6640625" style="1" customWidth="1"/>
    <col min="2303" max="2303" width="9.88671875" style="1" customWidth="1"/>
    <col min="2304" max="2304" width="14.44140625" style="1" customWidth="1"/>
    <col min="2305" max="2305" width="7.33203125" style="1" customWidth="1"/>
    <col min="2306" max="2306" width="5.5546875" style="1" customWidth="1"/>
    <col min="2307" max="2307" width="9" style="1" customWidth="1"/>
    <col min="2308" max="2309" width="9.88671875" style="1" customWidth="1"/>
    <col min="2310" max="2310" width="11.109375" style="1" customWidth="1"/>
    <col min="2311" max="2311" width="2.88671875" style="1" customWidth="1"/>
    <col min="2312" max="2312" width="3.5546875" style="1" customWidth="1"/>
    <col min="2313" max="2557" width="9.109375" style="1"/>
    <col min="2558" max="2558" width="8.6640625" style="1" customWidth="1"/>
    <col min="2559" max="2559" width="9.88671875" style="1" customWidth="1"/>
    <col min="2560" max="2560" width="14.44140625" style="1" customWidth="1"/>
    <col min="2561" max="2561" width="7.33203125" style="1" customWidth="1"/>
    <col min="2562" max="2562" width="5.5546875" style="1" customWidth="1"/>
    <col min="2563" max="2563" width="9" style="1" customWidth="1"/>
    <col min="2564" max="2565" width="9.88671875" style="1" customWidth="1"/>
    <col min="2566" max="2566" width="11.109375" style="1" customWidth="1"/>
    <col min="2567" max="2567" width="2.88671875" style="1" customWidth="1"/>
    <col min="2568" max="2568" width="3.5546875" style="1" customWidth="1"/>
    <col min="2569" max="2813" width="9.109375" style="1"/>
    <col min="2814" max="2814" width="8.6640625" style="1" customWidth="1"/>
    <col min="2815" max="2815" width="9.88671875" style="1" customWidth="1"/>
    <col min="2816" max="2816" width="14.44140625" style="1" customWidth="1"/>
    <col min="2817" max="2817" width="7.33203125" style="1" customWidth="1"/>
    <col min="2818" max="2818" width="5.5546875" style="1" customWidth="1"/>
    <col min="2819" max="2819" width="9" style="1" customWidth="1"/>
    <col min="2820" max="2821" width="9.88671875" style="1" customWidth="1"/>
    <col min="2822" max="2822" width="11.109375" style="1" customWidth="1"/>
    <col min="2823" max="2823" width="2.88671875" style="1" customWidth="1"/>
    <col min="2824" max="2824" width="3.5546875" style="1" customWidth="1"/>
    <col min="2825" max="3069" width="9.109375" style="1"/>
    <col min="3070" max="3070" width="8.6640625" style="1" customWidth="1"/>
    <col min="3071" max="3071" width="9.88671875" style="1" customWidth="1"/>
    <col min="3072" max="3072" width="14.44140625" style="1" customWidth="1"/>
    <col min="3073" max="3073" width="7.33203125" style="1" customWidth="1"/>
    <col min="3074" max="3074" width="5.5546875" style="1" customWidth="1"/>
    <col min="3075" max="3075" width="9" style="1" customWidth="1"/>
    <col min="3076" max="3077" width="9.88671875" style="1" customWidth="1"/>
    <col min="3078" max="3078" width="11.109375" style="1" customWidth="1"/>
    <col min="3079" max="3079" width="2.88671875" style="1" customWidth="1"/>
    <col min="3080" max="3080" width="3.5546875" style="1" customWidth="1"/>
    <col min="3081" max="3325" width="9.109375" style="1"/>
    <col min="3326" max="3326" width="8.6640625" style="1" customWidth="1"/>
    <col min="3327" max="3327" width="9.88671875" style="1" customWidth="1"/>
    <col min="3328" max="3328" width="14.44140625" style="1" customWidth="1"/>
    <col min="3329" max="3329" width="7.33203125" style="1" customWidth="1"/>
    <col min="3330" max="3330" width="5.5546875" style="1" customWidth="1"/>
    <col min="3331" max="3331" width="9" style="1" customWidth="1"/>
    <col min="3332" max="3333" width="9.88671875" style="1" customWidth="1"/>
    <col min="3334" max="3334" width="11.109375" style="1" customWidth="1"/>
    <col min="3335" max="3335" width="2.88671875" style="1" customWidth="1"/>
    <col min="3336" max="3336" width="3.5546875" style="1" customWidth="1"/>
    <col min="3337" max="3581" width="9.109375" style="1"/>
    <col min="3582" max="3582" width="8.6640625" style="1" customWidth="1"/>
    <col min="3583" max="3583" width="9.88671875" style="1" customWidth="1"/>
    <col min="3584" max="3584" width="14.44140625" style="1" customWidth="1"/>
    <col min="3585" max="3585" width="7.33203125" style="1" customWidth="1"/>
    <col min="3586" max="3586" width="5.5546875" style="1" customWidth="1"/>
    <col min="3587" max="3587" width="9" style="1" customWidth="1"/>
    <col min="3588" max="3589" width="9.88671875" style="1" customWidth="1"/>
    <col min="3590" max="3590" width="11.109375" style="1" customWidth="1"/>
    <col min="3591" max="3591" width="2.88671875" style="1" customWidth="1"/>
    <col min="3592" max="3592" width="3.5546875" style="1" customWidth="1"/>
    <col min="3593" max="3837" width="9.109375" style="1"/>
    <col min="3838" max="3838" width="8.6640625" style="1" customWidth="1"/>
    <col min="3839" max="3839" width="9.88671875" style="1" customWidth="1"/>
    <col min="3840" max="3840" width="14.44140625" style="1" customWidth="1"/>
    <col min="3841" max="3841" width="7.33203125" style="1" customWidth="1"/>
    <col min="3842" max="3842" width="5.5546875" style="1" customWidth="1"/>
    <col min="3843" max="3843" width="9" style="1" customWidth="1"/>
    <col min="3844" max="3845" width="9.88671875" style="1" customWidth="1"/>
    <col min="3846" max="3846" width="11.109375" style="1" customWidth="1"/>
    <col min="3847" max="3847" width="2.88671875" style="1" customWidth="1"/>
    <col min="3848" max="3848" width="3.5546875" style="1" customWidth="1"/>
    <col min="3849" max="4093" width="9.109375" style="1"/>
    <col min="4094" max="4094" width="8.6640625" style="1" customWidth="1"/>
    <col min="4095" max="4095" width="9.88671875" style="1" customWidth="1"/>
    <col min="4096" max="4096" width="14.44140625" style="1" customWidth="1"/>
    <col min="4097" max="4097" width="7.33203125" style="1" customWidth="1"/>
    <col min="4098" max="4098" width="5.5546875" style="1" customWidth="1"/>
    <col min="4099" max="4099" width="9" style="1" customWidth="1"/>
    <col min="4100" max="4101" width="9.88671875" style="1" customWidth="1"/>
    <col min="4102" max="4102" width="11.109375" style="1" customWidth="1"/>
    <col min="4103" max="4103" width="2.88671875" style="1" customWidth="1"/>
    <col min="4104" max="4104" width="3.5546875" style="1" customWidth="1"/>
    <col min="4105" max="4349" width="9.109375" style="1"/>
    <col min="4350" max="4350" width="8.6640625" style="1" customWidth="1"/>
    <col min="4351" max="4351" width="9.88671875" style="1" customWidth="1"/>
    <col min="4352" max="4352" width="14.44140625" style="1" customWidth="1"/>
    <col min="4353" max="4353" width="7.33203125" style="1" customWidth="1"/>
    <col min="4354" max="4354" width="5.5546875" style="1" customWidth="1"/>
    <col min="4355" max="4355" width="9" style="1" customWidth="1"/>
    <col min="4356" max="4357" width="9.88671875" style="1" customWidth="1"/>
    <col min="4358" max="4358" width="11.109375" style="1" customWidth="1"/>
    <col min="4359" max="4359" width="2.88671875" style="1" customWidth="1"/>
    <col min="4360" max="4360" width="3.5546875" style="1" customWidth="1"/>
    <col min="4361" max="4605" width="9.109375" style="1"/>
    <col min="4606" max="4606" width="8.6640625" style="1" customWidth="1"/>
    <col min="4607" max="4607" width="9.88671875" style="1" customWidth="1"/>
    <col min="4608" max="4608" width="14.44140625" style="1" customWidth="1"/>
    <col min="4609" max="4609" width="7.33203125" style="1" customWidth="1"/>
    <col min="4610" max="4610" width="5.5546875" style="1" customWidth="1"/>
    <col min="4611" max="4611" width="9" style="1" customWidth="1"/>
    <col min="4612" max="4613" width="9.88671875" style="1" customWidth="1"/>
    <col min="4614" max="4614" width="11.109375" style="1" customWidth="1"/>
    <col min="4615" max="4615" width="2.88671875" style="1" customWidth="1"/>
    <col min="4616" max="4616" width="3.5546875" style="1" customWidth="1"/>
    <col min="4617" max="4861" width="9.109375" style="1"/>
    <col min="4862" max="4862" width="8.6640625" style="1" customWidth="1"/>
    <col min="4863" max="4863" width="9.88671875" style="1" customWidth="1"/>
    <col min="4864" max="4864" width="14.44140625" style="1" customWidth="1"/>
    <col min="4865" max="4865" width="7.33203125" style="1" customWidth="1"/>
    <col min="4866" max="4866" width="5.5546875" style="1" customWidth="1"/>
    <col min="4867" max="4867" width="9" style="1" customWidth="1"/>
    <col min="4868" max="4869" width="9.88671875" style="1" customWidth="1"/>
    <col min="4870" max="4870" width="11.109375" style="1" customWidth="1"/>
    <col min="4871" max="4871" width="2.88671875" style="1" customWidth="1"/>
    <col min="4872" max="4872" width="3.5546875" style="1" customWidth="1"/>
    <col min="4873" max="5117" width="9.109375" style="1"/>
    <col min="5118" max="5118" width="8.6640625" style="1" customWidth="1"/>
    <col min="5119" max="5119" width="9.88671875" style="1" customWidth="1"/>
    <col min="5120" max="5120" width="14.44140625" style="1" customWidth="1"/>
    <col min="5121" max="5121" width="7.33203125" style="1" customWidth="1"/>
    <col min="5122" max="5122" width="5.5546875" style="1" customWidth="1"/>
    <col min="5123" max="5123" width="9" style="1" customWidth="1"/>
    <col min="5124" max="5125" width="9.88671875" style="1" customWidth="1"/>
    <col min="5126" max="5126" width="11.109375" style="1" customWidth="1"/>
    <col min="5127" max="5127" width="2.88671875" style="1" customWidth="1"/>
    <col min="5128" max="5128" width="3.5546875" style="1" customWidth="1"/>
    <col min="5129" max="5373" width="9.109375" style="1"/>
    <col min="5374" max="5374" width="8.6640625" style="1" customWidth="1"/>
    <col min="5375" max="5375" width="9.88671875" style="1" customWidth="1"/>
    <col min="5376" max="5376" width="14.44140625" style="1" customWidth="1"/>
    <col min="5377" max="5377" width="7.33203125" style="1" customWidth="1"/>
    <col min="5378" max="5378" width="5.5546875" style="1" customWidth="1"/>
    <col min="5379" max="5379" width="9" style="1" customWidth="1"/>
    <col min="5380" max="5381" width="9.88671875" style="1" customWidth="1"/>
    <col min="5382" max="5382" width="11.109375" style="1" customWidth="1"/>
    <col min="5383" max="5383" width="2.88671875" style="1" customWidth="1"/>
    <col min="5384" max="5384" width="3.5546875" style="1" customWidth="1"/>
    <col min="5385" max="5629" width="9.109375" style="1"/>
    <col min="5630" max="5630" width="8.6640625" style="1" customWidth="1"/>
    <col min="5631" max="5631" width="9.88671875" style="1" customWidth="1"/>
    <col min="5632" max="5632" width="14.44140625" style="1" customWidth="1"/>
    <col min="5633" max="5633" width="7.33203125" style="1" customWidth="1"/>
    <col min="5634" max="5634" width="5.5546875" style="1" customWidth="1"/>
    <col min="5635" max="5635" width="9" style="1" customWidth="1"/>
    <col min="5636" max="5637" width="9.88671875" style="1" customWidth="1"/>
    <col min="5638" max="5638" width="11.109375" style="1" customWidth="1"/>
    <col min="5639" max="5639" width="2.88671875" style="1" customWidth="1"/>
    <col min="5640" max="5640" width="3.5546875" style="1" customWidth="1"/>
    <col min="5641" max="5885" width="9.109375" style="1"/>
    <col min="5886" max="5886" width="8.6640625" style="1" customWidth="1"/>
    <col min="5887" max="5887" width="9.88671875" style="1" customWidth="1"/>
    <col min="5888" max="5888" width="14.44140625" style="1" customWidth="1"/>
    <col min="5889" max="5889" width="7.33203125" style="1" customWidth="1"/>
    <col min="5890" max="5890" width="5.5546875" style="1" customWidth="1"/>
    <col min="5891" max="5891" width="9" style="1" customWidth="1"/>
    <col min="5892" max="5893" width="9.88671875" style="1" customWidth="1"/>
    <col min="5894" max="5894" width="11.109375" style="1" customWidth="1"/>
    <col min="5895" max="5895" width="2.88671875" style="1" customWidth="1"/>
    <col min="5896" max="5896" width="3.5546875" style="1" customWidth="1"/>
    <col min="5897" max="6141" width="9.109375" style="1"/>
    <col min="6142" max="6142" width="8.6640625" style="1" customWidth="1"/>
    <col min="6143" max="6143" width="9.88671875" style="1" customWidth="1"/>
    <col min="6144" max="6144" width="14.44140625" style="1" customWidth="1"/>
    <col min="6145" max="6145" width="7.33203125" style="1" customWidth="1"/>
    <col min="6146" max="6146" width="5.5546875" style="1" customWidth="1"/>
    <col min="6147" max="6147" width="9" style="1" customWidth="1"/>
    <col min="6148" max="6149" width="9.88671875" style="1" customWidth="1"/>
    <col min="6150" max="6150" width="11.109375" style="1" customWidth="1"/>
    <col min="6151" max="6151" width="2.88671875" style="1" customWidth="1"/>
    <col min="6152" max="6152" width="3.5546875" style="1" customWidth="1"/>
    <col min="6153" max="6397" width="9.109375" style="1"/>
    <col min="6398" max="6398" width="8.6640625" style="1" customWidth="1"/>
    <col min="6399" max="6399" width="9.88671875" style="1" customWidth="1"/>
    <col min="6400" max="6400" width="14.44140625" style="1" customWidth="1"/>
    <col min="6401" max="6401" width="7.33203125" style="1" customWidth="1"/>
    <col min="6402" max="6402" width="5.5546875" style="1" customWidth="1"/>
    <col min="6403" max="6403" width="9" style="1" customWidth="1"/>
    <col min="6404" max="6405" width="9.88671875" style="1" customWidth="1"/>
    <col min="6406" max="6406" width="11.109375" style="1" customWidth="1"/>
    <col min="6407" max="6407" width="2.88671875" style="1" customWidth="1"/>
    <col min="6408" max="6408" width="3.5546875" style="1" customWidth="1"/>
    <col min="6409" max="6653" width="9.109375" style="1"/>
    <col min="6654" max="6654" width="8.6640625" style="1" customWidth="1"/>
    <col min="6655" max="6655" width="9.88671875" style="1" customWidth="1"/>
    <col min="6656" max="6656" width="14.44140625" style="1" customWidth="1"/>
    <col min="6657" max="6657" width="7.33203125" style="1" customWidth="1"/>
    <col min="6658" max="6658" width="5.5546875" style="1" customWidth="1"/>
    <col min="6659" max="6659" width="9" style="1" customWidth="1"/>
    <col min="6660" max="6661" width="9.88671875" style="1" customWidth="1"/>
    <col min="6662" max="6662" width="11.109375" style="1" customWidth="1"/>
    <col min="6663" max="6663" width="2.88671875" style="1" customWidth="1"/>
    <col min="6664" max="6664" width="3.5546875" style="1" customWidth="1"/>
    <col min="6665" max="6909" width="9.109375" style="1"/>
    <col min="6910" max="6910" width="8.6640625" style="1" customWidth="1"/>
    <col min="6911" max="6911" width="9.88671875" style="1" customWidth="1"/>
    <col min="6912" max="6912" width="14.44140625" style="1" customWidth="1"/>
    <col min="6913" max="6913" width="7.33203125" style="1" customWidth="1"/>
    <col min="6914" max="6914" width="5.5546875" style="1" customWidth="1"/>
    <col min="6915" max="6915" width="9" style="1" customWidth="1"/>
    <col min="6916" max="6917" width="9.88671875" style="1" customWidth="1"/>
    <col min="6918" max="6918" width="11.109375" style="1" customWidth="1"/>
    <col min="6919" max="6919" width="2.88671875" style="1" customWidth="1"/>
    <col min="6920" max="6920" width="3.5546875" style="1" customWidth="1"/>
    <col min="6921" max="7165" width="9.109375" style="1"/>
    <col min="7166" max="7166" width="8.6640625" style="1" customWidth="1"/>
    <col min="7167" max="7167" width="9.88671875" style="1" customWidth="1"/>
    <col min="7168" max="7168" width="14.44140625" style="1" customWidth="1"/>
    <col min="7169" max="7169" width="7.33203125" style="1" customWidth="1"/>
    <col min="7170" max="7170" width="5.5546875" style="1" customWidth="1"/>
    <col min="7171" max="7171" width="9" style="1" customWidth="1"/>
    <col min="7172" max="7173" width="9.88671875" style="1" customWidth="1"/>
    <col min="7174" max="7174" width="11.109375" style="1" customWidth="1"/>
    <col min="7175" max="7175" width="2.88671875" style="1" customWidth="1"/>
    <col min="7176" max="7176" width="3.5546875" style="1" customWidth="1"/>
    <col min="7177" max="7421" width="9.109375" style="1"/>
    <col min="7422" max="7422" width="8.6640625" style="1" customWidth="1"/>
    <col min="7423" max="7423" width="9.88671875" style="1" customWidth="1"/>
    <col min="7424" max="7424" width="14.44140625" style="1" customWidth="1"/>
    <col min="7425" max="7425" width="7.33203125" style="1" customWidth="1"/>
    <col min="7426" max="7426" width="5.5546875" style="1" customWidth="1"/>
    <col min="7427" max="7427" width="9" style="1" customWidth="1"/>
    <col min="7428" max="7429" width="9.88671875" style="1" customWidth="1"/>
    <col min="7430" max="7430" width="11.109375" style="1" customWidth="1"/>
    <col min="7431" max="7431" width="2.88671875" style="1" customWidth="1"/>
    <col min="7432" max="7432" width="3.5546875" style="1" customWidth="1"/>
    <col min="7433" max="7677" width="9.109375" style="1"/>
    <col min="7678" max="7678" width="8.6640625" style="1" customWidth="1"/>
    <col min="7679" max="7679" width="9.88671875" style="1" customWidth="1"/>
    <col min="7680" max="7680" width="14.44140625" style="1" customWidth="1"/>
    <col min="7681" max="7681" width="7.33203125" style="1" customWidth="1"/>
    <col min="7682" max="7682" width="5.5546875" style="1" customWidth="1"/>
    <col min="7683" max="7683" width="9" style="1" customWidth="1"/>
    <col min="7684" max="7685" width="9.88671875" style="1" customWidth="1"/>
    <col min="7686" max="7686" width="11.109375" style="1" customWidth="1"/>
    <col min="7687" max="7687" width="2.88671875" style="1" customWidth="1"/>
    <col min="7688" max="7688" width="3.5546875" style="1" customWidth="1"/>
    <col min="7689" max="7933" width="9.109375" style="1"/>
    <col min="7934" max="7934" width="8.6640625" style="1" customWidth="1"/>
    <col min="7935" max="7935" width="9.88671875" style="1" customWidth="1"/>
    <col min="7936" max="7936" width="14.44140625" style="1" customWidth="1"/>
    <col min="7937" max="7937" width="7.33203125" style="1" customWidth="1"/>
    <col min="7938" max="7938" width="5.5546875" style="1" customWidth="1"/>
    <col min="7939" max="7939" width="9" style="1" customWidth="1"/>
    <col min="7940" max="7941" width="9.88671875" style="1" customWidth="1"/>
    <col min="7942" max="7942" width="11.109375" style="1" customWidth="1"/>
    <col min="7943" max="7943" width="2.88671875" style="1" customWidth="1"/>
    <col min="7944" max="7944" width="3.5546875" style="1" customWidth="1"/>
    <col min="7945" max="8189" width="9.109375" style="1"/>
    <col min="8190" max="8190" width="8.6640625" style="1" customWidth="1"/>
    <col min="8191" max="8191" width="9.88671875" style="1" customWidth="1"/>
    <col min="8192" max="8192" width="14.44140625" style="1" customWidth="1"/>
    <col min="8193" max="8193" width="7.33203125" style="1" customWidth="1"/>
    <col min="8194" max="8194" width="5.5546875" style="1" customWidth="1"/>
    <col min="8195" max="8195" width="9" style="1" customWidth="1"/>
    <col min="8196" max="8197" width="9.88671875" style="1" customWidth="1"/>
    <col min="8198" max="8198" width="11.109375" style="1" customWidth="1"/>
    <col min="8199" max="8199" width="2.88671875" style="1" customWidth="1"/>
    <col min="8200" max="8200" width="3.5546875" style="1" customWidth="1"/>
    <col min="8201" max="8445" width="9.109375" style="1"/>
    <col min="8446" max="8446" width="8.6640625" style="1" customWidth="1"/>
    <col min="8447" max="8447" width="9.88671875" style="1" customWidth="1"/>
    <col min="8448" max="8448" width="14.44140625" style="1" customWidth="1"/>
    <col min="8449" max="8449" width="7.33203125" style="1" customWidth="1"/>
    <col min="8450" max="8450" width="5.5546875" style="1" customWidth="1"/>
    <col min="8451" max="8451" width="9" style="1" customWidth="1"/>
    <col min="8452" max="8453" width="9.88671875" style="1" customWidth="1"/>
    <col min="8454" max="8454" width="11.109375" style="1" customWidth="1"/>
    <col min="8455" max="8455" width="2.88671875" style="1" customWidth="1"/>
    <col min="8456" max="8456" width="3.5546875" style="1" customWidth="1"/>
    <col min="8457" max="8701" width="9.109375" style="1"/>
    <col min="8702" max="8702" width="8.6640625" style="1" customWidth="1"/>
    <col min="8703" max="8703" width="9.88671875" style="1" customWidth="1"/>
    <col min="8704" max="8704" width="14.44140625" style="1" customWidth="1"/>
    <col min="8705" max="8705" width="7.33203125" style="1" customWidth="1"/>
    <col min="8706" max="8706" width="5.5546875" style="1" customWidth="1"/>
    <col min="8707" max="8707" width="9" style="1" customWidth="1"/>
    <col min="8708" max="8709" width="9.88671875" style="1" customWidth="1"/>
    <col min="8710" max="8710" width="11.109375" style="1" customWidth="1"/>
    <col min="8711" max="8711" width="2.88671875" style="1" customWidth="1"/>
    <col min="8712" max="8712" width="3.5546875" style="1" customWidth="1"/>
    <col min="8713" max="8957" width="9.109375" style="1"/>
    <col min="8958" max="8958" width="8.6640625" style="1" customWidth="1"/>
    <col min="8959" max="8959" width="9.88671875" style="1" customWidth="1"/>
    <col min="8960" max="8960" width="14.44140625" style="1" customWidth="1"/>
    <col min="8961" max="8961" width="7.33203125" style="1" customWidth="1"/>
    <col min="8962" max="8962" width="5.5546875" style="1" customWidth="1"/>
    <col min="8963" max="8963" width="9" style="1" customWidth="1"/>
    <col min="8964" max="8965" width="9.88671875" style="1" customWidth="1"/>
    <col min="8966" max="8966" width="11.109375" style="1" customWidth="1"/>
    <col min="8967" max="8967" width="2.88671875" style="1" customWidth="1"/>
    <col min="8968" max="8968" width="3.5546875" style="1" customWidth="1"/>
    <col min="8969" max="9213" width="9.109375" style="1"/>
    <col min="9214" max="9214" width="8.6640625" style="1" customWidth="1"/>
    <col min="9215" max="9215" width="9.88671875" style="1" customWidth="1"/>
    <col min="9216" max="9216" width="14.44140625" style="1" customWidth="1"/>
    <col min="9217" max="9217" width="7.33203125" style="1" customWidth="1"/>
    <col min="9218" max="9218" width="5.5546875" style="1" customWidth="1"/>
    <col min="9219" max="9219" width="9" style="1" customWidth="1"/>
    <col min="9220" max="9221" width="9.88671875" style="1" customWidth="1"/>
    <col min="9222" max="9222" width="11.109375" style="1" customWidth="1"/>
    <col min="9223" max="9223" width="2.88671875" style="1" customWidth="1"/>
    <col min="9224" max="9224" width="3.5546875" style="1" customWidth="1"/>
    <col min="9225" max="9469" width="9.109375" style="1"/>
    <col min="9470" max="9470" width="8.6640625" style="1" customWidth="1"/>
    <col min="9471" max="9471" width="9.88671875" style="1" customWidth="1"/>
    <col min="9472" max="9472" width="14.44140625" style="1" customWidth="1"/>
    <col min="9473" max="9473" width="7.33203125" style="1" customWidth="1"/>
    <col min="9474" max="9474" width="5.5546875" style="1" customWidth="1"/>
    <col min="9475" max="9475" width="9" style="1" customWidth="1"/>
    <col min="9476" max="9477" width="9.88671875" style="1" customWidth="1"/>
    <col min="9478" max="9478" width="11.109375" style="1" customWidth="1"/>
    <col min="9479" max="9479" width="2.88671875" style="1" customWidth="1"/>
    <col min="9480" max="9480" width="3.5546875" style="1" customWidth="1"/>
    <col min="9481" max="9725" width="9.109375" style="1"/>
    <col min="9726" max="9726" width="8.6640625" style="1" customWidth="1"/>
    <col min="9727" max="9727" width="9.88671875" style="1" customWidth="1"/>
    <col min="9728" max="9728" width="14.44140625" style="1" customWidth="1"/>
    <col min="9729" max="9729" width="7.33203125" style="1" customWidth="1"/>
    <col min="9730" max="9730" width="5.5546875" style="1" customWidth="1"/>
    <col min="9731" max="9731" width="9" style="1" customWidth="1"/>
    <col min="9732" max="9733" width="9.88671875" style="1" customWidth="1"/>
    <col min="9734" max="9734" width="11.109375" style="1" customWidth="1"/>
    <col min="9735" max="9735" width="2.88671875" style="1" customWidth="1"/>
    <col min="9736" max="9736" width="3.5546875" style="1" customWidth="1"/>
    <col min="9737" max="9981" width="9.109375" style="1"/>
    <col min="9982" max="9982" width="8.6640625" style="1" customWidth="1"/>
    <col min="9983" max="9983" width="9.88671875" style="1" customWidth="1"/>
    <col min="9984" max="9984" width="14.44140625" style="1" customWidth="1"/>
    <col min="9985" max="9985" width="7.33203125" style="1" customWidth="1"/>
    <col min="9986" max="9986" width="5.5546875" style="1" customWidth="1"/>
    <col min="9987" max="9987" width="9" style="1" customWidth="1"/>
    <col min="9988" max="9989" width="9.88671875" style="1" customWidth="1"/>
    <col min="9990" max="9990" width="11.109375" style="1" customWidth="1"/>
    <col min="9991" max="9991" width="2.88671875" style="1" customWidth="1"/>
    <col min="9992" max="9992" width="3.5546875" style="1" customWidth="1"/>
    <col min="9993" max="10237" width="9.109375" style="1"/>
    <col min="10238" max="10238" width="8.6640625" style="1" customWidth="1"/>
    <col min="10239" max="10239" width="9.88671875" style="1" customWidth="1"/>
    <col min="10240" max="10240" width="14.44140625" style="1" customWidth="1"/>
    <col min="10241" max="10241" width="7.33203125" style="1" customWidth="1"/>
    <col min="10242" max="10242" width="5.5546875" style="1" customWidth="1"/>
    <col min="10243" max="10243" width="9" style="1" customWidth="1"/>
    <col min="10244" max="10245" width="9.88671875" style="1" customWidth="1"/>
    <col min="10246" max="10246" width="11.109375" style="1" customWidth="1"/>
    <col min="10247" max="10247" width="2.88671875" style="1" customWidth="1"/>
    <col min="10248" max="10248" width="3.5546875" style="1" customWidth="1"/>
    <col min="10249" max="10493" width="9.109375" style="1"/>
    <col min="10494" max="10494" width="8.6640625" style="1" customWidth="1"/>
    <col min="10495" max="10495" width="9.88671875" style="1" customWidth="1"/>
    <col min="10496" max="10496" width="14.44140625" style="1" customWidth="1"/>
    <col min="10497" max="10497" width="7.33203125" style="1" customWidth="1"/>
    <col min="10498" max="10498" width="5.5546875" style="1" customWidth="1"/>
    <col min="10499" max="10499" width="9" style="1" customWidth="1"/>
    <col min="10500" max="10501" width="9.88671875" style="1" customWidth="1"/>
    <col min="10502" max="10502" width="11.109375" style="1" customWidth="1"/>
    <col min="10503" max="10503" width="2.88671875" style="1" customWidth="1"/>
    <col min="10504" max="10504" width="3.5546875" style="1" customWidth="1"/>
    <col min="10505" max="10749" width="9.109375" style="1"/>
    <col min="10750" max="10750" width="8.6640625" style="1" customWidth="1"/>
    <col min="10751" max="10751" width="9.88671875" style="1" customWidth="1"/>
    <col min="10752" max="10752" width="14.44140625" style="1" customWidth="1"/>
    <col min="10753" max="10753" width="7.33203125" style="1" customWidth="1"/>
    <col min="10754" max="10754" width="5.5546875" style="1" customWidth="1"/>
    <col min="10755" max="10755" width="9" style="1" customWidth="1"/>
    <col min="10756" max="10757" width="9.88671875" style="1" customWidth="1"/>
    <col min="10758" max="10758" width="11.109375" style="1" customWidth="1"/>
    <col min="10759" max="10759" width="2.88671875" style="1" customWidth="1"/>
    <col min="10760" max="10760" width="3.5546875" style="1" customWidth="1"/>
    <col min="10761" max="11005" width="9.109375" style="1"/>
    <col min="11006" max="11006" width="8.6640625" style="1" customWidth="1"/>
    <col min="11007" max="11007" width="9.88671875" style="1" customWidth="1"/>
    <col min="11008" max="11008" width="14.44140625" style="1" customWidth="1"/>
    <col min="11009" max="11009" width="7.33203125" style="1" customWidth="1"/>
    <col min="11010" max="11010" width="5.5546875" style="1" customWidth="1"/>
    <col min="11011" max="11011" width="9" style="1" customWidth="1"/>
    <col min="11012" max="11013" width="9.88671875" style="1" customWidth="1"/>
    <col min="11014" max="11014" width="11.109375" style="1" customWidth="1"/>
    <col min="11015" max="11015" width="2.88671875" style="1" customWidth="1"/>
    <col min="11016" max="11016" width="3.5546875" style="1" customWidth="1"/>
    <col min="11017" max="11261" width="9.109375" style="1"/>
    <col min="11262" max="11262" width="8.6640625" style="1" customWidth="1"/>
    <col min="11263" max="11263" width="9.88671875" style="1" customWidth="1"/>
    <col min="11264" max="11264" width="14.44140625" style="1" customWidth="1"/>
    <col min="11265" max="11265" width="7.33203125" style="1" customWidth="1"/>
    <col min="11266" max="11266" width="5.5546875" style="1" customWidth="1"/>
    <col min="11267" max="11267" width="9" style="1" customWidth="1"/>
    <col min="11268" max="11269" width="9.88671875" style="1" customWidth="1"/>
    <col min="11270" max="11270" width="11.109375" style="1" customWidth="1"/>
    <col min="11271" max="11271" width="2.88671875" style="1" customWidth="1"/>
    <col min="11272" max="11272" width="3.5546875" style="1" customWidth="1"/>
    <col min="11273" max="11517" width="9.109375" style="1"/>
    <col min="11518" max="11518" width="8.6640625" style="1" customWidth="1"/>
    <col min="11519" max="11519" width="9.88671875" style="1" customWidth="1"/>
    <col min="11520" max="11520" width="14.44140625" style="1" customWidth="1"/>
    <col min="11521" max="11521" width="7.33203125" style="1" customWidth="1"/>
    <col min="11522" max="11522" width="5.5546875" style="1" customWidth="1"/>
    <col min="11523" max="11523" width="9" style="1" customWidth="1"/>
    <col min="11524" max="11525" width="9.88671875" style="1" customWidth="1"/>
    <col min="11526" max="11526" width="11.109375" style="1" customWidth="1"/>
    <col min="11527" max="11527" width="2.88671875" style="1" customWidth="1"/>
    <col min="11528" max="11528" width="3.5546875" style="1" customWidth="1"/>
    <col min="11529" max="11773" width="9.109375" style="1"/>
    <col min="11774" max="11774" width="8.6640625" style="1" customWidth="1"/>
    <col min="11775" max="11775" width="9.88671875" style="1" customWidth="1"/>
    <col min="11776" max="11776" width="14.44140625" style="1" customWidth="1"/>
    <col min="11777" max="11777" width="7.33203125" style="1" customWidth="1"/>
    <col min="11778" max="11778" width="5.5546875" style="1" customWidth="1"/>
    <col min="11779" max="11779" width="9" style="1" customWidth="1"/>
    <col min="11780" max="11781" width="9.88671875" style="1" customWidth="1"/>
    <col min="11782" max="11782" width="11.109375" style="1" customWidth="1"/>
    <col min="11783" max="11783" width="2.88671875" style="1" customWidth="1"/>
    <col min="11784" max="11784" width="3.5546875" style="1" customWidth="1"/>
    <col min="11785" max="12029" width="9.109375" style="1"/>
    <col min="12030" max="12030" width="8.6640625" style="1" customWidth="1"/>
    <col min="12031" max="12031" width="9.88671875" style="1" customWidth="1"/>
    <col min="12032" max="12032" width="14.44140625" style="1" customWidth="1"/>
    <col min="12033" max="12033" width="7.33203125" style="1" customWidth="1"/>
    <col min="12034" max="12034" width="5.5546875" style="1" customWidth="1"/>
    <col min="12035" max="12035" width="9" style="1" customWidth="1"/>
    <col min="12036" max="12037" width="9.88671875" style="1" customWidth="1"/>
    <col min="12038" max="12038" width="11.109375" style="1" customWidth="1"/>
    <col min="12039" max="12039" width="2.88671875" style="1" customWidth="1"/>
    <col min="12040" max="12040" width="3.5546875" style="1" customWidth="1"/>
    <col min="12041" max="12285" width="9.109375" style="1"/>
    <col min="12286" max="12286" width="8.6640625" style="1" customWidth="1"/>
    <col min="12287" max="12287" width="9.88671875" style="1" customWidth="1"/>
    <col min="12288" max="12288" width="14.44140625" style="1" customWidth="1"/>
    <col min="12289" max="12289" width="7.33203125" style="1" customWidth="1"/>
    <col min="12290" max="12290" width="5.5546875" style="1" customWidth="1"/>
    <col min="12291" max="12291" width="9" style="1" customWidth="1"/>
    <col min="12292" max="12293" width="9.88671875" style="1" customWidth="1"/>
    <col min="12294" max="12294" width="11.109375" style="1" customWidth="1"/>
    <col min="12295" max="12295" width="2.88671875" style="1" customWidth="1"/>
    <col min="12296" max="12296" width="3.5546875" style="1" customWidth="1"/>
    <col min="12297" max="12541" width="9.109375" style="1"/>
    <col min="12542" max="12542" width="8.6640625" style="1" customWidth="1"/>
    <col min="12543" max="12543" width="9.88671875" style="1" customWidth="1"/>
    <col min="12544" max="12544" width="14.44140625" style="1" customWidth="1"/>
    <col min="12545" max="12545" width="7.33203125" style="1" customWidth="1"/>
    <col min="12546" max="12546" width="5.5546875" style="1" customWidth="1"/>
    <col min="12547" max="12547" width="9" style="1" customWidth="1"/>
    <col min="12548" max="12549" width="9.88671875" style="1" customWidth="1"/>
    <col min="12550" max="12550" width="11.109375" style="1" customWidth="1"/>
    <col min="12551" max="12551" width="2.88671875" style="1" customWidth="1"/>
    <col min="12552" max="12552" width="3.5546875" style="1" customWidth="1"/>
    <col min="12553" max="12797" width="9.109375" style="1"/>
    <col min="12798" max="12798" width="8.6640625" style="1" customWidth="1"/>
    <col min="12799" max="12799" width="9.88671875" style="1" customWidth="1"/>
    <col min="12800" max="12800" width="14.44140625" style="1" customWidth="1"/>
    <col min="12801" max="12801" width="7.33203125" style="1" customWidth="1"/>
    <col min="12802" max="12802" width="5.5546875" style="1" customWidth="1"/>
    <col min="12803" max="12803" width="9" style="1" customWidth="1"/>
    <col min="12804" max="12805" width="9.88671875" style="1" customWidth="1"/>
    <col min="12806" max="12806" width="11.109375" style="1" customWidth="1"/>
    <col min="12807" max="12807" width="2.88671875" style="1" customWidth="1"/>
    <col min="12808" max="12808" width="3.5546875" style="1" customWidth="1"/>
    <col min="12809" max="13053" width="9.109375" style="1"/>
    <col min="13054" max="13054" width="8.6640625" style="1" customWidth="1"/>
    <col min="13055" max="13055" width="9.88671875" style="1" customWidth="1"/>
    <col min="13056" max="13056" width="14.44140625" style="1" customWidth="1"/>
    <col min="13057" max="13057" width="7.33203125" style="1" customWidth="1"/>
    <col min="13058" max="13058" width="5.5546875" style="1" customWidth="1"/>
    <col min="13059" max="13059" width="9" style="1" customWidth="1"/>
    <col min="13060" max="13061" width="9.88671875" style="1" customWidth="1"/>
    <col min="13062" max="13062" width="11.109375" style="1" customWidth="1"/>
    <col min="13063" max="13063" width="2.88671875" style="1" customWidth="1"/>
    <col min="13064" max="13064" width="3.5546875" style="1" customWidth="1"/>
    <col min="13065" max="13309" width="9.109375" style="1"/>
    <col min="13310" max="13310" width="8.6640625" style="1" customWidth="1"/>
    <col min="13311" max="13311" width="9.88671875" style="1" customWidth="1"/>
    <col min="13312" max="13312" width="14.44140625" style="1" customWidth="1"/>
    <col min="13313" max="13313" width="7.33203125" style="1" customWidth="1"/>
    <col min="13314" max="13314" width="5.5546875" style="1" customWidth="1"/>
    <col min="13315" max="13315" width="9" style="1" customWidth="1"/>
    <col min="13316" max="13317" width="9.88671875" style="1" customWidth="1"/>
    <col min="13318" max="13318" width="11.109375" style="1" customWidth="1"/>
    <col min="13319" max="13319" width="2.88671875" style="1" customWidth="1"/>
    <col min="13320" max="13320" width="3.5546875" style="1" customWidth="1"/>
    <col min="13321" max="13565" width="9.109375" style="1"/>
    <col min="13566" max="13566" width="8.6640625" style="1" customWidth="1"/>
    <col min="13567" max="13567" width="9.88671875" style="1" customWidth="1"/>
    <col min="13568" max="13568" width="14.44140625" style="1" customWidth="1"/>
    <col min="13569" max="13569" width="7.33203125" style="1" customWidth="1"/>
    <col min="13570" max="13570" width="5.5546875" style="1" customWidth="1"/>
    <col min="13571" max="13571" width="9" style="1" customWidth="1"/>
    <col min="13572" max="13573" width="9.88671875" style="1" customWidth="1"/>
    <col min="13574" max="13574" width="11.109375" style="1" customWidth="1"/>
    <col min="13575" max="13575" width="2.88671875" style="1" customWidth="1"/>
    <col min="13576" max="13576" width="3.5546875" style="1" customWidth="1"/>
    <col min="13577" max="13821" width="9.109375" style="1"/>
    <col min="13822" max="13822" width="8.6640625" style="1" customWidth="1"/>
    <col min="13823" max="13823" width="9.88671875" style="1" customWidth="1"/>
    <col min="13824" max="13824" width="14.44140625" style="1" customWidth="1"/>
    <col min="13825" max="13825" width="7.33203125" style="1" customWidth="1"/>
    <col min="13826" max="13826" width="5.5546875" style="1" customWidth="1"/>
    <col min="13827" max="13827" width="9" style="1" customWidth="1"/>
    <col min="13828" max="13829" width="9.88671875" style="1" customWidth="1"/>
    <col min="13830" max="13830" width="11.109375" style="1" customWidth="1"/>
    <col min="13831" max="13831" width="2.88671875" style="1" customWidth="1"/>
    <col min="13832" max="13832" width="3.5546875" style="1" customWidth="1"/>
    <col min="13833" max="14077" width="9.109375" style="1"/>
    <col min="14078" max="14078" width="8.6640625" style="1" customWidth="1"/>
    <col min="14079" max="14079" width="9.88671875" style="1" customWidth="1"/>
    <col min="14080" max="14080" width="14.44140625" style="1" customWidth="1"/>
    <col min="14081" max="14081" width="7.33203125" style="1" customWidth="1"/>
    <col min="14082" max="14082" width="5.5546875" style="1" customWidth="1"/>
    <col min="14083" max="14083" width="9" style="1" customWidth="1"/>
    <col min="14084" max="14085" width="9.88671875" style="1" customWidth="1"/>
    <col min="14086" max="14086" width="11.109375" style="1" customWidth="1"/>
    <col min="14087" max="14087" width="2.88671875" style="1" customWidth="1"/>
    <col min="14088" max="14088" width="3.5546875" style="1" customWidth="1"/>
    <col min="14089" max="14333" width="9.109375" style="1"/>
    <col min="14334" max="14334" width="8.6640625" style="1" customWidth="1"/>
    <col min="14335" max="14335" width="9.88671875" style="1" customWidth="1"/>
    <col min="14336" max="14336" width="14.44140625" style="1" customWidth="1"/>
    <col min="14337" max="14337" width="7.33203125" style="1" customWidth="1"/>
    <col min="14338" max="14338" width="5.5546875" style="1" customWidth="1"/>
    <col min="14339" max="14339" width="9" style="1" customWidth="1"/>
    <col min="14340" max="14341" width="9.88671875" style="1" customWidth="1"/>
    <col min="14342" max="14342" width="11.109375" style="1" customWidth="1"/>
    <col min="14343" max="14343" width="2.88671875" style="1" customWidth="1"/>
    <col min="14344" max="14344" width="3.5546875" style="1" customWidth="1"/>
    <col min="14345" max="14589" width="9.109375" style="1"/>
    <col min="14590" max="14590" width="8.6640625" style="1" customWidth="1"/>
    <col min="14591" max="14591" width="9.88671875" style="1" customWidth="1"/>
    <col min="14592" max="14592" width="14.44140625" style="1" customWidth="1"/>
    <col min="14593" max="14593" width="7.33203125" style="1" customWidth="1"/>
    <col min="14594" max="14594" width="5.5546875" style="1" customWidth="1"/>
    <col min="14595" max="14595" width="9" style="1" customWidth="1"/>
    <col min="14596" max="14597" width="9.88671875" style="1" customWidth="1"/>
    <col min="14598" max="14598" width="11.109375" style="1" customWidth="1"/>
    <col min="14599" max="14599" width="2.88671875" style="1" customWidth="1"/>
    <col min="14600" max="14600" width="3.5546875" style="1" customWidth="1"/>
    <col min="14601" max="14845" width="9.109375" style="1"/>
    <col min="14846" max="14846" width="8.6640625" style="1" customWidth="1"/>
    <col min="14847" max="14847" width="9.88671875" style="1" customWidth="1"/>
    <col min="14848" max="14848" width="14.44140625" style="1" customWidth="1"/>
    <col min="14849" max="14849" width="7.33203125" style="1" customWidth="1"/>
    <col min="14850" max="14850" width="5.5546875" style="1" customWidth="1"/>
    <col min="14851" max="14851" width="9" style="1" customWidth="1"/>
    <col min="14852" max="14853" width="9.88671875" style="1" customWidth="1"/>
    <col min="14854" max="14854" width="11.109375" style="1" customWidth="1"/>
    <col min="14855" max="14855" width="2.88671875" style="1" customWidth="1"/>
    <col min="14856" max="14856" width="3.5546875" style="1" customWidth="1"/>
    <col min="14857" max="15101" width="9.109375" style="1"/>
    <col min="15102" max="15102" width="8.6640625" style="1" customWidth="1"/>
    <col min="15103" max="15103" width="9.88671875" style="1" customWidth="1"/>
    <col min="15104" max="15104" width="14.44140625" style="1" customWidth="1"/>
    <col min="15105" max="15105" width="7.33203125" style="1" customWidth="1"/>
    <col min="15106" max="15106" width="5.5546875" style="1" customWidth="1"/>
    <col min="15107" max="15107" width="9" style="1" customWidth="1"/>
    <col min="15108" max="15109" width="9.88671875" style="1" customWidth="1"/>
    <col min="15110" max="15110" width="11.109375" style="1" customWidth="1"/>
    <col min="15111" max="15111" width="2.88671875" style="1" customWidth="1"/>
    <col min="15112" max="15112" width="3.5546875" style="1" customWidth="1"/>
    <col min="15113" max="15357" width="9.109375" style="1"/>
    <col min="15358" max="15358" width="8.6640625" style="1" customWidth="1"/>
    <col min="15359" max="15359" width="9.88671875" style="1" customWidth="1"/>
    <col min="15360" max="15360" width="14.44140625" style="1" customWidth="1"/>
    <col min="15361" max="15361" width="7.33203125" style="1" customWidth="1"/>
    <col min="15362" max="15362" width="5.5546875" style="1" customWidth="1"/>
    <col min="15363" max="15363" width="9" style="1" customWidth="1"/>
    <col min="15364" max="15365" width="9.88671875" style="1" customWidth="1"/>
    <col min="15366" max="15366" width="11.109375" style="1" customWidth="1"/>
    <col min="15367" max="15367" width="2.88671875" style="1" customWidth="1"/>
    <col min="15368" max="15368" width="3.5546875" style="1" customWidth="1"/>
    <col min="15369" max="15613" width="9.109375" style="1"/>
    <col min="15614" max="15614" width="8.6640625" style="1" customWidth="1"/>
    <col min="15615" max="15615" width="9.88671875" style="1" customWidth="1"/>
    <col min="15616" max="15616" width="14.44140625" style="1" customWidth="1"/>
    <col min="15617" max="15617" width="7.33203125" style="1" customWidth="1"/>
    <col min="15618" max="15618" width="5.5546875" style="1" customWidth="1"/>
    <col min="15619" max="15619" width="9" style="1" customWidth="1"/>
    <col min="15620" max="15621" width="9.88671875" style="1" customWidth="1"/>
    <col min="15622" max="15622" width="11.109375" style="1" customWidth="1"/>
    <col min="15623" max="15623" width="2.88671875" style="1" customWidth="1"/>
    <col min="15624" max="15624" width="3.5546875" style="1" customWidth="1"/>
    <col min="15625" max="15869" width="9.109375" style="1"/>
    <col min="15870" max="15870" width="8.6640625" style="1" customWidth="1"/>
    <col min="15871" max="15871" width="9.88671875" style="1" customWidth="1"/>
    <col min="15872" max="15872" width="14.44140625" style="1" customWidth="1"/>
    <col min="15873" max="15873" width="7.33203125" style="1" customWidth="1"/>
    <col min="15874" max="15874" width="5.5546875" style="1" customWidth="1"/>
    <col min="15875" max="15875" width="9" style="1" customWidth="1"/>
    <col min="15876" max="15877" width="9.88671875" style="1" customWidth="1"/>
    <col min="15878" max="15878" width="11.109375" style="1" customWidth="1"/>
    <col min="15879" max="15879" width="2.88671875" style="1" customWidth="1"/>
    <col min="15880" max="15880" width="3.5546875" style="1" customWidth="1"/>
    <col min="15881" max="16125" width="9.109375" style="1"/>
    <col min="16126" max="16126" width="8.6640625" style="1" customWidth="1"/>
    <col min="16127" max="16127" width="9.88671875" style="1" customWidth="1"/>
    <col min="16128" max="16128" width="14.44140625" style="1" customWidth="1"/>
    <col min="16129" max="16129" width="7.33203125" style="1" customWidth="1"/>
    <col min="16130" max="16130" width="5.5546875" style="1" customWidth="1"/>
    <col min="16131" max="16131" width="9" style="1" customWidth="1"/>
    <col min="16132" max="16133" width="9.88671875" style="1" customWidth="1"/>
    <col min="16134" max="16134" width="11.109375" style="1" customWidth="1"/>
    <col min="16135" max="16135" width="2.88671875" style="1" customWidth="1"/>
    <col min="16136" max="16136" width="3.5546875" style="1" customWidth="1"/>
    <col min="16137" max="16384" width="9.109375" style="1"/>
  </cols>
  <sheetData>
    <row r="1" spans="1:10" ht="43.95" customHeight="1" x14ac:dyDescent="0.25">
      <c r="A1" s="139" t="s">
        <v>190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x14ac:dyDescent="0.25">
      <c r="A3" s="53" t="s">
        <v>1</v>
      </c>
      <c r="B3" s="54"/>
      <c r="C3" s="54"/>
      <c r="D3" s="54"/>
      <c r="E3" s="55"/>
      <c r="F3" s="143" t="str">
        <f ca="1">TEXT(TODAY(),"DD/MM/YYYY")</f>
        <v>12/09/2025</v>
      </c>
      <c r="G3" s="144"/>
      <c r="H3" s="144"/>
      <c r="I3" s="144"/>
      <c r="J3" s="145"/>
    </row>
    <row r="4" spans="1:10" ht="15" customHeight="1" x14ac:dyDescent="0.25">
      <c r="A4" s="53" t="s">
        <v>2</v>
      </c>
      <c r="B4" s="54"/>
      <c r="C4" s="54"/>
      <c r="D4" s="54"/>
      <c r="E4" s="55"/>
      <c r="F4" s="146" t="s">
        <v>95</v>
      </c>
      <c r="G4" s="147"/>
      <c r="H4" s="147"/>
      <c r="I4" s="147"/>
      <c r="J4" s="148"/>
    </row>
    <row r="5" spans="1:10" x14ac:dyDescent="0.25">
      <c r="A5" s="53" t="s">
        <v>3</v>
      </c>
      <c r="B5" s="54"/>
      <c r="C5" s="54"/>
      <c r="D5" s="54"/>
      <c r="E5" s="55"/>
      <c r="F5" s="143">
        <v>45910</v>
      </c>
      <c r="G5" s="144"/>
      <c r="H5" s="144"/>
      <c r="I5" s="144"/>
      <c r="J5" s="145"/>
    </row>
    <row r="6" spans="1:10" ht="16.5" customHeight="1" x14ac:dyDescent="0.25">
      <c r="A6" s="53" t="s">
        <v>4</v>
      </c>
      <c r="B6" s="54"/>
      <c r="C6" s="54"/>
      <c r="D6" s="54"/>
      <c r="E6" s="55"/>
      <c r="F6" s="65" t="s">
        <v>192</v>
      </c>
      <c r="G6" s="66"/>
      <c r="H6" s="66"/>
      <c r="I6" s="66"/>
      <c r="J6" s="67"/>
    </row>
    <row r="7" spans="1:10" ht="15" customHeight="1" x14ac:dyDescent="0.25">
      <c r="A7" s="53" t="s">
        <v>5</v>
      </c>
      <c r="B7" s="54"/>
      <c r="C7" s="54"/>
      <c r="D7" s="54"/>
      <c r="E7" s="55"/>
      <c r="F7" s="65" t="str">
        <f>F6</f>
        <v>M/s. Mishal Construction Private Limited</v>
      </c>
      <c r="G7" s="66"/>
      <c r="H7" s="66"/>
      <c r="I7" s="66"/>
      <c r="J7" s="67"/>
    </row>
    <row r="8" spans="1:10" x14ac:dyDescent="0.25">
      <c r="A8" s="53" t="s">
        <v>194</v>
      </c>
      <c r="B8" s="54"/>
      <c r="C8" s="54"/>
      <c r="D8" s="54"/>
      <c r="E8" s="55"/>
      <c r="F8" s="56" t="s">
        <v>108</v>
      </c>
      <c r="G8" s="57"/>
      <c r="H8" s="57"/>
      <c r="I8" s="57"/>
      <c r="J8" s="58"/>
    </row>
    <row r="9" spans="1:10" ht="27" customHeight="1" x14ac:dyDescent="0.25">
      <c r="A9" s="53" t="s">
        <v>195</v>
      </c>
      <c r="B9" s="54"/>
      <c r="C9" s="54"/>
      <c r="D9" s="54"/>
      <c r="E9" s="55"/>
      <c r="F9" s="59" t="s">
        <v>193</v>
      </c>
      <c r="G9" s="60"/>
      <c r="H9" s="60"/>
      <c r="I9" s="60"/>
      <c r="J9" s="61"/>
    </row>
    <row r="10" spans="1:10" x14ac:dyDescent="0.25">
      <c r="A10" s="53" t="s">
        <v>191</v>
      </c>
      <c r="B10" s="54"/>
      <c r="C10" s="54"/>
      <c r="D10" s="54"/>
      <c r="E10" s="55"/>
      <c r="F10" s="71" t="s">
        <v>109</v>
      </c>
      <c r="G10" s="72"/>
      <c r="H10" s="72"/>
      <c r="I10" s="72"/>
      <c r="J10" s="112"/>
    </row>
    <row r="11" spans="1:10" x14ac:dyDescent="0.25">
      <c r="A11" s="53" t="s">
        <v>106</v>
      </c>
      <c r="B11" s="54"/>
      <c r="C11" s="54"/>
      <c r="D11" s="54"/>
      <c r="E11" s="55"/>
      <c r="F11" s="65" t="s">
        <v>110</v>
      </c>
      <c r="G11" s="72"/>
      <c r="H11" s="72"/>
      <c r="I11" s="72"/>
      <c r="J11" s="112"/>
    </row>
    <row r="12" spans="1:10" x14ac:dyDescent="0.25">
      <c r="A12" s="53" t="s">
        <v>6</v>
      </c>
      <c r="B12" s="54"/>
      <c r="C12" s="54"/>
      <c r="D12" s="54"/>
      <c r="E12" s="55"/>
      <c r="F12" s="65" t="s">
        <v>96</v>
      </c>
      <c r="G12" s="66"/>
      <c r="H12" s="66"/>
      <c r="I12" s="66"/>
      <c r="J12" s="67"/>
    </row>
    <row r="13" spans="1:10" x14ac:dyDescent="0.25">
      <c r="A13" s="53" t="s">
        <v>7</v>
      </c>
      <c r="B13" s="54"/>
      <c r="C13" s="54"/>
      <c r="D13" s="54"/>
      <c r="E13" s="55"/>
      <c r="F13" s="73" t="s">
        <v>111</v>
      </c>
      <c r="G13" s="54"/>
      <c r="H13" s="54"/>
      <c r="I13" s="54"/>
      <c r="J13" s="55"/>
    </row>
    <row r="14" spans="1:10" ht="33" customHeight="1" x14ac:dyDescent="0.25">
      <c r="A14" s="138" t="s">
        <v>8</v>
      </c>
      <c r="B14" s="138"/>
      <c r="C14" s="73" t="str">
        <f>CONCATENATE((IF(OR(F8="",F8="NA"),"",F8)),", ",(IF(OR(A15="",A15="NA"),"",A15)),".",(IF(OR(C15="",C15="NA"),"",C15)),", ",(IF(OR(B16="",B16="NA"),"",B16)),", ",(IF(OR(I15="",I15="NA"),"",I15)),", ",(IF(OR(B17="",B17="NA"),"",B17)),", ",(IF(OR(G16="",G16="NA"),"",G16)),".")</f>
        <v>Golf View (Maitri Vijay CHSL) - Phase II, C.T.S/Sr .No.109, 109/1 to 20, Kolwada Borla Road, Chembur, Chembur, Mumbai.</v>
      </c>
      <c r="D14" s="74"/>
      <c r="E14" s="74"/>
      <c r="F14" s="74"/>
      <c r="G14" s="74"/>
      <c r="H14" s="74"/>
      <c r="I14" s="74"/>
      <c r="J14" s="75"/>
    </row>
    <row r="15" spans="1:10" x14ac:dyDescent="0.25">
      <c r="A15" s="65" t="s">
        <v>107</v>
      </c>
      <c r="B15" s="67"/>
      <c r="C15" s="65" t="s">
        <v>112</v>
      </c>
      <c r="D15" s="66"/>
      <c r="E15" s="66"/>
      <c r="F15" s="66"/>
      <c r="G15" s="67"/>
      <c r="H15" s="20" t="s">
        <v>9</v>
      </c>
      <c r="I15" s="149" t="s">
        <v>113</v>
      </c>
      <c r="J15" s="150"/>
    </row>
    <row r="16" spans="1:10" x14ac:dyDescent="0.25">
      <c r="A16" s="32" t="s">
        <v>10</v>
      </c>
      <c r="B16" s="71" t="s">
        <v>116</v>
      </c>
      <c r="C16" s="72"/>
      <c r="D16" s="72"/>
      <c r="E16" s="112"/>
      <c r="F16" s="21" t="s">
        <v>11</v>
      </c>
      <c r="G16" s="71" t="s">
        <v>114</v>
      </c>
      <c r="H16" s="72"/>
      <c r="I16" s="72"/>
      <c r="J16" s="112"/>
    </row>
    <row r="17" spans="1:10" x14ac:dyDescent="0.25">
      <c r="A17" s="32" t="s">
        <v>12</v>
      </c>
      <c r="B17" s="71" t="s">
        <v>113</v>
      </c>
      <c r="C17" s="72"/>
      <c r="D17" s="72"/>
      <c r="E17" s="112"/>
      <c r="F17" s="21" t="s">
        <v>13</v>
      </c>
      <c r="G17" s="71">
        <v>400074</v>
      </c>
      <c r="H17" s="72"/>
      <c r="I17" s="72"/>
      <c r="J17" s="112"/>
    </row>
    <row r="18" spans="1:10" ht="32.25" customHeight="1" x14ac:dyDescent="0.25">
      <c r="A18" s="125" t="s">
        <v>14</v>
      </c>
      <c r="B18" s="125"/>
      <c r="C18" s="125" t="s">
        <v>115</v>
      </c>
      <c r="D18" s="125"/>
      <c r="E18" s="125"/>
      <c r="F18" s="104" t="s">
        <v>15</v>
      </c>
      <c r="G18" s="104"/>
      <c r="H18" s="66" t="s">
        <v>117</v>
      </c>
      <c r="I18" s="66"/>
      <c r="J18" s="67"/>
    </row>
    <row r="19" spans="1:10" ht="15" customHeight="1" x14ac:dyDescent="0.25">
      <c r="A19" s="126" t="s">
        <v>16</v>
      </c>
      <c r="B19" s="127"/>
      <c r="C19" s="127"/>
      <c r="D19" s="127"/>
      <c r="E19" s="128"/>
      <c r="F19" s="132" t="s">
        <v>17</v>
      </c>
      <c r="G19" s="133"/>
      <c r="H19" s="133"/>
      <c r="I19" s="133"/>
      <c r="J19" s="134"/>
    </row>
    <row r="20" spans="1:10" x14ac:dyDescent="0.25">
      <c r="A20" s="129"/>
      <c r="B20" s="130"/>
      <c r="C20" s="130"/>
      <c r="D20" s="130"/>
      <c r="E20" s="131"/>
      <c r="F20" s="135"/>
      <c r="G20" s="136"/>
      <c r="H20" s="136"/>
      <c r="I20" s="136"/>
      <c r="J20" s="137"/>
    </row>
    <row r="21" spans="1:10" ht="15" customHeight="1" x14ac:dyDescent="0.25">
      <c r="A21" s="126" t="s">
        <v>18</v>
      </c>
      <c r="B21" s="127"/>
      <c r="C21" s="127"/>
      <c r="D21" s="127"/>
      <c r="E21" s="128"/>
      <c r="F21" s="126" t="s">
        <v>19</v>
      </c>
      <c r="G21" s="127"/>
      <c r="H21" s="127"/>
      <c r="I21" s="127"/>
      <c r="J21" s="128"/>
    </row>
    <row r="22" spans="1:10" x14ac:dyDescent="0.25">
      <c r="A22" s="129"/>
      <c r="B22" s="130"/>
      <c r="C22" s="130"/>
      <c r="D22" s="130"/>
      <c r="E22" s="131"/>
      <c r="F22" s="129"/>
      <c r="G22" s="130"/>
      <c r="H22" s="130"/>
      <c r="I22" s="130"/>
      <c r="J22" s="131"/>
    </row>
    <row r="23" spans="1:10" ht="15" customHeight="1" x14ac:dyDescent="0.25">
      <c r="A23" s="71" t="s">
        <v>20</v>
      </c>
      <c r="B23" s="72"/>
      <c r="C23" s="72"/>
      <c r="D23" s="72"/>
      <c r="E23" s="112"/>
      <c r="F23" s="118" t="s">
        <v>21</v>
      </c>
      <c r="G23" s="119"/>
      <c r="H23" s="119"/>
      <c r="I23" s="119"/>
      <c r="J23" s="22"/>
    </row>
    <row r="24" spans="1:10" x14ac:dyDescent="0.25">
      <c r="A24" s="71" t="s">
        <v>22</v>
      </c>
      <c r="B24" s="72"/>
      <c r="C24" s="72"/>
      <c r="D24" s="72"/>
      <c r="E24" s="112"/>
      <c r="F24" s="120" t="s">
        <v>23</v>
      </c>
      <c r="G24" s="121"/>
      <c r="H24" s="121"/>
      <c r="I24" s="121"/>
      <c r="J24" s="122"/>
    </row>
    <row r="25" spans="1:10" ht="15" customHeight="1" x14ac:dyDescent="0.25">
      <c r="A25" s="71" t="s">
        <v>24</v>
      </c>
      <c r="B25" s="72"/>
      <c r="C25" s="72"/>
      <c r="D25" s="72"/>
      <c r="E25" s="112"/>
      <c r="F25" s="118" t="s">
        <v>25</v>
      </c>
      <c r="G25" s="119"/>
      <c r="H25" s="119"/>
      <c r="I25" s="119"/>
      <c r="J25" s="22"/>
    </row>
    <row r="26" spans="1:10" x14ac:dyDescent="0.25">
      <c r="A26" s="71" t="s">
        <v>26</v>
      </c>
      <c r="B26" s="72"/>
      <c r="C26" s="72"/>
      <c r="D26" s="72"/>
      <c r="E26" s="112"/>
      <c r="F26" s="120" t="s">
        <v>27</v>
      </c>
      <c r="G26" s="121"/>
      <c r="H26" s="121"/>
      <c r="I26" s="121"/>
      <c r="J26" s="122"/>
    </row>
    <row r="27" spans="1:10" x14ac:dyDescent="0.25">
      <c r="A27" s="123" t="s">
        <v>28</v>
      </c>
      <c r="B27" s="124"/>
      <c r="C27" s="123" t="s">
        <v>29</v>
      </c>
      <c r="D27" s="124"/>
      <c r="E27" s="123" t="s">
        <v>30</v>
      </c>
      <c r="F27" s="124"/>
      <c r="G27" s="123" t="s">
        <v>31</v>
      </c>
      <c r="H27" s="124"/>
      <c r="I27" s="123" t="s">
        <v>32</v>
      </c>
      <c r="J27" s="124"/>
    </row>
    <row r="28" spans="1:10" x14ac:dyDescent="0.25">
      <c r="A28" s="116" t="s">
        <v>33</v>
      </c>
      <c r="B28" s="103"/>
      <c r="C28" s="116" t="s">
        <v>34</v>
      </c>
      <c r="D28" s="103"/>
      <c r="E28" s="116" t="s">
        <v>34</v>
      </c>
      <c r="F28" s="103"/>
      <c r="G28" s="116" t="s">
        <v>34</v>
      </c>
      <c r="H28" s="103"/>
      <c r="I28" s="116" t="s">
        <v>34</v>
      </c>
      <c r="J28" s="103"/>
    </row>
    <row r="29" spans="1:10" x14ac:dyDescent="0.25">
      <c r="A29" s="116" t="s">
        <v>35</v>
      </c>
      <c r="B29" s="103"/>
      <c r="C29" s="116" t="s">
        <v>118</v>
      </c>
      <c r="D29" s="103"/>
      <c r="E29" s="116" t="s">
        <v>119</v>
      </c>
      <c r="F29" s="103"/>
      <c r="G29" s="117" t="s">
        <v>120</v>
      </c>
      <c r="H29" s="103"/>
      <c r="I29" s="116" t="s">
        <v>121</v>
      </c>
      <c r="J29" s="103"/>
    </row>
    <row r="30" spans="1:10" x14ac:dyDescent="0.25">
      <c r="A30" s="53" t="s">
        <v>36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0" x14ac:dyDescent="0.25">
      <c r="A31" s="53" t="s">
        <v>37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0" x14ac:dyDescent="0.25">
      <c r="A32" s="53" t="s">
        <v>38</v>
      </c>
      <c r="B32" s="55"/>
      <c r="C32" s="116" t="s">
        <v>39</v>
      </c>
      <c r="D32" s="103"/>
      <c r="E32" s="116">
        <v>19.046068099999999</v>
      </c>
      <c r="F32" s="103"/>
      <c r="G32" s="116" t="s">
        <v>40</v>
      </c>
      <c r="H32" s="103"/>
      <c r="I32" s="116">
        <v>72.900887999999995</v>
      </c>
      <c r="J32" s="103"/>
    </row>
    <row r="33" spans="1:10" ht="14.4" x14ac:dyDescent="0.25">
      <c r="A33" s="53" t="s">
        <v>188</v>
      </c>
      <c r="B33" s="55"/>
      <c r="C33" s="153" t="s">
        <v>189</v>
      </c>
      <c r="D33" s="54"/>
      <c r="E33" s="54"/>
      <c r="F33" s="54"/>
      <c r="G33" s="54"/>
      <c r="H33" s="54"/>
      <c r="I33" s="54"/>
      <c r="J33" s="55"/>
    </row>
    <row r="34" spans="1:10" x14ac:dyDescent="0.25">
      <c r="A34" s="62" t="s">
        <v>41</v>
      </c>
      <c r="B34" s="63"/>
      <c r="C34" s="63"/>
      <c r="D34" s="63"/>
      <c r="E34" s="63"/>
      <c r="F34" s="63"/>
      <c r="G34" s="63"/>
      <c r="H34" s="63"/>
      <c r="I34" s="63"/>
      <c r="J34" s="64"/>
    </row>
    <row r="35" spans="1:10" ht="15" customHeight="1" x14ac:dyDescent="0.25">
      <c r="A35" s="73" t="s">
        <v>42</v>
      </c>
      <c r="B35" s="74"/>
      <c r="C35" s="74"/>
      <c r="D35" s="74"/>
      <c r="E35" s="75"/>
      <c r="F35" s="118" t="s">
        <v>43</v>
      </c>
      <c r="G35" s="119"/>
      <c r="H35" s="119"/>
      <c r="I35" s="119"/>
      <c r="J35" s="2"/>
    </row>
    <row r="36" spans="1:10" ht="15" customHeight="1" x14ac:dyDescent="0.25">
      <c r="A36" s="154" t="s">
        <v>44</v>
      </c>
      <c r="B36" s="155"/>
      <c r="C36" s="155"/>
      <c r="D36" s="155"/>
      <c r="E36" s="155"/>
      <c r="F36" s="73" t="s">
        <v>45</v>
      </c>
      <c r="G36" s="74"/>
      <c r="H36" s="74"/>
      <c r="I36" s="74"/>
      <c r="J36" s="75"/>
    </row>
    <row r="37" spans="1:10" x14ac:dyDescent="0.25">
      <c r="A37" s="62" t="s">
        <v>46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x14ac:dyDescent="0.25">
      <c r="A38" s="53" t="s">
        <v>47</v>
      </c>
      <c r="B38" s="54"/>
      <c r="C38" s="54"/>
      <c r="D38" s="54"/>
      <c r="E38" s="55"/>
      <c r="F38" s="113">
        <v>2541.5</v>
      </c>
      <c r="G38" s="114"/>
      <c r="H38" s="114"/>
      <c r="I38" s="114"/>
      <c r="J38" s="115"/>
    </row>
    <row r="39" spans="1:10" x14ac:dyDescent="0.25">
      <c r="A39" s="53" t="s">
        <v>48</v>
      </c>
      <c r="B39" s="54"/>
      <c r="C39" s="54"/>
      <c r="D39" s="54"/>
      <c r="E39" s="55"/>
      <c r="F39" s="106" t="s">
        <v>34</v>
      </c>
      <c r="G39" s="107"/>
      <c r="H39" s="107"/>
      <c r="I39" s="107"/>
      <c r="J39" s="108"/>
    </row>
    <row r="40" spans="1:10" x14ac:dyDescent="0.25">
      <c r="A40" s="53" t="s">
        <v>49</v>
      </c>
      <c r="B40" s="54"/>
      <c r="C40" s="54"/>
      <c r="D40" s="54"/>
      <c r="E40" s="55"/>
      <c r="F40" s="106">
        <v>2127.75</v>
      </c>
      <c r="G40" s="107"/>
      <c r="H40" s="107"/>
      <c r="I40" s="107"/>
      <c r="J40" s="108"/>
    </row>
    <row r="41" spans="1:10" x14ac:dyDescent="0.25">
      <c r="A41" s="53" t="s">
        <v>50</v>
      </c>
      <c r="B41" s="54"/>
      <c r="C41" s="54"/>
      <c r="D41" s="54"/>
      <c r="E41" s="55"/>
      <c r="F41" s="106" t="s">
        <v>34</v>
      </c>
      <c r="G41" s="107"/>
      <c r="H41" s="107"/>
      <c r="I41" s="107"/>
      <c r="J41" s="108"/>
    </row>
    <row r="42" spans="1:10" x14ac:dyDescent="0.25">
      <c r="A42" s="53" t="s">
        <v>51</v>
      </c>
      <c r="B42" s="54"/>
      <c r="C42" s="54"/>
      <c r="D42" s="54"/>
      <c r="E42" s="55"/>
      <c r="F42" s="109">
        <v>5541.37</v>
      </c>
      <c r="G42" s="110"/>
      <c r="H42" s="110"/>
      <c r="I42" s="110"/>
      <c r="J42" s="111"/>
    </row>
    <row r="43" spans="1:10" x14ac:dyDescent="0.25">
      <c r="A43" s="53" t="s">
        <v>52</v>
      </c>
      <c r="B43" s="54"/>
      <c r="C43" s="54"/>
      <c r="D43" s="54"/>
      <c r="E43" s="55"/>
      <c r="F43" s="71" t="s">
        <v>110</v>
      </c>
      <c r="G43" s="72"/>
      <c r="H43" s="72"/>
      <c r="I43" s="72"/>
      <c r="J43" s="112"/>
    </row>
    <row r="44" spans="1:10" x14ac:dyDescent="0.25">
      <c r="A44" s="62" t="s">
        <v>53</v>
      </c>
      <c r="B44" s="63"/>
      <c r="C44" s="63"/>
      <c r="D44" s="63"/>
      <c r="E44" s="63"/>
      <c r="F44" s="63"/>
      <c r="G44" s="63"/>
      <c r="H44" s="63"/>
      <c r="I44" s="63"/>
      <c r="J44" s="64"/>
    </row>
    <row r="45" spans="1:10" x14ac:dyDescent="0.25">
      <c r="A45" s="73" t="s">
        <v>54</v>
      </c>
      <c r="B45" s="75"/>
      <c r="C45" s="73" t="s">
        <v>34</v>
      </c>
      <c r="D45" s="74"/>
      <c r="E45" s="74"/>
      <c r="F45" s="75"/>
      <c r="G45" s="31" t="s">
        <v>55</v>
      </c>
      <c r="H45" s="73" t="s">
        <v>34</v>
      </c>
      <c r="I45" s="74"/>
      <c r="J45" s="75"/>
    </row>
    <row r="46" spans="1:10" ht="30.75" customHeight="1" x14ac:dyDescent="0.25">
      <c r="A46" s="73" t="s">
        <v>123</v>
      </c>
      <c r="B46" s="75"/>
      <c r="C46" s="73" t="s">
        <v>122</v>
      </c>
      <c r="D46" s="74"/>
      <c r="E46" s="74"/>
      <c r="F46" s="75"/>
      <c r="G46" s="31" t="s">
        <v>55</v>
      </c>
      <c r="H46" s="73" t="s">
        <v>124</v>
      </c>
      <c r="I46" s="74"/>
      <c r="J46" s="75"/>
    </row>
    <row r="47" spans="1:10" ht="45" customHeight="1" x14ac:dyDescent="0.25">
      <c r="A47" s="73" t="s">
        <v>56</v>
      </c>
      <c r="B47" s="75"/>
      <c r="C47" s="73" t="s">
        <v>187</v>
      </c>
      <c r="D47" s="54"/>
      <c r="E47" s="54"/>
      <c r="F47" s="55"/>
      <c r="G47" s="34" t="s">
        <v>55</v>
      </c>
      <c r="H47" s="53" t="s">
        <v>125</v>
      </c>
      <c r="I47" s="54"/>
      <c r="J47" s="55"/>
    </row>
    <row r="48" spans="1:10" ht="15" customHeight="1" x14ac:dyDescent="0.25">
      <c r="A48" s="73" t="s">
        <v>57</v>
      </c>
      <c r="B48" s="75"/>
      <c r="C48" s="53" t="s">
        <v>34</v>
      </c>
      <c r="D48" s="54"/>
      <c r="E48" s="54"/>
      <c r="F48" s="55" t="s">
        <v>58</v>
      </c>
      <c r="G48" s="31" t="s">
        <v>55</v>
      </c>
      <c r="H48" s="73" t="s">
        <v>34</v>
      </c>
      <c r="I48" s="74" t="s">
        <v>34</v>
      </c>
      <c r="J48" s="75"/>
    </row>
    <row r="49" spans="1:13" x14ac:dyDescent="0.25">
      <c r="A49" s="96" t="s">
        <v>59</v>
      </c>
      <c r="B49" s="96"/>
      <c r="C49" s="96"/>
      <c r="D49" s="97" t="str">
        <f>H47</f>
        <v>24/09/2013.</v>
      </c>
      <c r="E49" s="97"/>
      <c r="F49" s="53" t="s">
        <v>60</v>
      </c>
      <c r="G49" s="98"/>
      <c r="H49" s="73" t="s">
        <v>186</v>
      </c>
      <c r="I49" s="54"/>
      <c r="J49" s="54"/>
    </row>
    <row r="50" spans="1:13" x14ac:dyDescent="0.25">
      <c r="A50" s="99" t="s">
        <v>61</v>
      </c>
      <c r="B50" s="100"/>
      <c r="C50" s="100"/>
      <c r="D50" s="100"/>
      <c r="E50" s="100"/>
      <c r="F50" s="100"/>
      <c r="G50" s="100"/>
      <c r="H50" s="100"/>
      <c r="I50" s="100"/>
      <c r="J50" s="101"/>
    </row>
    <row r="51" spans="1:13" x14ac:dyDescent="0.25">
      <c r="A51" s="53" t="s">
        <v>62</v>
      </c>
      <c r="B51" s="54"/>
      <c r="C51" s="55"/>
      <c r="D51" s="102">
        <f>F42</f>
        <v>5541.37</v>
      </c>
      <c r="E51" s="103"/>
      <c r="F51" s="104" t="s">
        <v>63</v>
      </c>
      <c r="G51" s="104"/>
      <c r="H51" s="104"/>
      <c r="I51" s="105" t="s">
        <v>34</v>
      </c>
      <c r="J51" s="105"/>
    </row>
    <row r="52" spans="1:13" x14ac:dyDescent="0.25">
      <c r="A52" s="71" t="s">
        <v>64</v>
      </c>
      <c r="B52" s="72"/>
      <c r="C52" s="65" t="s">
        <v>126</v>
      </c>
      <c r="D52" s="66"/>
      <c r="E52" s="66"/>
      <c r="F52" s="66"/>
      <c r="G52" s="66"/>
      <c r="H52" s="66"/>
      <c r="I52" s="66"/>
      <c r="J52" s="67"/>
      <c r="M52" s="1" t="s">
        <v>184</v>
      </c>
    </row>
    <row r="53" spans="1:13" x14ac:dyDescent="0.25">
      <c r="A53" s="53" t="s">
        <v>65</v>
      </c>
      <c r="B53" s="54"/>
      <c r="C53" s="54"/>
      <c r="D53" s="73" t="s">
        <v>66</v>
      </c>
      <c r="E53" s="74"/>
      <c r="F53" s="74"/>
      <c r="G53" s="74"/>
      <c r="H53" s="74"/>
      <c r="I53" s="74"/>
      <c r="J53" s="75"/>
    </row>
    <row r="54" spans="1:13" ht="14.4" thickBot="1" x14ac:dyDescent="0.3">
      <c r="A54" s="53" t="s">
        <v>67</v>
      </c>
      <c r="B54" s="54"/>
      <c r="C54" s="54"/>
      <c r="D54" s="54"/>
      <c r="E54" s="54"/>
      <c r="F54" s="54"/>
      <c r="G54" s="54"/>
      <c r="H54" s="54"/>
      <c r="I54" s="54"/>
      <c r="J54" s="55"/>
    </row>
    <row r="55" spans="1:13" customFormat="1" ht="15.75" customHeight="1" x14ac:dyDescent="0.3">
      <c r="A55" s="76" t="s">
        <v>160</v>
      </c>
      <c r="B55" s="77"/>
      <c r="C55" s="78" t="s">
        <v>185</v>
      </c>
      <c r="D55" s="78"/>
      <c r="E55" s="78"/>
      <c r="F55" s="78"/>
      <c r="G55" s="78"/>
      <c r="H55" s="78"/>
      <c r="I55" s="78"/>
      <c r="J55" s="79"/>
      <c r="K55" s="24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upto 8 Slab, Brickwork upto 5 Floor, Internal Plaster upto 2 Floor, External Plaster upto 2 Floor, Flooring upto 2 Floor, Painting upto 2 Floor, Finishing upto 1 Floor Completed</v>
      </c>
      <c r="L55" s="24"/>
    </row>
    <row r="56" spans="1:13" customFormat="1" ht="15.6" x14ac:dyDescent="0.3">
      <c r="A56" s="25" t="s">
        <v>128</v>
      </c>
      <c r="B56" s="30">
        <v>1</v>
      </c>
      <c r="C56" s="33" t="s">
        <v>130</v>
      </c>
      <c r="D56" s="33">
        <v>1</v>
      </c>
      <c r="E56" s="80" t="s">
        <v>129</v>
      </c>
      <c r="F56" s="80"/>
      <c r="G56" s="33">
        <v>0</v>
      </c>
      <c r="H56" s="33" t="s">
        <v>161</v>
      </c>
      <c r="I56" s="80">
        <f ca="1">--TRIM(RIGHT(SUBSTITUTE(LEFT(C55,_xlfn.AGGREGATE(16,6,FIND({0,1,2,3,4,5,6,7,8,9},C55,ROW(INDIRECT("1:"&amp;LEN(C55)))),1))," ",REPT(" ",LEN(C55))),LEN(C55)))</f>
        <v>19</v>
      </c>
      <c r="J56" s="81"/>
      <c r="K56" s="24"/>
      <c r="L56" s="24"/>
    </row>
    <row r="57" spans="1:13" customFormat="1" ht="67.5" customHeight="1" x14ac:dyDescent="0.3">
      <c r="A57" s="82" t="s">
        <v>162</v>
      </c>
      <c r="B57" s="83"/>
      <c r="C57" s="84" t="str">
        <f ca="1">K55</f>
        <v>Excavation work Completed. Plinth work completed, RCC upto 8 Slab, Brickwork upto 5 Floor, Internal Plaster upto 2 Floor, External Plaster upto 2 Floor, Flooring upto 2 Floor, Painting upto 2 Floor, Finishing upto 1 Floor Completed</v>
      </c>
      <c r="D57" s="84"/>
      <c r="E57" s="84"/>
      <c r="F57" s="84"/>
      <c r="G57" s="84"/>
      <c r="H57" s="84"/>
      <c r="I57" s="84"/>
      <c r="J57" s="85"/>
      <c r="K57" s="24" t="s">
        <v>163</v>
      </c>
      <c r="L57" s="24"/>
    </row>
    <row r="58" spans="1:13" customFormat="1" ht="15.75" customHeight="1" x14ac:dyDescent="0.3">
      <c r="A58" s="86" t="s">
        <v>68</v>
      </c>
      <c r="B58" s="87"/>
      <c r="C58" s="35" t="s">
        <v>164</v>
      </c>
      <c r="D58" s="88" t="s">
        <v>165</v>
      </c>
      <c r="E58" s="88"/>
      <c r="F58" s="88" t="s">
        <v>166</v>
      </c>
      <c r="G58" s="88"/>
      <c r="H58" s="88" t="s">
        <v>167</v>
      </c>
      <c r="I58" s="88"/>
      <c r="J58" s="89"/>
      <c r="K58" s="26" t="s">
        <v>168</v>
      </c>
      <c r="L58" s="27">
        <f ca="1">I56*25%</f>
        <v>4.75</v>
      </c>
    </row>
    <row r="59" spans="1:13" customFormat="1" ht="15.75" customHeight="1" x14ac:dyDescent="0.3">
      <c r="A59" s="90" t="s">
        <v>169</v>
      </c>
      <c r="B59" s="91"/>
      <c r="C59" s="36">
        <f ca="1">L60</f>
        <v>19</v>
      </c>
      <c r="D59" s="92">
        <f ca="1">((100/I56)*C59)/100</f>
        <v>1</v>
      </c>
      <c r="E59" s="92"/>
      <c r="F59" s="92">
        <f ca="1">(((C60/I56*10)+(40/(D56+G56+I56)*C61)+(7.5/(I56)*C62)+(7.5/(I56)*C63)+(10/I56*C64)+(10/I56*C65)+(5/I56*C66)+(5/I56*C67)+(5/I56*C68))/100)</f>
        <v>0.31657894736842107</v>
      </c>
      <c r="G59" s="92"/>
      <c r="H59" s="92">
        <f ca="1">((((C59/I56)*20)+((C60/I56)*25)+(30/(I56+G56+D56)*C61)+(5/I56*C62)+(5/I56*C63)+(5/I56*C64)+(5/I56*C65)+(0/I56*C66)+(0/I56*C67)+(5/I56*C68))/100)</f>
        <v>0.59894736842105267</v>
      </c>
      <c r="I59" s="92"/>
      <c r="J59" s="94"/>
      <c r="K59" s="26" t="s">
        <v>150</v>
      </c>
      <c r="L59" s="26">
        <f ca="1">I56*50%</f>
        <v>9.5</v>
      </c>
    </row>
    <row r="60" spans="1:13" customFormat="1" ht="15.6" x14ac:dyDescent="0.3">
      <c r="A60" s="90" t="s">
        <v>69</v>
      </c>
      <c r="B60" s="91"/>
      <c r="C60" s="37">
        <f ca="1">L68</f>
        <v>19</v>
      </c>
      <c r="D60" s="92">
        <f ca="1">((100/I56)*C60)/100</f>
        <v>1</v>
      </c>
      <c r="E60" s="92"/>
      <c r="F60" s="92"/>
      <c r="G60" s="92"/>
      <c r="H60" s="92"/>
      <c r="I60" s="92"/>
      <c r="J60" s="94"/>
      <c r="K60" s="26" t="s">
        <v>153</v>
      </c>
      <c r="L60" s="26">
        <f ca="1">I56</f>
        <v>19</v>
      </c>
    </row>
    <row r="61" spans="1:13" customFormat="1" ht="15.75" customHeight="1" x14ac:dyDescent="0.3">
      <c r="A61" s="90" t="s">
        <v>170</v>
      </c>
      <c r="B61" s="91"/>
      <c r="C61" s="37">
        <v>8</v>
      </c>
      <c r="D61" s="92">
        <f ca="1">((100/(D56+G56+I56))*C61)/100</f>
        <v>0.4</v>
      </c>
      <c r="E61" s="92"/>
      <c r="F61" s="92"/>
      <c r="G61" s="92"/>
      <c r="H61" s="92"/>
      <c r="I61" s="92"/>
      <c r="J61" s="94"/>
      <c r="K61" s="26" t="s">
        <v>154</v>
      </c>
      <c r="L61" s="28">
        <f ca="1">(IF(B56&gt;1,(I56/(B56+2)),I56/4))</f>
        <v>4.75</v>
      </c>
    </row>
    <row r="62" spans="1:13" customFormat="1" ht="15.75" customHeight="1" x14ac:dyDescent="0.3">
      <c r="A62" s="90" t="s">
        <v>171</v>
      </c>
      <c r="B62" s="91" t="s">
        <v>172</v>
      </c>
      <c r="C62" s="36">
        <v>5</v>
      </c>
      <c r="D62" s="92">
        <f ca="1">((100/I56)*C62)/100</f>
        <v>0.26315789473684215</v>
      </c>
      <c r="E62" s="92"/>
      <c r="F62" s="92"/>
      <c r="G62" s="92"/>
      <c r="H62" s="92"/>
      <c r="I62" s="92"/>
      <c r="J62" s="94"/>
      <c r="K62" s="26" t="s">
        <v>155</v>
      </c>
      <c r="L62" s="28">
        <f ca="1">(IF(B56&gt;1,(I56/(B56+2)+L61),I56/4+L61))</f>
        <v>9.5</v>
      </c>
    </row>
    <row r="63" spans="1:13" customFormat="1" ht="15.75" customHeight="1" x14ac:dyDescent="0.3">
      <c r="A63" s="90" t="s">
        <v>173</v>
      </c>
      <c r="B63" s="91" t="s">
        <v>172</v>
      </c>
      <c r="C63" s="36">
        <v>2</v>
      </c>
      <c r="D63" s="92">
        <f ca="1">((100/I56)*C63)/100</f>
        <v>0.10526315789473685</v>
      </c>
      <c r="E63" s="92"/>
      <c r="F63" s="92"/>
      <c r="G63" s="92"/>
      <c r="H63" s="92"/>
      <c r="I63" s="92"/>
      <c r="J63" s="94"/>
      <c r="K63" s="26" t="s">
        <v>174</v>
      </c>
      <c r="L63" s="28">
        <f>(IF(B56&gt;1,(I56/(B56+2)+L62),0))</f>
        <v>0</v>
      </c>
    </row>
    <row r="64" spans="1:13" customFormat="1" ht="15.75" customHeight="1" x14ac:dyDescent="0.3">
      <c r="A64" s="90" t="s">
        <v>175</v>
      </c>
      <c r="B64" s="91" t="s">
        <v>176</v>
      </c>
      <c r="C64" s="36">
        <v>2</v>
      </c>
      <c r="D64" s="92">
        <f ca="1">((100/(I56))*C64)/100</f>
        <v>0.10526315789473685</v>
      </c>
      <c r="E64" s="92"/>
      <c r="F64" s="92"/>
      <c r="G64" s="92"/>
      <c r="H64" s="92"/>
      <c r="I64" s="92"/>
      <c r="J64" s="94"/>
      <c r="K64" s="26" t="s">
        <v>177</v>
      </c>
      <c r="L64" s="28">
        <f>(IF(B56&gt;2,(I56/(B56+2)+L63),0))</f>
        <v>0</v>
      </c>
    </row>
    <row r="65" spans="1:12" customFormat="1" ht="15.75" customHeight="1" x14ac:dyDescent="0.3">
      <c r="A65" s="90" t="s">
        <v>178</v>
      </c>
      <c r="B65" s="91" t="s">
        <v>178</v>
      </c>
      <c r="C65" s="36">
        <v>2</v>
      </c>
      <c r="D65" s="92">
        <f ca="1">((100/I56)*C65)/100</f>
        <v>0.10526315789473685</v>
      </c>
      <c r="E65" s="92"/>
      <c r="F65" s="92"/>
      <c r="G65" s="92"/>
      <c r="H65" s="92"/>
      <c r="I65" s="92"/>
      <c r="J65" s="94"/>
      <c r="K65" s="26" t="s">
        <v>179</v>
      </c>
      <c r="L65" s="29">
        <f>(IF(B56&gt;3,(I56/(B56+2)+L64),0))</f>
        <v>0</v>
      </c>
    </row>
    <row r="66" spans="1:12" customFormat="1" ht="15.75" customHeight="1" x14ac:dyDescent="0.3">
      <c r="A66" s="90" t="s">
        <v>180</v>
      </c>
      <c r="B66" s="91"/>
      <c r="C66" s="36">
        <v>2</v>
      </c>
      <c r="D66" s="92">
        <f ca="1">((100/I56)*C66)/100</f>
        <v>0.10526315789473685</v>
      </c>
      <c r="E66" s="92"/>
      <c r="F66" s="92"/>
      <c r="G66" s="92"/>
      <c r="H66" s="92"/>
      <c r="I66" s="92"/>
      <c r="J66" s="94"/>
      <c r="K66" s="26" t="s">
        <v>181</v>
      </c>
      <c r="L66" s="28">
        <f>(IF(B56&gt;4,(I56/(B56+2)+L65),0))</f>
        <v>0</v>
      </c>
    </row>
    <row r="67" spans="1:12" customFormat="1" ht="15.75" customHeight="1" x14ac:dyDescent="0.3">
      <c r="A67" s="90" t="s">
        <v>182</v>
      </c>
      <c r="B67" s="91" t="s">
        <v>182</v>
      </c>
      <c r="C67" s="36">
        <v>1</v>
      </c>
      <c r="D67" s="92">
        <f ca="1">((100/(I56))*C67)/100</f>
        <v>5.2631578947368425E-2</v>
      </c>
      <c r="E67" s="92"/>
      <c r="F67" s="92"/>
      <c r="G67" s="92"/>
      <c r="H67" s="92"/>
      <c r="I67" s="92"/>
      <c r="J67" s="94"/>
      <c r="K67" s="26" t="s">
        <v>156</v>
      </c>
      <c r="L67" s="28">
        <f ca="1">(IF(B56=1,(I56/(B56+3)+L62),IF(B56=0,(I56/4+L62),IF(B56&gt;1,0))))</f>
        <v>14.25</v>
      </c>
    </row>
    <row r="68" spans="1:12" customFormat="1" ht="16.5" customHeight="1" thickBot="1" x14ac:dyDescent="0.35">
      <c r="A68" s="151" t="s">
        <v>183</v>
      </c>
      <c r="B68" s="152"/>
      <c r="C68" s="38">
        <v>0</v>
      </c>
      <c r="D68" s="93">
        <f ca="1">((100/(I56))*C68)/100</f>
        <v>0</v>
      </c>
      <c r="E68" s="93"/>
      <c r="F68" s="93"/>
      <c r="G68" s="93"/>
      <c r="H68" s="93"/>
      <c r="I68" s="93"/>
      <c r="J68" s="95"/>
      <c r="K68" s="26" t="s">
        <v>157</v>
      </c>
      <c r="L68" s="28">
        <f ca="1">(IF(B56&gt;1.5,(I56/(B56+2)+L62+MAX(0,L63-L62)+MAX(0,L64-L63)+MAX(0,L65-L64)+MAX(0,L66-L65)+MAX(0,L67-L66)),IF(B56=1,(I56/(B56+3)+L67),IF(B56=0,I56/4+L67))))</f>
        <v>19</v>
      </c>
    </row>
    <row r="69" spans="1:12" x14ac:dyDescent="0.25">
      <c r="A69" s="53" t="s">
        <v>158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2" x14ac:dyDescent="0.25">
      <c r="A70" s="53" t="s">
        <v>74</v>
      </c>
      <c r="B70" s="54"/>
      <c r="C70" s="54"/>
      <c r="D70" s="54"/>
      <c r="E70" s="54"/>
      <c r="F70" s="54"/>
      <c r="G70" s="54"/>
      <c r="H70" s="54"/>
      <c r="I70" s="54"/>
      <c r="J70" s="55"/>
    </row>
    <row r="71" spans="1:12" ht="15" customHeight="1" x14ac:dyDescent="0.25">
      <c r="A71" s="56" t="s">
        <v>75</v>
      </c>
      <c r="B71" s="58"/>
      <c r="C71" s="59" t="s">
        <v>76</v>
      </c>
      <c r="D71" s="60"/>
      <c r="E71" s="60"/>
      <c r="F71" s="60"/>
      <c r="G71" s="60"/>
      <c r="H71" s="60"/>
      <c r="I71" s="60"/>
      <c r="J71" s="61"/>
    </row>
    <row r="72" spans="1:12" x14ac:dyDescent="0.25">
      <c r="A72" s="62" t="s">
        <v>77</v>
      </c>
      <c r="B72" s="63"/>
      <c r="C72" s="63"/>
      <c r="D72" s="63"/>
      <c r="E72" s="63"/>
      <c r="F72" s="63"/>
      <c r="G72" s="63"/>
      <c r="H72" s="63"/>
      <c r="I72" s="63"/>
      <c r="J72" s="64"/>
    </row>
    <row r="73" spans="1:12" x14ac:dyDescent="0.25">
      <c r="A73" s="53" t="s">
        <v>78</v>
      </c>
      <c r="B73" s="54"/>
      <c r="C73" s="54"/>
      <c r="D73" s="54"/>
      <c r="E73" s="54"/>
      <c r="F73" s="55"/>
      <c r="G73" s="56">
        <v>19000</v>
      </c>
      <c r="H73" s="57"/>
      <c r="I73" s="57"/>
      <c r="J73" s="58"/>
    </row>
    <row r="74" spans="1:12" x14ac:dyDescent="0.25">
      <c r="A74" s="53" t="s">
        <v>97</v>
      </c>
      <c r="B74" s="54"/>
      <c r="C74" s="54"/>
      <c r="D74" s="54"/>
      <c r="E74" s="54"/>
      <c r="F74" s="55"/>
      <c r="G74" s="65" t="s">
        <v>127</v>
      </c>
      <c r="H74" s="66"/>
      <c r="I74" s="66"/>
      <c r="J74" s="67"/>
    </row>
    <row r="75" spans="1:12" hidden="1" x14ac:dyDescent="0.25">
      <c r="A75" s="53" t="s">
        <v>98</v>
      </c>
      <c r="B75" s="54"/>
      <c r="C75" s="54"/>
      <c r="D75" s="54"/>
      <c r="E75" s="54"/>
      <c r="F75" s="55"/>
      <c r="G75" s="65" t="s">
        <v>34</v>
      </c>
      <c r="H75" s="66"/>
      <c r="I75" s="66"/>
      <c r="J75" s="67"/>
    </row>
    <row r="76" spans="1:12" hidden="1" x14ac:dyDescent="0.25">
      <c r="A76" s="53" t="s">
        <v>99</v>
      </c>
      <c r="B76" s="54"/>
      <c r="C76" s="54"/>
      <c r="D76" s="54"/>
      <c r="E76" s="54"/>
      <c r="F76" s="55"/>
      <c r="G76" s="65" t="s">
        <v>34</v>
      </c>
      <c r="H76" s="66"/>
      <c r="I76" s="66"/>
      <c r="J76" s="67"/>
    </row>
    <row r="77" spans="1:12" hidden="1" x14ac:dyDescent="0.25">
      <c r="A77" s="53" t="s">
        <v>100</v>
      </c>
      <c r="B77" s="54"/>
      <c r="C77" s="54"/>
      <c r="D77" s="54"/>
      <c r="E77" s="54"/>
      <c r="F77" s="55"/>
      <c r="G77" s="65" t="s">
        <v>34</v>
      </c>
      <c r="H77" s="66"/>
      <c r="I77" s="66"/>
      <c r="J77" s="67"/>
    </row>
    <row r="78" spans="1:12" ht="14.25" hidden="1" customHeight="1" x14ac:dyDescent="0.25">
      <c r="A78" s="53" t="s">
        <v>101</v>
      </c>
      <c r="B78" s="54"/>
      <c r="C78" s="54"/>
      <c r="D78" s="54"/>
      <c r="E78" s="54"/>
      <c r="F78" s="55"/>
      <c r="G78" s="65" t="s">
        <v>34</v>
      </c>
      <c r="H78" s="66"/>
      <c r="I78" s="66"/>
      <c r="J78" s="67"/>
    </row>
    <row r="79" spans="1:12" x14ac:dyDescent="0.25">
      <c r="A79" s="68" t="s">
        <v>102</v>
      </c>
      <c r="B79" s="69"/>
      <c r="C79" s="69"/>
      <c r="D79" s="69"/>
      <c r="E79" s="69"/>
      <c r="F79" s="70"/>
      <c r="G79" s="65" t="s">
        <v>142</v>
      </c>
      <c r="H79" s="66"/>
      <c r="I79" s="66"/>
      <c r="J79" s="67"/>
    </row>
    <row r="80" spans="1:12" hidden="1" x14ac:dyDescent="0.25">
      <c r="A80" s="53" t="s">
        <v>103</v>
      </c>
      <c r="B80" s="54"/>
      <c r="C80" s="54"/>
      <c r="D80" s="54"/>
      <c r="E80" s="54"/>
      <c r="F80" s="55"/>
      <c r="G80" s="65" t="s">
        <v>34</v>
      </c>
      <c r="H80" s="66"/>
      <c r="I80" s="66"/>
      <c r="J80" s="67"/>
    </row>
    <row r="81" spans="1:10" hidden="1" x14ac:dyDescent="0.25">
      <c r="A81" s="53" t="s">
        <v>104</v>
      </c>
      <c r="B81" s="54"/>
      <c r="C81" s="54"/>
      <c r="D81" s="54"/>
      <c r="E81" s="54"/>
      <c r="F81" s="55"/>
      <c r="G81" s="65" t="s">
        <v>34</v>
      </c>
      <c r="H81" s="66"/>
      <c r="I81" s="66"/>
      <c r="J81" s="67"/>
    </row>
    <row r="82" spans="1:10" hidden="1" x14ac:dyDescent="0.25">
      <c r="A82" s="53" t="s">
        <v>105</v>
      </c>
      <c r="B82" s="54"/>
      <c r="C82" s="54"/>
      <c r="D82" s="54"/>
      <c r="E82" s="54"/>
      <c r="F82" s="55"/>
      <c r="G82" s="65" t="s">
        <v>34</v>
      </c>
      <c r="H82" s="66"/>
      <c r="I82" s="66"/>
      <c r="J82" s="67"/>
    </row>
    <row r="83" spans="1:10" s="3" customFormat="1" ht="15" customHeight="1" x14ac:dyDescent="0.25">
      <c r="A83" s="62" t="s">
        <v>79</v>
      </c>
      <c r="B83" s="63"/>
      <c r="C83" s="63"/>
      <c r="D83" s="63"/>
      <c r="E83" s="63"/>
      <c r="F83" s="64"/>
      <c r="G83" s="53">
        <f>G73*0.8</f>
        <v>15200</v>
      </c>
      <c r="H83" s="54"/>
      <c r="I83" s="54"/>
      <c r="J83" s="55"/>
    </row>
    <row r="84" spans="1:10" s="4" customFormat="1" ht="117" customHeight="1" x14ac:dyDescent="0.25">
      <c r="A84" s="52" t="s">
        <v>196</v>
      </c>
      <c r="B84" s="52"/>
      <c r="C84" s="52"/>
      <c r="D84" s="52"/>
      <c r="E84" s="52"/>
      <c r="F84" s="52"/>
      <c r="G84" s="52"/>
      <c r="H84" s="52"/>
      <c r="I84" s="52"/>
      <c r="J84" s="52"/>
    </row>
    <row r="85" spans="1:10" ht="15" customHeight="1" x14ac:dyDescent="0.25">
      <c r="A85" s="43" t="s">
        <v>80</v>
      </c>
      <c r="B85" s="44"/>
      <c r="C85" s="44"/>
      <c r="D85" s="44"/>
      <c r="E85" s="44"/>
      <c r="F85" s="44"/>
      <c r="G85" s="44"/>
      <c r="H85" s="44"/>
      <c r="I85" s="44"/>
      <c r="J85" s="45"/>
    </row>
    <row r="86" spans="1:10" x14ac:dyDescent="0.25">
      <c r="A86" s="46"/>
      <c r="B86" s="47"/>
      <c r="C86" s="47"/>
      <c r="D86" s="47"/>
      <c r="E86" s="47"/>
      <c r="F86" s="47"/>
      <c r="G86" s="47"/>
      <c r="H86" s="47"/>
      <c r="I86" s="47"/>
      <c r="J86" s="48"/>
    </row>
    <row r="87" spans="1:10" ht="19.5" customHeight="1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1"/>
    </row>
    <row r="88" spans="1:10" x14ac:dyDescent="0.25">
      <c r="A88" s="39" t="s">
        <v>81</v>
      </c>
      <c r="B88" s="40"/>
      <c r="C88" s="40"/>
      <c r="D88" s="41" t="str">
        <f>F8</f>
        <v>Golf View (Maitri Vijay CHSL) - Phase II</v>
      </c>
      <c r="G88" s="40"/>
      <c r="H88" s="40"/>
      <c r="I88" s="40"/>
      <c r="J88" s="40"/>
    </row>
    <row r="89" spans="1:10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129" spans="1:1" x14ac:dyDescent="0.25">
      <c r="A129" s="42" t="s">
        <v>82</v>
      </c>
    </row>
  </sheetData>
  <mergeCells count="179">
    <mergeCell ref="A65:B65"/>
    <mergeCell ref="D65:E65"/>
    <mergeCell ref="A66:B66"/>
    <mergeCell ref="D66:E66"/>
    <mergeCell ref="A67:B67"/>
    <mergeCell ref="D67:E67"/>
    <mergeCell ref="A68:B68"/>
    <mergeCell ref="D68:E68"/>
    <mergeCell ref="A33:B33"/>
    <mergeCell ref="C33:J33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34:J34"/>
    <mergeCell ref="A35:E35"/>
    <mergeCell ref="F35:I35"/>
    <mergeCell ref="A36:E36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I15:J15"/>
    <mergeCell ref="A1:J1"/>
    <mergeCell ref="A2:J2"/>
    <mergeCell ref="A3:E3"/>
    <mergeCell ref="F3:J3"/>
    <mergeCell ref="A4:E4"/>
    <mergeCell ref="A8:E8"/>
    <mergeCell ref="F8:J8"/>
    <mergeCell ref="A10:E10"/>
    <mergeCell ref="F10:J10"/>
    <mergeCell ref="F4:J4"/>
    <mergeCell ref="F9:J9"/>
    <mergeCell ref="A9:E9"/>
    <mergeCell ref="B17:E17"/>
    <mergeCell ref="G17:J17"/>
    <mergeCell ref="A12:E12"/>
    <mergeCell ref="F12:J12"/>
    <mergeCell ref="A13:E13"/>
    <mergeCell ref="F13:J13"/>
    <mergeCell ref="A14:B14"/>
    <mergeCell ref="C14:J14"/>
    <mergeCell ref="A21:E22"/>
    <mergeCell ref="F21:J22"/>
    <mergeCell ref="B16:E16"/>
    <mergeCell ref="G16:J16"/>
    <mergeCell ref="C15:G15"/>
    <mergeCell ref="A23:E23"/>
    <mergeCell ref="F23:I23"/>
    <mergeCell ref="A24:E24"/>
    <mergeCell ref="F24:J24"/>
    <mergeCell ref="A18:B18"/>
    <mergeCell ref="C18:E18"/>
    <mergeCell ref="F18:G18"/>
    <mergeCell ref="H18:J18"/>
    <mergeCell ref="A19:E20"/>
    <mergeCell ref="F19:J20"/>
    <mergeCell ref="A25:E25"/>
    <mergeCell ref="F25:I25"/>
    <mergeCell ref="A26:E26"/>
    <mergeCell ref="F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F36:J36"/>
    <mergeCell ref="A37:J37"/>
    <mergeCell ref="A30:J30"/>
    <mergeCell ref="A31:J31"/>
    <mergeCell ref="A32:B32"/>
    <mergeCell ref="C32:D32"/>
    <mergeCell ref="E32:F32"/>
    <mergeCell ref="G32:H32"/>
    <mergeCell ref="I32:J32"/>
    <mergeCell ref="A41:E41"/>
    <mergeCell ref="F41:J41"/>
    <mergeCell ref="A42:E42"/>
    <mergeCell ref="F42:J42"/>
    <mergeCell ref="A43:E43"/>
    <mergeCell ref="F43:J43"/>
    <mergeCell ref="A38:E38"/>
    <mergeCell ref="F38:J38"/>
    <mergeCell ref="A39:E39"/>
    <mergeCell ref="F39:J39"/>
    <mergeCell ref="A40:E40"/>
    <mergeCell ref="F40:J40"/>
    <mergeCell ref="A47:B47"/>
    <mergeCell ref="C47:F47"/>
    <mergeCell ref="A48:B48"/>
    <mergeCell ref="C48:F48"/>
    <mergeCell ref="H48:J48"/>
    <mergeCell ref="A44:J44"/>
    <mergeCell ref="A45:B45"/>
    <mergeCell ref="C45:F45"/>
    <mergeCell ref="H45:J45"/>
    <mergeCell ref="A46:B46"/>
    <mergeCell ref="C46:F46"/>
    <mergeCell ref="H46:J46"/>
    <mergeCell ref="H47:J47"/>
    <mergeCell ref="A49:C49"/>
    <mergeCell ref="D49:E49"/>
    <mergeCell ref="F49:G49"/>
    <mergeCell ref="H49:J49"/>
    <mergeCell ref="A50:J50"/>
    <mergeCell ref="A51:C51"/>
    <mergeCell ref="D51:E51"/>
    <mergeCell ref="F51:H51"/>
    <mergeCell ref="I51:J51"/>
    <mergeCell ref="G80:J80"/>
    <mergeCell ref="A81:F81"/>
    <mergeCell ref="G81:J81"/>
    <mergeCell ref="A82:F82"/>
    <mergeCell ref="A52:B52"/>
    <mergeCell ref="A53:C53"/>
    <mergeCell ref="D53:J53"/>
    <mergeCell ref="A54:J54"/>
    <mergeCell ref="A55:B55"/>
    <mergeCell ref="C55:J55"/>
    <mergeCell ref="E56:F56"/>
    <mergeCell ref="I56:J56"/>
    <mergeCell ref="A57:B57"/>
    <mergeCell ref="C57:J57"/>
    <mergeCell ref="A58:B58"/>
    <mergeCell ref="D58:E58"/>
    <mergeCell ref="F58:G58"/>
    <mergeCell ref="H58:J58"/>
    <mergeCell ref="A59:B59"/>
    <mergeCell ref="D59:E59"/>
    <mergeCell ref="F59:G68"/>
    <mergeCell ref="G82:J82"/>
    <mergeCell ref="C52:J52"/>
    <mergeCell ref="H59:J68"/>
    <mergeCell ref="A85:J87"/>
    <mergeCell ref="A84:J84"/>
    <mergeCell ref="A73:F73"/>
    <mergeCell ref="G73:J73"/>
    <mergeCell ref="A69:J69"/>
    <mergeCell ref="A70:J70"/>
    <mergeCell ref="A71:B71"/>
    <mergeCell ref="C71:J71"/>
    <mergeCell ref="A72:J72"/>
    <mergeCell ref="A83:F83"/>
    <mergeCell ref="G83:J83"/>
    <mergeCell ref="A76:F76"/>
    <mergeCell ref="G76:J76"/>
    <mergeCell ref="A74:F74"/>
    <mergeCell ref="G74:J74"/>
    <mergeCell ref="A75:F75"/>
    <mergeCell ref="G75:J75"/>
    <mergeCell ref="A77:F77"/>
    <mergeCell ref="G77:J77"/>
    <mergeCell ref="A78:F78"/>
    <mergeCell ref="G78:J78"/>
    <mergeCell ref="A79:F79"/>
    <mergeCell ref="G79:J79"/>
    <mergeCell ref="A80:F80"/>
  </mergeCells>
  <hyperlinks>
    <hyperlink ref="C33" r:id="rId1" xr:uid="{00000000-0004-0000-0000-000000000000}"/>
  </hyperlinks>
  <printOptions horizontalCentered="1"/>
  <pageMargins left="0.43307086614173201" right="0.43307086614173201" top="0.78740157480314998" bottom="0.78740157480314998" header="0.196850393700787" footer="0.196850393700787"/>
  <pageSetup paperSize="9" scale="99"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2" manualBreakCount="2">
    <brk id="87" max="16383" man="1"/>
    <brk id="12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workbookViewId="0">
      <selection activeCell="D13" sqref="D13:D22"/>
    </sheetView>
  </sheetViews>
  <sheetFormatPr defaultRowHeight="13.8" x14ac:dyDescent="0.25"/>
  <cols>
    <col min="1" max="1" width="20.5546875" style="6" customWidth="1"/>
    <col min="2" max="2" width="11.6640625" style="6" customWidth="1"/>
    <col min="3" max="4" width="9.109375" style="6"/>
    <col min="5" max="5" width="10.109375" style="6" customWidth="1"/>
    <col min="6" max="6" width="10.6640625" style="6" customWidth="1"/>
    <col min="7" max="7" width="9.109375" style="6"/>
    <col min="8" max="8" width="10.44140625" style="6" customWidth="1"/>
    <col min="9" max="9" width="15.44140625" style="6" customWidth="1"/>
    <col min="10" max="258" width="9.109375" style="6"/>
    <col min="259" max="259" width="11.6640625" style="6" customWidth="1"/>
    <col min="260" max="260" width="9.109375" style="6"/>
    <col min="261" max="261" width="14.6640625" style="6" customWidth="1"/>
    <col min="262" max="262" width="10.6640625" style="6" customWidth="1"/>
    <col min="263" max="514" width="9.109375" style="6"/>
    <col min="515" max="515" width="11.6640625" style="6" customWidth="1"/>
    <col min="516" max="516" width="9.109375" style="6"/>
    <col min="517" max="517" width="14.6640625" style="6" customWidth="1"/>
    <col min="518" max="518" width="10.6640625" style="6" customWidth="1"/>
    <col min="519" max="770" width="9.109375" style="6"/>
    <col min="771" max="771" width="11.6640625" style="6" customWidth="1"/>
    <col min="772" max="772" width="9.109375" style="6"/>
    <col min="773" max="773" width="14.6640625" style="6" customWidth="1"/>
    <col min="774" max="774" width="10.6640625" style="6" customWidth="1"/>
    <col min="775" max="1026" width="9.109375" style="6"/>
    <col min="1027" max="1027" width="11.6640625" style="6" customWidth="1"/>
    <col min="1028" max="1028" width="9.109375" style="6"/>
    <col min="1029" max="1029" width="14.6640625" style="6" customWidth="1"/>
    <col min="1030" max="1030" width="10.6640625" style="6" customWidth="1"/>
    <col min="1031" max="1282" width="9.109375" style="6"/>
    <col min="1283" max="1283" width="11.6640625" style="6" customWidth="1"/>
    <col min="1284" max="1284" width="9.109375" style="6"/>
    <col min="1285" max="1285" width="14.6640625" style="6" customWidth="1"/>
    <col min="1286" max="1286" width="10.6640625" style="6" customWidth="1"/>
    <col min="1287" max="1538" width="9.109375" style="6"/>
    <col min="1539" max="1539" width="11.6640625" style="6" customWidth="1"/>
    <col min="1540" max="1540" width="9.109375" style="6"/>
    <col min="1541" max="1541" width="14.6640625" style="6" customWidth="1"/>
    <col min="1542" max="1542" width="10.6640625" style="6" customWidth="1"/>
    <col min="1543" max="1794" width="9.109375" style="6"/>
    <col min="1795" max="1795" width="11.6640625" style="6" customWidth="1"/>
    <col min="1796" max="1796" width="9.109375" style="6"/>
    <col min="1797" max="1797" width="14.6640625" style="6" customWidth="1"/>
    <col min="1798" max="1798" width="10.6640625" style="6" customWidth="1"/>
    <col min="1799" max="2050" width="9.109375" style="6"/>
    <col min="2051" max="2051" width="11.6640625" style="6" customWidth="1"/>
    <col min="2052" max="2052" width="9.109375" style="6"/>
    <col min="2053" max="2053" width="14.6640625" style="6" customWidth="1"/>
    <col min="2054" max="2054" width="10.6640625" style="6" customWidth="1"/>
    <col min="2055" max="2306" width="9.109375" style="6"/>
    <col min="2307" max="2307" width="11.6640625" style="6" customWidth="1"/>
    <col min="2308" max="2308" width="9.109375" style="6"/>
    <col min="2309" max="2309" width="14.6640625" style="6" customWidth="1"/>
    <col min="2310" max="2310" width="10.6640625" style="6" customWidth="1"/>
    <col min="2311" max="2562" width="9.109375" style="6"/>
    <col min="2563" max="2563" width="11.6640625" style="6" customWidth="1"/>
    <col min="2564" max="2564" width="9.109375" style="6"/>
    <col min="2565" max="2565" width="14.6640625" style="6" customWidth="1"/>
    <col min="2566" max="2566" width="10.6640625" style="6" customWidth="1"/>
    <col min="2567" max="2818" width="9.109375" style="6"/>
    <col min="2819" max="2819" width="11.6640625" style="6" customWidth="1"/>
    <col min="2820" max="2820" width="9.109375" style="6"/>
    <col min="2821" max="2821" width="14.6640625" style="6" customWidth="1"/>
    <col min="2822" max="2822" width="10.6640625" style="6" customWidth="1"/>
    <col min="2823" max="3074" width="9.109375" style="6"/>
    <col min="3075" max="3075" width="11.6640625" style="6" customWidth="1"/>
    <col min="3076" max="3076" width="9.109375" style="6"/>
    <col min="3077" max="3077" width="14.6640625" style="6" customWidth="1"/>
    <col min="3078" max="3078" width="10.6640625" style="6" customWidth="1"/>
    <col min="3079" max="3330" width="9.109375" style="6"/>
    <col min="3331" max="3331" width="11.6640625" style="6" customWidth="1"/>
    <col min="3332" max="3332" width="9.109375" style="6"/>
    <col min="3333" max="3333" width="14.6640625" style="6" customWidth="1"/>
    <col min="3334" max="3334" width="10.6640625" style="6" customWidth="1"/>
    <col min="3335" max="3586" width="9.109375" style="6"/>
    <col min="3587" max="3587" width="11.6640625" style="6" customWidth="1"/>
    <col min="3588" max="3588" width="9.109375" style="6"/>
    <col min="3589" max="3589" width="14.6640625" style="6" customWidth="1"/>
    <col min="3590" max="3590" width="10.6640625" style="6" customWidth="1"/>
    <col min="3591" max="3842" width="9.109375" style="6"/>
    <col min="3843" max="3843" width="11.6640625" style="6" customWidth="1"/>
    <col min="3844" max="3844" width="9.109375" style="6"/>
    <col min="3845" max="3845" width="14.6640625" style="6" customWidth="1"/>
    <col min="3846" max="3846" width="10.6640625" style="6" customWidth="1"/>
    <col min="3847" max="4098" width="9.109375" style="6"/>
    <col min="4099" max="4099" width="11.6640625" style="6" customWidth="1"/>
    <col min="4100" max="4100" width="9.109375" style="6"/>
    <col min="4101" max="4101" width="14.6640625" style="6" customWidth="1"/>
    <col min="4102" max="4102" width="10.6640625" style="6" customWidth="1"/>
    <col min="4103" max="4354" width="9.109375" style="6"/>
    <col min="4355" max="4355" width="11.6640625" style="6" customWidth="1"/>
    <col min="4356" max="4356" width="9.109375" style="6"/>
    <col min="4357" max="4357" width="14.6640625" style="6" customWidth="1"/>
    <col min="4358" max="4358" width="10.6640625" style="6" customWidth="1"/>
    <col min="4359" max="4610" width="9.109375" style="6"/>
    <col min="4611" max="4611" width="11.6640625" style="6" customWidth="1"/>
    <col min="4612" max="4612" width="9.109375" style="6"/>
    <col min="4613" max="4613" width="14.6640625" style="6" customWidth="1"/>
    <col min="4614" max="4614" width="10.6640625" style="6" customWidth="1"/>
    <col min="4615" max="4866" width="9.109375" style="6"/>
    <col min="4867" max="4867" width="11.6640625" style="6" customWidth="1"/>
    <col min="4868" max="4868" width="9.109375" style="6"/>
    <col min="4869" max="4869" width="14.6640625" style="6" customWidth="1"/>
    <col min="4870" max="4870" width="10.6640625" style="6" customWidth="1"/>
    <col min="4871" max="5122" width="9.109375" style="6"/>
    <col min="5123" max="5123" width="11.6640625" style="6" customWidth="1"/>
    <col min="5124" max="5124" width="9.109375" style="6"/>
    <col min="5125" max="5125" width="14.6640625" style="6" customWidth="1"/>
    <col min="5126" max="5126" width="10.6640625" style="6" customWidth="1"/>
    <col min="5127" max="5378" width="9.109375" style="6"/>
    <col min="5379" max="5379" width="11.6640625" style="6" customWidth="1"/>
    <col min="5380" max="5380" width="9.109375" style="6"/>
    <col min="5381" max="5381" width="14.6640625" style="6" customWidth="1"/>
    <col min="5382" max="5382" width="10.6640625" style="6" customWidth="1"/>
    <col min="5383" max="5634" width="9.109375" style="6"/>
    <col min="5635" max="5635" width="11.6640625" style="6" customWidth="1"/>
    <col min="5636" max="5636" width="9.109375" style="6"/>
    <col min="5637" max="5637" width="14.6640625" style="6" customWidth="1"/>
    <col min="5638" max="5638" width="10.6640625" style="6" customWidth="1"/>
    <col min="5639" max="5890" width="9.109375" style="6"/>
    <col min="5891" max="5891" width="11.6640625" style="6" customWidth="1"/>
    <col min="5892" max="5892" width="9.109375" style="6"/>
    <col min="5893" max="5893" width="14.6640625" style="6" customWidth="1"/>
    <col min="5894" max="5894" width="10.6640625" style="6" customWidth="1"/>
    <col min="5895" max="6146" width="9.109375" style="6"/>
    <col min="6147" max="6147" width="11.6640625" style="6" customWidth="1"/>
    <col min="6148" max="6148" width="9.109375" style="6"/>
    <col min="6149" max="6149" width="14.6640625" style="6" customWidth="1"/>
    <col min="6150" max="6150" width="10.6640625" style="6" customWidth="1"/>
    <col min="6151" max="6402" width="9.109375" style="6"/>
    <col min="6403" max="6403" width="11.6640625" style="6" customWidth="1"/>
    <col min="6404" max="6404" width="9.109375" style="6"/>
    <col min="6405" max="6405" width="14.6640625" style="6" customWidth="1"/>
    <col min="6406" max="6406" width="10.6640625" style="6" customWidth="1"/>
    <col min="6407" max="6658" width="9.109375" style="6"/>
    <col min="6659" max="6659" width="11.6640625" style="6" customWidth="1"/>
    <col min="6660" max="6660" width="9.109375" style="6"/>
    <col min="6661" max="6661" width="14.6640625" style="6" customWidth="1"/>
    <col min="6662" max="6662" width="10.6640625" style="6" customWidth="1"/>
    <col min="6663" max="6914" width="9.109375" style="6"/>
    <col min="6915" max="6915" width="11.6640625" style="6" customWidth="1"/>
    <col min="6916" max="6916" width="9.109375" style="6"/>
    <col min="6917" max="6917" width="14.6640625" style="6" customWidth="1"/>
    <col min="6918" max="6918" width="10.6640625" style="6" customWidth="1"/>
    <col min="6919" max="7170" width="9.109375" style="6"/>
    <col min="7171" max="7171" width="11.6640625" style="6" customWidth="1"/>
    <col min="7172" max="7172" width="9.109375" style="6"/>
    <col min="7173" max="7173" width="14.6640625" style="6" customWidth="1"/>
    <col min="7174" max="7174" width="10.6640625" style="6" customWidth="1"/>
    <col min="7175" max="7426" width="9.109375" style="6"/>
    <col min="7427" max="7427" width="11.6640625" style="6" customWidth="1"/>
    <col min="7428" max="7428" width="9.109375" style="6"/>
    <col min="7429" max="7429" width="14.6640625" style="6" customWidth="1"/>
    <col min="7430" max="7430" width="10.6640625" style="6" customWidth="1"/>
    <col min="7431" max="7682" width="9.109375" style="6"/>
    <col min="7683" max="7683" width="11.6640625" style="6" customWidth="1"/>
    <col min="7684" max="7684" width="9.109375" style="6"/>
    <col min="7685" max="7685" width="14.6640625" style="6" customWidth="1"/>
    <col min="7686" max="7686" width="10.6640625" style="6" customWidth="1"/>
    <col min="7687" max="7938" width="9.109375" style="6"/>
    <col min="7939" max="7939" width="11.6640625" style="6" customWidth="1"/>
    <col min="7940" max="7940" width="9.109375" style="6"/>
    <col min="7941" max="7941" width="14.6640625" style="6" customWidth="1"/>
    <col min="7942" max="7942" width="10.6640625" style="6" customWidth="1"/>
    <col min="7943" max="8194" width="9.109375" style="6"/>
    <col min="8195" max="8195" width="11.6640625" style="6" customWidth="1"/>
    <col min="8196" max="8196" width="9.109375" style="6"/>
    <col min="8197" max="8197" width="14.6640625" style="6" customWidth="1"/>
    <col min="8198" max="8198" width="10.6640625" style="6" customWidth="1"/>
    <col min="8199" max="8450" width="9.109375" style="6"/>
    <col min="8451" max="8451" width="11.6640625" style="6" customWidth="1"/>
    <col min="8452" max="8452" width="9.109375" style="6"/>
    <col min="8453" max="8453" width="14.6640625" style="6" customWidth="1"/>
    <col min="8454" max="8454" width="10.6640625" style="6" customWidth="1"/>
    <col min="8455" max="8706" width="9.109375" style="6"/>
    <col min="8707" max="8707" width="11.6640625" style="6" customWidth="1"/>
    <col min="8708" max="8708" width="9.109375" style="6"/>
    <col min="8709" max="8709" width="14.6640625" style="6" customWidth="1"/>
    <col min="8710" max="8710" width="10.6640625" style="6" customWidth="1"/>
    <col min="8711" max="8962" width="9.109375" style="6"/>
    <col min="8963" max="8963" width="11.6640625" style="6" customWidth="1"/>
    <col min="8964" max="8964" width="9.109375" style="6"/>
    <col min="8965" max="8965" width="14.6640625" style="6" customWidth="1"/>
    <col min="8966" max="8966" width="10.6640625" style="6" customWidth="1"/>
    <col min="8967" max="9218" width="9.109375" style="6"/>
    <col min="9219" max="9219" width="11.6640625" style="6" customWidth="1"/>
    <col min="9220" max="9220" width="9.109375" style="6"/>
    <col min="9221" max="9221" width="14.6640625" style="6" customWidth="1"/>
    <col min="9222" max="9222" width="10.6640625" style="6" customWidth="1"/>
    <col min="9223" max="9474" width="9.109375" style="6"/>
    <col min="9475" max="9475" width="11.6640625" style="6" customWidth="1"/>
    <col min="9476" max="9476" width="9.109375" style="6"/>
    <col min="9477" max="9477" width="14.6640625" style="6" customWidth="1"/>
    <col min="9478" max="9478" width="10.6640625" style="6" customWidth="1"/>
    <col min="9479" max="9730" width="9.109375" style="6"/>
    <col min="9731" max="9731" width="11.6640625" style="6" customWidth="1"/>
    <col min="9732" max="9732" width="9.109375" style="6"/>
    <col min="9733" max="9733" width="14.6640625" style="6" customWidth="1"/>
    <col min="9734" max="9734" width="10.6640625" style="6" customWidth="1"/>
    <col min="9735" max="9986" width="9.109375" style="6"/>
    <col min="9987" max="9987" width="11.6640625" style="6" customWidth="1"/>
    <col min="9988" max="9988" width="9.109375" style="6"/>
    <col min="9989" max="9989" width="14.6640625" style="6" customWidth="1"/>
    <col min="9990" max="9990" width="10.6640625" style="6" customWidth="1"/>
    <col min="9991" max="10242" width="9.109375" style="6"/>
    <col min="10243" max="10243" width="11.6640625" style="6" customWidth="1"/>
    <col min="10244" max="10244" width="9.109375" style="6"/>
    <col min="10245" max="10245" width="14.6640625" style="6" customWidth="1"/>
    <col min="10246" max="10246" width="10.6640625" style="6" customWidth="1"/>
    <col min="10247" max="10498" width="9.109375" style="6"/>
    <col min="10499" max="10499" width="11.6640625" style="6" customWidth="1"/>
    <col min="10500" max="10500" width="9.109375" style="6"/>
    <col min="10501" max="10501" width="14.6640625" style="6" customWidth="1"/>
    <col min="10502" max="10502" width="10.6640625" style="6" customWidth="1"/>
    <col min="10503" max="10754" width="9.109375" style="6"/>
    <col min="10755" max="10755" width="11.6640625" style="6" customWidth="1"/>
    <col min="10756" max="10756" width="9.109375" style="6"/>
    <col min="10757" max="10757" width="14.6640625" style="6" customWidth="1"/>
    <col min="10758" max="10758" width="10.6640625" style="6" customWidth="1"/>
    <col min="10759" max="11010" width="9.109375" style="6"/>
    <col min="11011" max="11011" width="11.6640625" style="6" customWidth="1"/>
    <col min="11012" max="11012" width="9.109375" style="6"/>
    <col min="11013" max="11013" width="14.6640625" style="6" customWidth="1"/>
    <col min="11014" max="11014" width="10.6640625" style="6" customWidth="1"/>
    <col min="11015" max="11266" width="9.109375" style="6"/>
    <col min="11267" max="11267" width="11.6640625" style="6" customWidth="1"/>
    <col min="11268" max="11268" width="9.109375" style="6"/>
    <col min="11269" max="11269" width="14.6640625" style="6" customWidth="1"/>
    <col min="11270" max="11270" width="10.6640625" style="6" customWidth="1"/>
    <col min="11271" max="11522" width="9.109375" style="6"/>
    <col min="11523" max="11523" width="11.6640625" style="6" customWidth="1"/>
    <col min="11524" max="11524" width="9.109375" style="6"/>
    <col min="11525" max="11525" width="14.6640625" style="6" customWidth="1"/>
    <col min="11526" max="11526" width="10.6640625" style="6" customWidth="1"/>
    <col min="11527" max="11778" width="9.109375" style="6"/>
    <col min="11779" max="11779" width="11.6640625" style="6" customWidth="1"/>
    <col min="11780" max="11780" width="9.109375" style="6"/>
    <col min="11781" max="11781" width="14.6640625" style="6" customWidth="1"/>
    <col min="11782" max="11782" width="10.6640625" style="6" customWidth="1"/>
    <col min="11783" max="12034" width="9.109375" style="6"/>
    <col min="12035" max="12035" width="11.6640625" style="6" customWidth="1"/>
    <col min="12036" max="12036" width="9.109375" style="6"/>
    <col min="12037" max="12037" width="14.6640625" style="6" customWidth="1"/>
    <col min="12038" max="12038" width="10.6640625" style="6" customWidth="1"/>
    <col min="12039" max="12290" width="9.109375" style="6"/>
    <col min="12291" max="12291" width="11.6640625" style="6" customWidth="1"/>
    <col min="12292" max="12292" width="9.109375" style="6"/>
    <col min="12293" max="12293" width="14.6640625" style="6" customWidth="1"/>
    <col min="12294" max="12294" width="10.6640625" style="6" customWidth="1"/>
    <col min="12295" max="12546" width="9.109375" style="6"/>
    <col min="12547" max="12547" width="11.6640625" style="6" customWidth="1"/>
    <col min="12548" max="12548" width="9.109375" style="6"/>
    <col min="12549" max="12549" width="14.6640625" style="6" customWidth="1"/>
    <col min="12550" max="12550" width="10.6640625" style="6" customWidth="1"/>
    <col min="12551" max="12802" width="9.109375" style="6"/>
    <col min="12803" max="12803" width="11.6640625" style="6" customWidth="1"/>
    <col min="12804" max="12804" width="9.109375" style="6"/>
    <col min="12805" max="12805" width="14.6640625" style="6" customWidth="1"/>
    <col min="12806" max="12806" width="10.6640625" style="6" customWidth="1"/>
    <col min="12807" max="13058" width="9.109375" style="6"/>
    <col min="13059" max="13059" width="11.6640625" style="6" customWidth="1"/>
    <col min="13060" max="13060" width="9.109375" style="6"/>
    <col min="13061" max="13061" width="14.6640625" style="6" customWidth="1"/>
    <col min="13062" max="13062" width="10.6640625" style="6" customWidth="1"/>
    <col min="13063" max="13314" width="9.109375" style="6"/>
    <col min="13315" max="13315" width="11.6640625" style="6" customWidth="1"/>
    <col min="13316" max="13316" width="9.109375" style="6"/>
    <col min="13317" max="13317" width="14.6640625" style="6" customWidth="1"/>
    <col min="13318" max="13318" width="10.6640625" style="6" customWidth="1"/>
    <col min="13319" max="13570" width="9.109375" style="6"/>
    <col min="13571" max="13571" width="11.6640625" style="6" customWidth="1"/>
    <col min="13572" max="13572" width="9.109375" style="6"/>
    <col min="13573" max="13573" width="14.6640625" style="6" customWidth="1"/>
    <col min="13574" max="13574" width="10.6640625" style="6" customWidth="1"/>
    <col min="13575" max="13826" width="9.109375" style="6"/>
    <col min="13827" max="13827" width="11.6640625" style="6" customWidth="1"/>
    <col min="13828" max="13828" width="9.109375" style="6"/>
    <col min="13829" max="13829" width="14.6640625" style="6" customWidth="1"/>
    <col min="13830" max="13830" width="10.6640625" style="6" customWidth="1"/>
    <col min="13831" max="14082" width="9.109375" style="6"/>
    <col min="14083" max="14083" width="11.6640625" style="6" customWidth="1"/>
    <col min="14084" max="14084" width="9.109375" style="6"/>
    <col min="14085" max="14085" width="14.6640625" style="6" customWidth="1"/>
    <col min="14086" max="14086" width="10.6640625" style="6" customWidth="1"/>
    <col min="14087" max="14338" width="9.109375" style="6"/>
    <col min="14339" max="14339" width="11.6640625" style="6" customWidth="1"/>
    <col min="14340" max="14340" width="9.109375" style="6"/>
    <col min="14341" max="14341" width="14.6640625" style="6" customWidth="1"/>
    <col min="14342" max="14342" width="10.6640625" style="6" customWidth="1"/>
    <col min="14343" max="14594" width="9.109375" style="6"/>
    <col min="14595" max="14595" width="11.6640625" style="6" customWidth="1"/>
    <col min="14596" max="14596" width="9.109375" style="6"/>
    <col min="14597" max="14597" width="14.6640625" style="6" customWidth="1"/>
    <col min="14598" max="14598" width="10.6640625" style="6" customWidth="1"/>
    <col min="14599" max="14850" width="9.109375" style="6"/>
    <col min="14851" max="14851" width="11.6640625" style="6" customWidth="1"/>
    <col min="14852" max="14852" width="9.109375" style="6"/>
    <col min="14853" max="14853" width="14.6640625" style="6" customWidth="1"/>
    <col min="14854" max="14854" width="10.6640625" style="6" customWidth="1"/>
    <col min="14855" max="15106" width="9.109375" style="6"/>
    <col min="15107" max="15107" width="11.6640625" style="6" customWidth="1"/>
    <col min="15108" max="15108" width="9.109375" style="6"/>
    <col min="15109" max="15109" width="14.6640625" style="6" customWidth="1"/>
    <col min="15110" max="15110" width="10.6640625" style="6" customWidth="1"/>
    <col min="15111" max="15362" width="9.109375" style="6"/>
    <col min="15363" max="15363" width="11.6640625" style="6" customWidth="1"/>
    <col min="15364" max="15364" width="9.109375" style="6"/>
    <col min="15365" max="15365" width="14.6640625" style="6" customWidth="1"/>
    <col min="15366" max="15366" width="10.6640625" style="6" customWidth="1"/>
    <col min="15367" max="15618" width="9.109375" style="6"/>
    <col min="15619" max="15619" width="11.6640625" style="6" customWidth="1"/>
    <col min="15620" max="15620" width="9.109375" style="6"/>
    <col min="15621" max="15621" width="14.6640625" style="6" customWidth="1"/>
    <col min="15622" max="15622" width="10.6640625" style="6" customWidth="1"/>
    <col min="15623" max="15874" width="9.109375" style="6"/>
    <col min="15875" max="15875" width="11.6640625" style="6" customWidth="1"/>
    <col min="15876" max="15876" width="9.109375" style="6"/>
    <col min="15877" max="15877" width="14.6640625" style="6" customWidth="1"/>
    <col min="15878" max="15878" width="10.6640625" style="6" customWidth="1"/>
    <col min="15879" max="16130" width="9.109375" style="6"/>
    <col min="16131" max="16131" width="11.6640625" style="6" customWidth="1"/>
    <col min="16132" max="16132" width="9.109375" style="6"/>
    <col min="16133" max="16133" width="14.6640625" style="6" customWidth="1"/>
    <col min="16134" max="16134" width="10.6640625" style="6" customWidth="1"/>
    <col min="16135" max="16384" width="9.109375" style="6"/>
  </cols>
  <sheetData>
    <row r="2" spans="1:13" x14ac:dyDescent="0.25">
      <c r="A2" s="5" t="s">
        <v>128</v>
      </c>
      <c r="B2" s="5" t="s">
        <v>129</v>
      </c>
      <c r="C2" s="5" t="s">
        <v>130</v>
      </c>
      <c r="D2" s="157" t="s">
        <v>131</v>
      </c>
      <c r="E2" s="157"/>
    </row>
    <row r="3" spans="1:13" x14ac:dyDescent="0.25">
      <c r="A3" s="7">
        <v>1</v>
      </c>
      <c r="B3" s="7">
        <v>0</v>
      </c>
      <c r="C3" s="7">
        <v>1</v>
      </c>
      <c r="D3" s="158">
        <v>19</v>
      </c>
      <c r="E3" s="158"/>
    </row>
    <row r="5" spans="1:13" hidden="1" x14ac:dyDescent="0.25">
      <c r="A5" s="6" t="s">
        <v>83</v>
      </c>
      <c r="B5" s="8" t="s">
        <v>132</v>
      </c>
      <c r="C5" s="8">
        <f>D3</f>
        <v>19</v>
      </c>
      <c r="D5" s="9"/>
    </row>
    <row r="6" spans="1:13" x14ac:dyDescent="0.25">
      <c r="A6" s="6" t="s">
        <v>84</v>
      </c>
      <c r="B6" s="10">
        <v>10</v>
      </c>
      <c r="C6" s="11">
        <v>10</v>
      </c>
      <c r="D6" s="12">
        <f>((100/B6)*C6)/100</f>
        <v>1</v>
      </c>
    </row>
    <row r="7" spans="1:13" x14ac:dyDescent="0.25">
      <c r="A7" s="6" t="s">
        <v>85</v>
      </c>
      <c r="B7" s="10">
        <f>A3+B3+C3+D3</f>
        <v>21</v>
      </c>
      <c r="C7" s="11">
        <f>A3+C3+7</f>
        <v>9</v>
      </c>
      <c r="D7" s="12">
        <f t="shared" ref="D7:D12" si="0">((100/B7)*C7)/100</f>
        <v>0.42857142857142855</v>
      </c>
      <c r="F7" s="159" t="s">
        <v>133</v>
      </c>
      <c r="G7" s="159"/>
      <c r="H7" s="13" t="s">
        <v>134</v>
      </c>
      <c r="J7" s="14"/>
    </row>
    <row r="8" spans="1:13" x14ac:dyDescent="0.25">
      <c r="A8" s="6" t="s">
        <v>90</v>
      </c>
      <c r="B8" s="10">
        <f>C5</f>
        <v>19</v>
      </c>
      <c r="C8" s="11">
        <v>5</v>
      </c>
      <c r="D8" s="12">
        <f t="shared" si="0"/>
        <v>0.26315789473684215</v>
      </c>
      <c r="F8" s="156" t="s">
        <v>135</v>
      </c>
      <c r="G8" s="156"/>
      <c r="H8" s="10" t="s">
        <v>136</v>
      </c>
    </row>
    <row r="9" spans="1:13" x14ac:dyDescent="0.25">
      <c r="A9" s="6" t="s">
        <v>92</v>
      </c>
      <c r="B9" s="10">
        <f>C5</f>
        <v>19</v>
      </c>
      <c r="C9" s="11">
        <v>2</v>
      </c>
      <c r="D9" s="12">
        <f t="shared" si="0"/>
        <v>0.10526315789473685</v>
      </c>
      <c r="F9" s="156" t="s">
        <v>137</v>
      </c>
      <c r="G9" s="156"/>
      <c r="H9" s="10" t="s">
        <v>138</v>
      </c>
    </row>
    <row r="10" spans="1:13" x14ac:dyDescent="0.25">
      <c r="A10" s="6" t="s">
        <v>72</v>
      </c>
      <c r="B10" s="10">
        <f>C5</f>
        <v>19</v>
      </c>
      <c r="C10" s="11">
        <v>2</v>
      </c>
      <c r="D10" s="12">
        <f t="shared" si="0"/>
        <v>0.10526315789473685</v>
      </c>
      <c r="F10" s="156" t="s">
        <v>139</v>
      </c>
      <c r="G10" s="156"/>
      <c r="H10" s="10" t="s">
        <v>140</v>
      </c>
    </row>
    <row r="11" spans="1:13" x14ac:dyDescent="0.25">
      <c r="A11" s="15" t="s">
        <v>88</v>
      </c>
      <c r="B11" s="10">
        <f>C5</f>
        <v>19</v>
      </c>
      <c r="C11" s="11">
        <v>2</v>
      </c>
      <c r="D11" s="12">
        <f t="shared" si="0"/>
        <v>0.10526315789473685</v>
      </c>
      <c r="F11" s="156" t="s">
        <v>141</v>
      </c>
      <c r="G11" s="156"/>
      <c r="H11" s="10" t="s">
        <v>142</v>
      </c>
    </row>
    <row r="12" spans="1:13" x14ac:dyDescent="0.25">
      <c r="A12" s="6" t="s">
        <v>73</v>
      </c>
      <c r="B12" s="10">
        <f>C5</f>
        <v>19</v>
      </c>
      <c r="C12" s="11">
        <v>0</v>
      </c>
      <c r="D12" s="12">
        <f t="shared" si="0"/>
        <v>0</v>
      </c>
      <c r="F12" s="156" t="s">
        <v>143</v>
      </c>
      <c r="G12" s="156"/>
      <c r="H12" s="10" t="s">
        <v>144</v>
      </c>
    </row>
    <row r="13" spans="1:13" x14ac:dyDescent="0.25">
      <c r="F13" s="156" t="s">
        <v>145</v>
      </c>
      <c r="G13" s="156"/>
      <c r="H13" s="10" t="s">
        <v>146</v>
      </c>
    </row>
    <row r="14" spans="1:13" hidden="1" x14ac:dyDescent="0.25">
      <c r="A14" s="5"/>
      <c r="B14" s="5" t="s">
        <v>89</v>
      </c>
      <c r="C14" s="5" t="s">
        <v>93</v>
      </c>
      <c r="G14" s="5" t="s">
        <v>84</v>
      </c>
      <c r="H14" s="5" t="s">
        <v>86</v>
      </c>
      <c r="I14" s="5" t="s">
        <v>87</v>
      </c>
      <c r="J14" s="5" t="s">
        <v>71</v>
      </c>
      <c r="K14" s="5" t="s">
        <v>72</v>
      </c>
      <c r="L14" s="5" t="s">
        <v>88</v>
      </c>
      <c r="M14" s="5" t="s">
        <v>73</v>
      </c>
    </row>
    <row r="15" spans="1:13" hidden="1" x14ac:dyDescent="0.25">
      <c r="A15" s="5" t="s">
        <v>69</v>
      </c>
      <c r="B15" s="5">
        <f>G15</f>
        <v>10</v>
      </c>
      <c r="C15" s="5">
        <f>G16</f>
        <v>30</v>
      </c>
      <c r="E15" s="157" t="s">
        <v>89</v>
      </c>
      <c r="F15" s="157"/>
      <c r="G15" s="16">
        <f>C6</f>
        <v>10</v>
      </c>
      <c r="H15" s="16">
        <f>40/B7*C7</f>
        <v>17.142857142857142</v>
      </c>
      <c r="I15" s="16">
        <f>15/B8*C8</f>
        <v>3.9473684210526319</v>
      </c>
      <c r="J15" s="16">
        <f>10/B9*C9</f>
        <v>1.0526315789473684</v>
      </c>
      <c r="K15" s="16">
        <f>10/B10*C10</f>
        <v>1.0526315789473684</v>
      </c>
      <c r="L15" s="16">
        <f>5/B11*C11</f>
        <v>0.52631578947368418</v>
      </c>
      <c r="M15" s="16">
        <f>5/B12*C12</f>
        <v>0</v>
      </c>
    </row>
    <row r="16" spans="1:13" hidden="1" x14ac:dyDescent="0.25">
      <c r="A16" s="5" t="s">
        <v>70</v>
      </c>
      <c r="B16" s="5">
        <f>H15</f>
        <v>17.142857142857142</v>
      </c>
      <c r="C16" s="5">
        <f>H16</f>
        <v>12.857142857142858</v>
      </c>
      <c r="E16" s="157" t="s">
        <v>91</v>
      </c>
      <c r="F16" s="157"/>
      <c r="G16" s="5">
        <f>G15+20</f>
        <v>30</v>
      </c>
      <c r="H16" s="5">
        <f>30/B7*C7</f>
        <v>12.857142857142858</v>
      </c>
      <c r="I16" s="5">
        <f>15/B8*C8</f>
        <v>3.9473684210526319</v>
      </c>
      <c r="J16" s="5">
        <f>10/B9*C9</f>
        <v>1.0526315789473684</v>
      </c>
      <c r="K16" s="5">
        <f>5/B10*C10</f>
        <v>0.52631578947368418</v>
      </c>
      <c r="L16" s="5">
        <f>5/B11*C11</f>
        <v>0.52631578947368418</v>
      </c>
      <c r="M16" s="5">
        <f>5/B12*C12</f>
        <v>0</v>
      </c>
    </row>
    <row r="17" spans="1:8" hidden="1" x14ac:dyDescent="0.25">
      <c r="A17" s="5" t="s">
        <v>87</v>
      </c>
      <c r="B17" s="5">
        <f>I15</f>
        <v>3.9473684210526319</v>
      </c>
      <c r="C17" s="5">
        <f>I16</f>
        <v>3.9473684210526319</v>
      </c>
    </row>
    <row r="18" spans="1:8" hidden="1" x14ac:dyDescent="0.25">
      <c r="A18" s="5" t="s">
        <v>71</v>
      </c>
      <c r="B18" s="5">
        <f>J15</f>
        <v>1.0526315789473684</v>
      </c>
      <c r="C18" s="5">
        <f>J16</f>
        <v>1.0526315789473684</v>
      </c>
    </row>
    <row r="19" spans="1:8" hidden="1" x14ac:dyDescent="0.25">
      <c r="A19" s="5" t="s">
        <v>72</v>
      </c>
      <c r="B19" s="5">
        <f>K15</f>
        <v>1.0526315789473684</v>
      </c>
      <c r="C19" s="5">
        <f>K16</f>
        <v>0.52631578947368418</v>
      </c>
    </row>
    <row r="20" spans="1:8" hidden="1" x14ac:dyDescent="0.25">
      <c r="A20" s="17" t="s">
        <v>88</v>
      </c>
      <c r="B20" s="5">
        <f>L15</f>
        <v>0.52631578947368418</v>
      </c>
      <c r="C20" s="5">
        <f>L16</f>
        <v>0.52631578947368418</v>
      </c>
    </row>
    <row r="21" spans="1:8" hidden="1" x14ac:dyDescent="0.25">
      <c r="A21" s="5" t="s">
        <v>73</v>
      </c>
      <c r="B21" s="5">
        <f>M15</f>
        <v>0</v>
      </c>
      <c r="C21" s="5">
        <f>M16</f>
        <v>0</v>
      </c>
    </row>
    <row r="22" spans="1:8" x14ac:dyDescent="0.25">
      <c r="A22" s="5" t="s">
        <v>94</v>
      </c>
      <c r="B22" s="18">
        <f>(B15+B16+B17+B18+B19+B20+B21)/100</f>
        <v>0.33721804511278203</v>
      </c>
      <c r="C22" s="18">
        <f>(C15+C16+C17+C18+C19+C20+C21)/100</f>
        <v>0.48909774436090231</v>
      </c>
      <c r="F22" s="156" t="s">
        <v>147</v>
      </c>
      <c r="G22" s="156"/>
      <c r="H22" s="10" t="s">
        <v>138</v>
      </c>
    </row>
    <row r="23" spans="1:8" x14ac:dyDescent="0.25">
      <c r="F23" s="156" t="s">
        <v>148</v>
      </c>
      <c r="G23" s="156"/>
      <c r="H23" s="10" t="s">
        <v>149</v>
      </c>
    </row>
    <row r="24" spans="1:8" x14ac:dyDescent="0.25">
      <c r="A24" s="6" t="s">
        <v>150</v>
      </c>
      <c r="B24" s="19">
        <v>0.01</v>
      </c>
      <c r="C24" s="19">
        <v>0.02</v>
      </c>
      <c r="F24" s="156" t="s">
        <v>151</v>
      </c>
      <c r="G24" s="156"/>
      <c r="H24" s="10" t="s">
        <v>152</v>
      </c>
    </row>
    <row r="25" spans="1:8" x14ac:dyDescent="0.25">
      <c r="A25" s="6" t="s">
        <v>153</v>
      </c>
      <c r="B25" s="19">
        <v>0.01</v>
      </c>
      <c r="C25" s="19">
        <v>0.03</v>
      </c>
    </row>
    <row r="26" spans="1:8" x14ac:dyDescent="0.25">
      <c r="A26" s="6" t="s">
        <v>154</v>
      </c>
      <c r="B26" s="19">
        <v>0.03</v>
      </c>
      <c r="C26" s="19">
        <v>0.08</v>
      </c>
    </row>
    <row r="27" spans="1:8" x14ac:dyDescent="0.25">
      <c r="A27" s="6" t="s">
        <v>155</v>
      </c>
      <c r="B27" s="19">
        <v>0.05</v>
      </c>
      <c r="C27" s="19">
        <v>0.15</v>
      </c>
    </row>
    <row r="28" spans="1:8" x14ac:dyDescent="0.25">
      <c r="A28" s="6" t="s">
        <v>156</v>
      </c>
      <c r="B28" s="19">
        <v>7.0000000000000007E-2</v>
      </c>
      <c r="C28" s="19">
        <v>0.2</v>
      </c>
    </row>
    <row r="29" spans="1:8" x14ac:dyDescent="0.25">
      <c r="A29" s="6" t="s">
        <v>157</v>
      </c>
      <c r="B29" s="19">
        <v>0.1</v>
      </c>
      <c r="C29" s="19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"/>
  <sheetViews>
    <sheetView workbookViewId="0">
      <selection activeCell="J21" sqref="J21"/>
    </sheetView>
  </sheetViews>
  <sheetFormatPr defaultRowHeight="14.4" x14ac:dyDescent="0.3"/>
  <cols>
    <col min="1" max="1" width="10.33203125" bestFit="1" customWidth="1"/>
  </cols>
  <sheetData>
    <row r="2" spans="1:2" x14ac:dyDescent="0.3">
      <c r="A2" s="23">
        <v>44239</v>
      </c>
      <c r="B2" t="s">
        <v>159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 (2)</vt:lpstr>
      <vt:lpstr>A</vt:lpstr>
      <vt:lpstr>Note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2025-09-12T06:05:14Z</cp:lastPrinted>
  <dcterms:created xsi:type="dcterms:W3CDTF">2019-07-16T09:29:46Z</dcterms:created>
  <dcterms:modified xsi:type="dcterms:W3CDTF">2025-09-12T06:10:57Z</dcterms:modified>
</cp:coreProperties>
</file>