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/>
  </bookViews>
  <sheets>
    <sheet name="Sheet1" sheetId="1" r:id="rId1"/>
    <sheet name="VALUATION" sheetId="15" r:id="rId2"/>
    <sheet name="Construction %" sheetId="14" r:id="rId3"/>
    <sheet name="Wing A" sheetId="11" r:id="rId4"/>
    <sheet name="Wing B" sheetId="12" r:id="rId5"/>
    <sheet name="Wing C" sheetId="13" r:id="rId6"/>
  </sheets>
  <definedNames>
    <definedName name="_xlnm.Print_Area" localSheetId="0">Sheet1!$A$1:$J$209</definedName>
  </definedNames>
  <calcPr calcId="162913"/>
</workbook>
</file>

<file path=xl/calcChain.xml><?xml version="1.0" encoding="utf-8"?>
<calcChain xmlns="http://schemas.openxmlformats.org/spreadsheetml/2006/main">
  <c r="F3" i="1" l="1"/>
  <c r="Q109" i="1"/>
  <c r="D66" i="1"/>
  <c r="M65" i="1"/>
  <c r="C58" i="1"/>
  <c r="D58" i="1" s="1"/>
  <c r="D65" i="1"/>
  <c r="M64" i="1"/>
  <c r="D64" i="1"/>
  <c r="M63" i="1"/>
  <c r="D63" i="1"/>
  <c r="M62" i="1"/>
  <c r="D62" i="1"/>
  <c r="D61" i="1"/>
  <c r="M60" i="1"/>
  <c r="C57" i="1"/>
  <c r="D57" i="1" s="1"/>
  <c r="D60" i="1"/>
  <c r="M59" i="1"/>
  <c r="D59" i="1"/>
  <c r="L110" i="1"/>
  <c r="F5" i="15"/>
  <c r="G5" i="15" s="1"/>
  <c r="G6" i="15" s="1"/>
  <c r="K111" i="1"/>
  <c r="L115" i="1"/>
  <c r="L114" i="1"/>
  <c r="L113" i="1"/>
  <c r="D107" i="1"/>
  <c r="D111" i="1"/>
  <c r="D106" i="1"/>
  <c r="D110" i="1"/>
  <c r="D109" i="1"/>
  <c r="D108" i="1"/>
  <c r="F23" i="11"/>
  <c r="D103" i="1"/>
  <c r="D104" i="1"/>
  <c r="O102" i="1"/>
  <c r="D95" i="1"/>
  <c r="G95" i="1" s="1"/>
  <c r="D96" i="1"/>
  <c r="G96" i="1" s="1"/>
  <c r="D97" i="1"/>
  <c r="G97" i="1" s="1"/>
  <c r="D98" i="1"/>
  <c r="G98" i="1" s="1"/>
  <c r="D99" i="1"/>
  <c r="G99" i="1"/>
  <c r="D100" i="1"/>
  <c r="G100" i="1" s="1"/>
  <c r="D101" i="1"/>
  <c r="G101" i="1" s="1"/>
  <c r="D102" i="1"/>
  <c r="G102" i="1" s="1"/>
  <c r="D94" i="1"/>
  <c r="G94" i="1"/>
  <c r="F7" i="1"/>
  <c r="F39" i="1"/>
  <c r="F40" i="1" s="1"/>
  <c r="D49" i="1" s="1"/>
  <c r="I6" i="14"/>
  <c r="I7" i="14"/>
  <c r="H13" i="14" s="1"/>
  <c r="B6" i="14"/>
  <c r="E5" i="14" s="1"/>
  <c r="B8" i="14"/>
  <c r="K7" i="14"/>
  <c r="H15" i="14" s="1"/>
  <c r="B10" i="14"/>
  <c r="E7" i="14" s="1"/>
  <c r="B12" i="14"/>
  <c r="E8" i="14" s="1"/>
  <c r="B14" i="14"/>
  <c r="N7" i="14" s="1"/>
  <c r="H18" i="14" s="1"/>
  <c r="B16" i="14"/>
  <c r="O7" i="14" s="1"/>
  <c r="H19" i="14" s="1"/>
  <c r="E10" i="14"/>
  <c r="E4" i="14"/>
  <c r="E124" i="1"/>
  <c r="H44" i="1"/>
  <c r="C44" i="1"/>
  <c r="D47" i="1"/>
  <c r="G87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K35" i="13" s="1"/>
  <c r="J35" i="13" s="1"/>
  <c r="K7" i="13"/>
  <c r="G8" i="13"/>
  <c r="N7" i="13"/>
  <c r="N35" i="13"/>
  <c r="M35" i="13" s="1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J35" i="12" s="1"/>
  <c r="I35" i="12" s="1"/>
  <c r="F11" i="12"/>
  <c r="M10" i="12"/>
  <c r="J10" i="12"/>
  <c r="F10" i="12"/>
  <c r="M9" i="12"/>
  <c r="J9" i="12"/>
  <c r="F9" i="12"/>
  <c r="M8" i="12"/>
  <c r="J8" i="12"/>
  <c r="F8" i="12"/>
  <c r="M7" i="12"/>
  <c r="M35" i="12" s="1"/>
  <c r="L35" i="12" s="1"/>
  <c r="J7" i="12"/>
  <c r="F7" i="12"/>
  <c r="M21" i="11"/>
  <c r="M22" i="11"/>
  <c r="M23" i="11"/>
  <c r="M24" i="11"/>
  <c r="M25" i="11"/>
  <c r="M26" i="11"/>
  <c r="M27" i="11"/>
  <c r="M28" i="11"/>
  <c r="M29" i="11"/>
  <c r="J21" i="11"/>
  <c r="J22" i="11"/>
  <c r="J23" i="11"/>
  <c r="J24" i="11"/>
  <c r="J25" i="11"/>
  <c r="J26" i="11"/>
  <c r="J27" i="11"/>
  <c r="J28" i="11"/>
  <c r="J29" i="11"/>
  <c r="F21" i="11"/>
  <c r="F22" i="11"/>
  <c r="F24" i="11"/>
  <c r="F25" i="11"/>
  <c r="F26" i="11"/>
  <c r="F27" i="11"/>
  <c r="F28" i="11"/>
  <c r="F29" i="11"/>
  <c r="F30" i="11"/>
  <c r="F31" i="11"/>
  <c r="F32" i="11"/>
  <c r="F33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J7" i="11"/>
  <c r="J34" i="11" s="1"/>
  <c r="I34" i="11" s="1"/>
  <c r="J6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30" i="11"/>
  <c r="J31" i="11"/>
  <c r="J32" i="11"/>
  <c r="J33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M33" i="11"/>
  <c r="M32" i="11"/>
  <c r="M31" i="11"/>
  <c r="M30" i="11"/>
  <c r="M6" i="11"/>
  <c r="F6" i="11"/>
  <c r="E6" i="14"/>
  <c r="L6" i="14"/>
  <c r="G16" i="14" s="1"/>
  <c r="K6" i="14"/>
  <c r="G15" i="14" s="1"/>
  <c r="O6" i="14"/>
  <c r="G19" i="14" s="1"/>
  <c r="G13" i="14"/>
  <c r="F35" i="12" l="1"/>
  <c r="E35" i="12" s="1"/>
  <c r="N6" i="14"/>
  <c r="G18" i="14" s="1"/>
  <c r="J7" i="14"/>
  <c r="H14" i="14" s="1"/>
  <c r="G35" i="13"/>
  <c r="F35" i="13" s="1"/>
  <c r="F34" i="11"/>
  <c r="M34" i="11"/>
  <c r="L34" i="11" s="1"/>
  <c r="G36" i="11"/>
  <c r="E34" i="11"/>
  <c r="G20" i="14"/>
  <c r="K53" i="1"/>
  <c r="C55" i="1" s="1"/>
  <c r="F57" i="1" s="1"/>
  <c r="H57" i="1"/>
  <c r="M6" i="14"/>
  <c r="G17" i="14" s="1"/>
  <c r="E9" i="14"/>
  <c r="M7" i="14"/>
  <c r="H17" i="14" s="1"/>
  <c r="L7" i="14"/>
  <c r="H16" i="14" s="1"/>
  <c r="H20" i="14" s="1"/>
  <c r="J6" i="14"/>
  <c r="G14" i="14" s="1"/>
  <c r="G37" i="13" l="1"/>
</calcChain>
</file>

<file path=xl/sharedStrings.xml><?xml version="1.0" encoding="utf-8"?>
<sst xmlns="http://schemas.openxmlformats.org/spreadsheetml/2006/main" count="404" uniqueCount="233">
  <si>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</si>
  <si>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</si>
  <si>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</si>
  <si>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</si>
  <si>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</si>
  <si>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</si>
  <si>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</si>
  <si>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</si>
  <si>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</si>
  <si>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</si>
  <si>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</si>
  <si>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</si>
  <si>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</si>
  <si>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</si>
  <si>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</si>
  <si>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</si>
  <si>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</si>
  <si>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</si>
  <si>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</si>
  <si>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</si>
  <si>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</si>
  <si>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</si>
  <si>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</si>
  <si>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</si>
  <si>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</si>
  <si>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Valuation as per Government reckoners rates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</si>
  <si>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</si>
  <si>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</si>
  <si>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</si>
  <si>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</si>
  <si>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Description</t>
  </si>
  <si>
    <t>Attached Terrace area</t>
  </si>
  <si>
    <t>PLC Y/N</t>
  </si>
  <si>
    <t>Flat No.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</si>
  <si>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</si>
  <si>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</si>
  <si>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</si>
  <si>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</si>
  <si>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</si>
  <si>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</si>
  <si>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</si>
  <si>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</si>
  <si>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</si>
  <si>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 xml:space="preserve">Latitude &amp; Longitude </t>
  </si>
  <si>
    <t>Flooring</t>
  </si>
  <si>
    <t>Finishing</t>
  </si>
  <si>
    <t xml:space="preserve">Valuation Report </t>
  </si>
  <si>
    <t xml:space="preserve">Details of Flats in Building   </t>
  </si>
  <si>
    <t>Yes</t>
  </si>
  <si>
    <t>Expiry date:NA</t>
  </si>
  <si>
    <t>Expiry date: One year from date of issue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</si>
  <si>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</si>
  <si>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</si>
  <si>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</si>
  <si>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</si>
  <si>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</si>
  <si>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</si>
  <si>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Expiry date: NA</t>
  </si>
  <si>
    <t>Projected life of the structure: 60 Years After Completion</t>
  </si>
  <si>
    <t>Material laying at Site: :Bricks, Cement &amp; Steel etc.</t>
  </si>
  <si>
    <t>No of floors at site : See Construction details</t>
  </si>
  <si>
    <t xml:space="preserve">4)  The saleable area is as per Our Calculation.  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</si>
  <si>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</si>
  <si>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</si>
  <si>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</si>
  <si>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</si>
  <si>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</si>
  <si>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</si>
  <si>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</si>
  <si>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</si>
  <si>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</si>
  <si>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</si>
  <si>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</si>
  <si>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</si>
  <si>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</si>
  <si>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</si>
  <si>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>Expected Completion</t>
  </si>
  <si>
    <t>Development charges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</si>
  <si>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</si>
  <si>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</si>
  <si>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Society formation charges</t>
  </si>
  <si>
    <t>Carpet area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</si>
  <si>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</si>
  <si>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</si>
  <si>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</si>
  <si>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</si>
  <si>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</si>
  <si>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</si>
  <si>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</si>
  <si>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</si>
  <si>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</si>
  <si>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</si>
  <si>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</si>
  <si>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</si>
  <si>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</si>
  <si>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</si>
  <si>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</si>
  <si>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</si>
  <si>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</si>
  <si>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</si>
  <si>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</si>
  <si>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</si>
  <si>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</si>
  <si>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</si>
  <si>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</si>
  <si>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</si>
  <si>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</si>
  <si>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</si>
  <si>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Name / no of the Building</t>
  </si>
  <si>
    <t>Plot No</t>
  </si>
  <si>
    <t>Accessibility to the Project from the City:
(Proximity to civic amenities like school, hospital, market, etc.)</t>
  </si>
  <si>
    <t>Does property have Electricity / Water / Drainage Connection</t>
  </si>
  <si>
    <t>PLC charges</t>
  </si>
  <si>
    <t>Club Charges</t>
  </si>
  <si>
    <t>Any Other amenities</t>
  </si>
  <si>
    <t>Distressed valuation of the Property</t>
  </si>
  <si>
    <t>Building details Floor Wise</t>
  </si>
  <si>
    <t>Floor</t>
  </si>
  <si>
    <t>Particulars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</si>
  <si>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</si>
  <si>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</si>
  <si>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</si>
  <si>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</si>
  <si>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</si>
  <si>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</si>
  <si>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</si>
  <si>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</si>
  <si>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</si>
  <si>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</si>
  <si>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</si>
  <si>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</si>
  <si>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</si>
  <si>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</si>
  <si>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</si>
  <si>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</si>
  <si>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</si>
  <si>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</si>
  <si>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</si>
  <si>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 xml:space="preserve">totaL floor </t>
  </si>
  <si>
    <t xml:space="preserve">PHOTOGRAPHS OF PROPERTY OF CUSTOMER: 
</t>
  </si>
  <si>
    <t>Type of Structure : RCC Frame Structure</t>
  </si>
  <si>
    <t>Approved no of units</t>
  </si>
  <si>
    <t>Google Map :</t>
  </si>
  <si>
    <t>Middle Class</t>
  </si>
  <si>
    <t>Developing</t>
  </si>
  <si>
    <t>RERA No.</t>
  </si>
  <si>
    <t>Axis Goregoan</t>
  </si>
  <si>
    <t>Shree Sai Apartment</t>
  </si>
  <si>
    <t>P99000019094</t>
  </si>
  <si>
    <t>G. No</t>
  </si>
  <si>
    <t>Palghar</t>
  </si>
  <si>
    <t>M/s.Shree Sai Jivdani Developers</t>
  </si>
  <si>
    <t>29/11/2017.</t>
  </si>
  <si>
    <t>O. Certificate No.: NA</t>
  </si>
  <si>
    <t>Date of approval:  NA</t>
  </si>
  <si>
    <t xml:space="preserve">Approved no of Floors </t>
  </si>
  <si>
    <t xml:space="preserve">Umroli Railway Station </t>
  </si>
  <si>
    <t>A&amp;B Wing</t>
  </si>
  <si>
    <t xml:space="preserve">Open Plot </t>
  </si>
  <si>
    <t>Building</t>
  </si>
  <si>
    <t>Shop</t>
  </si>
  <si>
    <t>N</t>
  </si>
  <si>
    <t>1BHK</t>
  </si>
  <si>
    <t>1RK</t>
  </si>
  <si>
    <t>Ground Floor</t>
  </si>
  <si>
    <t>1st to 4th  Floor</t>
  </si>
  <si>
    <t>2BHK</t>
  </si>
  <si>
    <t xml:space="preserve"> Umroli</t>
  </si>
  <si>
    <t>Padghe Road</t>
  </si>
  <si>
    <t>About 0.85 Km from Umroli Railway Station</t>
  </si>
  <si>
    <t>Under Construction  buillding</t>
  </si>
  <si>
    <t>Approved Layout &amp; NA Order cum CC</t>
  </si>
  <si>
    <t>Flats = 26
Shops = 09</t>
  </si>
  <si>
    <t xml:space="preserve">Approved usage of the Property: Residential + Commercial
(Restrictive Covenants in regard to Land Use, if any)                                                                                                                                                </t>
  </si>
  <si>
    <t>NA Order Cum Commencement of Construction</t>
  </si>
  <si>
    <t xml:space="preserve"> Shree Sai Apartment, Building no.5, Wing C, GUT NO. 133, Umroli, Palghar.</t>
  </si>
  <si>
    <t xml:space="preserve">MHSL/KS.1/T.1/NP/SR-232/2017   </t>
  </si>
  <si>
    <t>Building No 5</t>
  </si>
  <si>
    <t>Builder Saleable area</t>
  </si>
  <si>
    <t>Recommended rate of the flat Per Sq. Ft. ( on Saleable area)</t>
  </si>
  <si>
    <t>Recommended rate of the Shop  Per Sq. Ft. ( on Saleable area)</t>
  </si>
  <si>
    <t>Wheather the construction is as per approved Building plan : Under Construction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</si>
  <si>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</si>
  <si>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</si>
  <si>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</si>
  <si>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</si>
  <si>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</si>
  <si>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</si>
  <si>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</si>
  <si>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Average</t>
  </si>
  <si>
    <t xml:space="preserve">Valuation Adopted </t>
  </si>
  <si>
    <t>housing.</t>
  </si>
  <si>
    <t>Ground</t>
  </si>
  <si>
    <t>Podium</t>
  </si>
  <si>
    <t>Floors</t>
  </si>
  <si>
    <t>All work Completed. Wait For OC.</t>
  </si>
  <si>
    <t xml:space="preserve">Stage of construction: </t>
  </si>
  <si>
    <t>All work Completed. Provide OC.</t>
  </si>
  <si>
    <t>Slab/Floor</t>
  </si>
  <si>
    <t>Complition %</t>
  </si>
  <si>
    <t>Progress %</t>
  </si>
  <si>
    <t>Disbursement %</t>
  </si>
  <si>
    <t>All work Completed. OC Received.</t>
  </si>
  <si>
    <t>Excavation</t>
  </si>
  <si>
    <t>Excavation in process</t>
  </si>
  <si>
    <t>Brickwork</t>
  </si>
  <si>
    <t>Brickwork &amp; Internal Plaster</t>
  </si>
  <si>
    <t>Excavation Completed</t>
  </si>
  <si>
    <t>Internal Plaster</t>
  </si>
  <si>
    <t>Ext. Plaster &amp; Plumbing</t>
  </si>
  <si>
    <t>External Plaster &amp; Plumbing</t>
  </si>
  <si>
    <t>Footing in Process</t>
  </si>
  <si>
    <t>Flooring &amp; Fitting</t>
  </si>
  <si>
    <t>Footing Completed</t>
  </si>
  <si>
    <t>Painting &amp; Wooden</t>
  </si>
  <si>
    <t>Plinth in process</t>
  </si>
  <si>
    <t>Building Common Amenities</t>
  </si>
  <si>
    <t>Plinth completed</t>
  </si>
  <si>
    <t>Possession</t>
  </si>
  <si>
    <t>Gr. + 1st to 4th floor</t>
  </si>
  <si>
    <t xml:space="preserve">RCC </t>
  </si>
  <si>
    <t>1 Wing</t>
  </si>
  <si>
    <t>Construction details: Building no.5 Wing C (Type M1)  = Gr. + 1st to 4th floor</t>
  </si>
  <si>
    <t>Location Link</t>
  </si>
  <si>
    <t>Wing C (Type M1)</t>
  </si>
  <si>
    <t>Building no.5 Wing C (Type M1)</t>
  </si>
  <si>
    <t xml:space="preserve">MHSL/KS.1/T.1/NP/SR-232/2017   
Valid Upto: Building no.5 Wing C (Type M1) = Gr + 1st to 4th Floor.                                                                                                          </t>
  </si>
  <si>
    <t>https://goo.gl/maps/BL3Xdy6uBmz3XfJo8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</si>
  <si>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E mail : vsjcapf@gmail.com. Web site : www.vsjadon.com</t>
  </si>
  <si>
    <t>Contact Details ( Name &amp; Contact No.)</t>
  </si>
  <si>
    <t>19.750549,72.763238</t>
  </si>
  <si>
    <t>5. As per RERA, completion period of project Shree Sai Apartment is expired on 30/12/2023 but still project work is pending.7. The project is not available on RERA site (Checked on 10/06/2025 ).</t>
  </si>
  <si>
    <r>
      <t>Remarks:  
1. Construction work is stopped. Work is same as last visit (13/03/2024).
2. We considered Saleable area as per Builder area sheet.
3. We considered Carpet area as per Approved Plan.
4. We have given rate verify by Market Inquire.</t>
    </r>
    <r>
      <rPr>
        <b/>
        <sz val="11"/>
        <color indexed="10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5. Since The project has received first CC on 29/11/2017, But construction work is not yet Completed.
</t>
    </r>
    <r>
      <rPr>
        <b/>
        <sz val="11"/>
        <color indexed="8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</si>
</sst>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 applyNumberFormat="0" applyFill="0" applyBorder="0" applyAlignment="0" applyProtection="0"/>
    <xf numFmtId="0" fontId="18" fillId="0" borderId="0"/>
    <xf numFmtId="0" fontId="18" fillId="0" borderId="0"/>
  </cellStyleXfs>
  <cellXfs count="208">
    <xf numFmtId="0" fontId="0" fillId="0" borderId="0" xfId="0"/>
    <xf numFmtId="0" fontId="2" fillId="0" borderId="0" xfId="2"/>
    <xf numFmtId="0" fontId="4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1" fontId="6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0" fillId="0" borderId="2" xfId="0" applyFont="1" applyBorder="1"/>
    <xf numFmtId="0" fontId="0" fillId="0" borderId="3" xfId="0" applyBorder="1" applyAlignment="1"/>
    <xf numFmtId="0" fontId="0" fillId="3" borderId="2" xfId="0" applyFill="1" applyBorder="1"/>
    <xf numFmtId="0" fontId="20" fillId="0" borderId="2" xfId="0" applyFont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top" wrapText="1"/>
    </xf>
    <xf numFmtId="0" fontId="20" fillId="3" borderId="2" xfId="0" applyFont="1" applyFill="1" applyBorder="1"/>
    <xf numFmtId="0" fontId="0" fillId="0" borderId="0" xfId="0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2" fillId="0" borderId="0" xfId="0" applyFont="1" applyAlignment="1">
      <alignment horizontal="left" vertical="top"/>
    </xf>
    <xf numFmtId="0" fontId="23" fillId="0" borderId="0" xfId="0" applyFont="1"/>
    <xf numFmtId="2" fontId="0" fillId="0" borderId="0" xfId="0" applyNumberFormat="1"/>
    <xf numFmtId="1" fontId="10" fillId="0" borderId="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Fill="1"/>
    <xf numFmtId="2" fontId="0" fillId="0" borderId="0" xfId="0" applyNumberFormat="1" applyFill="1"/>
    <xf numFmtId="0" fontId="3" fillId="0" borderId="0" xfId="0" applyFont="1" applyBorder="1" applyAlignment="1">
      <alignment vertical="top"/>
    </xf>
    <xf numFmtId="0" fontId="1" fillId="0" borderId="0" xfId="3" applyFont="1"/>
    <xf numFmtId="0" fontId="1" fillId="0" borderId="0" xfId="3"/>
    <xf numFmtId="0" fontId="18" fillId="0" borderId="0" xfId="6"/>
    <xf numFmtId="0" fontId="20" fillId="0" borderId="2" xfId="6" applyFont="1" applyBorder="1" applyAlignment="1">
      <alignment horizontal="center" vertical="top" wrapText="1"/>
    </xf>
    <xf numFmtId="0" fontId="18" fillId="0" borderId="2" xfId="6" applyBorder="1" applyAlignment="1">
      <alignment horizontal="center" vertical="center"/>
    </xf>
    <xf numFmtId="1" fontId="18" fillId="0" borderId="2" xfId="6" applyNumberFormat="1" applyBorder="1" applyAlignment="1">
      <alignment horizontal="center" vertical="center"/>
    </xf>
    <xf numFmtId="166" fontId="18" fillId="0" borderId="2" xfId="1" applyNumberFormat="1" applyFont="1" applyBorder="1" applyAlignment="1">
      <alignment horizontal="right" vertical="center"/>
    </xf>
    <xf numFmtId="0" fontId="20" fillId="0" borderId="2" xfId="6" applyFont="1" applyBorder="1" applyAlignment="1">
      <alignment horizontal="center" vertical="center"/>
    </xf>
    <xf numFmtId="1" fontId="21" fillId="0" borderId="2" xfId="6" applyNumberFormat="1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24" fillId="0" borderId="0" xfId="3" applyFont="1"/>
    <xf numFmtId="0" fontId="18" fillId="0" borderId="2" xfId="6" applyFont="1" applyBorder="1" applyAlignment="1">
      <alignment horizontal="left" vertical="center"/>
    </xf>
    <xf numFmtId="0" fontId="18" fillId="0" borderId="2" xfId="6" applyFont="1" applyBorder="1" applyAlignment="1">
      <alignment horizontal="center" vertical="center"/>
    </xf>
    <xf numFmtId="0" fontId="25" fillId="0" borderId="6" xfId="5" applyFont="1" applyFill="1" applyBorder="1" applyProtection="1">
      <protection hidden="1"/>
    </xf>
    <xf numFmtId="0" fontId="25" fillId="0" borderId="6" xfId="5" applyFont="1" applyBorder="1" applyProtection="1">
      <protection hidden="1"/>
    </xf>
    <xf numFmtId="0" fontId="25" fillId="0" borderId="7" xfId="5" applyFont="1" applyBorder="1" applyProtection="1">
      <protection hidden="1"/>
    </xf>
    <xf numFmtId="0" fontId="14" fillId="0" borderId="2" xfId="5" applyFont="1" applyFill="1" applyBorder="1" applyAlignment="1" applyProtection="1">
      <alignment horizontal="center" vertical="top"/>
      <protection locked="0"/>
    </xf>
    <xf numFmtId="0" fontId="25" fillId="0" borderId="0" xfId="5" applyFont="1" applyFill="1" applyBorder="1" applyProtection="1">
      <protection hidden="1"/>
    </xf>
    <xf numFmtId="0" fontId="25" fillId="0" borderId="0" xfId="5" applyFont="1" applyBorder="1" applyProtection="1">
      <protection hidden="1"/>
    </xf>
    <xf numFmtId="0" fontId="25" fillId="0" borderId="8" xfId="5" applyFont="1" applyBorder="1" applyProtection="1">
      <protection hidden="1"/>
    </xf>
    <xf numFmtId="0" fontId="25" fillId="0" borderId="0" xfId="5" applyFont="1" applyBorder="1"/>
    <xf numFmtId="0" fontId="25" fillId="0" borderId="8" xfId="5" applyFont="1" applyBorder="1"/>
    <xf numFmtId="0" fontId="26" fillId="0" borderId="0" xfId="0" applyFont="1" applyFill="1" applyBorder="1" applyProtection="1">
      <protection hidden="1"/>
    </xf>
    <xf numFmtId="9" fontId="26" fillId="0" borderId="0" xfId="0" applyNumberFormat="1" applyFont="1" applyBorder="1" applyProtection="1">
      <protection hidden="1"/>
    </xf>
    <xf numFmtId="0" fontId="26" fillId="0" borderId="8" xfId="0" applyNumberFormat="1" applyFont="1" applyBorder="1" applyProtection="1">
      <protection hidden="1"/>
    </xf>
    <xf numFmtId="0" fontId="0" fillId="0" borderId="9" xfId="0" applyBorder="1"/>
    <xf numFmtId="0" fontId="0" fillId="0" borderId="10" xfId="0" applyBorder="1"/>
    <xf numFmtId="0" fontId="14" fillId="0" borderId="2" xfId="5" applyFont="1" applyBorder="1" applyAlignment="1" applyProtection="1">
      <alignment horizontal="center" vertical="top" wrapText="1"/>
      <protection locked="0"/>
    </xf>
    <xf numFmtId="0" fontId="14" fillId="0" borderId="2" xfId="5" applyFont="1" applyBorder="1" applyAlignment="1" applyProtection="1">
      <alignment horizontal="center" wrapText="1"/>
      <protection locked="0"/>
    </xf>
    <xf numFmtId="1" fontId="14" fillId="0" borderId="2" xfId="5" applyNumberFormat="1" applyFont="1" applyBorder="1" applyAlignment="1" applyProtection="1">
      <alignment horizontal="center" wrapText="1"/>
      <protection locked="0"/>
    </xf>
    <xf numFmtId="0" fontId="14" fillId="0" borderId="11" xfId="5" applyFont="1" applyBorder="1" applyAlignment="1" applyProtection="1">
      <alignment horizontal="center" wrapText="1"/>
      <protection locked="0"/>
    </xf>
    <xf numFmtId="0" fontId="16" fillId="0" borderId="0" xfId="0" applyFont="1" applyBorder="1" applyAlignment="1">
      <alignment vertical="top"/>
    </xf>
    <xf numFmtId="1" fontId="10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14" fillId="0" borderId="2" xfId="5" applyFont="1" applyFill="1" applyBorder="1" applyAlignment="1" applyProtection="1">
      <alignment horizontal="center" vertical="top" wrapText="1"/>
      <protection locked="0"/>
    </xf>
    <xf numFmtId="0" fontId="15" fillId="0" borderId="25" xfId="5" applyFont="1" applyFill="1" applyBorder="1" applyAlignment="1" applyProtection="1">
      <alignment horizontal="left" vertical="top"/>
      <protection locked="0"/>
    </xf>
    <xf numFmtId="0" fontId="15" fillId="0" borderId="2" xfId="5" applyFont="1" applyFill="1" applyBorder="1" applyAlignment="1" applyProtection="1">
      <alignment horizontal="left" vertical="top"/>
      <protection locked="0"/>
    </xf>
    <xf numFmtId="0" fontId="15" fillId="0" borderId="1" xfId="5" applyFont="1" applyFill="1" applyBorder="1" applyAlignment="1" applyProtection="1">
      <alignment horizontal="left" vertical="top" wrapText="1"/>
      <protection locked="0"/>
    </xf>
    <xf numFmtId="0" fontId="15" fillId="0" borderId="12" xfId="5" applyFont="1" applyFill="1" applyBorder="1" applyAlignment="1" applyProtection="1">
      <alignment horizontal="left" vertical="top" wrapText="1"/>
      <protection locked="0"/>
    </xf>
    <xf numFmtId="0" fontId="15" fillId="0" borderId="26" xfId="5" applyFont="1" applyFill="1" applyBorder="1" applyAlignment="1" applyProtection="1">
      <alignment horizontal="left" vertical="top" wrapText="1"/>
      <protection locked="0"/>
    </xf>
    <xf numFmtId="0" fontId="14" fillId="0" borderId="25" xfId="5" applyFont="1" applyFill="1" applyBorder="1" applyAlignment="1" applyProtection="1">
      <alignment horizontal="center" vertical="top"/>
      <protection locked="0"/>
    </xf>
    <xf numFmtId="0" fontId="14" fillId="0" borderId="2" xfId="5" applyFont="1" applyFill="1" applyBorder="1" applyAlignment="1" applyProtection="1">
      <alignment horizontal="center" vertical="top"/>
      <protection locked="0"/>
    </xf>
    <xf numFmtId="0" fontId="14" fillId="0" borderId="25" xfId="5" applyFont="1" applyFill="1" applyBorder="1" applyAlignment="1" applyProtection="1">
      <alignment horizontal="center" vertical="top" wrapText="1"/>
      <protection locked="0"/>
    </xf>
    <xf numFmtId="0" fontId="14" fillId="0" borderId="24" xfId="5" applyFont="1" applyFill="1" applyBorder="1" applyAlignment="1" applyProtection="1">
      <alignment horizontal="center" vertical="top" wrapText="1"/>
      <protection locked="0"/>
    </xf>
    <xf numFmtId="9" fontId="14" fillId="2" borderId="2" xfId="5" applyNumberFormat="1" applyFont="1" applyFill="1" applyBorder="1" applyAlignment="1" applyProtection="1">
      <alignment horizontal="center" vertical="center" wrapText="1"/>
      <protection hidden="1"/>
    </xf>
    <xf numFmtId="9" fontId="14" fillId="2" borderId="11" xfId="5" applyNumberFormat="1" applyFont="1" applyFill="1" applyBorder="1" applyAlignment="1" applyProtection="1">
      <alignment horizontal="center" vertical="center" wrapText="1"/>
      <protection hidden="1"/>
    </xf>
    <xf numFmtId="9" fontId="14" fillId="2" borderId="24" xfId="5" applyNumberFormat="1" applyFont="1" applyFill="1" applyBorder="1" applyAlignment="1" applyProtection="1">
      <alignment horizontal="center" vertical="center" wrapText="1"/>
      <protection hidden="1"/>
    </xf>
    <xf numFmtId="9" fontId="14" fillId="2" borderId="27" xfId="5" applyNumberFormat="1" applyFont="1" applyFill="1" applyBorder="1" applyAlignment="1" applyProtection="1">
      <alignment horizontal="center" vertical="center" wrapText="1"/>
      <protection hidden="1"/>
    </xf>
    <xf numFmtId="0" fontId="14" fillId="0" borderId="28" xfId="5" applyFont="1" applyFill="1" applyBorder="1" applyAlignment="1" applyProtection="1">
      <alignment horizontal="center" vertical="top" wrapText="1"/>
      <protection locked="0"/>
    </xf>
    <xf numFmtId="0" fontId="14" fillId="0" borderId="11" xfId="5" applyFont="1" applyFill="1" applyBorder="1" applyAlignment="1" applyProtection="1">
      <alignment horizontal="center" vertical="top" wrapText="1"/>
      <protection locked="0"/>
    </xf>
    <xf numFmtId="1" fontId="10" fillId="0" borderId="2" xfId="0" applyNumberFormat="1" applyFont="1" applyFill="1" applyBorder="1" applyAlignment="1">
      <alignment horizontal="center" vertical="center" wrapText="1"/>
    </xf>
    <xf numFmtId="1" fontId="10" fillId="0" borderId="20" xfId="0" applyNumberFormat="1" applyFont="1" applyFill="1" applyBorder="1" applyAlignment="1">
      <alignment horizontal="center" vertical="center" wrapText="1"/>
    </xf>
    <xf numFmtId="1" fontId="10" fillId="0" borderId="2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14" fillId="0" borderId="24" xfId="5" applyFont="1" applyFill="1" applyBorder="1" applyAlignment="1" applyProtection="1">
      <alignment horizontal="center" vertical="top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3" fillId="0" borderId="14" xfId="2" applyFont="1" applyBorder="1" applyAlignment="1">
      <alignment horizontal="left" vertical="top" wrapText="1"/>
    </xf>
    <xf numFmtId="0" fontId="3" fillId="0" borderId="15" xfId="2" applyFont="1" applyBorder="1" applyAlignment="1">
      <alignment horizontal="left" vertical="top" wrapText="1"/>
    </xf>
    <xf numFmtId="0" fontId="3" fillId="0" borderId="16" xfId="2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0" fillId="0" borderId="13" xfId="0" applyBorder="1" applyAlignment="1">
      <alignment horizontal="left"/>
    </xf>
    <xf numFmtId="14" fontId="4" fillId="0" borderId="1" xfId="0" applyNumberFormat="1" applyFont="1" applyFill="1" applyBorder="1" applyAlignment="1">
      <alignment horizontal="left" vertical="top"/>
    </xf>
    <xf numFmtId="0" fontId="19" fillId="0" borderId="1" xfId="4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2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vertical="top" wrapText="1"/>
    </xf>
    <xf numFmtId="0" fontId="15" fillId="0" borderId="17" xfId="5" applyFont="1" applyFill="1" applyBorder="1" applyAlignment="1" applyProtection="1">
      <alignment horizontal="left" vertical="top" wrapText="1"/>
      <protection locked="0"/>
    </xf>
    <xf numFmtId="0" fontId="15" fillId="0" borderId="18" xfId="5" applyFont="1" applyFill="1" applyBorder="1" applyAlignment="1" applyProtection="1">
      <alignment horizontal="left" vertical="top" wrapText="1"/>
      <protection locked="0"/>
    </xf>
    <xf numFmtId="0" fontId="15" fillId="0" borderId="19" xfId="5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5" fillId="0" borderId="12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12" xfId="0" applyNumberFormat="1" applyFont="1" applyBorder="1" applyAlignment="1">
      <alignment horizontal="left" vertical="top"/>
    </xf>
    <xf numFmtId="14" fontId="4" fillId="0" borderId="13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20" fillId="0" borderId="2" xfId="6" applyFont="1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0" fontId="20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7">
    <cellStyle name="Comma 2" xfId="1"/>
    <cellStyle name="Excel Built-in Normal" xfId="2"/>
    <cellStyle name="Excel Built-in Normal 2" xfId="3"/>
    <cellStyle name="Hyperlink" xfId="4" builtinId="8"/>
    <cellStyle name="Normal" xfId="0" builtinId="0"/>
    <cellStyle name="Normal 3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169</xdr:row>
      <xdr:rowOff>9525</xdr:rowOff>
    </xdr:from>
    <xdr:to>
      <xdr:col>8</xdr:col>
      <xdr:colOff>781050</xdr:colOff>
      <xdr:row>187</xdr:row>
      <xdr:rowOff>133350</xdr:rowOff>
    </xdr:to>
    <xdr:pic>
      <xdr:nvPicPr>
        <xdr:cNvPr id="3496" name="Picture 9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33747075"/>
          <a:ext cx="5705475" cy="3552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188</xdr:row>
      <xdr:rowOff>76200</xdr:rowOff>
    </xdr:from>
    <xdr:to>
      <xdr:col>8</xdr:col>
      <xdr:colOff>800100</xdr:colOff>
      <xdr:row>207</xdr:row>
      <xdr:rowOff>28575</xdr:rowOff>
    </xdr:to>
    <xdr:pic>
      <xdr:nvPicPr>
        <xdr:cNvPr id="3497" name="Picture 10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37433250"/>
          <a:ext cx="5705475" cy="35718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601996</xdr:colOff>
      <xdr:row>128</xdr:row>
      <xdr:rowOff>114300</xdr:rowOff>
    </xdr:from>
    <xdr:ext cx="708656" cy="31149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574421" y="26041350"/>
          <a:ext cx="70865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C Wing</a:t>
          </a:r>
        </a:p>
      </xdr:txBody>
    </xdr:sp>
    <xdr:clientData/>
  </xdr:oneCellAnchor>
  <xdr:oneCellAnchor>
    <xdr:from>
      <xdr:col>14</xdr:col>
      <xdr:colOff>390576</xdr:colOff>
      <xdr:row>126</xdr:row>
      <xdr:rowOff>0</xdr:rowOff>
    </xdr:from>
    <xdr:ext cx="708656" cy="31149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972601" y="25546050"/>
          <a:ext cx="70865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C Wing</a:t>
          </a:r>
        </a:p>
      </xdr:txBody>
    </xdr:sp>
    <xdr:clientData/>
  </xdr:oneCellAnchor>
  <xdr:twoCellAnchor editAs="oneCell">
    <xdr:from>
      <xdr:col>11</xdr:col>
      <xdr:colOff>139700</xdr:colOff>
      <xdr:row>1</xdr:row>
      <xdr:rowOff>101600</xdr:rowOff>
    </xdr:from>
    <xdr:to>
      <xdr:col>21</xdr:col>
      <xdr:colOff>215129</xdr:colOff>
      <xdr:row>17</xdr:row>
      <xdr:rowOff>141200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13600" y="654050"/>
          <a:ext cx="6171429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12</xdr:col>
      <xdr:colOff>235857</xdr:colOff>
      <xdr:row>122</xdr:row>
      <xdr:rowOff>163286</xdr:rowOff>
    </xdr:from>
    <xdr:to>
      <xdr:col>22</xdr:col>
      <xdr:colOff>424561</xdr:colOff>
      <xdr:row>160</xdr:row>
      <xdr:rowOff>83042</xdr:rowOff>
    </xdr:to>
    <xdr:grpSp>
      <xdr:nvGrpSpPr>
        <xdr:cNvPr id="2" name="Group 1"/>
        <xdr:cNvGrpSpPr/>
      </xdr:nvGrpSpPr>
      <xdr:grpSpPr>
        <a:xfrm>
          <a:off x="7598682" y="24556811"/>
          <a:ext cx="6284704" cy="7158756"/>
          <a:chOff x="127000" y="24828500"/>
          <a:chExt cx="6587689" cy="6917456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83630" y="29945956"/>
            <a:ext cx="399711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2357" y="24828500"/>
            <a:ext cx="135523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4653" y="24828500"/>
            <a:ext cx="135523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9245" y="24828500"/>
            <a:ext cx="135523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6949" y="24828500"/>
            <a:ext cx="135523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864" y="27657228"/>
            <a:ext cx="970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000" y="27657228"/>
            <a:ext cx="970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2286728" y="27657228"/>
            <a:ext cx="4427961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210910</xdr:colOff>
      <xdr:row>125</xdr:row>
      <xdr:rowOff>9525</xdr:rowOff>
    </xdr:from>
    <xdr:to>
      <xdr:col>8</xdr:col>
      <xdr:colOff>895349</xdr:colOff>
      <xdr:row>165</xdr:row>
      <xdr:rowOff>120132</xdr:rowOff>
    </xdr:to>
    <xdr:grpSp>
      <xdr:nvGrpSpPr>
        <xdr:cNvPr id="23" name="Group 22"/>
        <xdr:cNvGrpSpPr/>
      </xdr:nvGrpSpPr>
      <xdr:grpSpPr>
        <a:xfrm>
          <a:off x="210910" y="24974550"/>
          <a:ext cx="5866039" cy="7730607"/>
          <a:chOff x="426224" y="591970"/>
          <a:chExt cx="5743119" cy="7866679"/>
        </a:xfrm>
      </xdr:grpSpPr>
      <xdr:pic>
        <xdr:nvPicPr>
          <xdr:cNvPr id="24" name="Picture 23" descr="https://vsjcllp.vsjadon.com/upload/insp-246873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4146" y="4567948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873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31713" y="4567948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873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7472" y="591970"/>
            <a:ext cx="5158521" cy="38724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6873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88686" y="6831449"/>
            <a:ext cx="2166993" cy="16267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6873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6224" y="6831449"/>
            <a:ext cx="2167591" cy="1627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6873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0550" y="6831449"/>
            <a:ext cx="1218793" cy="16267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238686</xdr:colOff>
      <xdr:row>5</xdr:row>
      <xdr:rowOff>167529</xdr:rowOff>
    </xdr:from>
    <xdr:to>
      <xdr:col>28</xdr:col>
      <xdr:colOff>116290</xdr:colOff>
      <xdr:row>18</xdr:row>
      <xdr:rowOff>282223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95833" y="1478617"/>
          <a:ext cx="10164604" cy="2837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6</xdr:col>
      <xdr:colOff>0</xdr:colOff>
      <xdr:row>27</xdr:row>
      <xdr:rowOff>171450</xdr:rowOff>
    </xdr:to>
    <xdr:pic>
      <xdr:nvPicPr>
        <xdr:cNvPr id="2202" name="Picture 1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724025"/>
          <a:ext cx="64103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L3Xdy6uBmz3XfJo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8"/>
  <sheetViews>
    <sheetView tabSelected="1" view="pageBreakPreview" topLeftCell="A170" zoomScaleNormal="100" zoomScaleSheetLayoutView="100" zoomScalePageLayoutView="85" workbookViewId="0">
      <selection activeCell="L181" sqref="L181"/>
    </sheetView>
  </sheetViews>
  <sheetFormatPr defaultRowHeight="15" x14ac:dyDescent="0.25"/>
  <cols>
    <col min="1" max="1" width="8.7109375" customWidth="1"/>
    <col min="2" max="2" width="13.28515625" customWidth="1"/>
    <col min="3" max="3" width="14.42578125" customWidth="1"/>
    <col min="4" max="4" width="7.28515625" customWidth="1"/>
    <col min="5" max="5" width="5.5703125" customWidth="1"/>
    <col min="6" max="6" width="9" customWidth="1"/>
    <col min="7" max="8" width="9.7109375" customWidth="1"/>
    <col min="9" max="9" width="14.28515625" customWidth="1"/>
    <col min="10" max="10" width="5.7109375" customWidth="1"/>
    <col min="11" max="11" width="3.5703125" customWidth="1"/>
  </cols>
  <sheetData>
    <row r="1" spans="1:10" ht="43.9" customHeight="1" x14ac:dyDescent="0.25">
      <c r="A1" s="109" t="s">
        <v>228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10" x14ac:dyDescent="0.25">
      <c r="A2" s="183" t="s">
        <v>46</v>
      </c>
      <c r="B2" s="184"/>
      <c r="C2" s="184"/>
      <c r="D2" s="184"/>
      <c r="E2" s="184"/>
      <c r="F2" s="184"/>
      <c r="G2" s="184"/>
      <c r="H2" s="184"/>
      <c r="I2" s="184"/>
      <c r="J2" s="185"/>
    </row>
    <row r="3" spans="1:10" x14ac:dyDescent="0.25">
      <c r="A3" s="125" t="s">
        <v>0</v>
      </c>
      <c r="B3" s="126"/>
      <c r="C3" s="126"/>
      <c r="D3" s="126"/>
      <c r="E3" s="127"/>
      <c r="F3" s="186" t="str">
        <f ca="1">TEXT(TODAY(),"DD/MM/YYYY")</f>
        <v>10/09/2025</v>
      </c>
      <c r="G3" s="187"/>
      <c r="H3" s="187"/>
      <c r="I3" s="187"/>
      <c r="J3" s="188"/>
    </row>
    <row r="4" spans="1:10" x14ac:dyDescent="0.25">
      <c r="A4" s="125" t="s">
        <v>1</v>
      </c>
      <c r="B4" s="126"/>
      <c r="C4" s="126"/>
      <c r="D4" s="126"/>
      <c r="E4" s="127"/>
      <c r="F4" s="122" t="s">
        <v>146</v>
      </c>
      <c r="G4" s="123"/>
      <c r="H4" s="123"/>
      <c r="I4" s="123"/>
      <c r="J4" s="124"/>
    </row>
    <row r="5" spans="1:10" x14ac:dyDescent="0.25">
      <c r="A5" s="125" t="s">
        <v>2</v>
      </c>
      <c r="B5" s="126"/>
      <c r="C5" s="126"/>
      <c r="D5" s="126"/>
      <c r="E5" s="127"/>
      <c r="F5" s="186">
        <v>45908</v>
      </c>
      <c r="G5" s="187"/>
      <c r="H5" s="187"/>
      <c r="I5" s="187"/>
      <c r="J5" s="188"/>
    </row>
    <row r="6" spans="1:10" ht="16.5" customHeight="1" x14ac:dyDescent="0.25">
      <c r="A6" s="125" t="s">
        <v>3</v>
      </c>
      <c r="B6" s="126"/>
      <c r="C6" s="126"/>
      <c r="D6" s="126"/>
      <c r="E6" s="127"/>
      <c r="F6" s="115" t="s">
        <v>151</v>
      </c>
      <c r="G6" s="116"/>
      <c r="H6" s="116"/>
      <c r="I6" s="116"/>
      <c r="J6" s="117"/>
    </row>
    <row r="7" spans="1:10" ht="15" customHeight="1" x14ac:dyDescent="0.25">
      <c r="A7" s="125" t="s">
        <v>4</v>
      </c>
      <c r="B7" s="126"/>
      <c r="C7" s="126"/>
      <c r="D7" s="126"/>
      <c r="E7" s="127"/>
      <c r="F7" s="115" t="str">
        <f>F6</f>
        <v>M/s.Shree Sai Jivdani Developers</v>
      </c>
      <c r="G7" s="116"/>
      <c r="H7" s="116"/>
      <c r="I7" s="116"/>
      <c r="J7" s="117"/>
    </row>
    <row r="8" spans="1:10" x14ac:dyDescent="0.25">
      <c r="A8" s="125" t="s">
        <v>5</v>
      </c>
      <c r="B8" s="126"/>
      <c r="C8" s="126"/>
      <c r="D8" s="126"/>
      <c r="E8" s="127"/>
      <c r="F8" s="189" t="s">
        <v>147</v>
      </c>
      <c r="G8" s="190"/>
      <c r="H8" s="190"/>
      <c r="I8" s="190"/>
      <c r="J8" s="191"/>
    </row>
    <row r="9" spans="1:10" x14ac:dyDescent="0.25">
      <c r="A9" s="122" t="s">
        <v>229</v>
      </c>
      <c r="B9" s="126"/>
      <c r="C9" s="126"/>
      <c r="D9" s="126"/>
      <c r="E9" s="127"/>
      <c r="F9" s="122">
        <v>9673735635</v>
      </c>
      <c r="G9" s="123"/>
      <c r="H9" s="123"/>
      <c r="I9" s="123"/>
      <c r="J9" s="124"/>
    </row>
    <row r="10" spans="1:10" x14ac:dyDescent="0.25">
      <c r="A10" s="122" t="s">
        <v>108</v>
      </c>
      <c r="B10" s="123"/>
      <c r="C10" s="123"/>
      <c r="D10" s="123"/>
      <c r="E10" s="124"/>
      <c r="F10" s="192" t="s">
        <v>225</v>
      </c>
      <c r="G10" s="193"/>
      <c r="H10" s="193"/>
      <c r="I10" s="193"/>
      <c r="J10" s="194"/>
    </row>
    <row r="11" spans="1:10" x14ac:dyDescent="0.25">
      <c r="A11" s="125" t="s">
        <v>6</v>
      </c>
      <c r="B11" s="126"/>
      <c r="C11" s="126"/>
      <c r="D11" s="126"/>
      <c r="E11" s="127"/>
      <c r="F11" s="134" t="s">
        <v>171</v>
      </c>
      <c r="G11" s="135"/>
      <c r="H11" s="135"/>
      <c r="I11" s="135"/>
      <c r="J11" s="136"/>
    </row>
    <row r="12" spans="1:10" x14ac:dyDescent="0.25">
      <c r="A12" s="122" t="s">
        <v>145</v>
      </c>
      <c r="B12" s="123"/>
      <c r="C12" s="123"/>
      <c r="D12" s="123"/>
      <c r="E12" s="124"/>
      <c r="F12" s="122" t="s">
        <v>148</v>
      </c>
      <c r="G12" s="123"/>
      <c r="H12" s="123"/>
      <c r="I12" s="123"/>
      <c r="J12" s="124"/>
    </row>
    <row r="13" spans="1:10" x14ac:dyDescent="0.25">
      <c r="A13" s="92" t="s">
        <v>65</v>
      </c>
      <c r="B13" s="92"/>
      <c r="C13" s="115" t="s">
        <v>175</v>
      </c>
      <c r="D13" s="116"/>
      <c r="E13" s="116"/>
      <c r="F13" s="116"/>
      <c r="G13" s="116"/>
      <c r="H13" s="116"/>
      <c r="I13" s="116"/>
      <c r="J13" s="117"/>
    </row>
    <row r="14" spans="1:10" x14ac:dyDescent="0.25">
      <c r="A14" s="2" t="s">
        <v>109</v>
      </c>
      <c r="B14" s="93" t="s">
        <v>53</v>
      </c>
      <c r="C14" s="94"/>
      <c r="D14" s="95"/>
      <c r="E14" s="195" t="s">
        <v>149</v>
      </c>
      <c r="F14" s="196"/>
      <c r="G14" s="21">
        <v>133</v>
      </c>
      <c r="H14" s="5" t="s">
        <v>66</v>
      </c>
      <c r="I14" s="118" t="s">
        <v>167</v>
      </c>
      <c r="J14" s="119"/>
    </row>
    <row r="15" spans="1:10" x14ac:dyDescent="0.25">
      <c r="A15" s="3" t="s">
        <v>7</v>
      </c>
      <c r="B15" s="93" t="s">
        <v>168</v>
      </c>
      <c r="C15" s="94"/>
      <c r="D15" s="94"/>
      <c r="E15" s="95"/>
      <c r="F15" s="4" t="s">
        <v>67</v>
      </c>
      <c r="G15" s="93" t="s">
        <v>150</v>
      </c>
      <c r="H15" s="94"/>
      <c r="I15" s="94"/>
      <c r="J15" s="95"/>
    </row>
    <row r="16" spans="1:10" x14ac:dyDescent="0.25">
      <c r="A16" s="3" t="s">
        <v>8</v>
      </c>
      <c r="B16" s="93" t="s">
        <v>150</v>
      </c>
      <c r="C16" s="94"/>
      <c r="D16" s="94"/>
      <c r="E16" s="95"/>
      <c r="F16" s="4" t="s">
        <v>68</v>
      </c>
      <c r="G16" s="93">
        <v>401404</v>
      </c>
      <c r="H16" s="94"/>
      <c r="I16" s="94"/>
      <c r="J16" s="95"/>
    </row>
    <row r="17" spans="1:10" ht="32.25" customHeight="1" x14ac:dyDescent="0.25">
      <c r="A17" s="65" t="s">
        <v>69</v>
      </c>
      <c r="B17" s="65"/>
      <c r="C17" s="66" t="s">
        <v>156</v>
      </c>
      <c r="D17" s="66"/>
      <c r="E17" s="66"/>
      <c r="F17" s="138" t="s">
        <v>55</v>
      </c>
      <c r="G17" s="138"/>
      <c r="H17" s="113" t="s">
        <v>169</v>
      </c>
      <c r="I17" s="113"/>
      <c r="J17" s="114"/>
    </row>
    <row r="18" spans="1:10" ht="15" customHeight="1" x14ac:dyDescent="0.25">
      <c r="A18" s="151" t="s">
        <v>110</v>
      </c>
      <c r="B18" s="152"/>
      <c r="C18" s="152"/>
      <c r="D18" s="152"/>
      <c r="E18" s="153"/>
      <c r="F18" s="161" t="s">
        <v>63</v>
      </c>
      <c r="G18" s="162"/>
      <c r="H18" s="162"/>
      <c r="I18" s="162"/>
      <c r="J18" s="163"/>
    </row>
    <row r="19" spans="1:10" ht="31.5" customHeight="1" x14ac:dyDescent="0.25">
      <c r="A19" s="154"/>
      <c r="B19" s="155"/>
      <c r="C19" s="155"/>
      <c r="D19" s="155"/>
      <c r="E19" s="156"/>
      <c r="F19" s="164"/>
      <c r="G19" s="165"/>
      <c r="H19" s="165"/>
      <c r="I19" s="165"/>
      <c r="J19" s="166"/>
    </row>
    <row r="20" spans="1:10" ht="15" customHeight="1" x14ac:dyDescent="0.25">
      <c r="A20" s="151" t="s">
        <v>111</v>
      </c>
      <c r="B20" s="178"/>
      <c r="C20" s="178"/>
      <c r="D20" s="178"/>
      <c r="E20" s="179"/>
      <c r="F20" s="151" t="s">
        <v>48</v>
      </c>
      <c r="G20" s="152"/>
      <c r="H20" s="152"/>
      <c r="I20" s="152"/>
      <c r="J20" s="153"/>
    </row>
    <row r="21" spans="1:10" x14ac:dyDescent="0.25">
      <c r="A21" s="180"/>
      <c r="B21" s="181"/>
      <c r="C21" s="181"/>
      <c r="D21" s="181"/>
      <c r="E21" s="182"/>
      <c r="F21" s="154"/>
      <c r="G21" s="155"/>
      <c r="H21" s="155"/>
      <c r="I21" s="155"/>
      <c r="J21" s="156"/>
    </row>
    <row r="22" spans="1:10" x14ac:dyDescent="0.25">
      <c r="A22" s="157" t="s">
        <v>9</v>
      </c>
      <c r="B22" s="158"/>
      <c r="C22" s="158"/>
      <c r="D22" s="158"/>
      <c r="E22" s="159"/>
      <c r="F22" s="167" t="s">
        <v>143</v>
      </c>
      <c r="G22" s="168"/>
      <c r="H22" s="168"/>
      <c r="I22" s="168"/>
      <c r="J22" s="169"/>
    </row>
    <row r="23" spans="1:10" x14ac:dyDescent="0.25">
      <c r="A23" s="157" t="s">
        <v>10</v>
      </c>
      <c r="B23" s="158"/>
      <c r="C23" s="158"/>
      <c r="D23" s="158"/>
      <c r="E23" s="159"/>
      <c r="F23" s="173" t="s">
        <v>56</v>
      </c>
      <c r="G23" s="174"/>
      <c r="H23" s="174"/>
      <c r="I23" s="174"/>
      <c r="J23" s="175"/>
    </row>
    <row r="24" spans="1:10" x14ac:dyDescent="0.25">
      <c r="A24" s="157" t="s">
        <v>11</v>
      </c>
      <c r="B24" s="158"/>
      <c r="C24" s="158"/>
      <c r="D24" s="158"/>
      <c r="E24" s="159"/>
      <c r="F24" s="160" t="s">
        <v>144</v>
      </c>
      <c r="G24" s="160"/>
      <c r="H24" s="160"/>
      <c r="I24" s="160"/>
      <c r="J24" s="160"/>
    </row>
    <row r="25" spans="1:10" x14ac:dyDescent="0.25">
      <c r="A25" s="157" t="s">
        <v>29</v>
      </c>
      <c r="B25" s="158"/>
      <c r="C25" s="158"/>
      <c r="D25" s="158"/>
      <c r="E25" s="159"/>
      <c r="F25" s="173" t="s">
        <v>70</v>
      </c>
      <c r="G25" s="176"/>
      <c r="H25" s="176"/>
      <c r="I25" s="176"/>
      <c r="J25" s="177"/>
    </row>
    <row r="26" spans="1:10" x14ac:dyDescent="0.25">
      <c r="A26" s="204" t="s">
        <v>12</v>
      </c>
      <c r="B26" s="205"/>
      <c r="C26" s="204" t="s">
        <v>13</v>
      </c>
      <c r="D26" s="205"/>
      <c r="E26" s="204" t="s">
        <v>14</v>
      </c>
      <c r="F26" s="205"/>
      <c r="G26" s="204" t="s">
        <v>54</v>
      </c>
      <c r="H26" s="205"/>
      <c r="I26" s="204" t="s">
        <v>15</v>
      </c>
      <c r="J26" s="205"/>
    </row>
    <row r="27" spans="1:10" x14ac:dyDescent="0.25">
      <c r="A27" s="204" t="s">
        <v>16</v>
      </c>
      <c r="B27" s="205"/>
      <c r="C27" s="143" t="s">
        <v>53</v>
      </c>
      <c r="D27" s="144"/>
      <c r="E27" s="143" t="s">
        <v>53</v>
      </c>
      <c r="F27" s="144"/>
      <c r="G27" s="143" t="s">
        <v>53</v>
      </c>
      <c r="H27" s="144"/>
      <c r="I27" s="143" t="s">
        <v>53</v>
      </c>
      <c r="J27" s="144"/>
    </row>
    <row r="28" spans="1:10" ht="29.25" customHeight="1" x14ac:dyDescent="0.25">
      <c r="A28" s="206" t="s">
        <v>17</v>
      </c>
      <c r="B28" s="207"/>
      <c r="C28" s="200" t="s">
        <v>157</v>
      </c>
      <c r="D28" s="201"/>
      <c r="E28" s="200" t="s">
        <v>158</v>
      </c>
      <c r="F28" s="201"/>
      <c r="G28" s="200" t="s">
        <v>159</v>
      </c>
      <c r="H28" s="201"/>
      <c r="I28" s="202" t="s">
        <v>170</v>
      </c>
      <c r="J28" s="203"/>
    </row>
    <row r="29" spans="1:10" x14ac:dyDescent="0.25">
      <c r="A29" s="93" t="s">
        <v>62</v>
      </c>
      <c r="B29" s="94"/>
      <c r="C29" s="94"/>
      <c r="D29" s="94"/>
      <c r="E29" s="94"/>
      <c r="F29" s="94"/>
      <c r="G29" s="94"/>
      <c r="H29" s="94"/>
      <c r="I29" s="94"/>
      <c r="J29" s="95"/>
    </row>
    <row r="30" spans="1:10" x14ac:dyDescent="0.25">
      <c r="A30" s="93" t="s">
        <v>140</v>
      </c>
      <c r="B30" s="94"/>
      <c r="C30" s="94"/>
      <c r="D30" s="94"/>
      <c r="E30" s="94"/>
      <c r="F30" s="94"/>
      <c r="G30" s="94"/>
      <c r="H30" s="94"/>
      <c r="I30" s="94"/>
      <c r="J30" s="95"/>
    </row>
    <row r="31" spans="1:10" x14ac:dyDescent="0.25">
      <c r="A31" s="148" t="s">
        <v>43</v>
      </c>
      <c r="B31" s="150"/>
      <c r="C31" s="93" t="s">
        <v>230</v>
      </c>
      <c r="D31" s="94"/>
      <c r="E31" s="94"/>
      <c r="F31" s="94"/>
      <c r="G31" s="94"/>
      <c r="H31" s="94"/>
      <c r="I31" s="94"/>
      <c r="J31" s="95"/>
    </row>
    <row r="32" spans="1:10" x14ac:dyDescent="0.25">
      <c r="A32" s="148" t="s">
        <v>223</v>
      </c>
      <c r="B32" s="150"/>
      <c r="C32" s="147" t="s">
        <v>227</v>
      </c>
      <c r="D32" s="94"/>
      <c r="E32" s="94"/>
      <c r="F32" s="94"/>
      <c r="G32" s="94"/>
      <c r="H32" s="94"/>
      <c r="I32" s="94"/>
      <c r="J32" s="95"/>
    </row>
    <row r="33" spans="1:10" x14ac:dyDescent="0.25">
      <c r="A33" s="148" t="s">
        <v>18</v>
      </c>
      <c r="B33" s="149"/>
      <c r="C33" s="149"/>
      <c r="D33" s="149"/>
      <c r="E33" s="149"/>
      <c r="F33" s="149"/>
      <c r="G33" s="149"/>
      <c r="H33" s="149"/>
      <c r="I33" s="149"/>
      <c r="J33" s="150"/>
    </row>
    <row r="34" spans="1:10" ht="15" customHeight="1" x14ac:dyDescent="0.25">
      <c r="A34" s="137" t="s">
        <v>173</v>
      </c>
      <c r="B34" s="137"/>
      <c r="C34" s="137"/>
      <c r="D34" s="137"/>
      <c r="E34" s="137"/>
      <c r="F34" s="137"/>
      <c r="G34" s="137"/>
      <c r="H34" s="137"/>
      <c r="I34" s="137"/>
      <c r="J34" s="137"/>
    </row>
    <row r="35" spans="1:10" x14ac:dyDescent="0.25">
      <c r="A35" s="137"/>
      <c r="B35" s="137"/>
      <c r="C35" s="137"/>
      <c r="D35" s="137"/>
      <c r="E35" s="137"/>
      <c r="F35" s="137"/>
      <c r="G35" s="137"/>
      <c r="H35" s="137"/>
      <c r="I35" s="137"/>
      <c r="J35" s="137"/>
    </row>
    <row r="36" spans="1:10" ht="16.5" customHeight="1" x14ac:dyDescent="0.25">
      <c r="A36" s="65" t="s">
        <v>71</v>
      </c>
      <c r="B36" s="96"/>
      <c r="C36" s="96"/>
      <c r="D36" s="96"/>
      <c r="E36" s="96"/>
      <c r="F36" s="138">
        <v>14987.49</v>
      </c>
      <c r="G36" s="138"/>
      <c r="H36" s="138"/>
      <c r="I36" s="138"/>
      <c r="J36" s="138"/>
    </row>
    <row r="37" spans="1:10" x14ac:dyDescent="0.25">
      <c r="A37" s="96" t="s">
        <v>19</v>
      </c>
      <c r="B37" s="65"/>
      <c r="C37" s="65"/>
      <c r="D37" s="65"/>
      <c r="E37" s="65"/>
      <c r="F37" s="65">
        <v>1</v>
      </c>
      <c r="G37" s="65"/>
      <c r="H37" s="65"/>
      <c r="I37" s="65"/>
      <c r="J37" s="65"/>
    </row>
    <row r="38" spans="1:10" x14ac:dyDescent="0.25">
      <c r="A38" s="96" t="s">
        <v>20</v>
      </c>
      <c r="B38" s="96"/>
      <c r="C38" s="96"/>
      <c r="D38" s="96"/>
      <c r="E38" s="96"/>
      <c r="F38" s="65">
        <v>0</v>
      </c>
      <c r="G38" s="65"/>
      <c r="H38" s="65"/>
      <c r="I38" s="65"/>
      <c r="J38" s="65"/>
    </row>
    <row r="39" spans="1:10" x14ac:dyDescent="0.25">
      <c r="A39" s="96" t="s">
        <v>21</v>
      </c>
      <c r="B39" s="96"/>
      <c r="C39" s="96"/>
      <c r="D39" s="96"/>
      <c r="E39" s="96"/>
      <c r="F39" s="65">
        <f>F37+F38</f>
        <v>1</v>
      </c>
      <c r="G39" s="65"/>
      <c r="H39" s="65"/>
      <c r="I39" s="65"/>
      <c r="J39" s="65"/>
    </row>
    <row r="40" spans="1:10" x14ac:dyDescent="0.25">
      <c r="A40" s="65" t="s">
        <v>72</v>
      </c>
      <c r="B40" s="96"/>
      <c r="C40" s="96"/>
      <c r="D40" s="96"/>
      <c r="E40" s="96"/>
      <c r="F40" s="65">
        <f>F36*F39</f>
        <v>14987.49</v>
      </c>
      <c r="G40" s="65"/>
      <c r="H40" s="65"/>
      <c r="I40" s="65"/>
      <c r="J40" s="65"/>
    </row>
    <row r="41" spans="1:10" x14ac:dyDescent="0.25">
      <c r="A41" s="96" t="s">
        <v>22</v>
      </c>
      <c r="B41" s="96"/>
      <c r="C41" s="96"/>
      <c r="D41" s="96"/>
      <c r="E41" s="96"/>
      <c r="F41" s="67" t="s">
        <v>221</v>
      </c>
      <c r="G41" s="67"/>
      <c r="H41" s="67"/>
      <c r="I41" s="67"/>
      <c r="J41" s="67"/>
    </row>
    <row r="42" spans="1:10" x14ac:dyDescent="0.25">
      <c r="A42" s="105" t="s">
        <v>74</v>
      </c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x14ac:dyDescent="0.25">
      <c r="A43" s="138" t="s">
        <v>73</v>
      </c>
      <c r="B43" s="138"/>
      <c r="C43" s="97" t="s">
        <v>176</v>
      </c>
      <c r="D43" s="97"/>
      <c r="E43" s="97"/>
      <c r="F43" s="97"/>
      <c r="G43" s="63" t="s">
        <v>64</v>
      </c>
      <c r="H43" s="66" t="s">
        <v>152</v>
      </c>
      <c r="I43" s="66"/>
      <c r="J43" s="66"/>
    </row>
    <row r="44" spans="1:10" x14ac:dyDescent="0.25">
      <c r="A44" s="138" t="s">
        <v>75</v>
      </c>
      <c r="B44" s="138"/>
      <c r="C44" s="97" t="str">
        <f>C43</f>
        <v xml:space="preserve">MHSL/KS.1/T.1/NP/SR-232/2017   </v>
      </c>
      <c r="D44" s="97"/>
      <c r="E44" s="97"/>
      <c r="F44" s="97"/>
      <c r="G44" s="63" t="s">
        <v>64</v>
      </c>
      <c r="H44" s="66" t="str">
        <f>H43</f>
        <v>29/11/2017.</v>
      </c>
      <c r="I44" s="66" t="s">
        <v>49</v>
      </c>
      <c r="J44" s="66"/>
    </row>
    <row r="45" spans="1:10" ht="45" customHeight="1" x14ac:dyDescent="0.25">
      <c r="A45" s="138" t="s">
        <v>174</v>
      </c>
      <c r="B45" s="138"/>
      <c r="C45" s="97" t="s">
        <v>226</v>
      </c>
      <c r="D45" s="97"/>
      <c r="E45" s="97"/>
      <c r="F45" s="97"/>
      <c r="G45" s="6" t="s">
        <v>64</v>
      </c>
      <c r="H45" s="66" t="s">
        <v>152</v>
      </c>
      <c r="I45" s="66" t="s">
        <v>50</v>
      </c>
      <c r="J45" s="66"/>
    </row>
    <row r="46" spans="1:10" x14ac:dyDescent="0.25">
      <c r="A46" s="93" t="s">
        <v>153</v>
      </c>
      <c r="B46" s="94"/>
      <c r="C46" s="94"/>
      <c r="D46" s="94"/>
      <c r="E46" s="95"/>
      <c r="F46" s="93" t="s">
        <v>154</v>
      </c>
      <c r="G46" s="94"/>
      <c r="H46" s="95"/>
      <c r="I46" s="93" t="s">
        <v>57</v>
      </c>
      <c r="J46" s="95"/>
    </row>
    <row r="47" spans="1:10" x14ac:dyDescent="0.25">
      <c r="A47" s="65" t="s">
        <v>79</v>
      </c>
      <c r="B47" s="65"/>
      <c r="C47" s="65"/>
      <c r="D47" s="64" t="str">
        <f>H45</f>
        <v>29/11/2017.</v>
      </c>
      <c r="E47" s="64"/>
      <c r="F47" s="93" t="s">
        <v>76</v>
      </c>
      <c r="G47" s="145"/>
      <c r="H47" s="146">
        <v>46233</v>
      </c>
      <c r="I47" s="94"/>
      <c r="J47" s="95"/>
    </row>
    <row r="48" spans="1:10" x14ac:dyDescent="0.25">
      <c r="A48" s="140" t="s">
        <v>23</v>
      </c>
      <c r="B48" s="141"/>
      <c r="C48" s="141"/>
      <c r="D48" s="141"/>
      <c r="E48" s="141"/>
      <c r="F48" s="141"/>
      <c r="G48" s="141"/>
      <c r="H48" s="141"/>
      <c r="I48" s="141"/>
      <c r="J48" s="142"/>
    </row>
    <row r="49" spans="1:13" ht="32.25" customHeight="1" x14ac:dyDescent="0.25">
      <c r="A49" s="93" t="s">
        <v>107</v>
      </c>
      <c r="B49" s="94"/>
      <c r="C49" s="95"/>
      <c r="D49" s="143">
        <f>F40</f>
        <v>14987.49</v>
      </c>
      <c r="E49" s="144"/>
      <c r="F49" s="137" t="s">
        <v>141</v>
      </c>
      <c r="G49" s="137"/>
      <c r="H49" s="137"/>
      <c r="I49" s="137" t="s">
        <v>172</v>
      </c>
      <c r="J49" s="137"/>
    </row>
    <row r="50" spans="1:13" x14ac:dyDescent="0.25">
      <c r="A50" s="64" t="s">
        <v>155</v>
      </c>
      <c r="B50" s="64"/>
      <c r="C50" s="65" t="s">
        <v>219</v>
      </c>
      <c r="D50" s="65"/>
      <c r="E50" s="65"/>
      <c r="F50" s="93" t="s">
        <v>60</v>
      </c>
      <c r="G50" s="94"/>
      <c r="H50" s="94"/>
      <c r="I50" s="94"/>
      <c r="J50" s="95"/>
    </row>
    <row r="51" spans="1:13" x14ac:dyDescent="0.25">
      <c r="A51" s="93" t="s">
        <v>51</v>
      </c>
      <c r="B51" s="94"/>
      <c r="C51" s="94"/>
      <c r="D51" s="94"/>
      <c r="E51" s="95"/>
      <c r="F51" s="112" t="s">
        <v>58</v>
      </c>
      <c r="G51" s="113"/>
      <c r="H51" s="113"/>
      <c r="I51" s="113"/>
      <c r="J51" s="114"/>
    </row>
    <row r="52" spans="1:13" ht="15.75" thickBot="1" x14ac:dyDescent="0.3">
      <c r="A52" s="93" t="s">
        <v>59</v>
      </c>
      <c r="B52" s="94"/>
      <c r="C52" s="94"/>
      <c r="D52" s="94"/>
      <c r="E52" s="94"/>
      <c r="F52" s="94"/>
      <c r="G52" s="94"/>
      <c r="H52" s="94"/>
      <c r="I52" s="94"/>
      <c r="J52" s="95"/>
    </row>
    <row r="53" spans="1:13" ht="15" customHeight="1" x14ac:dyDescent="0.25">
      <c r="A53" s="170" t="s">
        <v>222</v>
      </c>
      <c r="B53" s="171"/>
      <c r="C53" s="171"/>
      <c r="D53" s="171"/>
      <c r="E53" s="171"/>
      <c r="F53" s="171"/>
      <c r="G53" s="171"/>
      <c r="H53" s="171"/>
      <c r="I53" s="171"/>
      <c r="J53" s="172"/>
      <c r="K53" s="43" t="str">
        <f>(IF(C57=0,"Work not yet Started.",IF(D57=50%,"Excavation work in process",IF(D57=100%,"Excavation work completed, ","0")))&amp;(IF(C58=0%,"",IF(D58=25%,"Footing work is process",IF(D58=50%,"Footing work Completed",IF(D58=75%,"Plinth work is process",IF(D58=100%,"Plinth work completed","0"))))))&amp;(IF(C59&gt;0,", RCC upto "&amp;C59&amp;" Slab completed",""))&amp;(IF(C60&gt;0,", Brickwork upto "&amp;C60&amp;" Floor completed"," "))&amp;(IF(C61&gt;0,", Internal Plaster upto "&amp;C61&amp;" Floor completed"," "))&amp;(IF(C62&gt;0,", External Plaster upto "&amp;C62&amp;" Floor completed"," "))&amp;(IF(C63&gt;0,", Flooring upto "&amp;C63&amp;" Floor completed"," "))&amp;(IF(C64&gt;0,", Painting upto "&amp;C64&amp;" Floor completed"," "))&amp;(IF(C65&gt;0,", Finishing upto "&amp;C65&amp;" Floor completed"," ")))</f>
        <v xml:space="preserve">Excavation work completed, Plinth work completed, RCC upto 5 Slab completed, Brickwork upto 4 Floor completed     </v>
      </c>
      <c r="L53" s="44"/>
      <c r="M53" s="45"/>
    </row>
    <row r="54" spans="1:13" ht="15.75" x14ac:dyDescent="0.25">
      <c r="A54" s="74" t="s">
        <v>192</v>
      </c>
      <c r="B54" s="75"/>
      <c r="C54" s="46">
        <v>1</v>
      </c>
      <c r="D54" s="75" t="s">
        <v>193</v>
      </c>
      <c r="E54" s="75"/>
      <c r="F54" s="75">
        <v>0</v>
      </c>
      <c r="G54" s="75"/>
      <c r="H54" s="46" t="s">
        <v>194</v>
      </c>
      <c r="I54" s="75">
        <v>4</v>
      </c>
      <c r="J54" s="98"/>
      <c r="K54" s="47" t="s">
        <v>195</v>
      </c>
      <c r="L54" s="48"/>
      <c r="M54" s="49"/>
    </row>
    <row r="55" spans="1:13" ht="34.5" customHeight="1" x14ac:dyDescent="0.25">
      <c r="A55" s="69" t="s">
        <v>196</v>
      </c>
      <c r="B55" s="70"/>
      <c r="C55" s="71" t="str">
        <f>K53</f>
        <v xml:space="preserve">Excavation work completed, Plinth work completed, RCC upto 5 Slab completed, Brickwork upto 4 Floor completed     </v>
      </c>
      <c r="D55" s="72"/>
      <c r="E55" s="72"/>
      <c r="F55" s="72"/>
      <c r="G55" s="72"/>
      <c r="H55" s="72"/>
      <c r="I55" s="72"/>
      <c r="J55" s="73"/>
      <c r="K55" s="47" t="s">
        <v>197</v>
      </c>
      <c r="L55" s="48"/>
      <c r="M55" s="49"/>
    </row>
    <row r="56" spans="1:13" ht="15.75" x14ac:dyDescent="0.25">
      <c r="A56" s="76" t="s">
        <v>35</v>
      </c>
      <c r="B56" s="68"/>
      <c r="C56" s="57" t="s">
        <v>198</v>
      </c>
      <c r="D56" s="68" t="s">
        <v>199</v>
      </c>
      <c r="E56" s="68"/>
      <c r="F56" s="68" t="s">
        <v>200</v>
      </c>
      <c r="G56" s="68"/>
      <c r="H56" s="68" t="s">
        <v>201</v>
      </c>
      <c r="I56" s="68"/>
      <c r="J56" s="77"/>
      <c r="K56" s="47" t="s">
        <v>202</v>
      </c>
      <c r="L56" s="50"/>
      <c r="M56" s="51"/>
    </row>
    <row r="57" spans="1:13" ht="15.75" x14ac:dyDescent="0.25">
      <c r="A57" s="76" t="s">
        <v>203</v>
      </c>
      <c r="B57" s="68"/>
      <c r="C57" s="58">
        <f>M60</f>
        <v>4</v>
      </c>
      <c r="D57" s="78">
        <f>((100/I54)*C57)/100</f>
        <v>1</v>
      </c>
      <c r="E57" s="78"/>
      <c r="F57" s="78">
        <f>(IF(C55=K55,"100%",IF(C55=K56,"100%",(((C58/I54*10)+(40/(C54+F54+I54)*C59)+(7.5/(I54)*C60)+(7.5/(I54)*C61)+(10/I54*C62)+(10/I54*C63)+(5/I54*C64)+(5/I54*C65)+(5/I54*C66))/100))))</f>
        <v>0.57499999999999996</v>
      </c>
      <c r="G57" s="78"/>
      <c r="H57" s="78">
        <f>((((C57/I54)*20)+((C58/I54)*25)+(30/(I54+F54+C54)*C59)+(5/I54*C60)+(5/I54*C61)+(5/I54*C62)+(5/I54*C63)+(0/I54*C64)+(0/I54*C65)+(5/I54*C66))/100)</f>
        <v>0.8</v>
      </c>
      <c r="I57" s="78"/>
      <c r="J57" s="80"/>
      <c r="K57" s="47"/>
      <c r="L57" s="50"/>
      <c r="M57" s="51"/>
    </row>
    <row r="58" spans="1:13" ht="15.75" x14ac:dyDescent="0.25">
      <c r="A58" s="76" t="s">
        <v>36</v>
      </c>
      <c r="B58" s="68"/>
      <c r="C58" s="58">
        <f>M65</f>
        <v>4</v>
      </c>
      <c r="D58" s="78">
        <f>((100/I54)*C58)/100</f>
        <v>1</v>
      </c>
      <c r="E58" s="78"/>
      <c r="F58" s="78"/>
      <c r="G58" s="78"/>
      <c r="H58" s="78"/>
      <c r="I58" s="78"/>
      <c r="J58" s="80"/>
      <c r="K58" s="50"/>
      <c r="L58" s="50"/>
      <c r="M58" s="51"/>
    </row>
    <row r="59" spans="1:13" ht="15.75" x14ac:dyDescent="0.25">
      <c r="A59" s="76" t="s">
        <v>220</v>
      </c>
      <c r="B59" s="68"/>
      <c r="C59" s="59">
        <v>5</v>
      </c>
      <c r="D59" s="78">
        <f>((100/(C54+F54+I54))*C59)/100</f>
        <v>1</v>
      </c>
      <c r="E59" s="78"/>
      <c r="F59" s="78"/>
      <c r="G59" s="78"/>
      <c r="H59" s="78"/>
      <c r="I59" s="78"/>
      <c r="J59" s="80"/>
      <c r="K59" s="52" t="s">
        <v>204</v>
      </c>
      <c r="L59" s="53"/>
      <c r="M59" s="54">
        <f>I54*50%</f>
        <v>2</v>
      </c>
    </row>
    <row r="60" spans="1:13" ht="15.75" x14ac:dyDescent="0.25">
      <c r="A60" s="76" t="s">
        <v>205</v>
      </c>
      <c r="B60" s="68" t="s">
        <v>206</v>
      </c>
      <c r="C60" s="58">
        <v>4</v>
      </c>
      <c r="D60" s="78">
        <f>((100/I54)*C60)/100</f>
        <v>1</v>
      </c>
      <c r="E60" s="78"/>
      <c r="F60" s="78"/>
      <c r="G60" s="78"/>
      <c r="H60" s="78"/>
      <c r="I60" s="78"/>
      <c r="J60" s="80"/>
      <c r="K60" s="52" t="s">
        <v>207</v>
      </c>
      <c r="L60" s="53"/>
      <c r="M60" s="54">
        <f>I54</f>
        <v>4</v>
      </c>
    </row>
    <row r="61" spans="1:13" ht="15" customHeight="1" x14ac:dyDescent="0.25">
      <c r="A61" s="76" t="s">
        <v>208</v>
      </c>
      <c r="B61" s="68" t="s">
        <v>206</v>
      </c>
      <c r="C61" s="58">
        <v>0</v>
      </c>
      <c r="D61" s="78">
        <f>((100/I54)*C61)/100</f>
        <v>0</v>
      </c>
      <c r="E61" s="78"/>
      <c r="F61" s="78"/>
      <c r="G61" s="78"/>
      <c r="H61" s="78"/>
      <c r="I61" s="78"/>
      <c r="J61" s="80"/>
      <c r="K61" s="52"/>
      <c r="L61" s="53"/>
      <c r="M61" s="54"/>
    </row>
    <row r="62" spans="1:13" ht="15.75" x14ac:dyDescent="0.25">
      <c r="A62" s="74" t="s">
        <v>209</v>
      </c>
      <c r="B62" s="75" t="s">
        <v>210</v>
      </c>
      <c r="C62" s="58">
        <v>0</v>
      </c>
      <c r="D62" s="78">
        <f>((100/(I54))*C62)/100</f>
        <v>0</v>
      </c>
      <c r="E62" s="78"/>
      <c r="F62" s="78"/>
      <c r="G62" s="78"/>
      <c r="H62" s="78"/>
      <c r="I62" s="78"/>
      <c r="J62" s="80"/>
      <c r="K62" s="52" t="s">
        <v>211</v>
      </c>
      <c r="L62" s="53"/>
      <c r="M62" s="54">
        <f>I54*25%</f>
        <v>1</v>
      </c>
    </row>
    <row r="63" spans="1:13" ht="15.75" x14ac:dyDescent="0.25">
      <c r="A63" s="76" t="s">
        <v>212</v>
      </c>
      <c r="B63" s="68" t="s">
        <v>212</v>
      </c>
      <c r="C63" s="58">
        <v>0</v>
      </c>
      <c r="D63" s="78">
        <f>((100/I54)*C63)/100</f>
        <v>0</v>
      </c>
      <c r="E63" s="78"/>
      <c r="F63" s="78"/>
      <c r="G63" s="78"/>
      <c r="H63" s="78"/>
      <c r="I63" s="78"/>
      <c r="J63" s="80"/>
      <c r="K63" s="52" t="s">
        <v>213</v>
      </c>
      <c r="L63" s="53"/>
      <c r="M63" s="54">
        <f>I54*50%</f>
        <v>2</v>
      </c>
    </row>
    <row r="64" spans="1:13" ht="15.75" x14ac:dyDescent="0.25">
      <c r="A64" s="76" t="s">
        <v>214</v>
      </c>
      <c r="B64" s="68"/>
      <c r="C64" s="58">
        <v>0</v>
      </c>
      <c r="D64" s="78">
        <f>((100/I54)*C64)/100</f>
        <v>0</v>
      </c>
      <c r="E64" s="78"/>
      <c r="F64" s="78"/>
      <c r="G64" s="78"/>
      <c r="H64" s="78"/>
      <c r="I64" s="78"/>
      <c r="J64" s="80"/>
      <c r="K64" s="52" t="s">
        <v>215</v>
      </c>
      <c r="L64" s="53"/>
      <c r="M64" s="54">
        <f>I54*75%</f>
        <v>3</v>
      </c>
    </row>
    <row r="65" spans="1:13" ht="15" customHeight="1" x14ac:dyDescent="0.25">
      <c r="A65" s="76" t="s">
        <v>216</v>
      </c>
      <c r="B65" s="68" t="s">
        <v>216</v>
      </c>
      <c r="C65" s="58">
        <v>0</v>
      </c>
      <c r="D65" s="78">
        <f>((100/(I54))*C65)/100</f>
        <v>0</v>
      </c>
      <c r="E65" s="78"/>
      <c r="F65" s="78"/>
      <c r="G65" s="78"/>
      <c r="H65" s="78"/>
      <c r="I65" s="78"/>
      <c r="J65" s="80"/>
      <c r="K65" s="52" t="s">
        <v>217</v>
      </c>
      <c r="L65" s="53"/>
      <c r="M65" s="54">
        <f>I54</f>
        <v>4</v>
      </c>
    </row>
    <row r="66" spans="1:13" ht="16.5" thickBot="1" x14ac:dyDescent="0.3">
      <c r="A66" s="82" t="s">
        <v>218</v>
      </c>
      <c r="B66" s="83"/>
      <c r="C66" s="60">
        <v>0</v>
      </c>
      <c r="D66" s="79">
        <f>((100/(I54))*C66)/100</f>
        <v>0</v>
      </c>
      <c r="E66" s="79"/>
      <c r="F66" s="79"/>
      <c r="G66" s="79"/>
      <c r="H66" s="79"/>
      <c r="I66" s="79"/>
      <c r="J66" s="81"/>
      <c r="K66" s="55"/>
      <c r="L66" s="55"/>
      <c r="M66" s="56"/>
    </row>
    <row r="67" spans="1:13" x14ac:dyDescent="0.25">
      <c r="A67" s="93" t="s">
        <v>181</v>
      </c>
      <c r="B67" s="94"/>
      <c r="C67" s="94"/>
      <c r="D67" s="94"/>
      <c r="E67" s="94"/>
      <c r="F67" s="94"/>
      <c r="G67" s="94"/>
      <c r="H67" s="94"/>
      <c r="I67" s="94"/>
      <c r="J67" s="95"/>
    </row>
    <row r="68" spans="1:13" x14ac:dyDescent="0.25">
      <c r="A68" s="93" t="s">
        <v>52</v>
      </c>
      <c r="B68" s="94"/>
      <c r="C68" s="94"/>
      <c r="D68" s="94"/>
      <c r="E68" s="94"/>
      <c r="F68" s="94"/>
      <c r="G68" s="94"/>
      <c r="H68" s="94"/>
      <c r="I68" s="94"/>
      <c r="J68" s="95"/>
    </row>
    <row r="69" spans="1:13" ht="15" customHeight="1" x14ac:dyDescent="0.25">
      <c r="A69" s="139" t="s">
        <v>78</v>
      </c>
      <c r="B69" s="139"/>
      <c r="C69" s="139"/>
      <c r="D69" s="139"/>
      <c r="E69" s="139"/>
      <c r="F69" s="139"/>
      <c r="G69" s="139"/>
      <c r="H69" s="139"/>
      <c r="I69" s="139"/>
      <c r="J69" s="139"/>
    </row>
    <row r="70" spans="1:13" x14ac:dyDescent="0.25">
      <c r="A70" s="139"/>
      <c r="B70" s="139"/>
      <c r="C70" s="139"/>
      <c r="D70" s="139"/>
      <c r="E70" s="139"/>
      <c r="F70" s="139"/>
      <c r="G70" s="139"/>
      <c r="H70" s="139"/>
      <c r="I70" s="139"/>
      <c r="J70" s="139"/>
    </row>
    <row r="71" spans="1:13" ht="2.25" customHeight="1" x14ac:dyDescent="0.25">
      <c r="A71" s="139"/>
      <c r="B71" s="139"/>
      <c r="C71" s="139"/>
      <c r="D71" s="139"/>
      <c r="E71" s="139"/>
      <c r="F71" s="139"/>
      <c r="G71" s="139"/>
      <c r="H71" s="139"/>
      <c r="I71" s="139"/>
      <c r="J71" s="139"/>
    </row>
    <row r="72" spans="1:13" ht="15" hidden="1" customHeight="1" x14ac:dyDescent="0.25">
      <c r="A72" s="139"/>
      <c r="B72" s="139"/>
      <c r="C72" s="139"/>
      <c r="D72" s="139"/>
      <c r="E72" s="139"/>
      <c r="F72" s="139"/>
      <c r="G72" s="139"/>
      <c r="H72" s="139"/>
      <c r="I72" s="139"/>
      <c r="J72" s="139"/>
    </row>
    <row r="73" spans="1:13" ht="15" hidden="1" customHeight="1" x14ac:dyDescent="0.25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  <row r="74" spans="1:13" ht="15" hidden="1" customHeight="1" x14ac:dyDescent="0.25">
      <c r="A74" s="139"/>
      <c r="B74" s="139"/>
      <c r="C74" s="139"/>
      <c r="D74" s="139"/>
      <c r="E74" s="139"/>
      <c r="F74" s="139"/>
      <c r="G74" s="139"/>
      <c r="H74" s="139"/>
      <c r="I74" s="139"/>
      <c r="J74" s="139"/>
    </row>
    <row r="75" spans="1:13" ht="15" hidden="1" customHeight="1" x14ac:dyDescent="0.25">
      <c r="A75" s="139"/>
      <c r="B75" s="139"/>
      <c r="C75" s="139"/>
      <c r="D75" s="139"/>
      <c r="E75" s="139"/>
      <c r="F75" s="139"/>
      <c r="G75" s="139"/>
      <c r="H75" s="139"/>
      <c r="I75" s="139"/>
      <c r="J75" s="139"/>
    </row>
    <row r="76" spans="1:13" x14ac:dyDescent="0.25">
      <c r="A76" s="106" t="s">
        <v>24</v>
      </c>
      <c r="B76" s="106"/>
      <c r="C76" s="106"/>
      <c r="D76" s="106"/>
      <c r="E76" s="106"/>
      <c r="F76" s="106"/>
      <c r="G76" s="106"/>
      <c r="H76" s="106"/>
      <c r="I76" s="106"/>
      <c r="J76" s="106"/>
    </row>
    <row r="77" spans="1:13" x14ac:dyDescent="0.25">
      <c r="A77" s="67" t="s">
        <v>179</v>
      </c>
      <c r="B77" s="67"/>
      <c r="C77" s="67"/>
      <c r="D77" s="67"/>
      <c r="E77" s="67"/>
      <c r="F77" s="67"/>
      <c r="G77" s="66">
        <v>2800</v>
      </c>
      <c r="H77" s="66"/>
      <c r="I77" s="66"/>
      <c r="J77" s="66"/>
    </row>
    <row r="78" spans="1:13" x14ac:dyDescent="0.25">
      <c r="A78" s="67" t="s">
        <v>180</v>
      </c>
      <c r="B78" s="67"/>
      <c r="C78" s="67"/>
      <c r="D78" s="67"/>
      <c r="E78" s="67"/>
      <c r="F78" s="67"/>
      <c r="G78" s="66">
        <v>4600</v>
      </c>
      <c r="H78" s="66"/>
      <c r="I78" s="66"/>
      <c r="J78" s="66"/>
    </row>
    <row r="79" spans="1:13" ht="17.25" customHeight="1" x14ac:dyDescent="0.25">
      <c r="A79" s="65" t="s">
        <v>103</v>
      </c>
      <c r="B79" s="96"/>
      <c r="C79" s="96"/>
      <c r="D79" s="96"/>
      <c r="E79" s="96"/>
      <c r="F79" s="96"/>
      <c r="G79" s="97">
        <v>100000</v>
      </c>
      <c r="H79" s="97"/>
      <c r="I79" s="97"/>
      <c r="J79" s="97"/>
    </row>
    <row r="80" spans="1:13" ht="17.25" hidden="1" customHeight="1" x14ac:dyDescent="0.25">
      <c r="A80" s="65" t="s">
        <v>112</v>
      </c>
      <c r="B80" s="65"/>
      <c r="C80" s="65"/>
      <c r="D80" s="65"/>
      <c r="E80" s="65"/>
      <c r="F80" s="65"/>
      <c r="G80" s="97" t="s">
        <v>53</v>
      </c>
      <c r="H80" s="97"/>
      <c r="I80" s="97"/>
      <c r="J80" s="97"/>
    </row>
    <row r="81" spans="1:13" ht="17.25" hidden="1" customHeight="1" x14ac:dyDescent="0.25">
      <c r="A81" s="65" t="s">
        <v>113</v>
      </c>
      <c r="B81" s="65"/>
      <c r="C81" s="65"/>
      <c r="D81" s="65"/>
      <c r="E81" s="65"/>
      <c r="F81" s="65"/>
      <c r="G81" s="97" t="s">
        <v>53</v>
      </c>
      <c r="H81" s="97"/>
      <c r="I81" s="97"/>
      <c r="J81" s="97"/>
    </row>
    <row r="82" spans="1:13" ht="17.25" hidden="1" customHeight="1" x14ac:dyDescent="0.25">
      <c r="A82" s="138" t="s">
        <v>114</v>
      </c>
      <c r="B82" s="138"/>
      <c r="C82" s="138"/>
      <c r="D82" s="138"/>
      <c r="E82" s="138"/>
      <c r="F82" s="138"/>
      <c r="G82" s="97" t="s">
        <v>53</v>
      </c>
      <c r="H82" s="97"/>
      <c r="I82" s="97"/>
      <c r="J82" s="97"/>
    </row>
    <row r="83" spans="1:13" ht="15" hidden="1" customHeight="1" x14ac:dyDescent="0.25">
      <c r="A83" s="65" t="s">
        <v>80</v>
      </c>
      <c r="B83" s="65"/>
      <c r="C83" s="65"/>
      <c r="D83" s="65"/>
      <c r="E83" s="65"/>
      <c r="F83" s="65"/>
      <c r="G83" s="97" t="s">
        <v>53</v>
      </c>
      <c r="H83" s="97"/>
      <c r="I83" s="97"/>
      <c r="J83" s="97"/>
    </row>
    <row r="84" spans="1:13" ht="17.25" hidden="1" customHeight="1" x14ac:dyDescent="0.25">
      <c r="A84" s="65" t="s">
        <v>103</v>
      </c>
      <c r="B84" s="96"/>
      <c r="C84" s="96"/>
      <c r="D84" s="96"/>
      <c r="E84" s="96"/>
      <c r="F84" s="96"/>
      <c r="G84" s="97" t="s">
        <v>53</v>
      </c>
      <c r="H84" s="97"/>
      <c r="I84" s="97"/>
      <c r="J84" s="97"/>
    </row>
    <row r="85" spans="1:13" ht="15" hidden="1" customHeight="1" x14ac:dyDescent="0.25">
      <c r="A85" s="65" t="s">
        <v>77</v>
      </c>
      <c r="B85" s="65"/>
      <c r="C85" s="65"/>
      <c r="D85" s="65"/>
      <c r="E85" s="65"/>
      <c r="F85" s="65"/>
      <c r="G85" s="97" t="s">
        <v>53</v>
      </c>
      <c r="H85" s="97"/>
      <c r="I85" s="97"/>
      <c r="J85" s="97"/>
    </row>
    <row r="86" spans="1:13" hidden="1" x14ac:dyDescent="0.25">
      <c r="A86" s="65" t="s">
        <v>25</v>
      </c>
      <c r="B86" s="65"/>
      <c r="C86" s="65"/>
      <c r="D86" s="65"/>
      <c r="E86" s="65"/>
      <c r="F86" s="65"/>
      <c r="G86" s="97" t="s">
        <v>53</v>
      </c>
      <c r="H86" s="97"/>
      <c r="I86" s="97"/>
      <c r="J86" s="97"/>
    </row>
    <row r="87" spans="1:13" s="1" customFormat="1" ht="14.65" customHeight="1" x14ac:dyDescent="0.25">
      <c r="A87" s="105" t="s">
        <v>115</v>
      </c>
      <c r="B87" s="106"/>
      <c r="C87" s="106"/>
      <c r="D87" s="106"/>
      <c r="E87" s="106"/>
      <c r="F87" s="106"/>
      <c r="G87" s="66">
        <f>G77*0.8</f>
        <v>2240</v>
      </c>
      <c r="H87" s="66"/>
      <c r="I87" s="66"/>
      <c r="J87" s="66"/>
    </row>
    <row r="88" spans="1:13" s="1" customFormat="1" ht="18.75" x14ac:dyDescent="0.25">
      <c r="A88" s="107" t="s">
        <v>116</v>
      </c>
      <c r="B88" s="107"/>
      <c r="C88" s="107"/>
      <c r="D88" s="107"/>
      <c r="E88" s="107"/>
      <c r="F88" s="107"/>
      <c r="G88" s="107"/>
      <c r="H88" s="107"/>
      <c r="I88" s="107"/>
      <c r="J88" s="107"/>
    </row>
    <row r="89" spans="1:13" x14ac:dyDescent="0.25">
      <c r="A89" s="108" t="s">
        <v>47</v>
      </c>
      <c r="B89" s="108"/>
      <c r="C89" s="108"/>
      <c r="D89" s="108"/>
      <c r="E89" s="108"/>
      <c r="F89" s="108"/>
      <c r="G89" s="108"/>
      <c r="H89" s="108"/>
      <c r="I89" s="108"/>
      <c r="J89" s="108"/>
    </row>
    <row r="90" spans="1:13" ht="47.25" x14ac:dyDescent="0.25">
      <c r="A90" s="120" t="s">
        <v>33</v>
      </c>
      <c r="B90" s="120"/>
      <c r="C90" s="7" t="s">
        <v>30</v>
      </c>
      <c r="D90" s="121" t="s">
        <v>81</v>
      </c>
      <c r="E90" s="121"/>
      <c r="F90" s="14" t="s">
        <v>31</v>
      </c>
      <c r="G90" s="7" t="s">
        <v>178</v>
      </c>
      <c r="H90" s="7" t="s">
        <v>32</v>
      </c>
      <c r="I90" s="120" t="s">
        <v>117</v>
      </c>
      <c r="J90" s="120"/>
    </row>
    <row r="91" spans="1:13" ht="15.75" x14ac:dyDescent="0.25">
      <c r="A91" s="87" t="s">
        <v>177</v>
      </c>
      <c r="B91" s="87"/>
      <c r="C91" s="87"/>
      <c r="D91" s="87"/>
      <c r="E91" s="87"/>
      <c r="F91" s="87"/>
      <c r="G91" s="87"/>
      <c r="H91" s="87"/>
      <c r="I91" s="87"/>
      <c r="J91" s="87"/>
    </row>
    <row r="92" spans="1:13" ht="15.75" x14ac:dyDescent="0.25">
      <c r="A92" s="87" t="s">
        <v>224</v>
      </c>
      <c r="B92" s="87"/>
      <c r="C92" s="87"/>
      <c r="D92" s="87"/>
      <c r="E92" s="87"/>
      <c r="F92" s="87"/>
      <c r="G92" s="87"/>
      <c r="H92" s="87"/>
      <c r="I92" s="87"/>
      <c r="J92" s="87"/>
    </row>
    <row r="93" spans="1:13" s="16" customFormat="1" ht="15.75" x14ac:dyDescent="0.25">
      <c r="A93" s="87" t="s">
        <v>164</v>
      </c>
      <c r="B93" s="87"/>
      <c r="C93" s="87"/>
      <c r="D93" s="87"/>
      <c r="E93" s="87"/>
      <c r="F93" s="87"/>
      <c r="G93" s="87"/>
      <c r="H93" s="87"/>
      <c r="I93" s="87"/>
      <c r="J93" s="87"/>
    </row>
    <row r="94" spans="1:13" ht="15.75" x14ac:dyDescent="0.25">
      <c r="A94" s="84">
        <v>9</v>
      </c>
      <c r="B94" s="84"/>
      <c r="C94" s="62" t="s">
        <v>160</v>
      </c>
      <c r="D94" s="84">
        <f>L94*M94</f>
        <v>182.01924</v>
      </c>
      <c r="E94" s="84"/>
      <c r="F94" s="62">
        <v>0</v>
      </c>
      <c r="G94" s="62">
        <f>D94*1.5</f>
        <v>273.02886000000001</v>
      </c>
      <c r="H94" s="62" t="s">
        <v>161</v>
      </c>
      <c r="I94" s="84" t="s">
        <v>164</v>
      </c>
      <c r="J94" s="84"/>
      <c r="L94" s="23">
        <v>16.91</v>
      </c>
      <c r="M94">
        <v>10.763999999999999</v>
      </c>
    </row>
    <row r="95" spans="1:13" ht="15.75" x14ac:dyDescent="0.25">
      <c r="A95" s="84">
        <v>10</v>
      </c>
      <c r="B95" s="84"/>
      <c r="C95" s="62" t="s">
        <v>160</v>
      </c>
      <c r="D95" s="84">
        <f t="shared" ref="D95:D102" si="0">L95*M95</f>
        <v>142.30008000000001</v>
      </c>
      <c r="E95" s="84"/>
      <c r="F95" s="62">
        <v>0</v>
      </c>
      <c r="G95" s="62">
        <f t="shared" ref="G95:G102" si="1">D95*1.5</f>
        <v>213.45012000000003</v>
      </c>
      <c r="H95" s="62" t="s">
        <v>161</v>
      </c>
      <c r="I95" s="84"/>
      <c r="J95" s="84"/>
      <c r="L95">
        <v>13.22</v>
      </c>
      <c r="M95">
        <v>10.763999999999999</v>
      </c>
    </row>
    <row r="96" spans="1:13" ht="15.75" x14ac:dyDescent="0.25">
      <c r="A96" s="84">
        <v>11</v>
      </c>
      <c r="B96" s="84"/>
      <c r="C96" s="62" t="s">
        <v>160</v>
      </c>
      <c r="D96" s="84">
        <f t="shared" si="0"/>
        <v>182.01924</v>
      </c>
      <c r="E96" s="84"/>
      <c r="F96" s="62">
        <v>0</v>
      </c>
      <c r="G96" s="62">
        <f t="shared" si="1"/>
        <v>273.02886000000001</v>
      </c>
      <c r="H96" s="62" t="s">
        <v>161</v>
      </c>
      <c r="I96" s="84"/>
      <c r="J96" s="84"/>
      <c r="L96">
        <v>16.91</v>
      </c>
      <c r="M96">
        <v>10.763999999999999</v>
      </c>
    </row>
    <row r="97" spans="1:17" ht="15.75" x14ac:dyDescent="0.25">
      <c r="A97" s="84">
        <v>12</v>
      </c>
      <c r="B97" s="84"/>
      <c r="C97" s="62" t="s">
        <v>160</v>
      </c>
      <c r="D97" s="84">
        <f t="shared" si="0"/>
        <v>148.005</v>
      </c>
      <c r="E97" s="84"/>
      <c r="F97" s="62">
        <v>0</v>
      </c>
      <c r="G97" s="62">
        <f t="shared" si="1"/>
        <v>222.00749999999999</v>
      </c>
      <c r="H97" s="62" t="s">
        <v>161</v>
      </c>
      <c r="I97" s="84"/>
      <c r="J97" s="84"/>
      <c r="L97">
        <v>13.75</v>
      </c>
      <c r="M97">
        <v>10.763999999999999</v>
      </c>
    </row>
    <row r="98" spans="1:17" ht="15.75" x14ac:dyDescent="0.25">
      <c r="A98" s="84">
        <v>13</v>
      </c>
      <c r="B98" s="84"/>
      <c r="C98" s="62" t="s">
        <v>160</v>
      </c>
      <c r="D98" s="84">
        <f t="shared" si="0"/>
        <v>115.71299999999999</v>
      </c>
      <c r="E98" s="84"/>
      <c r="F98" s="62">
        <v>0</v>
      </c>
      <c r="G98" s="62">
        <f t="shared" si="1"/>
        <v>173.56950000000001</v>
      </c>
      <c r="H98" s="62" t="s">
        <v>161</v>
      </c>
      <c r="I98" s="84"/>
      <c r="J98" s="84"/>
      <c r="L98">
        <v>10.75</v>
      </c>
      <c r="M98">
        <v>10.763999999999999</v>
      </c>
    </row>
    <row r="99" spans="1:17" ht="15.75" x14ac:dyDescent="0.25">
      <c r="A99" s="84">
        <v>14</v>
      </c>
      <c r="B99" s="84"/>
      <c r="C99" s="62" t="s">
        <v>160</v>
      </c>
      <c r="D99" s="84">
        <f t="shared" si="0"/>
        <v>148.005</v>
      </c>
      <c r="E99" s="84"/>
      <c r="F99" s="62">
        <v>0</v>
      </c>
      <c r="G99" s="62">
        <f t="shared" si="1"/>
        <v>222.00749999999999</v>
      </c>
      <c r="H99" s="62" t="s">
        <v>161</v>
      </c>
      <c r="I99" s="84"/>
      <c r="J99" s="84"/>
      <c r="L99">
        <v>13.75</v>
      </c>
      <c r="M99">
        <v>10.763999999999999</v>
      </c>
    </row>
    <row r="100" spans="1:17" ht="15.75" x14ac:dyDescent="0.25">
      <c r="A100" s="84">
        <v>15</v>
      </c>
      <c r="B100" s="84"/>
      <c r="C100" s="62" t="s">
        <v>160</v>
      </c>
      <c r="D100" s="84">
        <f t="shared" si="0"/>
        <v>130.7826</v>
      </c>
      <c r="E100" s="84"/>
      <c r="F100" s="62">
        <v>0</v>
      </c>
      <c r="G100" s="62">
        <f t="shared" si="1"/>
        <v>196.1739</v>
      </c>
      <c r="H100" s="62" t="s">
        <v>161</v>
      </c>
      <c r="I100" s="84"/>
      <c r="J100" s="84"/>
      <c r="L100">
        <v>12.15</v>
      </c>
      <c r="M100">
        <v>10.763999999999999</v>
      </c>
    </row>
    <row r="101" spans="1:17" ht="15.75" x14ac:dyDescent="0.25">
      <c r="A101" s="84">
        <v>16</v>
      </c>
      <c r="B101" s="84"/>
      <c r="C101" s="62" t="s">
        <v>160</v>
      </c>
      <c r="D101" s="84">
        <f t="shared" si="0"/>
        <v>130.7826</v>
      </c>
      <c r="E101" s="84"/>
      <c r="F101" s="62">
        <v>0</v>
      </c>
      <c r="G101" s="62">
        <f t="shared" si="1"/>
        <v>196.1739</v>
      </c>
      <c r="H101" s="62" t="s">
        <v>161</v>
      </c>
      <c r="I101" s="84"/>
      <c r="J101" s="84"/>
      <c r="L101">
        <v>12.15</v>
      </c>
      <c r="M101">
        <v>10.763999999999999</v>
      </c>
    </row>
    <row r="102" spans="1:17" ht="15.75" x14ac:dyDescent="0.25">
      <c r="A102" s="84">
        <v>17</v>
      </c>
      <c r="B102" s="84"/>
      <c r="C102" s="62" t="s">
        <v>160</v>
      </c>
      <c r="D102" s="84">
        <f t="shared" si="0"/>
        <v>131.85899999999998</v>
      </c>
      <c r="E102" s="84"/>
      <c r="F102" s="62">
        <v>0</v>
      </c>
      <c r="G102" s="62">
        <f t="shared" si="1"/>
        <v>197.78849999999997</v>
      </c>
      <c r="H102" s="62" t="s">
        <v>161</v>
      </c>
      <c r="I102" s="84"/>
      <c r="J102" s="84"/>
      <c r="L102">
        <v>12.25</v>
      </c>
      <c r="M102">
        <v>10.763999999999999</v>
      </c>
      <c r="O102">
        <f>(2.45*5)+(1.85*1.2)</f>
        <v>14.47</v>
      </c>
    </row>
    <row r="103" spans="1:17" ht="15.75" x14ac:dyDescent="0.25">
      <c r="A103" s="84">
        <v>1</v>
      </c>
      <c r="B103" s="84"/>
      <c r="C103" s="62" t="s">
        <v>162</v>
      </c>
      <c r="D103" s="84">
        <f>L103*M103</f>
        <v>395.36171999999993</v>
      </c>
      <c r="E103" s="84"/>
      <c r="F103" s="62">
        <v>0</v>
      </c>
      <c r="G103" s="62">
        <v>640</v>
      </c>
      <c r="H103" s="62" t="s">
        <v>161</v>
      </c>
      <c r="I103" s="84"/>
      <c r="J103" s="84"/>
      <c r="L103">
        <v>36.729999999999997</v>
      </c>
      <c r="M103">
        <v>10.763999999999999</v>
      </c>
    </row>
    <row r="104" spans="1:17" ht="15.75" x14ac:dyDescent="0.25">
      <c r="A104" s="84">
        <v>2</v>
      </c>
      <c r="B104" s="84"/>
      <c r="C104" s="62" t="s">
        <v>163</v>
      </c>
      <c r="D104" s="84">
        <f>L104*M104</f>
        <v>251.44703999999999</v>
      </c>
      <c r="E104" s="84"/>
      <c r="F104" s="62">
        <v>0</v>
      </c>
      <c r="G104" s="62">
        <v>410</v>
      </c>
      <c r="H104" s="62" t="s">
        <v>161</v>
      </c>
      <c r="I104" s="84"/>
      <c r="J104" s="84"/>
      <c r="K104">
        <v>2</v>
      </c>
      <c r="L104">
        <v>23.36</v>
      </c>
      <c r="M104">
        <v>10.763999999999999</v>
      </c>
    </row>
    <row r="105" spans="1:17" s="16" customFormat="1" ht="15.75" x14ac:dyDescent="0.25">
      <c r="A105" s="87" t="s">
        <v>165</v>
      </c>
      <c r="B105" s="87"/>
      <c r="C105" s="87"/>
      <c r="D105" s="87"/>
      <c r="E105" s="87"/>
      <c r="F105" s="87"/>
      <c r="G105" s="87"/>
      <c r="H105" s="87"/>
      <c r="I105" s="87"/>
      <c r="J105" s="87"/>
    </row>
    <row r="106" spans="1:17" ht="15.75" x14ac:dyDescent="0.25">
      <c r="A106" s="85">
        <v>1</v>
      </c>
      <c r="B106" s="86"/>
      <c r="C106" s="13" t="s">
        <v>162</v>
      </c>
      <c r="D106" s="85">
        <f t="shared" ref="D106:D111" si="2">M106*O106</f>
        <v>395.36171999999993</v>
      </c>
      <c r="E106" s="86"/>
      <c r="F106" s="24">
        <v>0</v>
      </c>
      <c r="G106" s="24">
        <v>640</v>
      </c>
      <c r="H106" s="24" t="s">
        <v>161</v>
      </c>
      <c r="I106" s="88" t="s">
        <v>165</v>
      </c>
      <c r="J106" s="89"/>
      <c r="L106" s="23"/>
      <c r="M106">
        <v>10.763999999999999</v>
      </c>
      <c r="O106">
        <v>36.729999999999997</v>
      </c>
    </row>
    <row r="107" spans="1:17" ht="15.75" x14ac:dyDescent="0.25">
      <c r="A107" s="85">
        <v>2</v>
      </c>
      <c r="B107" s="86"/>
      <c r="C107" s="13" t="s">
        <v>163</v>
      </c>
      <c r="D107" s="85">
        <f t="shared" si="2"/>
        <v>250.37064000000001</v>
      </c>
      <c r="E107" s="86"/>
      <c r="F107" s="13">
        <v>0</v>
      </c>
      <c r="G107" s="24">
        <v>410</v>
      </c>
      <c r="H107" s="13" t="s">
        <v>161</v>
      </c>
      <c r="I107" s="90"/>
      <c r="J107" s="91"/>
      <c r="L107" s="25"/>
      <c r="M107">
        <v>10.763999999999999</v>
      </c>
      <c r="N107" s="23"/>
      <c r="O107">
        <v>23.26</v>
      </c>
    </row>
    <row r="108" spans="1:17" ht="15.75" x14ac:dyDescent="0.25">
      <c r="A108" s="85">
        <v>3</v>
      </c>
      <c r="B108" s="86"/>
      <c r="C108" s="13" t="s">
        <v>162</v>
      </c>
      <c r="D108" s="85">
        <f t="shared" si="2"/>
        <v>392.88599999999997</v>
      </c>
      <c r="E108" s="86"/>
      <c r="F108" s="13">
        <v>0</v>
      </c>
      <c r="G108" s="24">
        <v>640</v>
      </c>
      <c r="H108" s="13" t="s">
        <v>161</v>
      </c>
      <c r="I108" s="90"/>
      <c r="J108" s="91"/>
      <c r="L108" s="23"/>
      <c r="M108">
        <v>10.763999999999999</v>
      </c>
      <c r="N108" s="23"/>
      <c r="O108">
        <v>36.5</v>
      </c>
    </row>
    <row r="109" spans="1:17" ht="15.75" x14ac:dyDescent="0.25">
      <c r="A109" s="85">
        <v>4</v>
      </c>
      <c r="B109" s="86"/>
      <c r="C109" s="13" t="s">
        <v>162</v>
      </c>
      <c r="D109" s="85">
        <f t="shared" si="2"/>
        <v>392.88599999999997</v>
      </c>
      <c r="E109" s="86"/>
      <c r="F109" s="13">
        <v>0</v>
      </c>
      <c r="G109" s="24">
        <v>640</v>
      </c>
      <c r="H109" s="13" t="s">
        <v>161</v>
      </c>
      <c r="I109" s="90"/>
      <c r="J109" s="91"/>
      <c r="L109" s="23"/>
      <c r="M109">
        <v>10.763999999999999</v>
      </c>
      <c r="N109" s="23"/>
      <c r="O109">
        <v>36.5</v>
      </c>
      <c r="Q109">
        <f>1580000/G110</f>
        <v>2468.75</v>
      </c>
    </row>
    <row r="110" spans="1:17" ht="15.75" x14ac:dyDescent="0.25">
      <c r="A110" s="85">
        <v>5</v>
      </c>
      <c r="B110" s="86"/>
      <c r="C110" s="13" t="s">
        <v>162</v>
      </c>
      <c r="D110" s="85">
        <f t="shared" si="2"/>
        <v>392.88599999999997</v>
      </c>
      <c r="E110" s="86"/>
      <c r="F110" s="13">
        <v>0</v>
      </c>
      <c r="G110" s="24">
        <v>640</v>
      </c>
      <c r="H110" s="13" t="s">
        <v>161</v>
      </c>
      <c r="I110" s="90"/>
      <c r="J110" s="91"/>
      <c r="L110" s="23">
        <f>1579000/G110</f>
        <v>2467.1875</v>
      </c>
      <c r="M110">
        <v>10.763999999999999</v>
      </c>
      <c r="N110" s="23"/>
      <c r="O110">
        <v>36.5</v>
      </c>
    </row>
    <row r="111" spans="1:17" s="26" customFormat="1" ht="15.75" x14ac:dyDescent="0.25">
      <c r="A111" s="85">
        <v>6</v>
      </c>
      <c r="B111" s="86"/>
      <c r="C111" s="13" t="s">
        <v>166</v>
      </c>
      <c r="D111" s="85">
        <f t="shared" si="2"/>
        <v>523.56096000000002</v>
      </c>
      <c r="E111" s="86"/>
      <c r="F111" s="13">
        <v>0</v>
      </c>
      <c r="G111" s="24">
        <v>850</v>
      </c>
      <c r="H111" s="13" t="s">
        <v>161</v>
      </c>
      <c r="I111" s="85"/>
      <c r="J111" s="86"/>
      <c r="K111" s="26">
        <f>4*6</f>
        <v>24</v>
      </c>
      <c r="L111" s="27"/>
      <c r="M111" s="26">
        <v>10.763999999999999</v>
      </c>
      <c r="N111" s="27"/>
      <c r="O111" s="26">
        <v>48.64</v>
      </c>
    </row>
    <row r="112" spans="1:17" ht="88.5" customHeight="1" x14ac:dyDescent="0.25">
      <c r="A112" s="131" t="s">
        <v>232</v>
      </c>
      <c r="B112" s="132"/>
      <c r="C112" s="132"/>
      <c r="D112" s="132"/>
      <c r="E112" s="132"/>
      <c r="F112" s="132"/>
      <c r="G112" s="132"/>
      <c r="H112" s="132"/>
      <c r="I112" s="132"/>
      <c r="J112" s="133"/>
      <c r="L112" t="s">
        <v>231</v>
      </c>
    </row>
    <row r="113" spans="1:12" x14ac:dyDescent="0.25">
      <c r="A113" s="128" t="s">
        <v>26</v>
      </c>
      <c r="B113" s="129"/>
      <c r="C113" s="129"/>
      <c r="D113" s="129"/>
      <c r="E113" s="129"/>
      <c r="F113" s="129"/>
      <c r="G113" s="129"/>
      <c r="H113" s="129"/>
      <c r="I113" s="129"/>
      <c r="J113" s="130"/>
      <c r="L113" s="23">
        <f>410/261.145</f>
        <v>1.5700089988320667</v>
      </c>
    </row>
    <row r="114" spans="1:12" x14ac:dyDescent="0.25">
      <c r="A114" s="125" t="s">
        <v>34</v>
      </c>
      <c r="B114" s="126"/>
      <c r="C114" s="126"/>
      <c r="D114" s="126"/>
      <c r="E114" s="126"/>
      <c r="F114" s="126"/>
      <c r="G114" s="126"/>
      <c r="H114" s="126"/>
      <c r="I114" s="126"/>
      <c r="J114" s="127"/>
      <c r="L114">
        <f>370/257.702</f>
        <v>1.4357668935437056</v>
      </c>
    </row>
    <row r="115" spans="1:12" x14ac:dyDescent="0.25">
      <c r="A115" s="128" t="s">
        <v>28</v>
      </c>
      <c r="B115" s="129"/>
      <c r="C115" s="129"/>
      <c r="D115" s="129"/>
      <c r="E115" s="129"/>
      <c r="F115" s="129"/>
      <c r="G115" s="129"/>
      <c r="H115" s="129"/>
      <c r="I115" s="129"/>
      <c r="J115" s="130"/>
      <c r="L115">
        <f>668/416.95</f>
        <v>1.6021105648159253</v>
      </c>
    </row>
    <row r="116" spans="1:12" x14ac:dyDescent="0.25">
      <c r="A116" s="122" t="s">
        <v>39</v>
      </c>
      <c r="B116" s="123"/>
      <c r="C116" s="123"/>
      <c r="D116" s="123"/>
      <c r="E116" s="123"/>
      <c r="F116" s="123"/>
      <c r="G116" s="123"/>
      <c r="H116" s="123"/>
      <c r="I116" s="123"/>
      <c r="J116" s="124"/>
    </row>
    <row r="117" spans="1:12" ht="16.5" customHeight="1" x14ac:dyDescent="0.25">
      <c r="A117" s="134" t="s">
        <v>61</v>
      </c>
      <c r="B117" s="135"/>
      <c r="C117" s="135"/>
      <c r="D117" s="135"/>
      <c r="E117" s="135"/>
      <c r="F117" s="135"/>
      <c r="G117" s="135"/>
      <c r="H117" s="135"/>
      <c r="I117" s="135"/>
      <c r="J117" s="136"/>
    </row>
    <row r="118" spans="1:12" x14ac:dyDescent="0.25">
      <c r="A118" s="122" t="s">
        <v>40</v>
      </c>
      <c r="B118" s="123"/>
      <c r="C118" s="123"/>
      <c r="D118" s="123"/>
      <c r="E118" s="123"/>
      <c r="F118" s="123"/>
      <c r="G118" s="123"/>
      <c r="H118" s="123"/>
      <c r="I118" s="123"/>
      <c r="J118" s="124"/>
    </row>
    <row r="119" spans="1:12" x14ac:dyDescent="0.25">
      <c r="A119" s="122" t="s">
        <v>41</v>
      </c>
      <c r="B119" s="123"/>
      <c r="C119" s="123"/>
      <c r="D119" s="123"/>
      <c r="E119" s="123"/>
      <c r="F119" s="123"/>
      <c r="G119" s="123"/>
      <c r="H119" s="123"/>
      <c r="I119" s="123"/>
      <c r="J119" s="124"/>
    </row>
    <row r="120" spans="1:12" ht="33.75" hidden="1" customHeight="1" x14ac:dyDescent="0.25">
      <c r="A120" s="115" t="s">
        <v>42</v>
      </c>
      <c r="B120" s="116"/>
      <c r="C120" s="116"/>
      <c r="D120" s="116"/>
      <c r="E120" s="116"/>
      <c r="F120" s="116"/>
      <c r="G120" s="116"/>
      <c r="H120" s="116"/>
      <c r="I120" s="116"/>
      <c r="J120" s="117"/>
    </row>
    <row r="121" spans="1:12" ht="15" customHeight="1" x14ac:dyDescent="0.25">
      <c r="A121" s="99" t="s">
        <v>27</v>
      </c>
      <c r="B121" s="100"/>
      <c r="C121" s="100"/>
      <c r="D121" s="100"/>
      <c r="E121" s="100"/>
      <c r="F121" s="100"/>
      <c r="G121" s="100"/>
      <c r="H121" s="100"/>
      <c r="I121" s="100"/>
      <c r="J121" s="101"/>
    </row>
    <row r="122" spans="1:12" x14ac:dyDescent="0.25">
      <c r="A122" s="102"/>
      <c r="B122" s="103"/>
      <c r="C122" s="103"/>
      <c r="D122" s="103"/>
      <c r="E122" s="103"/>
      <c r="F122" s="103"/>
      <c r="G122" s="103"/>
      <c r="H122" s="103"/>
      <c r="I122" s="103"/>
      <c r="J122" s="104"/>
    </row>
    <row r="123" spans="1:12" x14ac:dyDescent="0.25">
      <c r="A123" s="102"/>
      <c r="B123" s="103"/>
      <c r="C123" s="103"/>
      <c r="D123" s="103"/>
      <c r="E123" s="103"/>
      <c r="F123" s="103"/>
      <c r="G123" s="103"/>
      <c r="H123" s="103"/>
      <c r="I123" s="103"/>
      <c r="J123" s="104"/>
    </row>
    <row r="124" spans="1:12" x14ac:dyDescent="0.25">
      <c r="A124" s="61" t="s">
        <v>139</v>
      </c>
      <c r="B124" s="20"/>
      <c r="C124" s="20"/>
      <c r="D124" s="20"/>
      <c r="E124" s="28" t="str">
        <f>F8</f>
        <v>Shree Sai Apartment</v>
      </c>
      <c r="F124" s="20"/>
      <c r="G124" s="20"/>
      <c r="H124" s="20"/>
      <c r="I124" s="20"/>
      <c r="J124" s="20"/>
    </row>
    <row r="125" spans="1:12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</row>
    <row r="126" spans="1:12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</row>
    <row r="168" spans="1:1" x14ac:dyDescent="0.25">
      <c r="A168" s="22" t="s">
        <v>142</v>
      </c>
    </row>
  </sheetData>
  <mergeCells count="224">
    <mergeCell ref="A7:E7"/>
    <mergeCell ref="F7:J7"/>
    <mergeCell ref="B14:D14"/>
    <mergeCell ref="G16:J16"/>
    <mergeCell ref="A11:E11"/>
    <mergeCell ref="A9:E9"/>
    <mergeCell ref="A12:E12"/>
    <mergeCell ref="F12:J12"/>
    <mergeCell ref="B16:E16"/>
    <mergeCell ref="F9:J9"/>
    <mergeCell ref="F8:J8"/>
    <mergeCell ref="F11:J11"/>
    <mergeCell ref="B15:E15"/>
    <mergeCell ref="A8:E8"/>
    <mergeCell ref="A10:E10"/>
    <mergeCell ref="F10:J10"/>
    <mergeCell ref="E14:F14"/>
    <mergeCell ref="I14:J14"/>
    <mergeCell ref="A2:J2"/>
    <mergeCell ref="A3:E3"/>
    <mergeCell ref="F3:J3"/>
    <mergeCell ref="A4:E4"/>
    <mergeCell ref="F4:J4"/>
    <mergeCell ref="A6:E6"/>
    <mergeCell ref="F6:J6"/>
    <mergeCell ref="A5:E5"/>
    <mergeCell ref="F5:J5"/>
    <mergeCell ref="A92:J92"/>
    <mergeCell ref="A49:C49"/>
    <mergeCell ref="A53:J53"/>
    <mergeCell ref="F23:J23"/>
    <mergeCell ref="F25:J25"/>
    <mergeCell ref="A20:E21"/>
    <mergeCell ref="A30:J30"/>
    <mergeCell ref="A37:E37"/>
    <mergeCell ref="F37:J37"/>
    <mergeCell ref="F36:J36"/>
    <mergeCell ref="A31:B31"/>
    <mergeCell ref="E28:F28"/>
    <mergeCell ref="A29:J29"/>
    <mergeCell ref="A27:B27"/>
    <mergeCell ref="A32:B32"/>
    <mergeCell ref="C31:J31"/>
    <mergeCell ref="G15:J15"/>
    <mergeCell ref="F17:G17"/>
    <mergeCell ref="A18:E19"/>
    <mergeCell ref="A25:E25"/>
    <mergeCell ref="F24:J24"/>
    <mergeCell ref="A22:E22"/>
    <mergeCell ref="F20:J21"/>
    <mergeCell ref="H17:J17"/>
    <mergeCell ref="A23:E23"/>
    <mergeCell ref="F18:J19"/>
    <mergeCell ref="F22:J22"/>
    <mergeCell ref="A24:E24"/>
    <mergeCell ref="A38:E38"/>
    <mergeCell ref="A39:E39"/>
    <mergeCell ref="A41:E41"/>
    <mergeCell ref="C32:J32"/>
    <mergeCell ref="A17:B17"/>
    <mergeCell ref="G28:H28"/>
    <mergeCell ref="I27:J27"/>
    <mergeCell ref="A26:B26"/>
    <mergeCell ref="C26:D26"/>
    <mergeCell ref="E26:F26"/>
    <mergeCell ref="G26:H26"/>
    <mergeCell ref="A33:J33"/>
    <mergeCell ref="C17:E17"/>
    <mergeCell ref="C27:D27"/>
    <mergeCell ref="E27:F27"/>
    <mergeCell ref="G27:H27"/>
    <mergeCell ref="I26:J26"/>
    <mergeCell ref="A69:J75"/>
    <mergeCell ref="A48:J48"/>
    <mergeCell ref="A28:B28"/>
    <mergeCell ref="C28:D28"/>
    <mergeCell ref="F38:J38"/>
    <mergeCell ref="I49:J49"/>
    <mergeCell ref="A42:J42"/>
    <mergeCell ref="I46:J46"/>
    <mergeCell ref="F47:G47"/>
    <mergeCell ref="A45:B45"/>
    <mergeCell ref="F49:H49"/>
    <mergeCell ref="A43:B43"/>
    <mergeCell ref="A44:B44"/>
    <mergeCell ref="H47:J47"/>
    <mergeCell ref="D49:E49"/>
    <mergeCell ref="F54:G54"/>
    <mergeCell ref="F56:G56"/>
    <mergeCell ref="A56:B56"/>
    <mergeCell ref="A47:C47"/>
    <mergeCell ref="F39:J39"/>
    <mergeCell ref="C43:F43"/>
    <mergeCell ref="A36:E36"/>
    <mergeCell ref="D47:E47"/>
    <mergeCell ref="C44:F44"/>
    <mergeCell ref="A119:J119"/>
    <mergeCell ref="A85:F85"/>
    <mergeCell ref="G81:J81"/>
    <mergeCell ref="A83:F83"/>
    <mergeCell ref="G86:J86"/>
    <mergeCell ref="A120:J120"/>
    <mergeCell ref="A94:B94"/>
    <mergeCell ref="A114:J114"/>
    <mergeCell ref="A115:J115"/>
    <mergeCell ref="A112:J112"/>
    <mergeCell ref="D94:E94"/>
    <mergeCell ref="A95:B95"/>
    <mergeCell ref="A116:J116"/>
    <mergeCell ref="A113:J113"/>
    <mergeCell ref="A117:J117"/>
    <mergeCell ref="A118:J118"/>
    <mergeCell ref="A93:J93"/>
    <mergeCell ref="A109:B109"/>
    <mergeCell ref="D109:E109"/>
    <mergeCell ref="A101:B101"/>
    <mergeCell ref="D101:E101"/>
    <mergeCell ref="A102:B102"/>
    <mergeCell ref="D102:E102"/>
    <mergeCell ref="A103:B103"/>
    <mergeCell ref="A121:J123"/>
    <mergeCell ref="A87:F87"/>
    <mergeCell ref="G87:J87"/>
    <mergeCell ref="A88:J88"/>
    <mergeCell ref="A89:J89"/>
    <mergeCell ref="A1:J1"/>
    <mergeCell ref="A51:E51"/>
    <mergeCell ref="F51:J51"/>
    <mergeCell ref="A46:E46"/>
    <mergeCell ref="C13:J13"/>
    <mergeCell ref="I28:J28"/>
    <mergeCell ref="F46:H46"/>
    <mergeCell ref="G82:J82"/>
    <mergeCell ref="A76:J76"/>
    <mergeCell ref="D97:E97"/>
    <mergeCell ref="G79:J79"/>
    <mergeCell ref="A79:F79"/>
    <mergeCell ref="A77:F77"/>
    <mergeCell ref="A78:F78"/>
    <mergeCell ref="G78:J78"/>
    <mergeCell ref="G83:J83"/>
    <mergeCell ref="I90:J90"/>
    <mergeCell ref="A90:B90"/>
    <mergeCell ref="D90:E90"/>
    <mergeCell ref="A13:B13"/>
    <mergeCell ref="I94:J104"/>
    <mergeCell ref="A100:B100"/>
    <mergeCell ref="D100:E100"/>
    <mergeCell ref="A52:J52"/>
    <mergeCell ref="A98:B98"/>
    <mergeCell ref="D98:E98"/>
    <mergeCell ref="D95:E95"/>
    <mergeCell ref="A84:F84"/>
    <mergeCell ref="G84:J84"/>
    <mergeCell ref="I54:J54"/>
    <mergeCell ref="D104:E104"/>
    <mergeCell ref="A40:E40"/>
    <mergeCell ref="A67:J67"/>
    <mergeCell ref="A68:J68"/>
    <mergeCell ref="A96:B96"/>
    <mergeCell ref="D96:E96"/>
    <mergeCell ref="A86:F86"/>
    <mergeCell ref="A91:J91"/>
    <mergeCell ref="A99:B99"/>
    <mergeCell ref="D99:E99"/>
    <mergeCell ref="A97:B97"/>
    <mergeCell ref="A58:B58"/>
    <mergeCell ref="A34:J35"/>
    <mergeCell ref="A104:B104"/>
    <mergeCell ref="A106:B106"/>
    <mergeCell ref="D61:E61"/>
    <mergeCell ref="A62:B62"/>
    <mergeCell ref="D62:E62"/>
    <mergeCell ref="D103:E103"/>
    <mergeCell ref="D106:E106"/>
    <mergeCell ref="A105:J105"/>
    <mergeCell ref="I106:J111"/>
    <mergeCell ref="A110:B110"/>
    <mergeCell ref="D110:E110"/>
    <mergeCell ref="A107:B107"/>
    <mergeCell ref="D107:E107"/>
    <mergeCell ref="A111:B111"/>
    <mergeCell ref="A108:B108"/>
    <mergeCell ref="D111:E111"/>
    <mergeCell ref="D108:E108"/>
    <mergeCell ref="A63:B63"/>
    <mergeCell ref="A80:F80"/>
    <mergeCell ref="A81:F81"/>
    <mergeCell ref="G85:J85"/>
    <mergeCell ref="G80:J80"/>
    <mergeCell ref="A82:F82"/>
    <mergeCell ref="G77:J77"/>
    <mergeCell ref="A61:B61"/>
    <mergeCell ref="H56:J56"/>
    <mergeCell ref="A57:B57"/>
    <mergeCell ref="D57:E57"/>
    <mergeCell ref="F57:G66"/>
    <mergeCell ref="H57:J66"/>
    <mergeCell ref="A64:B64"/>
    <mergeCell ref="D64:E64"/>
    <mergeCell ref="A65:B65"/>
    <mergeCell ref="D65:E65"/>
    <mergeCell ref="A66:B66"/>
    <mergeCell ref="D63:E63"/>
    <mergeCell ref="D58:E58"/>
    <mergeCell ref="A59:B59"/>
    <mergeCell ref="D66:E66"/>
    <mergeCell ref="D59:E59"/>
    <mergeCell ref="A60:B60"/>
    <mergeCell ref="D60:E60"/>
    <mergeCell ref="A50:B50"/>
    <mergeCell ref="C50:E50"/>
    <mergeCell ref="H43:J43"/>
    <mergeCell ref="H44:J44"/>
    <mergeCell ref="H45:J45"/>
    <mergeCell ref="F41:J41"/>
    <mergeCell ref="F40:J40"/>
    <mergeCell ref="D56:E56"/>
    <mergeCell ref="A55:B55"/>
    <mergeCell ref="C55:J55"/>
    <mergeCell ref="A54:B54"/>
    <mergeCell ref="D54:E54"/>
    <mergeCell ref="C45:F45"/>
    <mergeCell ref="F50:J50"/>
  </mergeCells>
  <phoneticPr fontId="0" type="noConversion"/>
  <hyperlinks>
    <hyperlink ref="C32" r:id="rId1"/>
  </hyperlinks>
  <pageMargins left="0.39370078740157483" right="0.39370078740157483" top="0.78740157480314965" bottom="0.78740157480314965" header="0.31496062992125984" footer="0.31496062992125984"/>
  <pageSetup fitToHeight="0" orientation="portrait" r:id="rId2"/>
  <headerFooter>
    <oddHeader>&amp;C&amp;"Times New Roman,Bold"&amp;20&amp;G</oddHeader>
    <oddFooter>&amp;L&amp;"Times New Roman,Bold"Ref No: &amp;F&amp;C&amp;G&amp;R&amp;P</oddFooter>
  </headerFooter>
  <rowBreaks count="3" manualBreakCount="3">
    <brk id="87" max="16383" man="1"/>
    <brk id="123" max="16383" man="1"/>
    <brk id="16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L9" sqref="L9"/>
    </sheetView>
  </sheetViews>
  <sheetFormatPr defaultColWidth="8.7109375" defaultRowHeight="15" x14ac:dyDescent="0.25"/>
  <cols>
    <col min="1" max="1" width="8.7109375" style="30"/>
    <col min="2" max="2" width="22.28515625" style="30" customWidth="1"/>
    <col min="3" max="3" width="37" style="30" customWidth="1"/>
    <col min="4" max="5" width="11.42578125" style="30" customWidth="1"/>
    <col min="6" max="6" width="14" style="30" customWidth="1"/>
    <col min="7" max="7" width="20" style="30" customWidth="1"/>
    <col min="8" max="8" width="16.42578125" style="30" customWidth="1"/>
    <col min="9" max="16384" width="8.7109375" style="30"/>
  </cols>
  <sheetData>
    <row r="1" spans="1:9" ht="15" customHeight="1" x14ac:dyDescent="0.25">
      <c r="A1" s="29"/>
      <c r="B1" s="29"/>
      <c r="C1" s="29"/>
      <c r="D1" s="29"/>
      <c r="E1" s="29"/>
      <c r="F1" s="29"/>
      <c r="G1" s="29"/>
      <c r="H1" s="29"/>
    </row>
    <row r="2" spans="1:9" ht="15" customHeight="1" x14ac:dyDescent="0.25">
      <c r="A2" s="31"/>
      <c r="B2" s="31"/>
      <c r="C2" s="31"/>
      <c r="D2" s="31"/>
      <c r="E2" s="31"/>
      <c r="F2" s="31"/>
      <c r="G2" s="31"/>
      <c r="H2" s="31"/>
    </row>
    <row r="3" spans="1:9" ht="15.75" customHeight="1" x14ac:dyDescent="0.25">
      <c r="A3" s="31"/>
      <c r="B3" s="197" t="s">
        <v>182</v>
      </c>
      <c r="C3" s="197"/>
      <c r="D3" s="197"/>
      <c r="E3" s="197"/>
      <c r="F3" s="197"/>
      <c r="G3" s="197"/>
      <c r="H3" s="197"/>
    </row>
    <row r="4" spans="1:9" x14ac:dyDescent="0.25">
      <c r="A4" s="31"/>
      <c r="B4" s="32" t="s">
        <v>183</v>
      </c>
      <c r="C4" s="32" t="s">
        <v>184</v>
      </c>
      <c r="D4" s="32" t="s">
        <v>102</v>
      </c>
      <c r="E4" s="32" t="s">
        <v>185</v>
      </c>
      <c r="F4" s="32" t="s">
        <v>186</v>
      </c>
      <c r="G4" s="32" t="s">
        <v>187</v>
      </c>
      <c r="H4" s="32" t="s">
        <v>188</v>
      </c>
    </row>
    <row r="5" spans="1:9" ht="15" customHeight="1" x14ac:dyDescent="0.25">
      <c r="A5" s="31"/>
      <c r="B5" s="42" t="s">
        <v>191</v>
      </c>
      <c r="C5" s="41" t="s">
        <v>147</v>
      </c>
      <c r="D5" s="42" t="s">
        <v>162</v>
      </c>
      <c r="E5" s="33">
        <v>385</v>
      </c>
      <c r="F5" s="34">
        <f>E5*1.45</f>
        <v>558.25</v>
      </c>
      <c r="G5" s="34">
        <f>H5/F5</f>
        <v>2828.4818629646215</v>
      </c>
      <c r="H5" s="35">
        <v>1579000</v>
      </c>
    </row>
    <row r="6" spans="1:9" ht="15" customHeight="1" x14ac:dyDescent="0.25">
      <c r="A6" s="31"/>
      <c r="B6" s="36" t="s">
        <v>189</v>
      </c>
      <c r="C6" s="33"/>
      <c r="D6" s="33"/>
      <c r="E6" s="33"/>
      <c r="F6" s="33"/>
      <c r="G6" s="37">
        <f>AVERAGE(G5:G5)</f>
        <v>2828.4818629646215</v>
      </c>
      <c r="H6" s="33"/>
    </row>
    <row r="7" spans="1:9" ht="15" customHeight="1" x14ac:dyDescent="0.25">
      <c r="A7" s="29"/>
      <c r="B7" s="36" t="s">
        <v>190</v>
      </c>
      <c r="C7" s="38"/>
      <c r="D7" s="38"/>
      <c r="E7" s="38"/>
      <c r="F7" s="39"/>
      <c r="G7" s="36">
        <v>2800</v>
      </c>
      <c r="H7" s="36"/>
      <c r="I7" s="40"/>
    </row>
    <row r="8" spans="1:9" ht="15" customHeight="1" x14ac:dyDescent="0.25">
      <c r="B8" s="29"/>
      <c r="C8" s="29"/>
      <c r="D8" s="29"/>
      <c r="E8" s="29"/>
    </row>
    <row r="9" spans="1:9" ht="15" customHeight="1" x14ac:dyDescent="0.25">
      <c r="B9" s="29"/>
      <c r="C9" s="29"/>
      <c r="D9" s="29"/>
      <c r="E9" s="29"/>
    </row>
    <row r="10" spans="1:9" ht="15" customHeight="1" x14ac:dyDescent="0.25">
      <c r="B10" s="29"/>
      <c r="C10" s="29"/>
      <c r="D10" s="29"/>
      <c r="E10" s="29"/>
    </row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opLeftCell="A7" workbookViewId="0">
      <selection activeCell="C7" sqref="C7"/>
    </sheetView>
  </sheetViews>
  <sheetFormatPr defaultRowHeight="15" x14ac:dyDescent="0.25"/>
  <cols>
    <col min="2" max="2" width="11.7109375" customWidth="1"/>
  </cols>
  <sheetData>
    <row r="2" spans="1:15" x14ac:dyDescent="0.25">
      <c r="A2" t="s">
        <v>118</v>
      </c>
      <c r="B2" s="15" t="s">
        <v>138</v>
      </c>
      <c r="C2" s="15">
        <v>4</v>
      </c>
    </row>
    <row r="3" spans="1:15" x14ac:dyDescent="0.25">
      <c r="B3" t="s">
        <v>119</v>
      </c>
      <c r="C3" t="s">
        <v>120</v>
      </c>
    </row>
    <row r="4" spans="1:15" x14ac:dyDescent="0.25">
      <c r="A4" t="s">
        <v>121</v>
      </c>
      <c r="B4" s="8">
        <v>10</v>
      </c>
      <c r="C4" s="8">
        <v>10</v>
      </c>
      <c r="D4" s="16"/>
      <c r="E4" s="16">
        <f>(100/B4)*C4</f>
        <v>100</v>
      </c>
    </row>
    <row r="5" spans="1:15" x14ac:dyDescent="0.25">
      <c r="A5" t="s">
        <v>122</v>
      </c>
      <c r="B5" t="s">
        <v>123</v>
      </c>
      <c r="C5" t="s">
        <v>124</v>
      </c>
      <c r="E5" s="16">
        <f>(100/B6)*C6</f>
        <v>40</v>
      </c>
      <c r="I5" s="8" t="s">
        <v>125</v>
      </c>
      <c r="J5" s="8" t="s">
        <v>126</v>
      </c>
      <c r="K5" s="8" t="s">
        <v>127</v>
      </c>
      <c r="L5" s="8" t="s">
        <v>38</v>
      </c>
      <c r="M5" s="8" t="s">
        <v>44</v>
      </c>
      <c r="N5" s="8" t="s">
        <v>128</v>
      </c>
      <c r="O5" s="8" t="s">
        <v>45</v>
      </c>
    </row>
    <row r="6" spans="1:15" x14ac:dyDescent="0.25">
      <c r="B6" s="8">
        <f>C2+1</f>
        <v>5</v>
      </c>
      <c r="C6" s="8">
        <v>2</v>
      </c>
      <c r="E6" s="16">
        <f>(100/B8)*C8</f>
        <v>0</v>
      </c>
      <c r="F6" s="17" t="s">
        <v>129</v>
      </c>
      <c r="I6" s="17">
        <f>C4</f>
        <v>10</v>
      </c>
      <c r="J6" s="17">
        <f>40/B6*C6</f>
        <v>16</v>
      </c>
      <c r="K6" s="17">
        <f>15/B8*C8</f>
        <v>0</v>
      </c>
      <c r="L6" s="17">
        <f>10/B10*C10</f>
        <v>0</v>
      </c>
      <c r="M6" s="17">
        <f>10/B12*C12</f>
        <v>0</v>
      </c>
      <c r="N6" s="17">
        <f>5/B14*C14</f>
        <v>0</v>
      </c>
      <c r="O6" s="17">
        <f>5/B16*C16</f>
        <v>0</v>
      </c>
    </row>
    <row r="7" spans="1:15" x14ac:dyDescent="0.25">
      <c r="A7" t="s">
        <v>130</v>
      </c>
      <c r="B7" t="s">
        <v>131</v>
      </c>
      <c r="C7" t="s">
        <v>132</v>
      </c>
      <c r="E7" s="16">
        <f>(100/B10)*C10</f>
        <v>0</v>
      </c>
      <c r="F7" s="8" t="s">
        <v>133</v>
      </c>
      <c r="G7" s="8"/>
      <c r="H7" s="8"/>
      <c r="I7" s="8">
        <f>I6+20</f>
        <v>30</v>
      </c>
      <c r="J7" s="8">
        <f>30/B6*C6</f>
        <v>12</v>
      </c>
      <c r="K7" s="8">
        <f>15/B8*C8</f>
        <v>0</v>
      </c>
      <c r="L7" s="8">
        <f>10/B10*C10</f>
        <v>0</v>
      </c>
      <c r="M7" s="8">
        <f>5/B12*C12</f>
        <v>0</v>
      </c>
      <c r="N7" s="8">
        <f>5/B14*C14</f>
        <v>0</v>
      </c>
      <c r="O7" s="8">
        <f>5/B16*C16</f>
        <v>0</v>
      </c>
    </row>
    <row r="8" spans="1:15" x14ac:dyDescent="0.25">
      <c r="B8" s="8">
        <f>C2</f>
        <v>4</v>
      </c>
      <c r="C8" s="8">
        <v>0</v>
      </c>
      <c r="D8" s="16"/>
      <c r="E8" s="16">
        <f>(100/B12)*C12</f>
        <v>0</v>
      </c>
    </row>
    <row r="9" spans="1:15" x14ac:dyDescent="0.25">
      <c r="A9" t="s">
        <v>134</v>
      </c>
      <c r="B9" t="s">
        <v>131</v>
      </c>
      <c r="C9" t="s">
        <v>132</v>
      </c>
      <c r="E9" s="16">
        <f>(100/B14)*C14</f>
        <v>0</v>
      </c>
    </row>
    <row r="10" spans="1:15" x14ac:dyDescent="0.25">
      <c r="B10" s="8">
        <f>C2</f>
        <v>4</v>
      </c>
      <c r="C10" s="8">
        <v>0</v>
      </c>
      <c r="D10" s="16"/>
      <c r="E10" s="16">
        <f>(100/B16)*C16</f>
        <v>0</v>
      </c>
    </row>
    <row r="11" spans="1:15" x14ac:dyDescent="0.25">
      <c r="A11" t="s">
        <v>44</v>
      </c>
      <c r="B11" t="s">
        <v>131</v>
      </c>
      <c r="C11" t="s">
        <v>132</v>
      </c>
    </row>
    <row r="12" spans="1:15" x14ac:dyDescent="0.25">
      <c r="B12" s="8">
        <f>C2</f>
        <v>4</v>
      </c>
      <c r="C12" s="8">
        <v>0</v>
      </c>
      <c r="D12" s="16"/>
      <c r="F12" s="8"/>
      <c r="G12" s="8" t="s">
        <v>129</v>
      </c>
      <c r="H12" s="8" t="s">
        <v>135</v>
      </c>
      <c r="L12" s="16" t="s">
        <v>136</v>
      </c>
    </row>
    <row r="13" spans="1:15" ht="30" x14ac:dyDescent="0.25">
      <c r="A13" s="18" t="s">
        <v>128</v>
      </c>
      <c r="B13" t="s">
        <v>131</v>
      </c>
      <c r="C13" t="s">
        <v>132</v>
      </c>
      <c r="F13" s="8" t="s">
        <v>36</v>
      </c>
      <c r="G13" s="8">
        <f>I6</f>
        <v>10</v>
      </c>
      <c r="H13" s="8">
        <f>I7</f>
        <v>30</v>
      </c>
      <c r="L13" s="16" t="s">
        <v>136</v>
      </c>
    </row>
    <row r="14" spans="1:15" x14ac:dyDescent="0.25">
      <c r="B14" s="8">
        <f>C2</f>
        <v>4</v>
      </c>
      <c r="C14" s="8">
        <v>0</v>
      </c>
      <c r="D14" s="16"/>
      <c r="F14" s="8" t="s">
        <v>37</v>
      </c>
      <c r="G14" s="8">
        <f>J6</f>
        <v>16</v>
      </c>
      <c r="H14" s="8">
        <f>J7</f>
        <v>12</v>
      </c>
      <c r="L14" s="16"/>
    </row>
    <row r="15" spans="1:15" x14ac:dyDescent="0.25">
      <c r="A15" t="s">
        <v>45</v>
      </c>
      <c r="B15" t="s">
        <v>131</v>
      </c>
      <c r="C15" t="s">
        <v>132</v>
      </c>
      <c r="F15" s="8" t="s">
        <v>127</v>
      </c>
      <c r="G15" s="8">
        <f>K6</f>
        <v>0</v>
      </c>
      <c r="H15" s="8">
        <f>K7</f>
        <v>0</v>
      </c>
      <c r="L15" s="16"/>
    </row>
    <row r="16" spans="1:15" x14ac:dyDescent="0.25">
      <c r="B16" s="8">
        <f>C2</f>
        <v>4</v>
      </c>
      <c r="C16" s="8">
        <v>0</v>
      </c>
      <c r="D16" s="16"/>
      <c r="F16" s="8" t="s">
        <v>38</v>
      </c>
      <c r="G16" s="8">
        <f>L6</f>
        <v>0</v>
      </c>
      <c r="H16" s="8">
        <f>L7</f>
        <v>0</v>
      </c>
      <c r="L16" s="16"/>
    </row>
    <row r="17" spans="6:12" x14ac:dyDescent="0.25">
      <c r="F17" s="8" t="s">
        <v>44</v>
      </c>
      <c r="G17" s="8">
        <f>M6</f>
        <v>0</v>
      </c>
      <c r="H17" s="8">
        <f>M7</f>
        <v>0</v>
      </c>
      <c r="L17" s="16"/>
    </row>
    <row r="18" spans="6:12" ht="30" x14ac:dyDescent="0.25">
      <c r="F18" s="19" t="s">
        <v>128</v>
      </c>
      <c r="G18" s="8">
        <f>N6</f>
        <v>0</v>
      </c>
      <c r="H18" s="8">
        <f>N7</f>
        <v>0</v>
      </c>
      <c r="L18" s="16"/>
    </row>
    <row r="19" spans="6:12" x14ac:dyDescent="0.25">
      <c r="F19" s="8" t="s">
        <v>45</v>
      </c>
      <c r="G19" s="8">
        <f>O6</f>
        <v>0</v>
      </c>
      <c r="H19" s="8">
        <f>O7</f>
        <v>0</v>
      </c>
      <c r="L19" s="16"/>
    </row>
    <row r="20" spans="6:12" x14ac:dyDescent="0.25">
      <c r="F20" s="8" t="s">
        <v>137</v>
      </c>
      <c r="G20" s="8">
        <f>G13+G14+G15+G16+G17+G18+G19</f>
        <v>26</v>
      </c>
      <c r="H20" s="8">
        <f>H13+H14+H15+H16+H17+H18+H19</f>
        <v>42</v>
      </c>
      <c r="L20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opLeftCell="A13" workbookViewId="0">
      <selection activeCell="F27" sqref="F27"/>
    </sheetView>
  </sheetViews>
  <sheetFormatPr defaultRowHeight="15" x14ac:dyDescent="0.25"/>
  <sheetData>
    <row r="2" spans="2:13" x14ac:dyDescent="0.25">
      <c r="C2" s="11" t="s">
        <v>101</v>
      </c>
      <c r="D2" s="198"/>
      <c r="E2" s="198"/>
    </row>
    <row r="3" spans="2:13" x14ac:dyDescent="0.25">
      <c r="E3" s="10"/>
      <c r="F3" s="10"/>
      <c r="G3" s="10"/>
      <c r="H3" s="10"/>
      <c r="I3" s="10"/>
      <c r="J3" s="10"/>
    </row>
    <row r="4" spans="2:13" x14ac:dyDescent="0.25">
      <c r="B4" s="11" t="s">
        <v>102</v>
      </c>
      <c r="C4" s="9" t="s">
        <v>82</v>
      </c>
      <c r="D4" s="199" t="s">
        <v>83</v>
      </c>
      <c r="E4" s="199"/>
      <c r="F4" s="199"/>
      <c r="G4" s="12"/>
      <c r="H4" s="199" t="s">
        <v>84</v>
      </c>
      <c r="I4" s="199"/>
      <c r="J4" s="199"/>
      <c r="K4" s="199" t="s">
        <v>85</v>
      </c>
      <c r="L4" s="199"/>
      <c r="M4" s="199"/>
    </row>
    <row r="5" spans="2:13" x14ac:dyDescent="0.25">
      <c r="B5" s="11">
        <v>1</v>
      </c>
      <c r="C5" s="9"/>
      <c r="D5" s="9" t="s">
        <v>86</v>
      </c>
      <c r="E5" s="9" t="s">
        <v>87</v>
      </c>
      <c r="F5" s="9" t="s">
        <v>88</v>
      </c>
      <c r="G5" s="9"/>
      <c r="H5" s="9" t="s">
        <v>86</v>
      </c>
      <c r="I5" s="9" t="s">
        <v>87</v>
      </c>
      <c r="J5" s="9" t="s">
        <v>88</v>
      </c>
      <c r="K5" s="9" t="s">
        <v>86</v>
      </c>
      <c r="L5" s="9" t="s">
        <v>87</v>
      </c>
      <c r="M5" s="9" t="s">
        <v>88</v>
      </c>
    </row>
    <row r="6" spans="2:13" x14ac:dyDescent="0.25">
      <c r="C6" s="8" t="s">
        <v>89</v>
      </c>
      <c r="D6" s="8">
        <v>2.75</v>
      </c>
      <c r="E6" s="8">
        <v>3.55</v>
      </c>
      <c r="F6" s="8">
        <f>D6*E6</f>
        <v>9.7624999999999993</v>
      </c>
      <c r="G6" s="8" t="s">
        <v>104</v>
      </c>
      <c r="H6" s="8">
        <v>0</v>
      </c>
      <c r="I6" s="8">
        <v>0</v>
      </c>
      <c r="J6" s="8">
        <f>H6*I6</f>
        <v>0</v>
      </c>
      <c r="K6" s="8"/>
      <c r="L6" s="8"/>
      <c r="M6" s="8">
        <f>K6*L6</f>
        <v>0</v>
      </c>
    </row>
    <row r="7" spans="2:13" x14ac:dyDescent="0.25">
      <c r="C7" s="8"/>
      <c r="D7" s="8">
        <v>0</v>
      </c>
      <c r="E7" s="8">
        <v>0</v>
      </c>
      <c r="F7" s="8">
        <f t="shared" ref="F7:F33" si="0">D7*E7</f>
        <v>0</v>
      </c>
      <c r="G7" s="8" t="s">
        <v>105</v>
      </c>
      <c r="H7" s="8">
        <v>0</v>
      </c>
      <c r="I7" s="8">
        <v>0</v>
      </c>
      <c r="J7" s="8">
        <f t="shared" ref="J7:J29" si="1">H7*I7</f>
        <v>0</v>
      </c>
      <c r="K7" s="8"/>
      <c r="L7" s="8"/>
      <c r="M7" s="8">
        <f t="shared" ref="M7:M29" si="2">K7*L7</f>
        <v>0</v>
      </c>
    </row>
    <row r="8" spans="2:13" x14ac:dyDescent="0.25">
      <c r="C8" s="8"/>
      <c r="D8" s="8">
        <v>0</v>
      </c>
      <c r="E8" s="8">
        <v>0</v>
      </c>
      <c r="F8" s="8">
        <f t="shared" si="0"/>
        <v>0</v>
      </c>
      <c r="G8" s="8"/>
      <c r="H8" s="8">
        <v>0</v>
      </c>
      <c r="I8" s="8">
        <v>0</v>
      </c>
      <c r="J8" s="8">
        <f t="shared" si="1"/>
        <v>0</v>
      </c>
      <c r="K8" s="8"/>
      <c r="L8" s="8"/>
      <c r="M8" s="8">
        <f t="shared" si="2"/>
        <v>0</v>
      </c>
    </row>
    <row r="9" spans="2:13" x14ac:dyDescent="0.25">
      <c r="C9" s="8" t="s">
        <v>92</v>
      </c>
      <c r="D9" s="8">
        <v>2.15</v>
      </c>
      <c r="E9" s="8">
        <v>2.6</v>
      </c>
      <c r="F9" s="8">
        <f t="shared" si="0"/>
        <v>5.59</v>
      </c>
      <c r="G9" s="8" t="s">
        <v>104</v>
      </c>
      <c r="H9" s="8">
        <v>0</v>
      </c>
      <c r="I9" s="8">
        <v>0</v>
      </c>
      <c r="J9" s="8">
        <f t="shared" si="1"/>
        <v>0</v>
      </c>
      <c r="K9" s="8"/>
      <c r="L9" s="8"/>
      <c r="M9" s="8">
        <f t="shared" si="2"/>
        <v>0</v>
      </c>
    </row>
    <row r="10" spans="2:13" x14ac:dyDescent="0.25">
      <c r="C10" s="8"/>
      <c r="D10" s="8">
        <v>0</v>
      </c>
      <c r="E10" s="8">
        <v>0</v>
      </c>
      <c r="F10" s="8">
        <f t="shared" si="0"/>
        <v>0</v>
      </c>
      <c r="G10" s="8" t="s">
        <v>105</v>
      </c>
      <c r="H10" s="8">
        <v>0</v>
      </c>
      <c r="I10" s="8">
        <v>0</v>
      </c>
      <c r="J10" s="8">
        <f t="shared" si="1"/>
        <v>0</v>
      </c>
      <c r="K10" s="8"/>
      <c r="L10" s="8"/>
      <c r="M10" s="8">
        <f t="shared" si="2"/>
        <v>0</v>
      </c>
    </row>
    <row r="11" spans="2:13" x14ac:dyDescent="0.25">
      <c r="C11" s="8"/>
      <c r="D11" s="8">
        <v>0</v>
      </c>
      <c r="E11" s="8">
        <v>0</v>
      </c>
      <c r="F11" s="8">
        <f t="shared" si="0"/>
        <v>0</v>
      </c>
      <c r="G11" s="8"/>
      <c r="H11" s="8">
        <v>0</v>
      </c>
      <c r="I11" s="8">
        <v>0</v>
      </c>
      <c r="J11" s="8">
        <f t="shared" si="1"/>
        <v>0</v>
      </c>
      <c r="K11" s="8"/>
      <c r="L11" s="8"/>
      <c r="M11" s="8">
        <f t="shared" si="2"/>
        <v>0</v>
      </c>
    </row>
    <row r="12" spans="2:13" x14ac:dyDescent="0.25">
      <c r="C12" s="8"/>
      <c r="D12" s="8">
        <v>0</v>
      </c>
      <c r="E12" s="8">
        <v>0</v>
      </c>
      <c r="F12" s="8">
        <f t="shared" si="0"/>
        <v>0</v>
      </c>
      <c r="G12" s="8"/>
      <c r="H12" s="8">
        <v>0</v>
      </c>
      <c r="I12" s="8">
        <v>0</v>
      </c>
      <c r="J12" s="8">
        <f t="shared" si="1"/>
        <v>0</v>
      </c>
      <c r="K12" s="8"/>
      <c r="L12" s="8"/>
      <c r="M12" s="8">
        <f t="shared" si="2"/>
        <v>0</v>
      </c>
    </row>
    <row r="13" spans="2:13" x14ac:dyDescent="0.25">
      <c r="C13" s="8" t="s">
        <v>90</v>
      </c>
      <c r="D13" s="8">
        <v>2.75</v>
      </c>
      <c r="E13" s="8">
        <v>2.6</v>
      </c>
      <c r="F13" s="8">
        <f t="shared" si="0"/>
        <v>7.15</v>
      </c>
      <c r="G13" s="8" t="s">
        <v>104</v>
      </c>
      <c r="H13" s="8">
        <v>0</v>
      </c>
      <c r="I13" s="8">
        <v>0</v>
      </c>
      <c r="J13" s="8">
        <f t="shared" si="1"/>
        <v>0</v>
      </c>
      <c r="K13" s="8"/>
      <c r="L13" s="8"/>
      <c r="M13" s="8">
        <f t="shared" si="2"/>
        <v>0</v>
      </c>
    </row>
    <row r="14" spans="2:13" x14ac:dyDescent="0.25">
      <c r="C14" s="8"/>
      <c r="D14" s="8">
        <v>0</v>
      </c>
      <c r="E14" s="8">
        <v>0</v>
      </c>
      <c r="F14" s="8">
        <f t="shared" si="0"/>
        <v>0</v>
      </c>
      <c r="G14" s="8" t="s">
        <v>105</v>
      </c>
      <c r="H14" s="8"/>
      <c r="I14" s="8"/>
      <c r="J14" s="8">
        <f t="shared" si="1"/>
        <v>0</v>
      </c>
      <c r="K14" s="8"/>
      <c r="L14" s="8"/>
      <c r="M14" s="8">
        <f t="shared" si="2"/>
        <v>0</v>
      </c>
    </row>
    <row r="15" spans="2:13" x14ac:dyDescent="0.25">
      <c r="C15" s="8"/>
      <c r="D15" s="8">
        <v>0</v>
      </c>
      <c r="E15" s="8">
        <v>0</v>
      </c>
      <c r="F15" s="8">
        <f t="shared" si="0"/>
        <v>0</v>
      </c>
      <c r="G15" s="8"/>
      <c r="H15" s="8"/>
      <c r="I15" s="8"/>
      <c r="J15" s="8">
        <f t="shared" si="1"/>
        <v>0</v>
      </c>
      <c r="K15" s="8"/>
      <c r="L15" s="8"/>
      <c r="M15" s="8">
        <f t="shared" si="2"/>
        <v>0</v>
      </c>
    </row>
    <row r="16" spans="2:13" x14ac:dyDescent="0.25">
      <c r="C16" s="8"/>
      <c r="D16" s="8">
        <v>0</v>
      </c>
      <c r="E16" s="8">
        <v>0</v>
      </c>
      <c r="F16" s="8">
        <f t="shared" si="0"/>
        <v>0</v>
      </c>
      <c r="G16" s="8"/>
      <c r="H16" s="8"/>
      <c r="I16" s="8"/>
      <c r="J16" s="8">
        <f t="shared" si="1"/>
        <v>0</v>
      </c>
      <c r="K16" s="8"/>
      <c r="L16" s="8"/>
      <c r="M16" s="8">
        <f t="shared" si="2"/>
        <v>0</v>
      </c>
    </row>
    <row r="17" spans="3:13" x14ac:dyDescent="0.25">
      <c r="C17" s="8" t="s">
        <v>91</v>
      </c>
      <c r="D17" s="8">
        <v>0</v>
      </c>
      <c r="E17" s="8">
        <v>0</v>
      </c>
      <c r="F17" s="8">
        <f t="shared" si="0"/>
        <v>0</v>
      </c>
      <c r="G17" s="8" t="s">
        <v>104</v>
      </c>
      <c r="H17" s="8"/>
      <c r="I17" s="8"/>
      <c r="J17" s="8">
        <f t="shared" si="1"/>
        <v>0</v>
      </c>
      <c r="K17" s="8"/>
      <c r="L17" s="8"/>
      <c r="M17" s="8">
        <f t="shared" si="2"/>
        <v>0</v>
      </c>
    </row>
    <row r="18" spans="3:13" x14ac:dyDescent="0.25">
      <c r="C18" s="8"/>
      <c r="D18" s="8">
        <v>0</v>
      </c>
      <c r="E18" s="8">
        <v>0</v>
      </c>
      <c r="F18" s="8">
        <f t="shared" si="0"/>
        <v>0</v>
      </c>
      <c r="G18" s="8" t="s">
        <v>105</v>
      </c>
      <c r="H18" s="8"/>
      <c r="I18" s="8"/>
      <c r="J18" s="8">
        <f t="shared" si="1"/>
        <v>0</v>
      </c>
      <c r="K18" s="8"/>
      <c r="L18" s="8"/>
      <c r="M18" s="8">
        <f t="shared" si="2"/>
        <v>0</v>
      </c>
    </row>
    <row r="19" spans="3:13" x14ac:dyDescent="0.25">
      <c r="C19" s="8"/>
      <c r="D19" s="8">
        <v>0</v>
      </c>
      <c r="E19" s="8">
        <v>0</v>
      </c>
      <c r="F19" s="8">
        <f t="shared" si="0"/>
        <v>0</v>
      </c>
      <c r="G19" s="8"/>
      <c r="H19" s="8"/>
      <c r="I19" s="8"/>
      <c r="J19" s="8">
        <f t="shared" si="1"/>
        <v>0</v>
      </c>
      <c r="K19" s="8"/>
      <c r="L19" s="8"/>
      <c r="M19" s="8">
        <f t="shared" si="2"/>
        <v>0</v>
      </c>
    </row>
    <row r="20" spans="3:13" x14ac:dyDescent="0.25">
      <c r="C20" s="8" t="s">
        <v>91</v>
      </c>
      <c r="D20" s="8">
        <v>0</v>
      </c>
      <c r="E20" s="8">
        <v>0</v>
      </c>
      <c r="F20" s="8">
        <f t="shared" si="0"/>
        <v>0</v>
      </c>
      <c r="G20" s="8" t="s">
        <v>104</v>
      </c>
      <c r="H20" s="8"/>
      <c r="I20" s="8"/>
      <c r="J20" s="8">
        <f t="shared" si="1"/>
        <v>0</v>
      </c>
      <c r="K20" s="8"/>
      <c r="L20" s="8"/>
      <c r="M20" s="8">
        <f t="shared" si="2"/>
        <v>0</v>
      </c>
    </row>
    <row r="21" spans="3:13" x14ac:dyDescent="0.25">
      <c r="C21" s="8"/>
      <c r="D21" s="8">
        <v>0</v>
      </c>
      <c r="E21" s="8">
        <v>0</v>
      </c>
      <c r="F21" s="8">
        <f t="shared" si="0"/>
        <v>0</v>
      </c>
      <c r="G21" s="8" t="s">
        <v>105</v>
      </c>
      <c r="H21" s="8"/>
      <c r="I21" s="8"/>
      <c r="J21" s="8">
        <f t="shared" si="1"/>
        <v>0</v>
      </c>
      <c r="K21" s="8"/>
      <c r="L21" s="8"/>
      <c r="M21" s="8">
        <f t="shared" si="2"/>
        <v>0</v>
      </c>
    </row>
    <row r="22" spans="3:13" x14ac:dyDescent="0.25">
      <c r="C22" s="8"/>
      <c r="D22" s="8">
        <v>0</v>
      </c>
      <c r="E22" s="8">
        <v>0</v>
      </c>
      <c r="F22" s="8">
        <f t="shared" si="0"/>
        <v>0</v>
      </c>
      <c r="G22" s="8"/>
      <c r="H22" s="8"/>
      <c r="I22" s="8"/>
      <c r="J22" s="8">
        <f t="shared" si="1"/>
        <v>0</v>
      </c>
      <c r="K22" s="8"/>
      <c r="L22" s="8"/>
      <c r="M22" s="8">
        <f t="shared" si="2"/>
        <v>0</v>
      </c>
    </row>
    <row r="23" spans="3:13" x14ac:dyDescent="0.25">
      <c r="C23" s="8" t="s">
        <v>97</v>
      </c>
      <c r="D23" s="8">
        <v>2.35</v>
      </c>
      <c r="E23" s="8">
        <v>1.2</v>
      </c>
      <c r="F23" s="8">
        <f t="shared" si="0"/>
        <v>2.82</v>
      </c>
      <c r="G23" s="8" t="s">
        <v>106</v>
      </c>
      <c r="H23" s="8"/>
      <c r="I23" s="8"/>
      <c r="J23" s="8">
        <f t="shared" si="1"/>
        <v>0</v>
      </c>
      <c r="K23" s="8"/>
      <c r="L23" s="8"/>
      <c r="M23" s="8">
        <f t="shared" si="2"/>
        <v>0</v>
      </c>
    </row>
    <row r="24" spans="3:13" x14ac:dyDescent="0.25">
      <c r="C24" s="8" t="s">
        <v>98</v>
      </c>
      <c r="D24" s="8">
        <v>1.2</v>
      </c>
      <c r="E24" s="8">
        <v>2.35</v>
      </c>
      <c r="F24" s="8">
        <f t="shared" si="0"/>
        <v>2.82</v>
      </c>
      <c r="G24" s="8" t="s">
        <v>106</v>
      </c>
      <c r="H24" s="8"/>
      <c r="I24" s="8"/>
      <c r="J24" s="8">
        <f t="shared" si="1"/>
        <v>0</v>
      </c>
      <c r="K24" s="8"/>
      <c r="L24" s="8"/>
      <c r="M24" s="8">
        <f t="shared" si="2"/>
        <v>0</v>
      </c>
    </row>
    <row r="25" spans="3:13" x14ac:dyDescent="0.25">
      <c r="C25" s="8" t="s">
        <v>99</v>
      </c>
      <c r="D25" s="8">
        <v>0</v>
      </c>
      <c r="E25" s="8">
        <v>0</v>
      </c>
      <c r="F25" s="8">
        <f t="shared" si="0"/>
        <v>0</v>
      </c>
      <c r="G25" s="8" t="s">
        <v>106</v>
      </c>
      <c r="H25" s="8"/>
      <c r="I25" s="8"/>
      <c r="J25" s="8">
        <f t="shared" si="1"/>
        <v>0</v>
      </c>
      <c r="K25" s="8"/>
      <c r="L25" s="8"/>
      <c r="M25" s="8">
        <f t="shared" si="2"/>
        <v>0</v>
      </c>
    </row>
    <row r="26" spans="3:13" x14ac:dyDescent="0.25">
      <c r="C26" s="8"/>
      <c r="D26" s="8">
        <v>0</v>
      </c>
      <c r="E26" s="8">
        <v>0</v>
      </c>
      <c r="F26" s="8">
        <f t="shared" si="0"/>
        <v>0</v>
      </c>
      <c r="G26" s="8"/>
      <c r="H26" s="8"/>
      <c r="I26" s="8"/>
      <c r="J26" s="8">
        <f t="shared" si="1"/>
        <v>0</v>
      </c>
      <c r="K26" s="8"/>
      <c r="L26" s="8"/>
      <c r="M26" s="8">
        <f t="shared" si="2"/>
        <v>0</v>
      </c>
    </row>
    <row r="27" spans="3:13" x14ac:dyDescent="0.25">
      <c r="C27" s="8" t="s">
        <v>93</v>
      </c>
      <c r="D27" s="8">
        <v>0.9</v>
      </c>
      <c r="E27" s="8">
        <v>2.2999999999999998</v>
      </c>
      <c r="F27" s="8">
        <f t="shared" si="0"/>
        <v>2.0699999999999998</v>
      </c>
      <c r="G27" s="8"/>
      <c r="H27" s="8"/>
      <c r="I27" s="8"/>
      <c r="J27" s="8">
        <f t="shared" si="1"/>
        <v>0</v>
      </c>
      <c r="K27" s="8"/>
      <c r="L27" s="8"/>
      <c r="M27" s="8">
        <f t="shared" si="2"/>
        <v>0</v>
      </c>
    </row>
    <row r="28" spans="3:13" x14ac:dyDescent="0.25">
      <c r="C28" s="8" t="s">
        <v>94</v>
      </c>
      <c r="D28" s="8"/>
      <c r="E28" s="8"/>
      <c r="F28" s="8">
        <f t="shared" si="0"/>
        <v>0</v>
      </c>
      <c r="G28" s="8"/>
      <c r="H28" s="8"/>
      <c r="I28" s="8"/>
      <c r="J28" s="8">
        <f t="shared" si="1"/>
        <v>0</v>
      </c>
      <c r="K28" s="8"/>
      <c r="L28" s="8"/>
      <c r="M28" s="8">
        <f t="shared" si="2"/>
        <v>0</v>
      </c>
    </row>
    <row r="29" spans="3:13" x14ac:dyDescent="0.25">
      <c r="C29" s="8" t="s">
        <v>95</v>
      </c>
      <c r="D29" s="8"/>
      <c r="E29" s="8"/>
      <c r="F29" s="8">
        <f t="shared" si="0"/>
        <v>0</v>
      </c>
      <c r="G29" s="8"/>
      <c r="H29" s="8"/>
      <c r="I29" s="8"/>
      <c r="J29" s="8">
        <f t="shared" si="1"/>
        <v>0</v>
      </c>
      <c r="K29" s="8"/>
      <c r="L29" s="8"/>
      <c r="M29" s="8">
        <f t="shared" si="2"/>
        <v>0</v>
      </c>
    </row>
    <row r="30" spans="3:13" x14ac:dyDescent="0.25">
      <c r="C30" s="8" t="s">
        <v>96</v>
      </c>
      <c r="D30" s="8"/>
      <c r="E30" s="8"/>
      <c r="F30" s="8">
        <f t="shared" si="0"/>
        <v>0</v>
      </c>
      <c r="G30" s="8"/>
      <c r="H30" s="8"/>
      <c r="I30" s="8"/>
      <c r="J30" s="8">
        <f>H30*I30</f>
        <v>0</v>
      </c>
      <c r="K30" s="8"/>
      <c r="L30" s="8"/>
      <c r="M30" s="8">
        <f>K30*L30</f>
        <v>0</v>
      </c>
    </row>
    <row r="31" spans="3:13" x14ac:dyDescent="0.25">
      <c r="C31" s="8"/>
      <c r="D31" s="8"/>
      <c r="E31" s="8"/>
      <c r="F31" s="8">
        <f t="shared" si="0"/>
        <v>0</v>
      </c>
      <c r="G31" s="8"/>
      <c r="H31" s="8"/>
      <c r="I31" s="8"/>
      <c r="J31" s="8">
        <f>H31*I31</f>
        <v>0</v>
      </c>
      <c r="K31" s="8"/>
      <c r="L31" s="8"/>
      <c r="M31" s="8">
        <f>K31*L31</f>
        <v>0</v>
      </c>
    </row>
    <row r="32" spans="3:13" x14ac:dyDescent="0.25">
      <c r="C32" s="8"/>
      <c r="D32" s="8"/>
      <c r="E32" s="8"/>
      <c r="F32" s="8">
        <f t="shared" si="0"/>
        <v>0</v>
      </c>
      <c r="G32" s="8"/>
      <c r="H32" s="8"/>
      <c r="I32" s="8"/>
      <c r="J32" s="8">
        <f>H32*I32</f>
        <v>0</v>
      </c>
      <c r="K32" s="8"/>
      <c r="L32" s="8"/>
      <c r="M32" s="8">
        <f>K32*L32</f>
        <v>0</v>
      </c>
    </row>
    <row r="33" spans="3:13" x14ac:dyDescent="0.25">
      <c r="C33" s="8"/>
      <c r="D33" s="8"/>
      <c r="E33" s="8"/>
      <c r="F33" s="8">
        <f t="shared" si="0"/>
        <v>0</v>
      </c>
      <c r="G33" s="8"/>
      <c r="H33" s="8"/>
      <c r="I33" s="8"/>
      <c r="J33" s="8">
        <f>H33*I33</f>
        <v>0</v>
      </c>
      <c r="K33" s="8"/>
      <c r="L33" s="8"/>
      <c r="M33" s="8">
        <f>K33*L33</f>
        <v>0</v>
      </c>
    </row>
    <row r="34" spans="3:13" x14ac:dyDescent="0.25">
      <c r="C34" s="8" t="s">
        <v>100</v>
      </c>
      <c r="D34" s="8"/>
      <c r="E34" s="8">
        <f>F34*10.764</f>
        <v>325.20734999999996</v>
      </c>
      <c r="F34" s="8">
        <f>SUM(F6:F33)</f>
        <v>30.212499999999999</v>
      </c>
      <c r="G34" s="8"/>
      <c r="H34" s="8"/>
      <c r="I34" s="8">
        <f>J34*10.764</f>
        <v>0</v>
      </c>
      <c r="J34" s="8">
        <f>SUM(J6:J33)</f>
        <v>0</v>
      </c>
      <c r="K34" s="8"/>
      <c r="L34" s="8">
        <f>M34*10.764</f>
        <v>0</v>
      </c>
      <c r="M34" s="8">
        <f>SUM(M6:M33)</f>
        <v>0</v>
      </c>
    </row>
    <row r="36" spans="3:13" x14ac:dyDescent="0.25">
      <c r="G36">
        <f>F34+J34</f>
        <v>30.212499999999999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topLeftCell="A13" workbookViewId="0">
      <selection activeCell="F8" sqref="F8"/>
    </sheetView>
  </sheetViews>
  <sheetFormatPr defaultRowHeight="15" x14ac:dyDescent="0.25"/>
  <sheetData>
    <row r="3" spans="2:13" x14ac:dyDescent="0.25">
      <c r="C3" s="11" t="s">
        <v>101</v>
      </c>
      <c r="D3" s="198"/>
      <c r="E3" s="198"/>
    </row>
    <row r="4" spans="2:13" x14ac:dyDescent="0.25">
      <c r="E4" s="10"/>
      <c r="F4" s="10"/>
      <c r="G4" s="10"/>
      <c r="H4" s="10"/>
      <c r="I4" s="10"/>
      <c r="J4" s="10"/>
    </row>
    <row r="5" spans="2:13" x14ac:dyDescent="0.25">
      <c r="B5" s="11" t="s">
        <v>102</v>
      </c>
      <c r="C5" s="9" t="s">
        <v>82</v>
      </c>
      <c r="D5" s="199" t="s">
        <v>83</v>
      </c>
      <c r="E5" s="199"/>
      <c r="F5" s="199"/>
      <c r="G5" s="12"/>
      <c r="H5" s="199" t="s">
        <v>84</v>
      </c>
      <c r="I5" s="199"/>
      <c r="J5" s="199"/>
      <c r="K5" s="199" t="s">
        <v>85</v>
      </c>
      <c r="L5" s="199"/>
      <c r="M5" s="199"/>
    </row>
    <row r="6" spans="2:13" x14ac:dyDescent="0.25">
      <c r="B6" s="11">
        <v>1</v>
      </c>
      <c r="C6" s="9"/>
      <c r="D6" s="9" t="s">
        <v>86</v>
      </c>
      <c r="E6" s="9" t="s">
        <v>87</v>
      </c>
      <c r="F6" s="9" t="s">
        <v>88</v>
      </c>
      <c r="G6" s="9"/>
      <c r="H6" s="9" t="s">
        <v>86</v>
      </c>
      <c r="I6" s="9" t="s">
        <v>87</v>
      </c>
      <c r="J6" s="9" t="s">
        <v>88</v>
      </c>
      <c r="K6" s="9" t="s">
        <v>86</v>
      </c>
      <c r="L6" s="9" t="s">
        <v>87</v>
      </c>
      <c r="M6" s="9" t="s">
        <v>88</v>
      </c>
    </row>
    <row r="7" spans="2:13" x14ac:dyDescent="0.25">
      <c r="C7" s="8" t="s">
        <v>89</v>
      </c>
      <c r="D7" s="8">
        <v>3.1</v>
      </c>
      <c r="E7" s="8">
        <v>2.75</v>
      </c>
      <c r="F7" s="8">
        <f>D7*E7</f>
        <v>8.5250000000000004</v>
      </c>
      <c r="G7" s="8" t="s">
        <v>104</v>
      </c>
      <c r="H7" s="8">
        <v>1</v>
      </c>
      <c r="I7" s="8">
        <v>2.75</v>
      </c>
      <c r="J7" s="8">
        <f>H7*I7</f>
        <v>2.75</v>
      </c>
      <c r="K7" s="8"/>
      <c r="L7" s="8"/>
      <c r="M7" s="8">
        <f>K7*L7</f>
        <v>0</v>
      </c>
    </row>
    <row r="8" spans="2:13" x14ac:dyDescent="0.25">
      <c r="C8" s="8"/>
      <c r="D8" s="8">
        <v>1.2</v>
      </c>
      <c r="E8" s="8">
        <v>0.45</v>
      </c>
      <c r="F8" s="8">
        <f t="shared" ref="F8:F34" si="0">D8*E8</f>
        <v>0.54</v>
      </c>
      <c r="G8" s="8" t="s">
        <v>105</v>
      </c>
      <c r="H8" s="8"/>
      <c r="I8" s="8"/>
      <c r="J8" s="8">
        <f t="shared" ref="J8:J34" si="1">H8*I8</f>
        <v>0</v>
      </c>
      <c r="K8" s="8"/>
      <c r="L8" s="8"/>
      <c r="M8" s="8">
        <f t="shared" ref="M8:M34" si="2">K8*L8</f>
        <v>0</v>
      </c>
    </row>
    <row r="9" spans="2:13" x14ac:dyDescent="0.25">
      <c r="C9" s="8"/>
      <c r="D9" s="8">
        <v>1.4</v>
      </c>
      <c r="E9" s="8">
        <v>0.45</v>
      </c>
      <c r="F9" s="8">
        <f t="shared" si="0"/>
        <v>0.63</v>
      </c>
      <c r="G9" s="8"/>
      <c r="H9" s="8"/>
      <c r="I9" s="8"/>
      <c r="J9" s="8">
        <f t="shared" si="1"/>
        <v>0</v>
      </c>
      <c r="K9" s="8"/>
      <c r="L9" s="8"/>
      <c r="M9" s="8">
        <f t="shared" si="2"/>
        <v>0</v>
      </c>
    </row>
    <row r="10" spans="2:13" x14ac:dyDescent="0.25">
      <c r="C10" s="8" t="s">
        <v>92</v>
      </c>
      <c r="D10" s="8"/>
      <c r="E10" s="8"/>
      <c r="F10" s="8">
        <f t="shared" si="0"/>
        <v>0</v>
      </c>
      <c r="G10" s="8" t="s">
        <v>104</v>
      </c>
      <c r="H10" s="8"/>
      <c r="I10" s="8"/>
      <c r="J10" s="8">
        <f t="shared" si="1"/>
        <v>0</v>
      </c>
      <c r="K10" s="8"/>
      <c r="L10" s="8"/>
      <c r="M10" s="8">
        <f t="shared" si="2"/>
        <v>0</v>
      </c>
    </row>
    <row r="11" spans="2:13" x14ac:dyDescent="0.25">
      <c r="C11" s="8"/>
      <c r="D11" s="8">
        <v>2.6</v>
      </c>
      <c r="E11" s="8">
        <v>2.15</v>
      </c>
      <c r="F11" s="8">
        <f t="shared" si="0"/>
        <v>5.59</v>
      </c>
      <c r="G11" s="8" t="s">
        <v>105</v>
      </c>
      <c r="H11" s="8"/>
      <c r="I11" s="8"/>
      <c r="J11" s="8">
        <f t="shared" si="1"/>
        <v>0</v>
      </c>
      <c r="K11" s="8"/>
      <c r="L11" s="8"/>
      <c r="M11" s="8">
        <f t="shared" si="2"/>
        <v>0</v>
      </c>
    </row>
    <row r="12" spans="2:13" x14ac:dyDescent="0.25">
      <c r="C12" s="8"/>
      <c r="D12" s="8"/>
      <c r="E12" s="8"/>
      <c r="F12" s="8">
        <f t="shared" si="0"/>
        <v>0</v>
      </c>
      <c r="G12" s="8"/>
      <c r="H12" s="8"/>
      <c r="I12" s="8"/>
      <c r="J12" s="8">
        <f t="shared" si="1"/>
        <v>0</v>
      </c>
      <c r="K12" s="8"/>
      <c r="L12" s="8"/>
      <c r="M12" s="8">
        <f t="shared" si="2"/>
        <v>0</v>
      </c>
    </row>
    <row r="13" spans="2:13" x14ac:dyDescent="0.25">
      <c r="C13" s="8"/>
      <c r="D13" s="8"/>
      <c r="E13" s="8"/>
      <c r="F13" s="8">
        <f t="shared" si="0"/>
        <v>0</v>
      </c>
      <c r="G13" s="8"/>
      <c r="H13" s="8"/>
      <c r="I13" s="8"/>
      <c r="J13" s="8">
        <f t="shared" si="1"/>
        <v>0</v>
      </c>
      <c r="K13" s="8"/>
      <c r="L13" s="8"/>
      <c r="M13" s="8">
        <f t="shared" si="2"/>
        <v>0</v>
      </c>
    </row>
    <row r="14" spans="2:13" x14ac:dyDescent="0.25">
      <c r="C14" s="8" t="s">
        <v>90</v>
      </c>
      <c r="D14" s="8">
        <v>2.65</v>
      </c>
      <c r="E14" s="8">
        <v>2.75</v>
      </c>
      <c r="F14" s="8">
        <f t="shared" si="0"/>
        <v>7.2874999999999996</v>
      </c>
      <c r="G14" s="8" t="s">
        <v>104</v>
      </c>
      <c r="H14" s="8">
        <v>1</v>
      </c>
      <c r="I14" s="8">
        <v>2.75</v>
      </c>
      <c r="J14" s="8">
        <f t="shared" si="1"/>
        <v>2.75</v>
      </c>
      <c r="K14" s="8"/>
      <c r="L14" s="8"/>
      <c r="M14" s="8">
        <f t="shared" si="2"/>
        <v>0</v>
      </c>
    </row>
    <row r="15" spans="2:13" x14ac:dyDescent="0.25">
      <c r="C15" s="8"/>
      <c r="D15" s="8"/>
      <c r="E15" s="8"/>
      <c r="F15" s="8">
        <f t="shared" si="0"/>
        <v>0</v>
      </c>
      <c r="G15" s="8" t="s">
        <v>105</v>
      </c>
      <c r="H15" s="8"/>
      <c r="I15" s="8"/>
      <c r="J15" s="8">
        <f t="shared" si="1"/>
        <v>0</v>
      </c>
      <c r="K15" s="8"/>
      <c r="L15" s="8"/>
      <c r="M15" s="8">
        <f t="shared" si="2"/>
        <v>0</v>
      </c>
    </row>
    <row r="16" spans="2:13" x14ac:dyDescent="0.25">
      <c r="C16" s="8"/>
      <c r="D16" s="8"/>
      <c r="E16" s="8"/>
      <c r="F16" s="8">
        <f t="shared" si="0"/>
        <v>0</v>
      </c>
      <c r="G16" s="8"/>
      <c r="H16" s="8"/>
      <c r="I16" s="8"/>
      <c r="J16" s="8">
        <f t="shared" si="1"/>
        <v>0</v>
      </c>
      <c r="K16" s="8"/>
      <c r="L16" s="8"/>
      <c r="M16" s="8">
        <f t="shared" si="2"/>
        <v>0</v>
      </c>
    </row>
    <row r="17" spans="3:13" x14ac:dyDescent="0.25">
      <c r="C17" s="8"/>
      <c r="D17" s="8"/>
      <c r="E17" s="8"/>
      <c r="F17" s="8">
        <f t="shared" si="0"/>
        <v>0</v>
      </c>
      <c r="G17" s="8"/>
      <c r="H17" s="8"/>
      <c r="I17" s="8"/>
      <c r="J17" s="8">
        <f t="shared" si="1"/>
        <v>0</v>
      </c>
      <c r="K17" s="8"/>
      <c r="L17" s="8"/>
      <c r="M17" s="8">
        <f t="shared" si="2"/>
        <v>0</v>
      </c>
    </row>
    <row r="18" spans="3:13" x14ac:dyDescent="0.25">
      <c r="C18" s="8" t="s">
        <v>91</v>
      </c>
      <c r="D18" s="8"/>
      <c r="E18" s="8"/>
      <c r="F18" s="8">
        <f t="shared" si="0"/>
        <v>0</v>
      </c>
      <c r="G18" s="8" t="s">
        <v>104</v>
      </c>
      <c r="H18" s="8"/>
      <c r="I18" s="8"/>
      <c r="J18" s="8">
        <f t="shared" si="1"/>
        <v>0</v>
      </c>
      <c r="K18" s="8"/>
      <c r="L18" s="8"/>
      <c r="M18" s="8">
        <f t="shared" si="2"/>
        <v>0</v>
      </c>
    </row>
    <row r="19" spans="3:13" x14ac:dyDescent="0.25">
      <c r="C19" s="8"/>
      <c r="D19" s="8"/>
      <c r="E19" s="8"/>
      <c r="F19" s="8">
        <f t="shared" si="0"/>
        <v>0</v>
      </c>
      <c r="G19" s="8" t="s">
        <v>105</v>
      </c>
      <c r="H19" s="8"/>
      <c r="I19" s="8"/>
      <c r="J19" s="8">
        <f t="shared" si="1"/>
        <v>0</v>
      </c>
      <c r="K19" s="8"/>
      <c r="L19" s="8"/>
      <c r="M19" s="8">
        <f t="shared" si="2"/>
        <v>0</v>
      </c>
    </row>
    <row r="20" spans="3:13" x14ac:dyDescent="0.25">
      <c r="C20" s="8"/>
      <c r="D20" s="8"/>
      <c r="E20" s="8"/>
      <c r="F20" s="8">
        <f t="shared" si="0"/>
        <v>0</v>
      </c>
      <c r="G20" s="8"/>
      <c r="H20" s="8"/>
      <c r="I20" s="8"/>
      <c r="J20" s="8">
        <f t="shared" si="1"/>
        <v>0</v>
      </c>
      <c r="K20" s="8"/>
      <c r="L20" s="8"/>
      <c r="M20" s="8">
        <f t="shared" si="2"/>
        <v>0</v>
      </c>
    </row>
    <row r="21" spans="3:13" x14ac:dyDescent="0.25">
      <c r="C21" s="8" t="s">
        <v>91</v>
      </c>
      <c r="D21" s="8"/>
      <c r="E21" s="8"/>
      <c r="F21" s="8">
        <f t="shared" si="0"/>
        <v>0</v>
      </c>
      <c r="G21" s="8" t="s">
        <v>104</v>
      </c>
      <c r="H21" s="8"/>
      <c r="I21" s="8"/>
      <c r="J21" s="8">
        <f t="shared" si="1"/>
        <v>0</v>
      </c>
      <c r="K21" s="8"/>
      <c r="L21" s="8"/>
      <c r="M21" s="8">
        <f t="shared" si="2"/>
        <v>0</v>
      </c>
    </row>
    <row r="22" spans="3:13" x14ac:dyDescent="0.25">
      <c r="C22" s="8"/>
      <c r="D22" s="8"/>
      <c r="E22" s="8"/>
      <c r="F22" s="8">
        <f t="shared" si="0"/>
        <v>0</v>
      </c>
      <c r="G22" s="8" t="s">
        <v>105</v>
      </c>
      <c r="H22" s="8"/>
      <c r="I22" s="8"/>
      <c r="J22" s="8">
        <f t="shared" si="1"/>
        <v>0</v>
      </c>
      <c r="K22" s="8"/>
      <c r="L22" s="8"/>
      <c r="M22" s="8">
        <f t="shared" si="2"/>
        <v>0</v>
      </c>
    </row>
    <row r="23" spans="3:13" x14ac:dyDescent="0.25">
      <c r="C23" s="8"/>
      <c r="D23" s="8"/>
      <c r="E23" s="8"/>
      <c r="F23" s="8">
        <f t="shared" si="0"/>
        <v>0</v>
      </c>
      <c r="G23" s="8"/>
      <c r="H23" s="8"/>
      <c r="I23" s="8"/>
      <c r="J23" s="8">
        <f t="shared" si="1"/>
        <v>0</v>
      </c>
      <c r="K23" s="8"/>
      <c r="L23" s="8"/>
      <c r="M23" s="8">
        <f t="shared" si="2"/>
        <v>0</v>
      </c>
    </row>
    <row r="24" spans="3:13" x14ac:dyDescent="0.25">
      <c r="C24" s="8" t="s">
        <v>97</v>
      </c>
      <c r="D24" s="8">
        <v>1.2</v>
      </c>
      <c r="E24" s="8">
        <v>2.4500000000000002</v>
      </c>
      <c r="F24" s="8">
        <f t="shared" si="0"/>
        <v>2.94</v>
      </c>
      <c r="G24" s="8" t="s">
        <v>106</v>
      </c>
      <c r="H24" s="8"/>
      <c r="I24" s="8"/>
      <c r="J24" s="8">
        <f t="shared" si="1"/>
        <v>0</v>
      </c>
      <c r="K24" s="8"/>
      <c r="L24" s="8"/>
      <c r="M24" s="8">
        <f t="shared" si="2"/>
        <v>0</v>
      </c>
    </row>
    <row r="25" spans="3:13" x14ac:dyDescent="0.25">
      <c r="C25" s="8" t="s">
        <v>98</v>
      </c>
      <c r="D25" s="8">
        <v>1.2</v>
      </c>
      <c r="E25" s="8">
        <v>2.4500000000000002</v>
      </c>
      <c r="F25" s="8">
        <f t="shared" si="0"/>
        <v>2.94</v>
      </c>
      <c r="G25" s="8" t="s">
        <v>106</v>
      </c>
      <c r="H25" s="8"/>
      <c r="I25" s="8"/>
      <c r="J25" s="8">
        <f t="shared" si="1"/>
        <v>0</v>
      </c>
      <c r="K25" s="8"/>
      <c r="L25" s="8"/>
      <c r="M25" s="8">
        <f t="shared" si="2"/>
        <v>0</v>
      </c>
    </row>
    <row r="26" spans="3:13" x14ac:dyDescent="0.25">
      <c r="C26" s="8" t="s">
        <v>99</v>
      </c>
      <c r="D26" s="8"/>
      <c r="E26" s="8"/>
      <c r="F26" s="8">
        <f t="shared" si="0"/>
        <v>0</v>
      </c>
      <c r="G26" s="8" t="s">
        <v>106</v>
      </c>
      <c r="H26" s="8"/>
      <c r="I26" s="8"/>
      <c r="J26" s="8">
        <f t="shared" si="1"/>
        <v>0</v>
      </c>
      <c r="K26" s="8"/>
      <c r="L26" s="8"/>
      <c r="M26" s="8">
        <f t="shared" si="2"/>
        <v>0</v>
      </c>
    </row>
    <row r="27" spans="3:13" x14ac:dyDescent="0.25">
      <c r="C27" s="8"/>
      <c r="D27" s="8"/>
      <c r="E27" s="8"/>
      <c r="F27" s="8">
        <f t="shared" si="0"/>
        <v>0</v>
      </c>
      <c r="G27" s="8"/>
      <c r="H27" s="8"/>
      <c r="I27" s="8"/>
      <c r="J27" s="8">
        <f t="shared" si="1"/>
        <v>0</v>
      </c>
      <c r="K27" s="8"/>
      <c r="L27" s="8"/>
      <c r="M27" s="8">
        <f t="shared" si="2"/>
        <v>0</v>
      </c>
    </row>
    <row r="28" spans="3:13" x14ac:dyDescent="0.25">
      <c r="C28" s="8" t="s">
        <v>93</v>
      </c>
      <c r="D28" s="8">
        <v>2.8</v>
      </c>
      <c r="E28" s="8">
        <v>1</v>
      </c>
      <c r="F28" s="8">
        <f t="shared" si="0"/>
        <v>2.8</v>
      </c>
      <c r="G28" s="8"/>
      <c r="H28" s="8"/>
      <c r="I28" s="8"/>
      <c r="J28" s="8">
        <f t="shared" si="1"/>
        <v>0</v>
      </c>
      <c r="K28" s="8"/>
      <c r="L28" s="8"/>
      <c r="M28" s="8">
        <f t="shared" si="2"/>
        <v>0</v>
      </c>
    </row>
    <row r="29" spans="3:13" x14ac:dyDescent="0.25">
      <c r="C29" s="8" t="s">
        <v>94</v>
      </c>
      <c r="D29" s="8"/>
      <c r="E29" s="8"/>
      <c r="F29" s="8">
        <f t="shared" si="0"/>
        <v>0</v>
      </c>
      <c r="G29" s="8"/>
      <c r="H29" s="8"/>
      <c r="I29" s="8"/>
      <c r="J29" s="8">
        <f t="shared" si="1"/>
        <v>0</v>
      </c>
      <c r="K29" s="8"/>
      <c r="L29" s="8"/>
      <c r="M29" s="8">
        <f t="shared" si="2"/>
        <v>0</v>
      </c>
    </row>
    <row r="30" spans="3:13" x14ac:dyDescent="0.25">
      <c r="C30" s="8" t="s">
        <v>95</v>
      </c>
      <c r="D30" s="8"/>
      <c r="E30" s="8"/>
      <c r="F30" s="8">
        <f t="shared" si="0"/>
        <v>0</v>
      </c>
      <c r="G30" s="8"/>
      <c r="H30" s="8"/>
      <c r="I30" s="8"/>
      <c r="J30" s="8">
        <f t="shared" si="1"/>
        <v>0</v>
      </c>
      <c r="K30" s="8"/>
      <c r="L30" s="8"/>
      <c r="M30" s="8">
        <f t="shared" si="2"/>
        <v>0</v>
      </c>
    </row>
    <row r="31" spans="3:13" x14ac:dyDescent="0.25">
      <c r="C31" s="8" t="s">
        <v>96</v>
      </c>
      <c r="D31" s="8"/>
      <c r="E31" s="8"/>
      <c r="F31" s="8">
        <f t="shared" si="0"/>
        <v>0</v>
      </c>
      <c r="G31" s="8"/>
      <c r="H31" s="8"/>
      <c r="I31" s="8"/>
      <c r="J31" s="8">
        <f t="shared" si="1"/>
        <v>0</v>
      </c>
      <c r="K31" s="8"/>
      <c r="L31" s="8"/>
      <c r="M31" s="8">
        <f t="shared" si="2"/>
        <v>0</v>
      </c>
    </row>
    <row r="32" spans="3:13" x14ac:dyDescent="0.25">
      <c r="C32" s="8"/>
      <c r="D32" s="8"/>
      <c r="E32" s="8"/>
      <c r="F32" s="8">
        <f t="shared" si="0"/>
        <v>0</v>
      </c>
      <c r="G32" s="8"/>
      <c r="H32" s="8"/>
      <c r="I32" s="8"/>
      <c r="J32" s="8">
        <f t="shared" si="1"/>
        <v>0</v>
      </c>
      <c r="K32" s="8"/>
      <c r="L32" s="8"/>
      <c r="M32" s="8">
        <f t="shared" si="2"/>
        <v>0</v>
      </c>
    </row>
    <row r="33" spans="3:13" x14ac:dyDescent="0.25">
      <c r="C33" s="8"/>
      <c r="D33" s="8"/>
      <c r="E33" s="8"/>
      <c r="F33" s="8">
        <f t="shared" si="0"/>
        <v>0</v>
      </c>
      <c r="G33" s="8"/>
      <c r="H33" s="8"/>
      <c r="I33" s="8"/>
      <c r="J33" s="8">
        <f t="shared" si="1"/>
        <v>0</v>
      </c>
      <c r="K33" s="8"/>
      <c r="L33" s="8"/>
      <c r="M33" s="8">
        <f t="shared" si="2"/>
        <v>0</v>
      </c>
    </row>
    <row r="34" spans="3:13" x14ac:dyDescent="0.25">
      <c r="C34" s="8"/>
      <c r="D34" s="8"/>
      <c r="E34" s="8"/>
      <c r="F34" s="8">
        <f t="shared" si="0"/>
        <v>0</v>
      </c>
      <c r="G34" s="8"/>
      <c r="H34" s="8"/>
      <c r="I34" s="8"/>
      <c r="J34" s="8">
        <f t="shared" si="1"/>
        <v>0</v>
      </c>
      <c r="K34" s="8"/>
      <c r="L34" s="8"/>
      <c r="M34" s="8">
        <f t="shared" si="2"/>
        <v>0</v>
      </c>
    </row>
    <row r="35" spans="3:13" x14ac:dyDescent="0.25">
      <c r="C35" s="8" t="s">
        <v>100</v>
      </c>
      <c r="D35" s="8"/>
      <c r="E35" s="8">
        <f>F35*10.764</f>
        <v>336.40191000000004</v>
      </c>
      <c r="F35" s="8">
        <f>SUM(F7:F34)</f>
        <v>31.252500000000005</v>
      </c>
      <c r="G35" s="8"/>
      <c r="H35" s="8"/>
      <c r="I35" s="8">
        <f>J35*10.764</f>
        <v>59.201999999999998</v>
      </c>
      <c r="J35" s="8">
        <f>SUM(J7:J34)</f>
        <v>5.5</v>
      </c>
      <c r="K35" s="8"/>
      <c r="L35" s="8">
        <f>M35*10.764</f>
        <v>0</v>
      </c>
      <c r="M35" s="8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7"/>
  <sheetViews>
    <sheetView topLeftCell="A25" workbookViewId="0">
      <selection activeCell="G38" sqref="G38"/>
    </sheetView>
  </sheetViews>
  <sheetFormatPr defaultRowHeight="15" x14ac:dyDescent="0.25"/>
  <sheetData>
    <row r="3" spans="3:14" x14ac:dyDescent="0.25">
      <c r="D3" s="11" t="s">
        <v>101</v>
      </c>
      <c r="E3" s="198"/>
      <c r="F3" s="198"/>
    </row>
    <row r="4" spans="3:14" x14ac:dyDescent="0.25">
      <c r="F4" s="10"/>
      <c r="G4" s="10"/>
      <c r="H4" s="10"/>
      <c r="I4" s="10"/>
      <c r="J4" s="10"/>
      <c r="K4" s="10"/>
    </row>
    <row r="5" spans="3:14" x14ac:dyDescent="0.25">
      <c r="C5" s="11" t="s">
        <v>102</v>
      </c>
      <c r="D5" s="9" t="s">
        <v>82</v>
      </c>
      <c r="E5" s="199" t="s">
        <v>83</v>
      </c>
      <c r="F5" s="199"/>
      <c r="G5" s="199"/>
      <c r="H5" s="12"/>
      <c r="I5" s="199" t="s">
        <v>84</v>
      </c>
      <c r="J5" s="199"/>
      <c r="K5" s="199"/>
      <c r="L5" s="199" t="s">
        <v>85</v>
      </c>
      <c r="M5" s="199"/>
      <c r="N5" s="199"/>
    </row>
    <row r="6" spans="3:14" x14ac:dyDescent="0.25">
      <c r="C6" s="11">
        <v>1</v>
      </c>
      <c r="D6" s="9"/>
      <c r="E6" s="9" t="s">
        <v>86</v>
      </c>
      <c r="F6" s="9" t="s">
        <v>87</v>
      </c>
      <c r="G6" s="9" t="s">
        <v>88</v>
      </c>
      <c r="H6" s="9"/>
      <c r="I6" s="9" t="s">
        <v>86</v>
      </c>
      <c r="J6" s="9" t="s">
        <v>87</v>
      </c>
      <c r="K6" s="9" t="s">
        <v>88</v>
      </c>
      <c r="L6" s="9" t="s">
        <v>86</v>
      </c>
      <c r="M6" s="9" t="s">
        <v>87</v>
      </c>
      <c r="N6" s="9" t="s">
        <v>88</v>
      </c>
    </row>
    <row r="7" spans="3:14" x14ac:dyDescent="0.25">
      <c r="D7" s="8" t="s">
        <v>89</v>
      </c>
      <c r="E7" s="8">
        <v>2.75</v>
      </c>
      <c r="F7" s="8">
        <v>3.55</v>
      </c>
      <c r="G7" s="8">
        <f>E7*F7</f>
        <v>9.7624999999999993</v>
      </c>
      <c r="H7" s="8" t="s">
        <v>104</v>
      </c>
      <c r="I7" s="8">
        <v>1.25</v>
      </c>
      <c r="J7" s="8">
        <v>2.75</v>
      </c>
      <c r="K7" s="8">
        <f>I7*J7</f>
        <v>3.4375</v>
      </c>
      <c r="L7" s="8"/>
      <c r="M7" s="8"/>
      <c r="N7" s="8">
        <f>L7*M7</f>
        <v>0</v>
      </c>
    </row>
    <row r="8" spans="3:14" x14ac:dyDescent="0.25">
      <c r="D8" s="8"/>
      <c r="E8" s="8"/>
      <c r="F8" s="8"/>
      <c r="G8" s="8">
        <f t="shared" ref="G8:G34" si="0">E8*F8</f>
        <v>0</v>
      </c>
      <c r="H8" s="8" t="s">
        <v>105</v>
      </c>
      <c r="I8" s="8">
        <v>1</v>
      </c>
      <c r="J8" s="8">
        <v>2.75</v>
      </c>
      <c r="K8" s="8">
        <f t="shared" ref="K8:K34" si="1">I8*J8</f>
        <v>2.75</v>
      </c>
      <c r="L8" s="8"/>
      <c r="M8" s="8"/>
      <c r="N8" s="8">
        <f t="shared" ref="N8:N34" si="2">L8*M8</f>
        <v>0</v>
      </c>
    </row>
    <row r="9" spans="3:14" x14ac:dyDescent="0.25">
      <c r="D9" s="8"/>
      <c r="E9" s="8"/>
      <c r="F9" s="8"/>
      <c r="G9" s="8">
        <f t="shared" si="0"/>
        <v>0</v>
      </c>
      <c r="H9" s="8"/>
      <c r="I9" s="8"/>
      <c r="J9" s="8"/>
      <c r="K9" s="8">
        <f t="shared" si="1"/>
        <v>0</v>
      </c>
      <c r="L9" s="8"/>
      <c r="M9" s="8"/>
      <c r="N9" s="8">
        <f t="shared" si="2"/>
        <v>0</v>
      </c>
    </row>
    <row r="10" spans="3:14" x14ac:dyDescent="0.25">
      <c r="D10" s="8" t="s">
        <v>92</v>
      </c>
      <c r="E10" s="8">
        <v>2.15</v>
      </c>
      <c r="F10" s="8">
        <v>2.6</v>
      </c>
      <c r="G10" s="8">
        <f t="shared" si="0"/>
        <v>5.59</v>
      </c>
      <c r="H10" s="8" t="s">
        <v>104</v>
      </c>
      <c r="I10" s="8"/>
      <c r="J10" s="8"/>
      <c r="K10" s="8">
        <f t="shared" si="1"/>
        <v>0</v>
      </c>
      <c r="L10" s="8"/>
      <c r="M10" s="8"/>
      <c r="N10" s="8">
        <f t="shared" si="2"/>
        <v>0</v>
      </c>
    </row>
    <row r="11" spans="3:14" x14ac:dyDescent="0.25">
      <c r="D11" s="8"/>
      <c r="E11" s="8"/>
      <c r="F11" s="8"/>
      <c r="G11" s="8">
        <f t="shared" si="0"/>
        <v>0</v>
      </c>
      <c r="H11" s="8" t="s">
        <v>105</v>
      </c>
      <c r="I11" s="8"/>
      <c r="J11" s="8"/>
      <c r="K11" s="8">
        <f t="shared" si="1"/>
        <v>0</v>
      </c>
      <c r="L11" s="8"/>
      <c r="M11" s="8"/>
      <c r="N11" s="8">
        <f t="shared" si="2"/>
        <v>0</v>
      </c>
    </row>
    <row r="12" spans="3:14" x14ac:dyDescent="0.25">
      <c r="D12" s="8"/>
      <c r="E12" s="8"/>
      <c r="F12" s="8"/>
      <c r="G12" s="8">
        <f t="shared" si="0"/>
        <v>0</v>
      </c>
      <c r="H12" s="8"/>
      <c r="I12" s="8"/>
      <c r="J12" s="8"/>
      <c r="K12" s="8">
        <f t="shared" si="1"/>
        <v>0</v>
      </c>
      <c r="L12" s="8"/>
      <c r="M12" s="8"/>
      <c r="N12" s="8">
        <f t="shared" si="2"/>
        <v>0</v>
      </c>
    </row>
    <row r="13" spans="3:14" x14ac:dyDescent="0.25">
      <c r="D13" s="8"/>
      <c r="E13" s="8"/>
      <c r="F13" s="8"/>
      <c r="G13" s="8">
        <f t="shared" si="0"/>
        <v>0</v>
      </c>
      <c r="H13" s="8"/>
      <c r="I13" s="8"/>
      <c r="J13" s="8"/>
      <c r="K13" s="8">
        <f t="shared" si="1"/>
        <v>0</v>
      </c>
      <c r="L13" s="8"/>
      <c r="M13" s="8"/>
      <c r="N13" s="8">
        <f t="shared" si="2"/>
        <v>0</v>
      </c>
    </row>
    <row r="14" spans="3:14" x14ac:dyDescent="0.25">
      <c r="D14" s="8" t="s">
        <v>90</v>
      </c>
      <c r="E14" s="8">
        <v>2.75</v>
      </c>
      <c r="F14" s="8">
        <v>2.4</v>
      </c>
      <c r="G14" s="8">
        <f t="shared" si="0"/>
        <v>6.6</v>
      </c>
      <c r="H14" s="8" t="s">
        <v>104</v>
      </c>
      <c r="I14" s="8"/>
      <c r="J14" s="8"/>
      <c r="K14" s="8">
        <f t="shared" si="1"/>
        <v>0</v>
      </c>
      <c r="L14" s="8"/>
      <c r="M14" s="8"/>
      <c r="N14" s="8">
        <f t="shared" si="2"/>
        <v>0</v>
      </c>
    </row>
    <row r="15" spans="3:14" x14ac:dyDescent="0.25">
      <c r="D15" s="8"/>
      <c r="E15" s="8"/>
      <c r="F15" s="8"/>
      <c r="G15" s="8">
        <f t="shared" si="0"/>
        <v>0</v>
      </c>
      <c r="H15" s="8" t="s">
        <v>105</v>
      </c>
      <c r="I15" s="8"/>
      <c r="J15" s="8"/>
      <c r="K15" s="8">
        <f t="shared" si="1"/>
        <v>0</v>
      </c>
      <c r="L15" s="8"/>
      <c r="M15" s="8"/>
      <c r="N15" s="8">
        <f t="shared" si="2"/>
        <v>0</v>
      </c>
    </row>
    <row r="16" spans="3:14" x14ac:dyDescent="0.25">
      <c r="D16" s="8"/>
      <c r="E16" s="8"/>
      <c r="F16" s="8"/>
      <c r="G16" s="8">
        <f t="shared" si="0"/>
        <v>0</v>
      </c>
      <c r="H16" s="8"/>
      <c r="I16" s="8"/>
      <c r="J16" s="8"/>
      <c r="K16" s="8">
        <f t="shared" si="1"/>
        <v>0</v>
      </c>
      <c r="L16" s="8"/>
      <c r="M16" s="8"/>
      <c r="N16" s="8">
        <f t="shared" si="2"/>
        <v>0</v>
      </c>
    </row>
    <row r="17" spans="4:14" x14ac:dyDescent="0.25">
      <c r="D17" s="8"/>
      <c r="E17" s="8"/>
      <c r="F17" s="8"/>
      <c r="G17" s="8">
        <f t="shared" si="0"/>
        <v>0</v>
      </c>
      <c r="H17" s="8"/>
      <c r="I17" s="8"/>
      <c r="J17" s="8"/>
      <c r="K17" s="8">
        <f t="shared" si="1"/>
        <v>0</v>
      </c>
      <c r="L17" s="8"/>
      <c r="M17" s="8"/>
      <c r="N17" s="8">
        <f t="shared" si="2"/>
        <v>0</v>
      </c>
    </row>
    <row r="18" spans="4:14" x14ac:dyDescent="0.25">
      <c r="D18" s="8" t="s">
        <v>91</v>
      </c>
      <c r="E18" s="8"/>
      <c r="F18" s="8"/>
      <c r="G18" s="8">
        <f t="shared" si="0"/>
        <v>0</v>
      </c>
      <c r="H18" s="8" t="s">
        <v>104</v>
      </c>
      <c r="I18" s="8"/>
      <c r="J18" s="8"/>
      <c r="K18" s="8">
        <f t="shared" si="1"/>
        <v>0</v>
      </c>
      <c r="L18" s="8"/>
      <c r="M18" s="8"/>
      <c r="N18" s="8">
        <f t="shared" si="2"/>
        <v>0</v>
      </c>
    </row>
    <row r="19" spans="4:14" x14ac:dyDescent="0.25">
      <c r="D19" s="8"/>
      <c r="E19" s="8"/>
      <c r="F19" s="8"/>
      <c r="G19" s="8">
        <f t="shared" si="0"/>
        <v>0</v>
      </c>
      <c r="H19" s="8" t="s">
        <v>105</v>
      </c>
      <c r="I19" s="8"/>
      <c r="J19" s="8"/>
      <c r="K19" s="8">
        <f t="shared" si="1"/>
        <v>0</v>
      </c>
      <c r="L19" s="8"/>
      <c r="M19" s="8"/>
      <c r="N19" s="8">
        <f t="shared" si="2"/>
        <v>0</v>
      </c>
    </row>
    <row r="20" spans="4:14" x14ac:dyDescent="0.25">
      <c r="D20" s="8"/>
      <c r="E20" s="8"/>
      <c r="F20" s="8"/>
      <c r="G20" s="8">
        <f t="shared" si="0"/>
        <v>0</v>
      </c>
      <c r="H20" s="8"/>
      <c r="I20" s="8"/>
      <c r="J20" s="8"/>
      <c r="K20" s="8">
        <f t="shared" si="1"/>
        <v>0</v>
      </c>
      <c r="L20" s="8"/>
      <c r="M20" s="8"/>
      <c r="N20" s="8">
        <f t="shared" si="2"/>
        <v>0</v>
      </c>
    </row>
    <row r="21" spans="4:14" x14ac:dyDescent="0.25">
      <c r="D21" s="8" t="s">
        <v>91</v>
      </c>
      <c r="E21" s="8"/>
      <c r="F21" s="8"/>
      <c r="G21" s="8">
        <f t="shared" si="0"/>
        <v>0</v>
      </c>
      <c r="H21" s="8" t="s">
        <v>104</v>
      </c>
      <c r="I21" s="8"/>
      <c r="J21" s="8"/>
      <c r="K21" s="8">
        <f t="shared" si="1"/>
        <v>0</v>
      </c>
      <c r="L21" s="8"/>
      <c r="M21" s="8"/>
      <c r="N21" s="8">
        <f t="shared" si="2"/>
        <v>0</v>
      </c>
    </row>
    <row r="22" spans="4:14" x14ac:dyDescent="0.25">
      <c r="D22" s="8"/>
      <c r="E22" s="8"/>
      <c r="F22" s="8"/>
      <c r="G22" s="8">
        <f t="shared" si="0"/>
        <v>0</v>
      </c>
      <c r="H22" s="8" t="s">
        <v>105</v>
      </c>
      <c r="I22" s="8"/>
      <c r="J22" s="8"/>
      <c r="K22" s="8">
        <f t="shared" si="1"/>
        <v>0</v>
      </c>
      <c r="L22" s="8"/>
      <c r="M22" s="8"/>
      <c r="N22" s="8">
        <f t="shared" si="2"/>
        <v>0</v>
      </c>
    </row>
    <row r="23" spans="4:14" x14ac:dyDescent="0.25">
      <c r="D23" s="8"/>
      <c r="E23" s="8"/>
      <c r="F23" s="8"/>
      <c r="G23" s="8">
        <f t="shared" si="0"/>
        <v>0</v>
      </c>
      <c r="H23" s="8"/>
      <c r="I23" s="8"/>
      <c r="J23" s="8"/>
      <c r="K23" s="8">
        <f t="shared" si="1"/>
        <v>0</v>
      </c>
      <c r="L23" s="8"/>
      <c r="M23" s="8"/>
      <c r="N23" s="8">
        <f t="shared" si="2"/>
        <v>0</v>
      </c>
    </row>
    <row r="24" spans="4:14" x14ac:dyDescent="0.25">
      <c r="D24" s="8" t="s">
        <v>97</v>
      </c>
      <c r="E24" s="8">
        <v>2.35</v>
      </c>
      <c r="F24" s="8">
        <v>1.2</v>
      </c>
      <c r="G24" s="8">
        <f t="shared" si="0"/>
        <v>2.82</v>
      </c>
      <c r="H24" s="8" t="s">
        <v>106</v>
      </c>
      <c r="I24" s="8"/>
      <c r="J24" s="8"/>
      <c r="K24" s="8">
        <f t="shared" si="1"/>
        <v>0</v>
      </c>
      <c r="L24" s="8"/>
      <c r="M24" s="8"/>
      <c r="N24" s="8">
        <f t="shared" si="2"/>
        <v>0</v>
      </c>
    </row>
    <row r="25" spans="4:14" x14ac:dyDescent="0.25">
      <c r="D25" s="8" t="s">
        <v>98</v>
      </c>
      <c r="E25" s="8">
        <v>1.2</v>
      </c>
      <c r="F25" s="8">
        <v>2.35</v>
      </c>
      <c r="G25" s="8">
        <f t="shared" si="0"/>
        <v>2.82</v>
      </c>
      <c r="H25" s="8" t="s">
        <v>106</v>
      </c>
      <c r="I25" s="8"/>
      <c r="J25" s="8"/>
      <c r="K25" s="8">
        <f t="shared" si="1"/>
        <v>0</v>
      </c>
      <c r="L25" s="8"/>
      <c r="M25" s="8"/>
      <c r="N25" s="8">
        <f t="shared" si="2"/>
        <v>0</v>
      </c>
    </row>
    <row r="26" spans="4:14" x14ac:dyDescent="0.25">
      <c r="D26" s="8" t="s">
        <v>99</v>
      </c>
      <c r="E26" s="8"/>
      <c r="F26" s="8"/>
      <c r="G26" s="8">
        <f t="shared" si="0"/>
        <v>0</v>
      </c>
      <c r="H26" s="8" t="s">
        <v>106</v>
      </c>
      <c r="I26" s="8"/>
      <c r="J26" s="8"/>
      <c r="K26" s="8">
        <f t="shared" si="1"/>
        <v>0</v>
      </c>
      <c r="L26" s="8"/>
      <c r="M26" s="8"/>
      <c r="N26" s="8">
        <f t="shared" si="2"/>
        <v>0</v>
      </c>
    </row>
    <row r="27" spans="4:14" x14ac:dyDescent="0.25">
      <c r="D27" s="8"/>
      <c r="E27" s="8"/>
      <c r="F27" s="8"/>
      <c r="G27" s="8">
        <f t="shared" si="0"/>
        <v>0</v>
      </c>
      <c r="H27" s="8"/>
      <c r="I27" s="8"/>
      <c r="J27" s="8"/>
      <c r="K27" s="8">
        <f t="shared" si="1"/>
        <v>0</v>
      </c>
      <c r="L27" s="8"/>
      <c r="M27" s="8"/>
      <c r="N27" s="8">
        <f t="shared" si="2"/>
        <v>0</v>
      </c>
    </row>
    <row r="28" spans="4:14" x14ac:dyDescent="0.25">
      <c r="D28" s="8" t="s">
        <v>93</v>
      </c>
      <c r="E28" s="8">
        <v>1</v>
      </c>
      <c r="F28" s="8">
        <v>2.15</v>
      </c>
      <c r="G28" s="8">
        <f t="shared" si="0"/>
        <v>2.15</v>
      </c>
      <c r="H28" s="8"/>
      <c r="I28" s="8"/>
      <c r="J28" s="8"/>
      <c r="K28" s="8">
        <f t="shared" si="1"/>
        <v>0</v>
      </c>
      <c r="L28" s="8"/>
      <c r="M28" s="8"/>
      <c r="N28" s="8">
        <f t="shared" si="2"/>
        <v>0</v>
      </c>
    </row>
    <row r="29" spans="4:14" x14ac:dyDescent="0.25">
      <c r="D29" s="8" t="s">
        <v>94</v>
      </c>
      <c r="E29" s="8"/>
      <c r="F29" s="8"/>
      <c r="G29" s="8">
        <f t="shared" si="0"/>
        <v>0</v>
      </c>
      <c r="H29" s="8"/>
      <c r="I29" s="8"/>
      <c r="J29" s="8"/>
      <c r="K29" s="8">
        <f t="shared" si="1"/>
        <v>0</v>
      </c>
      <c r="L29" s="8"/>
      <c r="M29" s="8"/>
      <c r="N29" s="8">
        <f t="shared" si="2"/>
        <v>0</v>
      </c>
    </row>
    <row r="30" spans="4:14" x14ac:dyDescent="0.25">
      <c r="D30" s="8" t="s">
        <v>95</v>
      </c>
      <c r="E30" s="8"/>
      <c r="F30" s="8"/>
      <c r="G30" s="8">
        <f t="shared" si="0"/>
        <v>0</v>
      </c>
      <c r="H30" s="8"/>
      <c r="I30" s="8"/>
      <c r="J30" s="8"/>
      <c r="K30" s="8">
        <f t="shared" si="1"/>
        <v>0</v>
      </c>
      <c r="L30" s="8"/>
      <c r="M30" s="8"/>
      <c r="N30" s="8">
        <f t="shared" si="2"/>
        <v>0</v>
      </c>
    </row>
    <row r="31" spans="4:14" x14ac:dyDescent="0.25">
      <c r="D31" s="8" t="s">
        <v>96</v>
      </c>
      <c r="E31" s="8"/>
      <c r="F31" s="8"/>
      <c r="G31" s="8">
        <f t="shared" si="0"/>
        <v>0</v>
      </c>
      <c r="H31" s="8"/>
      <c r="I31" s="8"/>
      <c r="J31" s="8"/>
      <c r="K31" s="8">
        <f t="shared" si="1"/>
        <v>0</v>
      </c>
      <c r="L31" s="8"/>
      <c r="M31" s="8"/>
      <c r="N31" s="8">
        <f t="shared" si="2"/>
        <v>0</v>
      </c>
    </row>
    <row r="32" spans="4:14" x14ac:dyDescent="0.25">
      <c r="D32" s="8"/>
      <c r="E32" s="8"/>
      <c r="F32" s="8"/>
      <c r="G32" s="8">
        <f t="shared" si="0"/>
        <v>0</v>
      </c>
      <c r="H32" s="8"/>
      <c r="I32" s="8"/>
      <c r="J32" s="8"/>
      <c r="K32" s="8">
        <f t="shared" si="1"/>
        <v>0</v>
      </c>
      <c r="L32" s="8"/>
      <c r="M32" s="8"/>
      <c r="N32" s="8">
        <f t="shared" si="2"/>
        <v>0</v>
      </c>
    </row>
    <row r="33" spans="4:14" x14ac:dyDescent="0.25">
      <c r="D33" s="8"/>
      <c r="E33" s="8"/>
      <c r="F33" s="8"/>
      <c r="G33" s="8">
        <f t="shared" si="0"/>
        <v>0</v>
      </c>
      <c r="H33" s="8"/>
      <c r="I33" s="8"/>
      <c r="J33" s="8"/>
      <c r="K33" s="8">
        <f t="shared" si="1"/>
        <v>0</v>
      </c>
      <c r="L33" s="8"/>
      <c r="M33" s="8"/>
      <c r="N33" s="8">
        <f t="shared" si="2"/>
        <v>0</v>
      </c>
    </row>
    <row r="34" spans="4:14" x14ac:dyDescent="0.25">
      <c r="D34" s="8"/>
      <c r="E34" s="8"/>
      <c r="F34" s="8"/>
      <c r="G34" s="8">
        <f t="shared" si="0"/>
        <v>0</v>
      </c>
      <c r="H34" s="8"/>
      <c r="I34" s="8"/>
      <c r="J34" s="8"/>
      <c r="K34" s="8">
        <f t="shared" si="1"/>
        <v>0</v>
      </c>
      <c r="L34" s="8"/>
      <c r="M34" s="8"/>
      <c r="N34" s="8">
        <f t="shared" si="2"/>
        <v>0</v>
      </c>
    </row>
    <row r="35" spans="4:14" x14ac:dyDescent="0.25">
      <c r="D35" s="8" t="s">
        <v>100</v>
      </c>
      <c r="E35" s="8"/>
      <c r="F35" s="8">
        <f>G35*10.764</f>
        <v>320.14826999999997</v>
      </c>
      <c r="G35" s="8">
        <f>SUM(G7:G34)</f>
        <v>29.7425</v>
      </c>
      <c r="H35" s="8"/>
      <c r="I35" s="8"/>
      <c r="J35" s="8">
        <f>K35*10.764</f>
        <v>66.602249999999998</v>
      </c>
      <c r="K35" s="8">
        <f>SUM(K7:K34)</f>
        <v>6.1875</v>
      </c>
      <c r="L35" s="8"/>
      <c r="M35" s="8">
        <f>N35*10.764</f>
        <v>0</v>
      </c>
      <c r="N35" s="8">
        <f>SUM(N7:N34)</f>
        <v>0</v>
      </c>
    </row>
    <row r="37" spans="4:14" x14ac:dyDescent="0.25">
      <c r="G37">
        <f>G35+K35</f>
        <v>35.93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VALUATION</vt:lpstr>
      <vt:lpstr>Construction %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VSJC-06</cp:lastModifiedBy>
  <cp:lastPrinted>2025-09-10T10:10:45Z</cp:lastPrinted>
  <dcterms:created xsi:type="dcterms:W3CDTF">2013-11-23T05:32:33Z</dcterms:created>
  <dcterms:modified xsi:type="dcterms:W3CDTF">2025-09-10T10:12:18Z</dcterms:modified>
</cp:coreProperties>
</file>