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SJC-06\Downloads\APF Dump\"/>
    </mc:Choice>
  </mc:AlternateContent>
  <bookViews>
    <workbookView xWindow="0" yWindow="0" windowWidth="20490" windowHeight="7620" tabRatio="849" autoFilterDateGrouping="0"/>
  </bookViews>
  <sheets>
    <sheet name="Report (2)" sheetId="1" r:id="rId1"/>
    <sheet name="Note" sheetId="12" r:id="rId2"/>
    <sheet name="1C" sheetId="2" r:id="rId3"/>
    <sheet name="1D" sheetId="13" r:id="rId4"/>
    <sheet name="2" sheetId="11" r:id="rId5"/>
    <sheet name="3" sheetId="10" r:id="rId6"/>
    <sheet name="VALUATION" sheetId="14" r:id="rId7"/>
  </sheets>
  <definedNames>
    <definedName name="_xlnm.Print_Area" localSheetId="0">'Report (2)'!$A$1:$J$215</definedName>
  </definedNames>
  <calcPr calcId="162913"/>
</workbook>
</file>

<file path=xl/calcChain.xml><?xml version="1.0" encoding="utf-8"?>
<calcChain xmlns="http://schemas.openxmlformats.org/spreadsheetml/2006/main">
  <c r="F3" i="1" l="1"/>
  <c r="M117" i="1"/>
  <c r="L117" i="1"/>
  <c r="C75" i="1" l="1"/>
  <c r="C76" i="1" s="1"/>
  <c r="C77" i="1" l="1"/>
  <c r="C78" i="1"/>
  <c r="L108" i="1"/>
  <c r="L107" i="1"/>
  <c r="L106" i="1"/>
  <c r="L94" i="1"/>
  <c r="L93" i="1"/>
  <c r="L92" i="1"/>
  <c r="L81" i="1"/>
  <c r="L80" i="1"/>
  <c r="L79" i="1"/>
  <c r="L78" i="1"/>
  <c r="L66" i="1"/>
  <c r="L65" i="1"/>
  <c r="L64" i="1"/>
  <c r="I98" i="1"/>
  <c r="I56" i="1"/>
  <c r="I70" i="1"/>
  <c r="I84" i="1"/>
  <c r="D103" i="1" l="1"/>
  <c r="L101" i="1"/>
  <c r="D107" i="1"/>
  <c r="D110" i="1"/>
  <c r="D108" i="1"/>
  <c r="D106" i="1"/>
  <c r="D104" i="1"/>
  <c r="L102" i="1"/>
  <c r="C101" i="1" s="1"/>
  <c r="D101" i="1" s="1"/>
  <c r="L100" i="1"/>
  <c r="D109" i="1"/>
  <c r="D105" i="1"/>
  <c r="L103" i="1"/>
  <c r="D89" i="1"/>
  <c r="L87" i="1"/>
  <c r="D95" i="1"/>
  <c r="D96" i="1"/>
  <c r="D94" i="1"/>
  <c r="D92" i="1"/>
  <c r="D90" i="1"/>
  <c r="L88" i="1"/>
  <c r="C87" i="1" s="1"/>
  <c r="D87" i="1" s="1"/>
  <c r="L86" i="1"/>
  <c r="L89" i="1"/>
  <c r="L90" i="1" s="1"/>
  <c r="L91" i="1" s="1"/>
  <c r="D93" i="1"/>
  <c r="D91" i="1"/>
  <c r="D75" i="1"/>
  <c r="L73" i="1"/>
  <c r="D79" i="1"/>
  <c r="D82" i="1"/>
  <c r="D80" i="1"/>
  <c r="D78" i="1"/>
  <c r="D76" i="1"/>
  <c r="L74" i="1"/>
  <c r="C73" i="1" s="1"/>
  <c r="D73" i="1" s="1"/>
  <c r="L72" i="1"/>
  <c r="D81" i="1"/>
  <c r="D77" i="1"/>
  <c r="L75" i="1"/>
  <c r="L76" i="1" s="1"/>
  <c r="D61" i="1"/>
  <c r="L59" i="1"/>
  <c r="D68" i="1"/>
  <c r="D66" i="1"/>
  <c r="D64" i="1"/>
  <c r="D62" i="1"/>
  <c r="L60" i="1"/>
  <c r="C59" i="1" s="1"/>
  <c r="D59" i="1" s="1"/>
  <c r="L58" i="1"/>
  <c r="D67" i="1"/>
  <c r="D65" i="1"/>
  <c r="D63" i="1"/>
  <c r="L61" i="1"/>
  <c r="L62" i="1" s="1"/>
  <c r="L67" i="1" s="1"/>
  <c r="L104" i="1" l="1"/>
  <c r="L95" i="1"/>
  <c r="L96" i="1" s="1"/>
  <c r="C88" i="1" s="1"/>
  <c r="H87" i="1" s="1"/>
  <c r="L77" i="1"/>
  <c r="L82" i="1" s="1"/>
  <c r="C74" i="1" s="1"/>
  <c r="L63" i="1"/>
  <c r="L68" i="1" s="1"/>
  <c r="C60" i="1" s="1"/>
  <c r="L105" i="1" l="1"/>
  <c r="L109" i="1"/>
  <c r="C102" i="1" s="1"/>
  <c r="F87" i="1"/>
  <c r="K83" i="1" s="1"/>
  <c r="C85" i="1" s="1"/>
  <c r="D88" i="1"/>
  <c r="F73" i="1"/>
  <c r="K69" i="1" s="1"/>
  <c r="C71" i="1" s="1"/>
  <c r="D74" i="1"/>
  <c r="H73" i="1"/>
  <c r="F59" i="1"/>
  <c r="K55" i="1" s="1"/>
  <c r="C57" i="1" s="1"/>
  <c r="D60" i="1"/>
  <c r="H59" i="1"/>
  <c r="L110" i="1" l="1"/>
  <c r="H101" i="1" s="1"/>
  <c r="C8" i="2"/>
  <c r="C9" i="2" s="1"/>
  <c r="C7" i="2"/>
  <c r="C8" i="13"/>
  <c r="C9" i="13" s="1"/>
  <c r="C7" i="13"/>
  <c r="F101" i="1" l="1"/>
  <c r="K97" i="1" s="1"/>
  <c r="C99" i="1" s="1"/>
  <c r="D102" i="1"/>
  <c r="G39" i="13"/>
  <c r="G40" i="13" s="1"/>
  <c r="C39" i="13" s="1"/>
  <c r="B39" i="13"/>
  <c r="C36" i="13"/>
  <c r="B11" i="13" s="1"/>
  <c r="B7" i="13"/>
  <c r="D6" i="13"/>
  <c r="G39" i="2"/>
  <c r="G40" i="2" s="1"/>
  <c r="C39" i="2" s="1"/>
  <c r="C36" i="2"/>
  <c r="B12" i="2" s="1"/>
  <c r="M39" i="2" s="1"/>
  <c r="B45" i="2" s="1"/>
  <c r="B7" i="2"/>
  <c r="D6" i="2"/>
  <c r="B10" i="13" l="1"/>
  <c r="K40" i="13" s="1"/>
  <c r="C43" i="13" s="1"/>
  <c r="B39" i="2"/>
  <c r="D10" i="13"/>
  <c r="B12" i="13"/>
  <c r="B11" i="2"/>
  <c r="D11" i="2" s="1"/>
  <c r="B8" i="2"/>
  <c r="I40" i="2" s="1"/>
  <c r="C41" i="2" s="1"/>
  <c r="B10" i="2"/>
  <c r="K40" i="2" s="1"/>
  <c r="C43" i="2" s="1"/>
  <c r="H39" i="13"/>
  <c r="B40" i="13" s="1"/>
  <c r="B9" i="2"/>
  <c r="J39" i="2" s="1"/>
  <c r="B42" i="2" s="1"/>
  <c r="B8" i="13"/>
  <c r="L39" i="13"/>
  <c r="B44" i="13" s="1"/>
  <c r="D11" i="13"/>
  <c r="L40" i="13"/>
  <c r="C44" i="13" s="1"/>
  <c r="B9" i="13"/>
  <c r="H40" i="13"/>
  <c r="C40" i="13" s="1"/>
  <c r="D7" i="13"/>
  <c r="K39" i="13"/>
  <c r="B43" i="13" s="1"/>
  <c r="H39" i="2"/>
  <c r="B40" i="2" s="1"/>
  <c r="D12" i="2"/>
  <c r="M40" i="2"/>
  <c r="C45" i="2" s="1"/>
  <c r="D7" i="2"/>
  <c r="H40" i="2"/>
  <c r="C40" i="2" s="1"/>
  <c r="D8" i="2" l="1"/>
  <c r="D10" i="2"/>
  <c r="L40" i="2"/>
  <c r="C44" i="2" s="1"/>
  <c r="L39" i="2"/>
  <c r="B44" i="2" s="1"/>
  <c r="I40" i="13"/>
  <c r="C41" i="13" s="1"/>
  <c r="D8" i="13"/>
  <c r="J40" i="2"/>
  <c r="C42" i="2" s="1"/>
  <c r="C14" i="2" s="1"/>
  <c r="D9" i="2"/>
  <c r="M40" i="13"/>
  <c r="C45" i="13" s="1"/>
  <c r="M39" i="13"/>
  <c r="B45" i="13" s="1"/>
  <c r="D12" i="13"/>
  <c r="I39" i="13"/>
  <c r="B41" i="13" s="1"/>
  <c r="K39" i="2"/>
  <c r="B43" i="2" s="1"/>
  <c r="I39" i="2"/>
  <c r="B41" i="2" s="1"/>
  <c r="J40" i="13"/>
  <c r="C42" i="13" s="1"/>
  <c r="D9" i="13"/>
  <c r="J39" i="13"/>
  <c r="B42" i="13" s="1"/>
  <c r="B14" i="2" l="1"/>
  <c r="B14" i="13"/>
  <c r="C14" i="13"/>
  <c r="D48" i="1"/>
  <c r="B16" i="10" l="1"/>
  <c r="E10" i="10" s="1"/>
  <c r="B14" i="10"/>
  <c r="E9" i="10" s="1"/>
  <c r="B12" i="10"/>
  <c r="E8" i="10" s="1"/>
  <c r="B10" i="10"/>
  <c r="E7" i="10" s="1"/>
  <c r="B8" i="10"/>
  <c r="K7" i="10" s="1"/>
  <c r="H15" i="10" s="1"/>
  <c r="O7" i="10"/>
  <c r="H19" i="10" s="1"/>
  <c r="O6" i="10"/>
  <c r="G19" i="10" s="1"/>
  <c r="K6" i="10"/>
  <c r="G15" i="10" s="1"/>
  <c r="I6" i="10"/>
  <c r="G13" i="10" s="1"/>
  <c r="B6" i="10"/>
  <c r="J7" i="10" s="1"/>
  <c r="H14" i="10" s="1"/>
  <c r="E4" i="10"/>
  <c r="B16" i="11"/>
  <c r="O7" i="11" s="1"/>
  <c r="H19" i="11" s="1"/>
  <c r="B14" i="11"/>
  <c r="E9" i="11" s="1"/>
  <c r="B12" i="11"/>
  <c r="M7" i="11" s="1"/>
  <c r="H17" i="11" s="1"/>
  <c r="B10" i="11"/>
  <c r="E7" i="11" s="1"/>
  <c r="B8" i="11"/>
  <c r="K7" i="11" s="1"/>
  <c r="H15" i="11" s="1"/>
  <c r="I6" i="11"/>
  <c r="I7" i="11" s="1"/>
  <c r="H13" i="11" s="1"/>
  <c r="B6" i="11"/>
  <c r="J7" i="11" s="1"/>
  <c r="H14" i="11" s="1"/>
  <c r="E4" i="11"/>
  <c r="E6" i="11" l="1"/>
  <c r="L7" i="11"/>
  <c r="H16" i="11" s="1"/>
  <c r="E8" i="11"/>
  <c r="M6" i="11"/>
  <c r="G17" i="11" s="1"/>
  <c r="E6" i="10"/>
  <c r="L6" i="11"/>
  <c r="G16" i="11" s="1"/>
  <c r="E10" i="11"/>
  <c r="L6" i="10"/>
  <c r="G16" i="10" s="1"/>
  <c r="L7" i="10"/>
  <c r="H16" i="10" s="1"/>
  <c r="M6" i="10"/>
  <c r="G17" i="10" s="1"/>
  <c r="I7" i="10"/>
  <c r="H13" i="10" s="1"/>
  <c r="M7" i="10"/>
  <c r="H17" i="10" s="1"/>
  <c r="E5" i="10"/>
  <c r="J6" i="10"/>
  <c r="G14" i="10" s="1"/>
  <c r="N6" i="10"/>
  <c r="G18" i="10" s="1"/>
  <c r="N7" i="10"/>
  <c r="H18" i="10" s="1"/>
  <c r="E5" i="11"/>
  <c r="J6" i="11"/>
  <c r="G14" i="11" s="1"/>
  <c r="N6" i="11"/>
  <c r="G18" i="11" s="1"/>
  <c r="N7" i="11"/>
  <c r="H18" i="11" s="1"/>
  <c r="H20" i="11" s="1"/>
  <c r="G13" i="11"/>
  <c r="K6" i="11"/>
  <c r="G15" i="11" s="1"/>
  <c r="O6" i="11"/>
  <c r="G19" i="11" s="1"/>
  <c r="H20" i="10" l="1"/>
  <c r="G20" i="10"/>
  <c r="G20" i="11"/>
  <c r="D50" i="1"/>
  <c r="D130" i="1" l="1"/>
  <c r="H45" i="1"/>
  <c r="C45" i="1"/>
  <c r="F7" i="1"/>
</calcChain>
</file>

<file path=xl/sharedStrings.xml><?xml version="1.0" encoding="utf-8"?>
<sst xmlns="http://schemas.openxmlformats.org/spreadsheetml/2006/main" count="539" uniqueCount="230">
  <si>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</si>
  <si>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</si>
  <si>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</si>
  <si>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</si>
  <si>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</si>
  <si>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</si>
  <si>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</si>
  <si>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Docouments Provided</t>
  </si>
  <si>
    <t xml:space="preserve">Project location details       </t>
  </si>
  <si>
    <t>Locality</t>
  </si>
  <si>
    <t>Road</t>
  </si>
  <si>
    <t>District</t>
  </si>
  <si>
    <t>City</t>
  </si>
  <si>
    <t>Pin Code</t>
  </si>
  <si>
    <t>Near by Landmark</t>
  </si>
  <si>
    <t xml:space="preserve">Distance from city centre: </t>
  </si>
  <si>
    <t>Accessibility to the Project from the City:
(Proximity to civic amenities like school, hospital, market)</t>
  </si>
  <si>
    <t>all available at  1 to 2 km.</t>
  </si>
  <si>
    <t>Does property have Electricity / Water / Drainage Connection</t>
  </si>
  <si>
    <t>Yes</t>
  </si>
  <si>
    <t>Class of locality</t>
  </si>
  <si>
    <t>Middle Class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</si>
  <si>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</si>
  <si>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</si>
  <si>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</si>
  <si>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</si>
  <si>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</si>
  <si>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Boundaries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</si>
  <si>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</si>
  <si>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</si>
  <si>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</si>
  <si>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</si>
  <si>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</si>
  <si>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</si>
  <si>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</si>
  <si>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</si>
  <si>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Type of Structure : RCC Frame Structure</t>
  </si>
  <si>
    <t xml:space="preserve">Latitude &amp; Longitude </t>
  </si>
  <si>
    <t>Latitude</t>
  </si>
  <si>
    <t>Longitude</t>
  </si>
  <si>
    <t>Approval details:</t>
  </si>
  <si>
    <t xml:space="preserve">Approved usage of the Property:                                                                                                                                             </t>
  </si>
  <si>
    <t>Residential</t>
  </si>
  <si>
    <t xml:space="preserve">(Restrictive Covenants in regard to Land Use, if any)    </t>
  </si>
  <si>
    <t>No</t>
  </si>
  <si>
    <t>Area Statement Details :</t>
  </si>
  <si>
    <t>Total land area of the project in Sq. Mt.</t>
  </si>
  <si>
    <t>Permissible FSI</t>
  </si>
  <si>
    <t>Permissible TDR/Paid FSI</t>
  </si>
  <si>
    <t>Total Approved Builtup area of the project in Sq. Mt.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</si>
  <si>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</si>
  <si>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</si>
  <si>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</si>
  <si>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</si>
  <si>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</si>
  <si>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</si>
  <si>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</si>
  <si>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</si>
  <si>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 xml:space="preserve">Commencement date of construction </t>
  </si>
  <si>
    <t>Expected Completion</t>
  </si>
  <si>
    <t>Building wise Construction details</t>
  </si>
  <si>
    <t>Approved area of the building in Sq.Mt</t>
  </si>
  <si>
    <t>Approved no of units</t>
  </si>
  <si>
    <t>Approved no of Floors</t>
  </si>
  <si>
    <t>Quality of construction: Good</t>
  </si>
  <si>
    <t>Projected life of the structure: 60 Years After Completion</t>
  </si>
  <si>
    <t>Type of Work</t>
  </si>
  <si>
    <t>Plinth</t>
  </si>
  <si>
    <t>RCC</t>
  </si>
  <si>
    <t>Plaster</t>
  </si>
  <si>
    <t>Flooring</t>
  </si>
  <si>
    <t>Finishing</t>
  </si>
  <si>
    <t>Violations Observed if any : NA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</si>
  <si>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Times New Roman"/>
        <family val="1"/>
      </rPr>
      <t xml:space="preserve">   </t>
    </r>
    <r>
      <rPr>
        <b/>
        <sz val="11"/>
        <rFont val="Times New Roman"/>
        <family val="1"/>
      </rPr>
      <t xml:space="preserve">                                               </t>
    </r>
  </si>
  <si>
    <r>
      <t xml:space="preserve">: </t>
    </r>
    <r>
      <rPr>
        <sz val="11"/>
        <rFont val="Times New Roman"/>
        <family val="1"/>
      </rPr>
      <t>1.Vitrified tiles flooring 2. Granite Kitchen Platform  3. Decorative Enternace  etc.</t>
    </r>
    <r>
      <rPr>
        <b/>
        <sz val="11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Times New Roman"/>
        <family val="1"/>
      </rPr>
      <t xml:space="preserve">   </t>
    </r>
    <r>
      <rPr>
        <b/>
        <sz val="11"/>
        <rFont val="Times New Roman"/>
        <family val="1"/>
      </rPr>
      <t xml:space="preserve">                                               </t>
    </r>
  </si>
  <si>
    <t>Recommended Rates of the Property :</t>
  </si>
  <si>
    <t xml:space="preserve">PHOTOGRAPHS OF PROPERTY : 
</t>
  </si>
  <si>
    <t>Google Map :</t>
  </si>
  <si>
    <t>Particulars</t>
  </si>
  <si>
    <t xml:space="preserve">totaL floor </t>
  </si>
  <si>
    <t xml:space="preserve">total </t>
  </si>
  <si>
    <t xml:space="preserve">completed  </t>
  </si>
  <si>
    <t>plinth</t>
  </si>
  <si>
    <t>slab</t>
  </si>
  <si>
    <t>total slab</t>
  </si>
  <si>
    <t>completed slab</t>
  </si>
  <si>
    <t>p</t>
  </si>
  <si>
    <t>rcc</t>
  </si>
  <si>
    <t>Bricks</t>
  </si>
  <si>
    <t>Wood &amp; painting</t>
  </si>
  <si>
    <t>Progress</t>
  </si>
  <si>
    <t xml:space="preserve">Bricks </t>
  </si>
  <si>
    <t>Total Floor</t>
  </si>
  <si>
    <t>completed Floor</t>
  </si>
  <si>
    <t xml:space="preserve">Recommended </t>
  </si>
  <si>
    <t>plaster</t>
  </si>
  <si>
    <t>Recommended</t>
  </si>
  <si>
    <t xml:space="preserve"> </t>
  </si>
  <si>
    <t>total</t>
  </si>
  <si>
    <t>Name &amp; No of Wings</t>
  </si>
  <si>
    <t>Developed</t>
  </si>
  <si>
    <t>Total Fungible Area to Project</t>
  </si>
  <si>
    <t>Rate of Flats as quoted by builder</t>
  </si>
  <si>
    <t>27/09/2019.</t>
  </si>
  <si>
    <t>Proposed no of Floors</t>
  </si>
  <si>
    <t>Refer Data</t>
  </si>
  <si>
    <t>M/s. Adhiraj Constructions Pvt. Ltd.</t>
  </si>
  <si>
    <t>Axis Goregaon</t>
  </si>
  <si>
    <t>64/2, 66/2, 67/1, 67/2/(1), 67/2/(2), 67/4, 68/1A, 68/1B, 68/2, 68/4, 69/0, 70/1, 70/2, 71/2, 71/3, 71/4, 72/1A, 72/1B, 72/3, 76/1, 76/2(1), 76/2(2), 77/1, 77/2, 79/3, 86/1, 86/2, 88/0, 89/1, 89/2, 90/0, 91/3, 99/2</t>
  </si>
  <si>
    <t>S No.</t>
  </si>
  <si>
    <t>Kharghar</t>
  </si>
  <si>
    <t>Name As per RERA &amp; RERA No.</t>
  </si>
  <si>
    <t>Rohinjan</t>
  </si>
  <si>
    <t>Panvel Road</t>
  </si>
  <si>
    <t>Arihant Aalishan</t>
  </si>
  <si>
    <t>Open Plot</t>
  </si>
  <si>
    <t>Swapnapurti Project</t>
  </si>
  <si>
    <t>Total plot area - 1,57,450.00 Sqmt. (As per 7/12)</t>
  </si>
  <si>
    <t>3 &amp; 1</t>
  </si>
  <si>
    <t>3,78,633.39 Sqmt. &amp; 1,38,703.25 Sqmt.</t>
  </si>
  <si>
    <t>PMC/TPD/1977</t>
  </si>
  <si>
    <t>20/08/2019.</t>
  </si>
  <si>
    <t>Other Charges</t>
  </si>
  <si>
    <t>PMC/TPD/1977
Valid Up to: CC upto approved floors as per ammended plan dated 20/08/2019</t>
  </si>
  <si>
    <t>Adhiraj Samyama &amp; Adhiraj Capital City, Proposed Rental Housing Scheme On Plot Bearing S.No.- 64/2, 66/2, 67/1, 67/2/(1), 67/2/(2), 67/4, 68/1A, 68/1B, 68/2, 68/4, 69/0, 70/1, 70/2, 71/2, 71/3, 71/4, 72/1A, 72/1B, 72/3, 76/1, 76/2(1), 76/2(2), 77/1, 77/2, 79/3, 86/1, 86/2, 88/0, 89/1, 89/2, 90/0, 91/3, 99/2 Village - Rohinjan, Sector 36, Near CIDCO Project, Behind Rapid Action Force HQ, Kharghar, Navi Mumbai, Tal.- Panvel, Dist.- Raigad 410210.</t>
  </si>
  <si>
    <t>Club Membership Charges Rs 2,00,000/- for 2BHK &amp; Rs 2,50,000/- for 3BHK, Society Formation Rs 5,000/-, Development Cahrges Rs 1,69,500/- for 2BHK &amp; Rs 2,51,250/- for 3BHK, Electrical, Water Connection Charges Rs 50,580/- for 2BHK &amp; Rs 73,800/- for 3BHK, Maintenance Charges Rs 90,720/- for 2BHK &amp; Rs 1,32,336/- for 3BHK, Commom Infra Charges Rs 1,81,440/- for 2BHK &amp; Rs 2,64,672/- for 3BHK, Car Parking - Rs. 5,00,000/-</t>
  </si>
  <si>
    <t>Adhiraj Samyama Tower 1C - P52000014859
Adhiraj Samyama Tower 1D - P52000014856
Adhiraj Capital City Tower 1 - Meraki - P52000022975
Adhiraj Capital City Tower 3 - Oreka - P52000022907</t>
  </si>
  <si>
    <t>31/08/2020.</t>
  </si>
  <si>
    <t>Basement</t>
  </si>
  <si>
    <t>Podium</t>
  </si>
  <si>
    <t>Ground</t>
  </si>
  <si>
    <t>Upper Floor</t>
  </si>
  <si>
    <t>Parking</t>
  </si>
  <si>
    <t>Rate</t>
  </si>
  <si>
    <t>Palghar</t>
  </si>
  <si>
    <t>100000/-</t>
  </si>
  <si>
    <t>Ulwe, karanjade</t>
  </si>
  <si>
    <t>200000/-</t>
  </si>
  <si>
    <t>Panvel</t>
  </si>
  <si>
    <t>300000/-</t>
  </si>
  <si>
    <t>Mumbai - G + 15</t>
  </si>
  <si>
    <t>500000/-</t>
  </si>
  <si>
    <t>Mumbai - G + 25</t>
  </si>
  <si>
    <t>800000/-</t>
  </si>
  <si>
    <t>Mumbai - G + 35</t>
  </si>
  <si>
    <t>1000000/-</t>
  </si>
  <si>
    <t>Thane - G + 7</t>
  </si>
  <si>
    <t>Thane - G + 15</t>
  </si>
  <si>
    <t>400000/-</t>
  </si>
  <si>
    <t>Excavation in process</t>
  </si>
  <si>
    <t>Thane - G + 25</t>
  </si>
  <si>
    <t>600000/-</t>
  </si>
  <si>
    <t>Excavation Completed</t>
  </si>
  <si>
    <t>Footing in Process</t>
  </si>
  <si>
    <t>Footing Completed</t>
  </si>
  <si>
    <t>Plinth in process</t>
  </si>
  <si>
    <t>Plinth completed</t>
  </si>
  <si>
    <t xml:space="preserve">total floor </t>
  </si>
  <si>
    <t>Market Research Data</t>
  </si>
  <si>
    <t>Source</t>
  </si>
  <si>
    <t>Distance from proposed property</t>
  </si>
  <si>
    <t>Flat</t>
  </si>
  <si>
    <t>Net Carpet</t>
  </si>
  <si>
    <t>Saleable Area</t>
  </si>
  <si>
    <t>Rate on Saleable</t>
  </si>
  <si>
    <t>Market Value</t>
  </si>
  <si>
    <t>99 Acres</t>
  </si>
  <si>
    <t>Adhiraj Samyama</t>
  </si>
  <si>
    <t>4BHK</t>
  </si>
  <si>
    <t>3BHK</t>
  </si>
  <si>
    <t>2BHK</t>
  </si>
  <si>
    <t>1BHK</t>
  </si>
  <si>
    <t>Average</t>
  </si>
  <si>
    <t xml:space="preserve">Valuation Adopted </t>
  </si>
  <si>
    <t>04 Towers</t>
  </si>
  <si>
    <t>Wheather the construction is as per approved Building plan : Under Construction</t>
  </si>
  <si>
    <t>Construction details:</t>
  </si>
  <si>
    <t>Floors</t>
  </si>
  <si>
    <t xml:space="preserve">Stage of construction: </t>
  </si>
  <si>
    <t>All work Completed. OC Received.</t>
  </si>
  <si>
    <t>Slab/Floor</t>
  </si>
  <si>
    <t>Complition %</t>
  </si>
  <si>
    <t>Progress %</t>
  </si>
  <si>
    <t>Disbursement %</t>
  </si>
  <si>
    <t>Piling Work in process</t>
  </si>
  <si>
    <t>Excavation</t>
  </si>
  <si>
    <t>RCC (Including podiums)</t>
  </si>
  <si>
    <t>Brickwork</t>
  </si>
  <si>
    <t>Brickwork &amp; Internal Plaster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</si>
  <si>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</si>
  <si>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</si>
  <si>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</si>
  <si>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</si>
  <si>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</si>
  <si>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</si>
  <si>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</si>
  <si>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</si>
  <si>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</si>
  <si>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</si>
  <si>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Possession</t>
  </si>
  <si>
    <t xml:space="preserve">Building 1C = B.2 + B.1 + Lower G. + Upper G. + P.1 + P.2 + Podium R. G./1st to 45th floor </t>
  </si>
  <si>
    <t xml:space="preserve">Building 1D = B.2 + B.1 + Lower G. + Upper G. + P.1 + P.2 + Podium R. G./1st to 45th floor </t>
  </si>
  <si>
    <t>Tower 3 - Oreka =Ground/Stilt + Podium 1 to Podium 4 (part) Parking &amp; (part) Resi. + 5th (part) Lobby &amp; (part) Resi. + 6th to 47th Floor.</t>
  </si>
  <si>
    <t>Material laying at Site: :Cement, sand, etc</t>
  </si>
  <si>
    <t>(Tower 1C, 1D, Tower 1 - Meraki, Tower 3 - Oreka)</t>
  </si>
  <si>
    <t>Building 1C to 1D - B.2 + B.1 + Lower G. + Upper G. + P.1 + P.2 + Podium R. G./1st to 45th floor &amp; Tower 1 - Meraki &amp; Tower 3 - Oreka - Ground/Stilt + Podium 1 to Podium 4 (part) Parking &amp; (part) Resi. + 5th (part) Lobby &amp; (part) Resi. + 6th to 47th Floor.</t>
  </si>
  <si>
    <t>Building 1C to 1D - Basement 2 + Basement 1 + Lower Ground + Upper Ground + Podium 1 + Podium 2 + R. G./1st to 45th floor &amp; Tower 1 - Meraki &amp; Tower 3 - Oreka - round/Stilt + Podium 1 to Podium 4 (part) Parking &amp; (part) Resi. + 5th (part) Lobby &amp; (part) Resi. + 6th to 47th Floor.</t>
  </si>
  <si>
    <t>Tower 1 - Meraki = Ground/Stilt + Podium 1 to Podium 4 (part) Parking &amp; (part) Resi. + 5th (part) Lobby &amp; (part) Resi. + 6th to 47th Floor</t>
  </si>
  <si>
    <t>Adhiraj Samyama-Tower 1C, 1D, Meraki, Oreka
New Name - Adhiraj Capital City</t>
  </si>
  <si>
    <t>Floor rise</t>
  </si>
  <si>
    <t>Rs. 30/- 2nd floor</t>
  </si>
  <si>
    <t>Society Formation Charges</t>
  </si>
  <si>
    <t>Development charges</t>
  </si>
  <si>
    <t>Electric Meter &amp; Installation</t>
  </si>
  <si>
    <t>Legal charges</t>
  </si>
  <si>
    <t>Maintenance for 2 years</t>
  </si>
  <si>
    <t>Recommended Car Parking</t>
  </si>
  <si>
    <t>Club Membership Charges</t>
  </si>
  <si>
    <t>Corpus fund for common infrastructure &amp; maintenance</t>
  </si>
  <si>
    <t>Authorized Signatory
Name &amp; Seal of the agency</t>
  </si>
  <si>
    <t>Raigad</t>
  </si>
  <si>
    <t>1.7 Km from Taloja
Railway Station</t>
  </si>
  <si>
    <t>Office No. 1031, Wing J, Akshar Business Park, Plot No. 03 Sector 25, Near APMC Market,
 Vashi, Navi Mumbai, Maharashtra 400703 TEL: 022-46090378/79/80                                                                       
E mail : vsjcapf@gmail.com. Web site : www.vsjadon.com</t>
  </si>
  <si>
    <t>Location Link</t>
  </si>
  <si>
    <t>https://goo.gl/maps/5MaZvnJPt4EeNDoo8</t>
  </si>
  <si>
    <t>Contect Details ( Name &amp; Contact No.)</t>
  </si>
  <si>
    <t xml:space="preserve">Site Person - Contact Details (Name &amp; Contact No.)
</t>
  </si>
  <si>
    <t>Mr. Sumit 8108755556</t>
  </si>
  <si>
    <t>Tower 1C &amp; 1D = 31/03/2027
Tower 1 &amp; 3 (Meraki &amp; Oreka)  = 30/06/2025</t>
  </si>
  <si>
    <r>
      <t>Remark :
1.Bldg 1D = Construction work was stopped. Work is same as last visit(19/10/2022). Internal visit was not allowed.
   Bldg 1C = Construction work was stopped. Work is same as last visit (06/11/2023).
   Tower 1 = Construction work is in the process at the time of visit (labour found)
   Tower 3= Construction work was stopped. Work is same as last visit (08/04/2023). 
3. Recommended rate should be considered as all inclusive rate if other charges are not mentioned. (Excluding GST &amp; other government Taxes)
4. We have considered Other charges from cost sheet.
5. Car parking is subjected to authentic documentation.
6. Since the project has received first CC on 27/09/2019, But construction work of 1A, 1B, 1C, 1D, Tower 1, Tower 3 &amp; 3B is not yet Completed.  Please provide revised approved CC for 1A, 1B, 1C, 1D, Tower 1, Tower 3 &amp; 3B.</t>
    </r>
    <r>
      <rPr>
        <b/>
        <sz val="11"/>
        <color rgb="FFFF0000"/>
        <rFont val="Times New Roman"/>
        <family val="1"/>
      </rPr>
      <t xml:space="preserve">
7. As per RERA, completion period of project Adhiraj Capital City Tower 1 - Meraki &amp; Tower 3 - Oreka  is expired on 30/06/2025 but still project work is pending.</t>
    </r>
    <r>
      <rPr>
        <b/>
        <sz val="11"/>
        <rFont val="Times New Roman"/>
        <family val="1"/>
      </rPr>
      <t xml:space="preserve">
6. Details of project are collected from Mr. Sanjay kale - 8108755556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</si>
</sst>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0.000"/>
    <numFmt numFmtId="167" formatCode="_(* #,##0_);_(* \(#,##0\);_(* &quot;-&quot;??_);_(@_)"/>
    <numFmt numFmtId="168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8"/>
      <name val="Calibri"/>
      <family val="2"/>
    </font>
    <font>
      <b/>
      <sz val="10"/>
      <color indexed="8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</font>
    <font>
      <sz val="10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u/>
      <sz val="11"/>
      <color theme="10"/>
      <name val="Calibri"/>
      <family val="2"/>
    </font>
    <font>
      <b/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3" fillId="0" borderId="0"/>
    <xf numFmtId="0" fontId="10" fillId="0" borderId="0"/>
    <xf numFmtId="0" fontId="2" fillId="0" borderId="0"/>
    <xf numFmtId="9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164" fontId="10" fillId="0" borderId="0" applyFont="0" applyFill="0" applyBorder="0" applyAlignment="0" applyProtection="0"/>
    <xf numFmtId="0" fontId="21" fillId="0" borderId="0"/>
    <xf numFmtId="43" fontId="17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94">
    <xf numFmtId="0" fontId="0" fillId="0" borderId="0" xfId="0"/>
    <xf numFmtId="0" fontId="6" fillId="0" borderId="4" xfId="1" applyFont="1" applyBorder="1" applyAlignment="1">
      <alignment vertical="top" wrapText="1"/>
    </xf>
    <xf numFmtId="0" fontId="6" fillId="0" borderId="4" xfId="1" applyFont="1" applyBorder="1" applyAlignment="1">
      <alignment vertical="top"/>
    </xf>
    <xf numFmtId="0" fontId="7" fillId="0" borderId="3" xfId="1" applyFont="1" applyBorder="1" applyAlignment="1">
      <alignment vertical="top" wrapText="1"/>
    </xf>
    <xf numFmtId="0" fontId="6" fillId="0" borderId="3" xfId="1" applyFont="1" applyBorder="1" applyAlignment="1">
      <alignment vertical="top" wrapText="1"/>
    </xf>
    <xf numFmtId="0" fontId="2" fillId="0" borderId="0" xfId="3"/>
    <xf numFmtId="0" fontId="14" fillId="2" borderId="4" xfId="3" applyFont="1" applyFill="1" applyBorder="1"/>
    <xf numFmtId="0" fontId="2" fillId="0" borderId="4" xfId="3" applyBorder="1"/>
    <xf numFmtId="0" fontId="2" fillId="0" borderId="13" xfId="3" applyBorder="1"/>
    <xf numFmtId="0" fontId="2" fillId="0" borderId="0" xfId="3" applyAlignment="1">
      <alignment wrapText="1"/>
    </xf>
    <xf numFmtId="0" fontId="2" fillId="0" borderId="4" xfId="3" applyBorder="1" applyAlignment="1">
      <alignment wrapText="1"/>
    </xf>
    <xf numFmtId="0" fontId="13" fillId="0" borderId="0" xfId="3" applyFont="1"/>
    <xf numFmtId="0" fontId="8" fillId="0" borderId="4" xfId="1" applyFont="1" applyBorder="1" applyAlignment="1">
      <alignment vertical="top" wrapText="1"/>
    </xf>
    <xf numFmtId="0" fontId="19" fillId="0" borderId="0" xfId="0" applyFont="1"/>
    <xf numFmtId="0" fontId="19" fillId="0" borderId="4" xfId="0" applyFont="1" applyBorder="1"/>
    <xf numFmtId="0" fontId="19" fillId="2" borderId="4" xfId="0" applyFont="1" applyFill="1" applyBorder="1"/>
    <xf numFmtId="0" fontId="19" fillId="0" borderId="4" xfId="0" applyFont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9" fontId="19" fillId="0" borderId="0" xfId="4" applyFont="1" applyBorder="1"/>
    <xf numFmtId="0" fontId="18" fillId="0" borderId="4" xfId="0" applyFont="1" applyBorder="1" applyAlignment="1">
      <alignment horizontal="center"/>
    </xf>
    <xf numFmtId="0" fontId="19" fillId="0" borderId="0" xfId="0" applyFont="1" applyAlignment="1">
      <alignment wrapText="1"/>
    </xf>
    <xf numFmtId="9" fontId="18" fillId="0" borderId="4" xfId="4" applyFont="1" applyBorder="1"/>
    <xf numFmtId="9" fontId="19" fillId="0" borderId="0" xfId="0" applyNumberFormat="1" applyFont="1"/>
    <xf numFmtId="0" fontId="19" fillId="0" borderId="0" xfId="0" applyFont="1" applyAlignment="1">
      <alignment horizontal="right"/>
    </xf>
    <xf numFmtId="0" fontId="12" fillId="0" borderId="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9" fillId="0" borderId="13" xfId="0" applyFont="1" applyBorder="1"/>
    <xf numFmtId="0" fontId="19" fillId="0" borderId="4" xfId="0" applyFont="1" applyBorder="1" applyAlignment="1">
      <alignment wrapText="1"/>
    </xf>
    <xf numFmtId="0" fontId="10" fillId="0" borderId="0" xfId="9"/>
    <xf numFmtId="0" fontId="1" fillId="0" borderId="0" xfId="10"/>
    <xf numFmtId="0" fontId="14" fillId="0" borderId="4" xfId="10" applyFont="1" applyBorder="1" applyAlignment="1">
      <alignment horizontal="center" vertical="top" wrapText="1"/>
    </xf>
    <xf numFmtId="0" fontId="20" fillId="0" borderId="0" xfId="9" applyFont="1"/>
    <xf numFmtId="0" fontId="1" fillId="0" borderId="4" xfId="10" applyBorder="1" applyAlignment="1">
      <alignment horizontal="center" vertical="center"/>
    </xf>
    <xf numFmtId="0" fontId="1" fillId="0" borderId="4" xfId="10" applyBorder="1" applyAlignment="1">
      <alignment horizontal="left" vertical="center"/>
    </xf>
    <xf numFmtId="1" fontId="1" fillId="0" borderId="4" xfId="10" applyNumberFormat="1" applyBorder="1" applyAlignment="1">
      <alignment horizontal="center" vertical="center"/>
    </xf>
    <xf numFmtId="167" fontId="1" fillId="0" borderId="4" xfId="11" applyNumberFormat="1" applyFont="1" applyBorder="1" applyAlignment="1">
      <alignment horizontal="right" vertical="center"/>
    </xf>
    <xf numFmtId="0" fontId="14" fillId="0" borderId="4" xfId="10" applyFont="1" applyBorder="1" applyAlignment="1">
      <alignment horizontal="center" vertical="center"/>
    </xf>
    <xf numFmtId="1" fontId="13" fillId="0" borderId="4" xfId="10" applyNumberFormat="1" applyFont="1" applyBorder="1" applyAlignment="1">
      <alignment horizontal="center" vertical="center"/>
    </xf>
    <xf numFmtId="0" fontId="10" fillId="0" borderId="4" xfId="9" applyBorder="1" applyAlignment="1">
      <alignment horizontal="center" vertical="center"/>
    </xf>
    <xf numFmtId="0" fontId="22" fillId="0" borderId="0" xfId="1" applyFont="1" applyProtection="1">
      <protection hidden="1"/>
    </xf>
    <xf numFmtId="0" fontId="19" fillId="0" borderId="0" xfId="0" applyFont="1" applyProtection="1">
      <protection hidden="1"/>
    </xf>
    <xf numFmtId="0" fontId="23" fillId="0" borderId="16" xfId="1" applyFont="1" applyBorder="1" applyAlignment="1" applyProtection="1">
      <alignment horizontal="center" vertical="top"/>
      <protection locked="0"/>
    </xf>
    <xf numFmtId="0" fontId="23" fillId="0" borderId="1" xfId="1" applyFont="1" applyBorder="1" applyAlignment="1" applyProtection="1">
      <alignment horizontal="center" vertical="top"/>
      <protection locked="0"/>
    </xf>
    <xf numFmtId="0" fontId="23" fillId="0" borderId="4" xfId="1" applyFont="1" applyBorder="1" applyAlignment="1" applyProtection="1">
      <alignment horizontal="center" vertical="top"/>
      <protection locked="0"/>
    </xf>
    <xf numFmtId="0" fontId="6" fillId="0" borderId="4" xfId="1" applyFont="1" applyBorder="1" applyAlignment="1">
      <alignment horizontal="left" vertical="top"/>
    </xf>
    <xf numFmtId="0" fontId="6" fillId="0" borderId="1" xfId="1" applyFont="1" applyBorder="1" applyAlignment="1">
      <alignment vertical="top"/>
    </xf>
    <xf numFmtId="0" fontId="5" fillId="0" borderId="0" xfId="1" applyFont="1"/>
    <xf numFmtId="0" fontId="23" fillId="0" borderId="4" xfId="1" applyFont="1" applyBorder="1" applyAlignment="1" applyProtection="1">
      <alignment horizontal="center" vertical="top" wrapText="1"/>
      <protection locked="0"/>
    </xf>
    <xf numFmtId="0" fontId="22" fillId="0" borderId="0" xfId="1" applyFont="1"/>
    <xf numFmtId="0" fontId="23" fillId="0" borderId="4" xfId="1" applyFont="1" applyBorder="1" applyAlignment="1" applyProtection="1">
      <alignment horizontal="center" wrapText="1"/>
      <protection locked="0"/>
    </xf>
    <xf numFmtId="1" fontId="23" fillId="0" borderId="4" xfId="1" applyNumberFormat="1" applyFont="1" applyBorder="1" applyAlignment="1" applyProtection="1">
      <alignment horizontal="center" wrapText="1"/>
      <protection locked="0"/>
    </xf>
    <xf numFmtId="1" fontId="0" fillId="0" borderId="0" xfId="0" applyNumberFormat="1"/>
    <xf numFmtId="1" fontId="0" fillId="0" borderId="0" xfId="0" applyNumberFormat="1" applyAlignment="1">
      <alignment horizontal="right"/>
    </xf>
    <xf numFmtId="0" fontId="23" fillId="0" borderId="23" xfId="1" applyFont="1" applyBorder="1" applyAlignment="1" applyProtection="1">
      <alignment horizontal="center" wrapText="1"/>
      <protection locked="0"/>
    </xf>
    <xf numFmtId="0" fontId="5" fillId="0" borderId="0" xfId="0" applyFont="1"/>
    <xf numFmtId="0" fontId="11" fillId="0" borderId="0" xfId="1" applyFont="1" applyAlignment="1">
      <alignment vertical="top"/>
    </xf>
    <xf numFmtId="0" fontId="4" fillId="0" borderId="0" xfId="1" applyFont="1" applyAlignment="1">
      <alignment vertical="top" wrapText="1"/>
    </xf>
    <xf numFmtId="0" fontId="12" fillId="0" borderId="0" xfId="1" applyFont="1"/>
    <xf numFmtId="0" fontId="6" fillId="0" borderId="1" xfId="1" applyFont="1" applyBorder="1" applyAlignment="1">
      <alignment horizontal="left" vertical="top" wrapText="1"/>
    </xf>
    <xf numFmtId="0" fontId="6" fillId="0" borderId="2" xfId="1" applyFont="1" applyBorder="1" applyAlignment="1">
      <alignment horizontal="left" vertical="top" wrapText="1"/>
    </xf>
    <xf numFmtId="0" fontId="6" fillId="0" borderId="3" xfId="1" applyFont="1" applyBorder="1" applyAlignment="1">
      <alignment horizontal="left" vertical="top" wrapText="1"/>
    </xf>
    <xf numFmtId="0" fontId="6" fillId="0" borderId="1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3" xfId="1" applyFont="1" applyBorder="1" applyAlignment="1">
      <alignment horizontal="left" vertical="top"/>
    </xf>
    <xf numFmtId="0" fontId="8" fillId="0" borderId="1" xfId="1" applyFont="1" applyBorder="1" applyAlignment="1" applyProtection="1">
      <alignment horizontal="left" vertical="center" wrapText="1"/>
      <protection locked="0"/>
    </xf>
    <xf numFmtId="0" fontId="8" fillId="0" borderId="2" xfId="1" applyFont="1" applyBorder="1" applyAlignment="1" applyProtection="1">
      <alignment horizontal="left" vertical="center" wrapText="1"/>
      <protection locked="0"/>
    </xf>
    <xf numFmtId="0" fontId="6" fillId="0" borderId="4" xfId="1" applyFont="1" applyBorder="1" applyAlignment="1">
      <alignment horizontal="left" vertical="top"/>
    </xf>
    <xf numFmtId="0" fontId="6" fillId="0" borderId="4" xfId="1" applyFont="1" applyBorder="1" applyAlignment="1">
      <alignment horizontal="left" vertical="top" wrapText="1"/>
    </xf>
    <xf numFmtId="0" fontId="8" fillId="0" borderId="2" xfId="1" applyFont="1" applyBorder="1" applyAlignment="1">
      <alignment horizontal="left" vertical="top" wrapText="1"/>
    </xf>
    <xf numFmtId="0" fontId="7" fillId="0" borderId="2" xfId="1" applyFont="1" applyBorder="1" applyAlignment="1">
      <alignment horizontal="left" vertical="top" wrapText="1"/>
    </xf>
    <xf numFmtId="0" fontId="7" fillId="0" borderId="3" xfId="1" applyFont="1" applyBorder="1" applyAlignment="1">
      <alignment horizontal="left" vertical="top" wrapText="1"/>
    </xf>
    <xf numFmtId="0" fontId="6" fillId="0" borderId="5" xfId="1" applyFont="1" applyBorder="1" applyAlignment="1">
      <alignment horizontal="left" vertical="top" wrapText="1"/>
    </xf>
    <xf numFmtId="0" fontId="6" fillId="0" borderId="6" xfId="1" applyFont="1" applyBorder="1" applyAlignment="1">
      <alignment horizontal="left" vertical="top" wrapText="1"/>
    </xf>
    <xf numFmtId="0" fontId="6" fillId="0" borderId="7" xfId="1" applyFont="1" applyBorder="1" applyAlignment="1">
      <alignment horizontal="left" vertical="top" wrapText="1"/>
    </xf>
    <xf numFmtId="0" fontId="6" fillId="0" borderId="8" xfId="1" applyFont="1" applyBorder="1" applyAlignment="1">
      <alignment horizontal="left" vertical="top" wrapText="1"/>
    </xf>
    <xf numFmtId="0" fontId="6" fillId="0" borderId="9" xfId="1" applyFont="1" applyBorder="1" applyAlignment="1">
      <alignment horizontal="left" vertical="top" wrapText="1"/>
    </xf>
    <xf numFmtId="0" fontId="6" fillId="0" borderId="10" xfId="1" applyFont="1" applyBorder="1" applyAlignment="1">
      <alignment horizontal="left" vertical="top" wrapText="1"/>
    </xf>
    <xf numFmtId="0" fontId="6" fillId="0" borderId="5" xfId="1" applyFont="1" applyBorder="1" applyAlignment="1">
      <alignment horizontal="left" vertical="top"/>
    </xf>
    <xf numFmtId="0" fontId="6" fillId="0" borderId="6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8" xfId="1" applyFont="1" applyBorder="1" applyAlignment="1">
      <alignment horizontal="left" vertical="top"/>
    </xf>
    <xf numFmtId="0" fontId="6" fillId="0" borderId="9" xfId="1" applyFont="1" applyBorder="1" applyAlignment="1">
      <alignment horizontal="left" vertical="top"/>
    </xf>
    <xf numFmtId="0" fontId="6" fillId="0" borderId="10" xfId="1" applyFont="1" applyBorder="1" applyAlignment="1">
      <alignment horizontal="left" vertical="top"/>
    </xf>
    <xf numFmtId="0" fontId="4" fillId="0" borderId="1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/>
    </xf>
    <xf numFmtId="0" fontId="4" fillId="0" borderId="2" xfId="1" applyFont="1" applyBorder="1" applyAlignment="1">
      <alignment horizontal="center" vertical="top"/>
    </xf>
    <xf numFmtId="0" fontId="4" fillId="0" borderId="3" xfId="1" applyFont="1" applyBorder="1" applyAlignment="1">
      <alignment horizontal="center" vertical="top"/>
    </xf>
    <xf numFmtId="14" fontId="8" fillId="0" borderId="1" xfId="1" applyNumberFormat="1" applyFont="1" applyBorder="1" applyAlignment="1">
      <alignment horizontal="left" vertical="top"/>
    </xf>
    <xf numFmtId="14" fontId="8" fillId="0" borderId="2" xfId="1" applyNumberFormat="1" applyFont="1" applyBorder="1" applyAlignment="1">
      <alignment horizontal="left" vertical="top"/>
    </xf>
    <xf numFmtId="14" fontId="8" fillId="0" borderId="3" xfId="1" applyNumberFormat="1" applyFont="1" applyBorder="1" applyAlignment="1">
      <alignment horizontal="left" vertical="top"/>
    </xf>
    <xf numFmtId="0" fontId="4" fillId="0" borderId="1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left" vertical="top"/>
    </xf>
    <xf numFmtId="0" fontId="4" fillId="0" borderId="3" xfId="1" applyFont="1" applyBorder="1" applyAlignment="1">
      <alignment horizontal="left" vertical="top"/>
    </xf>
    <xf numFmtId="0" fontId="5" fillId="0" borderId="1" xfId="1" applyFont="1" applyBorder="1" applyAlignment="1" applyProtection="1">
      <alignment horizontal="left" vertical="center" wrapText="1"/>
      <protection locked="0"/>
    </xf>
    <xf numFmtId="0" fontId="5" fillId="0" borderId="2" xfId="1" applyFont="1" applyBorder="1" applyAlignment="1" applyProtection="1">
      <alignment horizontal="left" vertical="center" wrapText="1"/>
      <protection locked="0"/>
    </xf>
    <xf numFmtId="0" fontId="5" fillId="0" borderId="3" xfId="1" applyFont="1" applyBorder="1" applyAlignment="1" applyProtection="1">
      <alignment horizontal="left" vertical="center" wrapText="1"/>
      <protection locked="0"/>
    </xf>
    <xf numFmtId="0" fontId="5" fillId="0" borderId="1" xfId="1" applyFont="1" applyBorder="1" applyAlignment="1">
      <alignment horizontal="center" vertical="top"/>
    </xf>
    <xf numFmtId="0" fontId="5" fillId="0" borderId="3" xfId="1" applyFont="1" applyBorder="1" applyAlignment="1">
      <alignment horizontal="center" vertical="top"/>
    </xf>
    <xf numFmtId="0" fontId="6" fillId="0" borderId="1" xfId="1" applyFont="1" applyBorder="1" applyAlignment="1">
      <alignment horizontal="center" vertical="top" wrapText="1"/>
    </xf>
    <xf numFmtId="0" fontId="6" fillId="0" borderId="3" xfId="1" applyFont="1" applyBorder="1" applyAlignment="1">
      <alignment horizontal="center" vertical="top" wrapText="1"/>
    </xf>
    <xf numFmtId="0" fontId="8" fillId="0" borderId="1" xfId="1" applyFont="1" applyBorder="1" applyAlignment="1">
      <alignment horizontal="left" vertical="top" wrapText="1"/>
    </xf>
    <xf numFmtId="0" fontId="8" fillId="0" borderId="3" xfId="1" applyFont="1" applyBorder="1" applyAlignment="1">
      <alignment horizontal="left" vertical="top" wrapText="1"/>
    </xf>
    <xf numFmtId="0" fontId="8" fillId="0" borderId="2" xfId="1" applyFont="1" applyBorder="1" applyAlignment="1">
      <alignment horizontal="left" vertical="top"/>
    </xf>
    <xf numFmtId="0" fontId="8" fillId="0" borderId="3" xfId="1" applyFont="1" applyBorder="1" applyAlignment="1">
      <alignment horizontal="left" vertical="top"/>
    </xf>
    <xf numFmtId="0" fontId="6" fillId="0" borderId="1" xfId="1" applyFont="1" applyBorder="1" applyAlignment="1">
      <alignment vertical="top"/>
    </xf>
    <xf numFmtId="0" fontId="6" fillId="0" borderId="2" xfId="1" applyFont="1" applyBorder="1" applyAlignment="1">
      <alignment vertical="top"/>
    </xf>
    <xf numFmtId="0" fontId="6" fillId="0" borderId="3" xfId="1" applyFont="1" applyBorder="1" applyAlignment="1">
      <alignment vertical="top"/>
    </xf>
    <xf numFmtId="0" fontId="6" fillId="0" borderId="1" xfId="1" applyFont="1" applyBorder="1" applyAlignment="1">
      <alignment horizontal="center" vertical="top"/>
    </xf>
    <xf numFmtId="0" fontId="6" fillId="0" borderId="3" xfId="1" applyFont="1" applyBorder="1" applyAlignment="1">
      <alignment horizontal="center" vertical="top"/>
    </xf>
    <xf numFmtId="166" fontId="6" fillId="0" borderId="1" xfId="1" applyNumberFormat="1" applyFont="1" applyBorder="1" applyAlignment="1">
      <alignment horizontal="left" vertical="top" wrapText="1"/>
    </xf>
    <xf numFmtId="166" fontId="6" fillId="0" borderId="2" xfId="1" applyNumberFormat="1" applyFont="1" applyBorder="1" applyAlignment="1">
      <alignment horizontal="left" vertical="top" wrapText="1"/>
    </xf>
    <xf numFmtId="166" fontId="6" fillId="0" borderId="3" xfId="1" applyNumberFormat="1" applyFont="1" applyBorder="1" applyAlignment="1">
      <alignment horizontal="left" vertical="top" wrapText="1"/>
    </xf>
    <xf numFmtId="165" fontId="6" fillId="0" borderId="1" xfId="1" applyNumberFormat="1" applyFont="1" applyBorder="1" applyAlignment="1">
      <alignment horizontal="left" vertical="top"/>
    </xf>
    <xf numFmtId="165" fontId="6" fillId="0" borderId="2" xfId="1" applyNumberFormat="1" applyFont="1" applyBorder="1" applyAlignment="1">
      <alignment horizontal="left" vertical="top"/>
    </xf>
    <xf numFmtId="165" fontId="6" fillId="0" borderId="3" xfId="1" applyNumberFormat="1" applyFont="1" applyBorder="1" applyAlignment="1">
      <alignment horizontal="left" vertical="top"/>
    </xf>
    <xf numFmtId="0" fontId="4" fillId="0" borderId="1" xfId="1" applyFont="1" applyBorder="1" applyAlignment="1">
      <alignment horizontal="left" vertical="top"/>
    </xf>
    <xf numFmtId="14" fontId="6" fillId="0" borderId="1" xfId="1" applyNumberFormat="1" applyFont="1" applyBorder="1" applyAlignment="1">
      <alignment horizontal="left" vertical="top" wrapText="1"/>
    </xf>
    <xf numFmtId="15" fontId="6" fillId="0" borderId="1" xfId="1" applyNumberFormat="1" applyFont="1" applyBorder="1" applyAlignment="1">
      <alignment horizontal="left" vertical="top" wrapText="1"/>
    </xf>
    <xf numFmtId="166" fontId="6" fillId="0" borderId="1" xfId="1" applyNumberFormat="1" applyFont="1" applyBorder="1" applyAlignment="1">
      <alignment horizontal="left" vertical="top"/>
    </xf>
    <xf numFmtId="166" fontId="6" fillId="0" borderId="2" xfId="1" applyNumberFormat="1" applyFont="1" applyBorder="1" applyAlignment="1">
      <alignment horizontal="left" vertical="top"/>
    </xf>
    <xf numFmtId="166" fontId="6" fillId="0" borderId="3" xfId="1" applyNumberFormat="1" applyFont="1" applyBorder="1" applyAlignment="1">
      <alignment horizontal="left" vertical="top"/>
    </xf>
    <xf numFmtId="0" fontId="8" fillId="0" borderId="1" xfId="1" applyFont="1" applyBorder="1" applyAlignment="1">
      <alignment horizontal="left" vertical="top"/>
    </xf>
    <xf numFmtId="0" fontId="8" fillId="0" borderId="4" xfId="1" applyFont="1" applyBorder="1" applyAlignment="1">
      <alignment horizontal="left" vertical="top" wrapText="1"/>
    </xf>
    <xf numFmtId="0" fontId="8" fillId="0" borderId="4" xfId="1" applyFont="1" applyBorder="1" applyAlignment="1">
      <alignment horizontal="center" vertical="top" wrapText="1"/>
    </xf>
    <xf numFmtId="0" fontId="24" fillId="0" borderId="14" xfId="1" applyFont="1" applyBorder="1" applyAlignment="1" applyProtection="1">
      <alignment horizontal="center" vertical="top"/>
      <protection locked="0"/>
    </xf>
    <xf numFmtId="0" fontId="24" fillId="0" borderId="15" xfId="1" applyFont="1" applyBorder="1" applyAlignment="1" applyProtection="1">
      <alignment horizontal="center" vertical="top"/>
      <protection locked="0"/>
    </xf>
    <xf numFmtId="0" fontId="24" fillId="0" borderId="20" xfId="1" applyFont="1" applyBorder="1" applyAlignment="1" applyProtection="1">
      <alignment horizontal="left" vertical="top" wrapText="1"/>
      <protection locked="0"/>
    </xf>
    <xf numFmtId="0" fontId="24" fillId="0" borderId="21" xfId="1" applyFont="1" applyBorder="1" applyAlignment="1" applyProtection="1">
      <alignment horizontal="left" vertical="top" wrapText="1"/>
      <protection locked="0"/>
    </xf>
    <xf numFmtId="168" fontId="15" fillId="0" borderId="1" xfId="13" applyNumberFormat="1" applyFont="1" applyFill="1" applyBorder="1" applyAlignment="1">
      <alignment horizontal="right" vertical="top" wrapText="1"/>
    </xf>
    <xf numFmtId="168" fontId="15" fillId="0" borderId="2" xfId="13" applyNumberFormat="1" applyFont="1" applyFill="1" applyBorder="1" applyAlignment="1">
      <alignment horizontal="right" vertical="top" wrapText="1"/>
    </xf>
    <xf numFmtId="168" fontId="15" fillId="0" borderId="3" xfId="13" applyNumberFormat="1" applyFont="1" applyFill="1" applyBorder="1" applyAlignment="1">
      <alignment horizontal="right" vertical="top" wrapText="1"/>
    </xf>
    <xf numFmtId="0" fontId="6" fillId="0" borderId="1" xfId="1" applyFont="1" applyBorder="1" applyAlignment="1">
      <alignment vertical="top" wrapText="1"/>
    </xf>
    <xf numFmtId="0" fontId="6" fillId="0" borderId="2" xfId="1" applyFont="1" applyBorder="1" applyAlignment="1">
      <alignment vertical="top" wrapText="1"/>
    </xf>
    <xf numFmtId="0" fontId="6" fillId="0" borderId="3" xfId="1" applyFont="1" applyBorder="1" applyAlignment="1">
      <alignment vertical="top" wrapText="1"/>
    </xf>
    <xf numFmtId="0" fontId="4" fillId="0" borderId="5" xfId="1" applyFont="1" applyBorder="1" applyAlignment="1">
      <alignment horizontal="center" vertical="top" wrapText="1"/>
    </xf>
    <xf numFmtId="0" fontId="4" fillId="0" borderId="6" xfId="1" applyFont="1" applyBorder="1" applyAlignment="1">
      <alignment horizontal="center" vertical="top" wrapText="1"/>
    </xf>
    <xf numFmtId="0" fontId="4" fillId="0" borderId="7" xfId="1" applyFont="1" applyBorder="1" applyAlignment="1">
      <alignment horizontal="center" vertical="top" wrapText="1"/>
    </xf>
    <xf numFmtId="0" fontId="4" fillId="0" borderId="11" xfId="1" applyFont="1" applyBorder="1" applyAlignment="1">
      <alignment horizontal="center" vertical="top" wrapText="1"/>
    </xf>
    <xf numFmtId="0" fontId="4" fillId="0" borderId="0" xfId="1" applyFont="1" applyAlignment="1">
      <alignment horizontal="center" vertical="top" wrapText="1"/>
    </xf>
    <xf numFmtId="0" fontId="4" fillId="0" borderId="12" xfId="1" applyFont="1" applyBorder="1" applyAlignment="1">
      <alignment horizontal="center" vertical="top" wrapText="1"/>
    </xf>
    <xf numFmtId="0" fontId="4" fillId="0" borderId="8" xfId="1" applyFont="1" applyBorder="1" applyAlignment="1">
      <alignment horizontal="center" vertical="top" wrapText="1"/>
    </xf>
    <xf numFmtId="0" fontId="4" fillId="0" borderId="9" xfId="1" applyFont="1" applyBorder="1" applyAlignment="1">
      <alignment horizontal="center" vertical="top" wrapText="1"/>
    </xf>
    <xf numFmtId="0" fontId="4" fillId="0" borderId="10" xfId="1" applyFont="1" applyBorder="1" applyAlignment="1">
      <alignment horizontal="center" vertical="top" wrapText="1"/>
    </xf>
    <xf numFmtId="0" fontId="9" fillId="0" borderId="4" xfId="2" applyFont="1" applyBorder="1" applyAlignment="1">
      <alignment horizontal="left" vertical="top" wrapText="1"/>
    </xf>
    <xf numFmtId="0" fontId="16" fillId="0" borderId="4" xfId="1" applyFont="1" applyBorder="1" applyAlignment="1">
      <alignment horizontal="left" vertical="top" wrapText="1"/>
    </xf>
    <xf numFmtId="0" fontId="15" fillId="0" borderId="4" xfId="1" applyFont="1" applyBorder="1" applyAlignment="1">
      <alignment horizontal="left" vertical="top" wrapText="1"/>
    </xf>
    <xf numFmtId="0" fontId="9" fillId="0" borderId="1" xfId="1" applyFont="1" applyBorder="1" applyAlignment="1">
      <alignment horizontal="left" vertical="top"/>
    </xf>
    <xf numFmtId="0" fontId="9" fillId="0" borderId="3" xfId="1" applyFont="1" applyBorder="1" applyAlignment="1">
      <alignment horizontal="left" vertical="top"/>
    </xf>
    <xf numFmtId="0" fontId="9" fillId="0" borderId="1" xfId="1" applyFont="1" applyBorder="1" applyAlignment="1">
      <alignment horizontal="left" vertical="top" wrapText="1"/>
    </xf>
    <xf numFmtId="0" fontId="9" fillId="0" borderId="2" xfId="1" applyFont="1" applyBorder="1" applyAlignment="1">
      <alignment horizontal="left" vertical="top" wrapText="1"/>
    </xf>
    <xf numFmtId="0" fontId="9" fillId="0" borderId="3" xfId="1" applyFont="1" applyBorder="1" applyAlignment="1">
      <alignment horizontal="left" vertical="top" wrapText="1"/>
    </xf>
    <xf numFmtId="9" fontId="23" fillId="0" borderId="23" xfId="1" applyNumberFormat="1" applyFont="1" applyBorder="1" applyAlignment="1" applyProtection="1">
      <alignment horizontal="center" vertical="center" wrapText="1"/>
      <protection hidden="1"/>
    </xf>
    <xf numFmtId="0" fontId="23" fillId="0" borderId="4" xfId="1" applyFont="1" applyBorder="1" applyAlignment="1" applyProtection="1">
      <alignment horizontal="center" vertical="top" wrapText="1"/>
      <protection locked="0"/>
    </xf>
    <xf numFmtId="0" fontId="6" fillId="0" borderId="19" xfId="1" applyFont="1" applyBorder="1" applyAlignment="1">
      <alignment horizontal="left" vertical="top"/>
    </xf>
    <xf numFmtId="0" fontId="6" fillId="0" borderId="25" xfId="1" applyFont="1" applyBorder="1" applyAlignment="1">
      <alignment horizontal="left" vertical="top"/>
    </xf>
    <xf numFmtId="0" fontId="6" fillId="0" borderId="26" xfId="1" applyFont="1" applyBorder="1" applyAlignment="1">
      <alignment horizontal="left" vertical="top"/>
    </xf>
    <xf numFmtId="15" fontId="6" fillId="0" borderId="4" xfId="1" applyNumberFormat="1" applyFont="1" applyBorder="1" applyAlignment="1">
      <alignment horizontal="center" vertical="top"/>
    </xf>
    <xf numFmtId="0" fontId="6" fillId="0" borderId="4" xfId="1" applyFont="1" applyBorder="1" applyAlignment="1">
      <alignment horizontal="center" vertical="top"/>
    </xf>
    <xf numFmtId="0" fontId="5" fillId="0" borderId="3" xfId="1" applyFont="1" applyBorder="1" applyAlignment="1">
      <alignment horizontal="left"/>
    </xf>
    <xf numFmtId="14" fontId="8" fillId="0" borderId="1" xfId="1" applyNumberFormat="1" applyFont="1" applyBorder="1" applyAlignment="1">
      <alignment horizontal="left" vertical="top" wrapText="1"/>
    </xf>
    <xf numFmtId="0" fontId="7" fillId="0" borderId="2" xfId="1" applyFont="1" applyBorder="1" applyAlignment="1">
      <alignment horizontal="left" vertical="top"/>
    </xf>
    <xf numFmtId="0" fontId="7" fillId="0" borderId="3" xfId="1" applyFont="1" applyBorder="1" applyAlignment="1">
      <alignment horizontal="left" vertical="top"/>
    </xf>
    <xf numFmtId="0" fontId="4" fillId="0" borderId="1" xfId="1" applyFont="1" applyBorder="1" applyAlignment="1">
      <alignment vertical="top"/>
    </xf>
    <xf numFmtId="0" fontId="4" fillId="0" borderId="2" xfId="1" applyFont="1" applyBorder="1" applyAlignment="1">
      <alignment vertical="top"/>
    </xf>
    <xf numFmtId="0" fontId="4" fillId="0" borderId="3" xfId="1" applyFont="1" applyBorder="1" applyAlignment="1">
      <alignment vertical="top"/>
    </xf>
    <xf numFmtId="4" fontId="6" fillId="0" borderId="1" xfId="1" applyNumberFormat="1" applyFont="1" applyBorder="1" applyAlignment="1">
      <alignment horizontal="center" vertical="top" wrapText="1"/>
    </xf>
    <xf numFmtId="0" fontId="23" fillId="0" borderId="4" xfId="1" applyFont="1" applyBorder="1" applyAlignment="1" applyProtection="1">
      <alignment horizontal="center" vertical="top"/>
      <protection locked="0"/>
    </xf>
    <xf numFmtId="0" fontId="23" fillId="0" borderId="22" xfId="1" applyFont="1" applyBorder="1" applyAlignment="1" applyProtection="1">
      <alignment horizontal="center" vertical="top"/>
      <protection locked="0"/>
    </xf>
    <xf numFmtId="0" fontId="24" fillId="0" borderId="16" xfId="1" applyFont="1" applyBorder="1" applyAlignment="1" applyProtection="1">
      <alignment horizontal="left" vertical="top"/>
      <protection locked="0"/>
    </xf>
    <xf numFmtId="0" fontId="24" fillId="0" borderId="1" xfId="1" applyFont="1" applyBorder="1" applyAlignment="1" applyProtection="1">
      <alignment horizontal="left" vertical="top"/>
      <protection locked="0"/>
    </xf>
    <xf numFmtId="0" fontId="24" fillId="0" borderId="4" xfId="1" applyFont="1" applyBorder="1" applyAlignment="1" applyProtection="1">
      <alignment horizontal="left" vertical="top" wrapText="1"/>
      <protection locked="0"/>
    </xf>
    <xf numFmtId="0" fontId="24" fillId="0" borderId="22" xfId="1" applyFont="1" applyBorder="1" applyAlignment="1" applyProtection="1">
      <alignment horizontal="left" vertical="top" wrapText="1"/>
      <protection locked="0"/>
    </xf>
    <xf numFmtId="0" fontId="23" fillId="0" borderId="17" xfId="1" applyFont="1" applyBorder="1" applyAlignment="1" applyProtection="1">
      <alignment horizontal="center" vertical="top" wrapText="1"/>
      <protection locked="0"/>
    </xf>
    <xf numFmtId="0" fontId="23" fillId="0" borderId="2" xfId="1" applyFont="1" applyBorder="1" applyAlignment="1" applyProtection="1">
      <alignment horizontal="center" vertical="top" wrapText="1"/>
      <protection locked="0"/>
    </xf>
    <xf numFmtId="0" fontId="23" fillId="0" borderId="22" xfId="1" applyFont="1" applyBorder="1" applyAlignment="1" applyProtection="1">
      <alignment horizontal="center" vertical="top" wrapText="1"/>
      <protection locked="0"/>
    </xf>
    <xf numFmtId="0" fontId="23" fillId="0" borderId="16" xfId="1" applyFont="1" applyBorder="1" applyAlignment="1" applyProtection="1">
      <alignment horizontal="center" vertical="top" wrapText="1"/>
      <protection locked="0"/>
    </xf>
    <xf numFmtId="0" fontId="23" fillId="0" borderId="1" xfId="1" applyFont="1" applyBorder="1" applyAlignment="1" applyProtection="1">
      <alignment horizontal="center" vertical="top" wrapText="1"/>
      <protection locked="0"/>
    </xf>
    <xf numFmtId="9" fontId="23" fillId="0" borderId="4" xfId="1" applyNumberFormat="1" applyFont="1" applyBorder="1" applyAlignment="1" applyProtection="1">
      <alignment horizontal="center" vertical="center" wrapText="1"/>
      <protection hidden="1"/>
    </xf>
    <xf numFmtId="9" fontId="23" fillId="0" borderId="22" xfId="1" applyNumberFormat="1" applyFont="1" applyBorder="1" applyAlignment="1" applyProtection="1">
      <alignment horizontal="center" vertical="center" wrapText="1"/>
      <protection hidden="1"/>
    </xf>
    <xf numFmtId="9" fontId="23" fillId="0" borderId="24" xfId="1" applyNumberFormat="1" applyFont="1" applyBorder="1" applyAlignment="1" applyProtection="1">
      <alignment horizontal="center" vertical="center" wrapText="1"/>
      <protection hidden="1"/>
    </xf>
    <xf numFmtId="0" fontId="23" fillId="0" borderId="16" xfId="1" applyFont="1" applyBorder="1" applyAlignment="1" applyProtection="1">
      <alignment horizontal="center" vertical="top"/>
      <protection locked="0"/>
    </xf>
    <xf numFmtId="0" fontId="23" fillId="0" borderId="1" xfId="1" applyFont="1" applyBorder="1" applyAlignment="1" applyProtection="1">
      <alignment horizontal="center" vertical="top"/>
      <protection locked="0"/>
    </xf>
    <xf numFmtId="0" fontId="23" fillId="0" borderId="18" xfId="1" applyFont="1" applyBorder="1" applyAlignment="1" applyProtection="1">
      <alignment horizontal="center" vertical="top" wrapText="1"/>
      <protection locked="0"/>
    </xf>
    <xf numFmtId="0" fontId="23" fillId="0" borderId="19" xfId="1" applyFont="1" applyBorder="1" applyAlignment="1" applyProtection="1">
      <alignment horizontal="center" vertical="top" wrapText="1"/>
      <protection locked="0"/>
    </xf>
    <xf numFmtId="0" fontId="25" fillId="0" borderId="1" xfId="14" applyBorder="1" applyAlignment="1">
      <alignment horizontal="center" vertical="top"/>
    </xf>
    <xf numFmtId="0" fontId="6" fillId="0" borderId="2" xfId="1" applyFont="1" applyBorder="1" applyAlignment="1">
      <alignment horizontal="center" vertical="top"/>
    </xf>
    <xf numFmtId="0" fontId="4" fillId="0" borderId="6" xfId="1" applyFont="1" applyBorder="1" applyAlignment="1">
      <alignment horizontal="left" vertical="top" wrapText="1"/>
    </xf>
    <xf numFmtId="0" fontId="19" fillId="0" borderId="4" xfId="0" applyFont="1" applyBorder="1" applyAlignment="1">
      <alignment horizontal="left"/>
    </xf>
    <xf numFmtId="0" fontId="19" fillId="0" borderId="4" xfId="0" applyFont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4" fillId="0" borderId="4" xfId="10" applyFont="1" applyBorder="1" applyAlignment="1">
      <alignment horizontal="left"/>
    </xf>
  </cellXfs>
  <cellStyles count="15">
    <cellStyle name="Comma" xfId="13" builtinId="3"/>
    <cellStyle name="Comma 2" xfId="11"/>
    <cellStyle name="Excel Built-in Normal" xfId="2"/>
    <cellStyle name="Excel Built-in Normal 2" xfId="9"/>
    <cellStyle name="Hyperlink" xfId="14" builtinId="8"/>
    <cellStyle name="Normal" xfId="0" builtinId="0"/>
    <cellStyle name="Normal 2" xfId="3"/>
    <cellStyle name="Normal 2 2" xfId="8"/>
    <cellStyle name="Normal 2 3" xfId="6"/>
    <cellStyle name="Normal 3" xfId="1"/>
    <cellStyle name="Normal 3 2" xfId="7"/>
    <cellStyle name="Normal 3 3" xfId="12"/>
    <cellStyle name="Normal 3 4" xfId="5"/>
    <cellStyle name="Normal 4" xfId="10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2.jpeg"/><Relationship Id="rId3" Type="http://schemas.microsoft.com/office/2007/relationships/hdphoto" Target="../media/hdphoto1.wdp"/><Relationship Id="rId7" Type="http://schemas.openxmlformats.org/officeDocument/2006/relationships/image" Target="../media/image6.jpeg"/><Relationship Id="rId12" Type="http://schemas.openxmlformats.org/officeDocument/2006/relationships/image" Target="../media/image11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jpeg"/><Relationship Id="rId11" Type="http://schemas.openxmlformats.org/officeDocument/2006/relationships/image" Target="../media/image10.jpeg"/><Relationship Id="rId5" Type="http://schemas.openxmlformats.org/officeDocument/2006/relationships/image" Target="../media/image4.jpeg"/><Relationship Id="rId10" Type="http://schemas.openxmlformats.org/officeDocument/2006/relationships/image" Target="../media/image9.jpeg"/><Relationship Id="rId4" Type="http://schemas.openxmlformats.org/officeDocument/2006/relationships/image" Target="../media/image3.jpeg"/><Relationship Id="rId9" Type="http://schemas.openxmlformats.org/officeDocument/2006/relationships/image" Target="../media/image8.jpeg"/><Relationship Id="rId14" Type="http://schemas.openxmlformats.org/officeDocument/2006/relationships/image" Target="../media/image13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jpeg"/><Relationship Id="rId2" Type="http://schemas.openxmlformats.org/officeDocument/2006/relationships/image" Target="../media/image17.jpeg"/><Relationship Id="rId1" Type="http://schemas.openxmlformats.org/officeDocument/2006/relationships/image" Target="../media/image16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jpeg"/><Relationship Id="rId1" Type="http://schemas.openxmlformats.org/officeDocument/2006/relationships/image" Target="../media/image19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602881</xdr:colOff>
      <xdr:row>194</xdr:row>
      <xdr:rowOff>79037</xdr:rowOff>
    </xdr:from>
    <xdr:to>
      <xdr:col>9</xdr:col>
      <xdr:colOff>193588</xdr:colOff>
      <xdr:row>213</xdr:row>
      <xdr:rowOff>59536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02881" y="45818087"/>
          <a:ext cx="5600982" cy="359999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602880</xdr:colOff>
      <xdr:row>175</xdr:row>
      <xdr:rowOff>0</xdr:rowOff>
    </xdr:from>
    <xdr:to>
      <xdr:col>9</xdr:col>
      <xdr:colOff>193587</xdr:colOff>
      <xdr:row>193</xdr:row>
      <xdr:rowOff>170999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02880" y="42119550"/>
          <a:ext cx="5600982" cy="359999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11</xdr:col>
      <xdr:colOff>34529</xdr:colOff>
      <xdr:row>133</xdr:row>
      <xdr:rowOff>152400</xdr:rowOff>
    </xdr:from>
    <xdr:to>
      <xdr:col>11</xdr:col>
      <xdr:colOff>406004</xdr:colOff>
      <xdr:row>135</xdr:row>
      <xdr:rowOff>47297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7721204" y="34270950"/>
          <a:ext cx="371475" cy="2758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/>
            <a:t>1D</a:t>
          </a:r>
        </a:p>
      </xdr:txBody>
    </xdr:sp>
    <xdr:clientData/>
  </xdr:twoCellAnchor>
  <xdr:twoCellAnchor>
    <xdr:from>
      <xdr:col>12</xdr:col>
      <xdr:colOff>156488</xdr:colOff>
      <xdr:row>132</xdr:row>
      <xdr:rowOff>15875</xdr:rowOff>
    </xdr:from>
    <xdr:to>
      <xdr:col>12</xdr:col>
      <xdr:colOff>527634</xdr:colOff>
      <xdr:row>133</xdr:row>
      <xdr:rowOff>101272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205113" y="33124775"/>
          <a:ext cx="371146" cy="2758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T3</a:t>
          </a:r>
        </a:p>
      </xdr:txBody>
    </xdr:sp>
    <xdr:clientData/>
  </xdr:twoCellAnchor>
  <xdr:twoCellAnchor>
    <xdr:from>
      <xdr:col>13</xdr:col>
      <xdr:colOff>526560</xdr:colOff>
      <xdr:row>134</xdr:row>
      <xdr:rowOff>12026</xdr:rowOff>
    </xdr:from>
    <xdr:to>
      <xdr:col>14</xdr:col>
      <xdr:colOff>259531</xdr:colOff>
      <xdr:row>135</xdr:row>
      <xdr:rowOff>97423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9184785" y="33501926"/>
          <a:ext cx="342571" cy="2758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1D</a:t>
          </a:r>
        </a:p>
      </xdr:txBody>
    </xdr:sp>
    <xdr:clientData/>
  </xdr:twoCellAnchor>
  <xdr:twoCellAnchor>
    <xdr:from>
      <xdr:col>14</xdr:col>
      <xdr:colOff>329220</xdr:colOff>
      <xdr:row>134</xdr:row>
      <xdr:rowOff>2501</xdr:rowOff>
    </xdr:from>
    <xdr:to>
      <xdr:col>15</xdr:col>
      <xdr:colOff>62191</xdr:colOff>
      <xdr:row>135</xdr:row>
      <xdr:rowOff>87898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9597045" y="33492401"/>
          <a:ext cx="342571" cy="2758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1D</a:t>
          </a:r>
        </a:p>
      </xdr:txBody>
    </xdr:sp>
    <xdr:clientData/>
  </xdr:twoCellAnchor>
  <xdr:twoCellAnchor>
    <xdr:from>
      <xdr:col>10</xdr:col>
      <xdr:colOff>575362</xdr:colOff>
      <xdr:row>129</xdr:row>
      <xdr:rowOff>142874</xdr:rowOff>
    </xdr:from>
    <xdr:to>
      <xdr:col>21</xdr:col>
      <xdr:colOff>390525</xdr:colOff>
      <xdr:row>159</xdr:row>
      <xdr:rowOff>147637</xdr:rowOff>
    </xdr:to>
    <xdr:grpSp>
      <xdr:nvGrpSpPr>
        <xdr:cNvPr id="4" name="Group 3"/>
        <xdr:cNvGrpSpPr/>
      </xdr:nvGrpSpPr>
      <xdr:grpSpPr>
        <a:xfrm>
          <a:off x="7657480" y="33570021"/>
          <a:ext cx="6471457" cy="5719763"/>
          <a:chOff x="251512" y="33689924"/>
          <a:chExt cx="6520763" cy="5719763"/>
        </a:xfrm>
      </xdr:grpSpPr>
      <xdr:pic>
        <xdr:nvPicPr>
          <xdr:cNvPr id="26" name="Picture 25" descr="https://vsjcllp.vsjadon.com/upload/insp-236351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257675" y="36871275"/>
            <a:ext cx="1898259" cy="25336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7" name="Picture 26" descr="https://vsjcllp.vsjadon.com/upload/insp-236351-93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800100" y="36876037"/>
            <a:ext cx="3375072" cy="25336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9" name="Picture 28" descr="https://vsjcllp.vsjadon.com/upload/insp-236351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657474" y="33704211"/>
            <a:ext cx="4114801" cy="308896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" name="Picture 12" descr="https://vsjcllp.vsjadon.com/upload/insp-236351-87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51512" y="33689924"/>
            <a:ext cx="2319301" cy="30956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 txBox="1"/>
        </xdr:nvSpPr>
        <xdr:spPr>
          <a:xfrm>
            <a:off x="251512" y="33689924"/>
            <a:ext cx="371475" cy="275897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100" b="1"/>
              <a:t>1D</a:t>
            </a:r>
          </a:p>
        </xdr:txBody>
      </xdr:sp>
    </xdr:grpSp>
    <xdr:clientData/>
  </xdr:twoCellAnchor>
  <xdr:twoCellAnchor>
    <xdr:from>
      <xdr:col>0</xdr:col>
      <xdr:colOff>556098</xdr:colOff>
      <xdr:row>130</xdr:row>
      <xdr:rowOff>36980</xdr:rowOff>
    </xdr:from>
    <xdr:to>
      <xdr:col>9</xdr:col>
      <xdr:colOff>409377</xdr:colOff>
      <xdr:row>171</xdr:row>
      <xdr:rowOff>125604</xdr:rowOff>
    </xdr:to>
    <xdr:grpSp>
      <xdr:nvGrpSpPr>
        <xdr:cNvPr id="3" name="Group 2"/>
        <xdr:cNvGrpSpPr/>
      </xdr:nvGrpSpPr>
      <xdr:grpSpPr>
        <a:xfrm>
          <a:off x="556098" y="33654627"/>
          <a:ext cx="5870838" cy="7899124"/>
          <a:chOff x="555952" y="33987393"/>
          <a:chExt cx="5866599" cy="7899124"/>
        </a:xfrm>
      </xdr:grpSpPr>
      <xdr:grpSp>
        <xdr:nvGrpSpPr>
          <xdr:cNvPr id="2" name="Group 1"/>
          <xdr:cNvGrpSpPr/>
        </xdr:nvGrpSpPr>
        <xdr:grpSpPr>
          <a:xfrm>
            <a:off x="555952" y="33987393"/>
            <a:ext cx="5683248" cy="7899124"/>
            <a:chOff x="555495" y="33374480"/>
            <a:chExt cx="5680503" cy="7899124"/>
          </a:xfrm>
        </xdr:grpSpPr>
        <xdr:grpSp>
          <xdr:nvGrpSpPr>
            <xdr:cNvPr id="16" name="Group 15"/>
            <xdr:cNvGrpSpPr/>
          </xdr:nvGrpSpPr>
          <xdr:grpSpPr>
            <a:xfrm>
              <a:off x="574862" y="33374480"/>
              <a:ext cx="5661136" cy="7899124"/>
              <a:chOff x="474366" y="-101462"/>
              <a:chExt cx="5668178" cy="7899124"/>
            </a:xfrm>
          </xdr:grpSpPr>
          <xdr:pic>
            <xdr:nvPicPr>
              <xdr:cNvPr id="17" name="Picture 16" descr="https://vsjcllp.vsjadon.com/upload/insp-246806-1525.jpg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8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4545808" y="5794708"/>
                <a:ext cx="1545785" cy="2002954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18" name="Picture 17" descr="https://vsjcllp.vsjadon.com/upload/insp-246806-862.jpg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9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719649" y="-82412"/>
                <a:ext cx="2649846" cy="3536811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19" name="Picture 18" descr="https://vsjcllp.vsjadon.com/upload/insp-246806-860.jpg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0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3492698" y="-101462"/>
                <a:ext cx="2649846" cy="3536811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23" name="Picture 22" descr="https://vsjcllp.vsjadon.com/upload/insp-246806-931.jpg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1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2925273" y="5794708"/>
                <a:ext cx="1545785" cy="2002954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24" name="Picture 23" descr="https://vsjcllp.vsjadon.com/upload/insp-246806-922.jpg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2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474366" y="3551357"/>
                <a:ext cx="2877333" cy="2160000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pic>
          <xdr:nvPicPr>
            <xdr:cNvPr id="25" name="Picture 24" descr="https://vsjcllp.vsjadon.com/upload/insp-246806-880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55495" y="39270214"/>
              <a:ext cx="2370900" cy="1978639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30" name="Picture 29" descr="https://vsjcllp.vsjadon.com/upload/insp-246806-87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32947" y="37652916"/>
            <a:ext cx="2889604" cy="2160000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6</xdr:col>
      <xdr:colOff>169236</xdr:colOff>
      <xdr:row>22</xdr:row>
      <xdr:rowOff>103990</xdr:rowOff>
    </xdr:to>
    <xdr:pic>
      <xdr:nvPicPr>
        <xdr:cNvPr id="2" name="Picture 1" descr="adhiraj-capital-city-oreka-1007.jpg (816×676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371600" y="182880"/>
          <a:ext cx="2607636" cy="394447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334947</xdr:colOff>
      <xdr:row>12</xdr:row>
      <xdr:rowOff>64500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70294" y="190500"/>
          <a:ext cx="1545182" cy="2160000"/>
        </a:xfrm>
        <a:prstGeom prst="rect">
          <a:avLst/>
        </a:prstGeom>
      </xdr:spPr>
    </xdr:pic>
    <xdr:clientData/>
  </xdr:twoCellAnchor>
  <xdr:twoCellAnchor editAs="oneCell">
    <xdr:from>
      <xdr:col>9</xdr:col>
      <xdr:colOff>549089</xdr:colOff>
      <xdr:row>0</xdr:row>
      <xdr:rowOff>179294</xdr:rowOff>
    </xdr:from>
    <xdr:to>
      <xdr:col>12</xdr:col>
      <xdr:colOff>278918</xdr:colOff>
      <xdr:row>12</xdr:row>
      <xdr:rowOff>53294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29618" y="179294"/>
          <a:ext cx="1545182" cy="216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17</xdr:row>
      <xdr:rowOff>0</xdr:rowOff>
    </xdr:from>
    <xdr:to>
      <xdr:col>9</xdr:col>
      <xdr:colOff>591881</xdr:colOff>
      <xdr:row>28</xdr:row>
      <xdr:rowOff>64500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7425" y="3238500"/>
          <a:ext cx="1620581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211492</xdr:colOff>
      <xdr:row>17</xdr:row>
      <xdr:rowOff>0</xdr:rowOff>
    </xdr:from>
    <xdr:to>
      <xdr:col>13</xdr:col>
      <xdr:colOff>3273</xdr:colOff>
      <xdr:row>28</xdr:row>
      <xdr:rowOff>64500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17217" y="3238500"/>
          <a:ext cx="1620581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15</xdr:row>
      <xdr:rowOff>0</xdr:rowOff>
    </xdr:from>
    <xdr:to>
      <xdr:col>6</xdr:col>
      <xdr:colOff>30296</xdr:colOff>
      <xdr:row>33</xdr:row>
      <xdr:rowOff>171000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9601" y="3619500"/>
          <a:ext cx="7050220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35</xdr:row>
      <xdr:rowOff>18372</xdr:rowOff>
    </xdr:from>
    <xdr:to>
      <xdr:col>6</xdr:col>
      <xdr:colOff>30295</xdr:colOff>
      <xdr:row>53</xdr:row>
      <xdr:rowOff>189372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9600" y="7447872"/>
          <a:ext cx="7050220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314906</xdr:colOff>
      <xdr:row>15</xdr:row>
      <xdr:rowOff>0</xdr:rowOff>
    </xdr:from>
    <xdr:to>
      <xdr:col>15</xdr:col>
      <xdr:colOff>183276</xdr:colOff>
      <xdr:row>33</xdr:row>
      <xdr:rowOff>171000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44431" y="3619500"/>
          <a:ext cx="654539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5MaZvnJPt4EeNDoo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4"/>
  <sheetViews>
    <sheetView tabSelected="1" view="pageBreakPreview" topLeftCell="A138" zoomScale="85" zoomScaleNormal="100" zoomScaleSheetLayoutView="85" zoomScalePageLayoutView="85" workbookViewId="0">
      <selection activeCell="M164" sqref="M164"/>
    </sheetView>
  </sheetViews>
  <sheetFormatPr defaultRowHeight="15" x14ac:dyDescent="0.25"/>
  <cols>
    <col min="1" max="1" width="10.28515625" style="46" customWidth="1"/>
    <col min="2" max="2" width="12.85546875" style="46" customWidth="1"/>
    <col min="3" max="3" width="14.42578125" style="46" customWidth="1"/>
    <col min="4" max="4" width="7.28515625" style="46" customWidth="1"/>
    <col min="5" max="5" width="5.5703125" style="46" customWidth="1"/>
    <col min="6" max="6" width="8.85546875" style="46" customWidth="1"/>
    <col min="7" max="8" width="9.85546875" style="46" customWidth="1"/>
    <col min="9" max="9" width="11.140625" style="46" customWidth="1"/>
    <col min="10" max="10" width="16" style="46" customWidth="1"/>
    <col min="11" max="253" width="9.140625" style="46"/>
    <col min="254" max="254" width="8.7109375" style="46" customWidth="1"/>
    <col min="255" max="255" width="9.85546875" style="46" customWidth="1"/>
    <col min="256" max="256" width="14.42578125" style="46" customWidth="1"/>
    <col min="257" max="257" width="7.28515625" style="46" customWidth="1"/>
    <col min="258" max="258" width="5.5703125" style="46" customWidth="1"/>
    <col min="259" max="259" width="9" style="46" customWidth="1"/>
    <col min="260" max="261" width="9.85546875" style="46" customWidth="1"/>
    <col min="262" max="262" width="11.140625" style="46" customWidth="1"/>
    <col min="263" max="263" width="2.85546875" style="46" customWidth="1"/>
    <col min="264" max="264" width="3.5703125" style="46" customWidth="1"/>
    <col min="265" max="509" width="9.140625" style="46"/>
    <col min="510" max="510" width="8.7109375" style="46" customWidth="1"/>
    <col min="511" max="511" width="9.85546875" style="46" customWidth="1"/>
    <col min="512" max="512" width="14.42578125" style="46" customWidth="1"/>
    <col min="513" max="513" width="7.28515625" style="46" customWidth="1"/>
    <col min="514" max="514" width="5.5703125" style="46" customWidth="1"/>
    <col min="515" max="515" width="9" style="46" customWidth="1"/>
    <col min="516" max="517" width="9.85546875" style="46" customWidth="1"/>
    <col min="518" max="518" width="11.140625" style="46" customWidth="1"/>
    <col min="519" max="519" width="2.85546875" style="46" customWidth="1"/>
    <col min="520" max="520" width="3.5703125" style="46" customWidth="1"/>
    <col min="521" max="765" width="9.140625" style="46"/>
    <col min="766" max="766" width="8.7109375" style="46" customWidth="1"/>
    <col min="767" max="767" width="9.85546875" style="46" customWidth="1"/>
    <col min="768" max="768" width="14.42578125" style="46" customWidth="1"/>
    <col min="769" max="769" width="7.28515625" style="46" customWidth="1"/>
    <col min="770" max="770" width="5.5703125" style="46" customWidth="1"/>
    <col min="771" max="771" width="9" style="46" customWidth="1"/>
    <col min="772" max="773" width="9.85546875" style="46" customWidth="1"/>
    <col min="774" max="774" width="11.140625" style="46" customWidth="1"/>
    <col min="775" max="775" width="2.85546875" style="46" customWidth="1"/>
    <col min="776" max="776" width="3.5703125" style="46" customWidth="1"/>
    <col min="777" max="1021" width="9.140625" style="46"/>
    <col min="1022" max="1022" width="8.7109375" style="46" customWidth="1"/>
    <col min="1023" max="1023" width="9.85546875" style="46" customWidth="1"/>
    <col min="1024" max="1024" width="14.42578125" style="46" customWidth="1"/>
    <col min="1025" max="1025" width="7.28515625" style="46" customWidth="1"/>
    <col min="1026" max="1026" width="5.5703125" style="46" customWidth="1"/>
    <col min="1027" max="1027" width="9" style="46" customWidth="1"/>
    <col min="1028" max="1029" width="9.85546875" style="46" customWidth="1"/>
    <col min="1030" max="1030" width="11.140625" style="46" customWidth="1"/>
    <col min="1031" max="1031" width="2.85546875" style="46" customWidth="1"/>
    <col min="1032" max="1032" width="3.5703125" style="46" customWidth="1"/>
    <col min="1033" max="1277" width="9.140625" style="46"/>
    <col min="1278" max="1278" width="8.7109375" style="46" customWidth="1"/>
    <col min="1279" max="1279" width="9.85546875" style="46" customWidth="1"/>
    <col min="1280" max="1280" width="14.42578125" style="46" customWidth="1"/>
    <col min="1281" max="1281" width="7.28515625" style="46" customWidth="1"/>
    <col min="1282" max="1282" width="5.5703125" style="46" customWidth="1"/>
    <col min="1283" max="1283" width="9" style="46" customWidth="1"/>
    <col min="1284" max="1285" width="9.85546875" style="46" customWidth="1"/>
    <col min="1286" max="1286" width="11.140625" style="46" customWidth="1"/>
    <col min="1287" max="1287" width="2.85546875" style="46" customWidth="1"/>
    <col min="1288" max="1288" width="3.5703125" style="46" customWidth="1"/>
    <col min="1289" max="1533" width="9.140625" style="46"/>
    <col min="1534" max="1534" width="8.7109375" style="46" customWidth="1"/>
    <col min="1535" max="1535" width="9.85546875" style="46" customWidth="1"/>
    <col min="1536" max="1536" width="14.42578125" style="46" customWidth="1"/>
    <col min="1537" max="1537" width="7.28515625" style="46" customWidth="1"/>
    <col min="1538" max="1538" width="5.5703125" style="46" customWidth="1"/>
    <col min="1539" max="1539" width="9" style="46" customWidth="1"/>
    <col min="1540" max="1541" width="9.85546875" style="46" customWidth="1"/>
    <col min="1542" max="1542" width="11.140625" style="46" customWidth="1"/>
    <col min="1543" max="1543" width="2.85546875" style="46" customWidth="1"/>
    <col min="1544" max="1544" width="3.5703125" style="46" customWidth="1"/>
    <col min="1545" max="1789" width="9.140625" style="46"/>
    <col min="1790" max="1790" width="8.7109375" style="46" customWidth="1"/>
    <col min="1791" max="1791" width="9.85546875" style="46" customWidth="1"/>
    <col min="1792" max="1792" width="14.42578125" style="46" customWidth="1"/>
    <col min="1793" max="1793" width="7.28515625" style="46" customWidth="1"/>
    <col min="1794" max="1794" width="5.5703125" style="46" customWidth="1"/>
    <col min="1795" max="1795" width="9" style="46" customWidth="1"/>
    <col min="1796" max="1797" width="9.85546875" style="46" customWidth="1"/>
    <col min="1798" max="1798" width="11.140625" style="46" customWidth="1"/>
    <col min="1799" max="1799" width="2.85546875" style="46" customWidth="1"/>
    <col min="1800" max="1800" width="3.5703125" style="46" customWidth="1"/>
    <col min="1801" max="2045" width="9.140625" style="46"/>
    <col min="2046" max="2046" width="8.7109375" style="46" customWidth="1"/>
    <col min="2047" max="2047" width="9.85546875" style="46" customWidth="1"/>
    <col min="2048" max="2048" width="14.42578125" style="46" customWidth="1"/>
    <col min="2049" max="2049" width="7.28515625" style="46" customWidth="1"/>
    <col min="2050" max="2050" width="5.5703125" style="46" customWidth="1"/>
    <col min="2051" max="2051" width="9" style="46" customWidth="1"/>
    <col min="2052" max="2053" width="9.85546875" style="46" customWidth="1"/>
    <col min="2054" max="2054" width="11.140625" style="46" customWidth="1"/>
    <col min="2055" max="2055" width="2.85546875" style="46" customWidth="1"/>
    <col min="2056" max="2056" width="3.5703125" style="46" customWidth="1"/>
    <col min="2057" max="2301" width="9.140625" style="46"/>
    <col min="2302" max="2302" width="8.7109375" style="46" customWidth="1"/>
    <col min="2303" max="2303" width="9.85546875" style="46" customWidth="1"/>
    <col min="2304" max="2304" width="14.42578125" style="46" customWidth="1"/>
    <col min="2305" max="2305" width="7.28515625" style="46" customWidth="1"/>
    <col min="2306" max="2306" width="5.5703125" style="46" customWidth="1"/>
    <col min="2307" max="2307" width="9" style="46" customWidth="1"/>
    <col min="2308" max="2309" width="9.85546875" style="46" customWidth="1"/>
    <col min="2310" max="2310" width="11.140625" style="46" customWidth="1"/>
    <col min="2311" max="2311" width="2.85546875" style="46" customWidth="1"/>
    <col min="2312" max="2312" width="3.5703125" style="46" customWidth="1"/>
    <col min="2313" max="2557" width="9.140625" style="46"/>
    <col min="2558" max="2558" width="8.7109375" style="46" customWidth="1"/>
    <col min="2559" max="2559" width="9.85546875" style="46" customWidth="1"/>
    <col min="2560" max="2560" width="14.42578125" style="46" customWidth="1"/>
    <col min="2561" max="2561" width="7.28515625" style="46" customWidth="1"/>
    <col min="2562" max="2562" width="5.5703125" style="46" customWidth="1"/>
    <col min="2563" max="2563" width="9" style="46" customWidth="1"/>
    <col min="2564" max="2565" width="9.85546875" style="46" customWidth="1"/>
    <col min="2566" max="2566" width="11.140625" style="46" customWidth="1"/>
    <col min="2567" max="2567" width="2.85546875" style="46" customWidth="1"/>
    <col min="2568" max="2568" width="3.5703125" style="46" customWidth="1"/>
    <col min="2569" max="2813" width="9.140625" style="46"/>
    <col min="2814" max="2814" width="8.7109375" style="46" customWidth="1"/>
    <col min="2815" max="2815" width="9.85546875" style="46" customWidth="1"/>
    <col min="2816" max="2816" width="14.42578125" style="46" customWidth="1"/>
    <col min="2817" max="2817" width="7.28515625" style="46" customWidth="1"/>
    <col min="2818" max="2818" width="5.5703125" style="46" customWidth="1"/>
    <col min="2819" max="2819" width="9" style="46" customWidth="1"/>
    <col min="2820" max="2821" width="9.85546875" style="46" customWidth="1"/>
    <col min="2822" max="2822" width="11.140625" style="46" customWidth="1"/>
    <col min="2823" max="2823" width="2.85546875" style="46" customWidth="1"/>
    <col min="2824" max="2824" width="3.5703125" style="46" customWidth="1"/>
    <col min="2825" max="3069" width="9.140625" style="46"/>
    <col min="3070" max="3070" width="8.7109375" style="46" customWidth="1"/>
    <col min="3071" max="3071" width="9.85546875" style="46" customWidth="1"/>
    <col min="3072" max="3072" width="14.42578125" style="46" customWidth="1"/>
    <col min="3073" max="3073" width="7.28515625" style="46" customWidth="1"/>
    <col min="3074" max="3074" width="5.5703125" style="46" customWidth="1"/>
    <col min="3075" max="3075" width="9" style="46" customWidth="1"/>
    <col min="3076" max="3077" width="9.85546875" style="46" customWidth="1"/>
    <col min="3078" max="3078" width="11.140625" style="46" customWidth="1"/>
    <col min="3079" max="3079" width="2.85546875" style="46" customWidth="1"/>
    <col min="3080" max="3080" width="3.5703125" style="46" customWidth="1"/>
    <col min="3081" max="3325" width="9.140625" style="46"/>
    <col min="3326" max="3326" width="8.7109375" style="46" customWidth="1"/>
    <col min="3327" max="3327" width="9.85546875" style="46" customWidth="1"/>
    <col min="3328" max="3328" width="14.42578125" style="46" customWidth="1"/>
    <col min="3329" max="3329" width="7.28515625" style="46" customWidth="1"/>
    <col min="3330" max="3330" width="5.5703125" style="46" customWidth="1"/>
    <col min="3331" max="3331" width="9" style="46" customWidth="1"/>
    <col min="3332" max="3333" width="9.85546875" style="46" customWidth="1"/>
    <col min="3334" max="3334" width="11.140625" style="46" customWidth="1"/>
    <col min="3335" max="3335" width="2.85546875" style="46" customWidth="1"/>
    <col min="3336" max="3336" width="3.5703125" style="46" customWidth="1"/>
    <col min="3337" max="3581" width="9.140625" style="46"/>
    <col min="3582" max="3582" width="8.7109375" style="46" customWidth="1"/>
    <col min="3583" max="3583" width="9.85546875" style="46" customWidth="1"/>
    <col min="3584" max="3584" width="14.42578125" style="46" customWidth="1"/>
    <col min="3585" max="3585" width="7.28515625" style="46" customWidth="1"/>
    <col min="3586" max="3586" width="5.5703125" style="46" customWidth="1"/>
    <col min="3587" max="3587" width="9" style="46" customWidth="1"/>
    <col min="3588" max="3589" width="9.85546875" style="46" customWidth="1"/>
    <col min="3590" max="3590" width="11.140625" style="46" customWidth="1"/>
    <col min="3591" max="3591" width="2.85546875" style="46" customWidth="1"/>
    <col min="3592" max="3592" width="3.5703125" style="46" customWidth="1"/>
    <col min="3593" max="3837" width="9.140625" style="46"/>
    <col min="3838" max="3838" width="8.7109375" style="46" customWidth="1"/>
    <col min="3839" max="3839" width="9.85546875" style="46" customWidth="1"/>
    <col min="3840" max="3840" width="14.42578125" style="46" customWidth="1"/>
    <col min="3841" max="3841" width="7.28515625" style="46" customWidth="1"/>
    <col min="3842" max="3842" width="5.5703125" style="46" customWidth="1"/>
    <col min="3843" max="3843" width="9" style="46" customWidth="1"/>
    <col min="3844" max="3845" width="9.85546875" style="46" customWidth="1"/>
    <col min="3846" max="3846" width="11.140625" style="46" customWidth="1"/>
    <col min="3847" max="3847" width="2.85546875" style="46" customWidth="1"/>
    <col min="3848" max="3848" width="3.5703125" style="46" customWidth="1"/>
    <col min="3849" max="4093" width="9.140625" style="46"/>
    <col min="4094" max="4094" width="8.7109375" style="46" customWidth="1"/>
    <col min="4095" max="4095" width="9.85546875" style="46" customWidth="1"/>
    <col min="4096" max="4096" width="14.42578125" style="46" customWidth="1"/>
    <col min="4097" max="4097" width="7.28515625" style="46" customWidth="1"/>
    <col min="4098" max="4098" width="5.5703125" style="46" customWidth="1"/>
    <col min="4099" max="4099" width="9" style="46" customWidth="1"/>
    <col min="4100" max="4101" width="9.85546875" style="46" customWidth="1"/>
    <col min="4102" max="4102" width="11.140625" style="46" customWidth="1"/>
    <col min="4103" max="4103" width="2.85546875" style="46" customWidth="1"/>
    <col min="4104" max="4104" width="3.5703125" style="46" customWidth="1"/>
    <col min="4105" max="4349" width="9.140625" style="46"/>
    <col min="4350" max="4350" width="8.7109375" style="46" customWidth="1"/>
    <col min="4351" max="4351" width="9.85546875" style="46" customWidth="1"/>
    <col min="4352" max="4352" width="14.42578125" style="46" customWidth="1"/>
    <col min="4353" max="4353" width="7.28515625" style="46" customWidth="1"/>
    <col min="4354" max="4354" width="5.5703125" style="46" customWidth="1"/>
    <col min="4355" max="4355" width="9" style="46" customWidth="1"/>
    <col min="4356" max="4357" width="9.85546875" style="46" customWidth="1"/>
    <col min="4358" max="4358" width="11.140625" style="46" customWidth="1"/>
    <col min="4359" max="4359" width="2.85546875" style="46" customWidth="1"/>
    <col min="4360" max="4360" width="3.5703125" style="46" customWidth="1"/>
    <col min="4361" max="4605" width="9.140625" style="46"/>
    <col min="4606" max="4606" width="8.7109375" style="46" customWidth="1"/>
    <col min="4607" max="4607" width="9.85546875" style="46" customWidth="1"/>
    <col min="4608" max="4608" width="14.42578125" style="46" customWidth="1"/>
    <col min="4609" max="4609" width="7.28515625" style="46" customWidth="1"/>
    <col min="4610" max="4610" width="5.5703125" style="46" customWidth="1"/>
    <col min="4611" max="4611" width="9" style="46" customWidth="1"/>
    <col min="4612" max="4613" width="9.85546875" style="46" customWidth="1"/>
    <col min="4614" max="4614" width="11.140625" style="46" customWidth="1"/>
    <col min="4615" max="4615" width="2.85546875" style="46" customWidth="1"/>
    <col min="4616" max="4616" width="3.5703125" style="46" customWidth="1"/>
    <col min="4617" max="4861" width="9.140625" style="46"/>
    <col min="4862" max="4862" width="8.7109375" style="46" customWidth="1"/>
    <col min="4863" max="4863" width="9.85546875" style="46" customWidth="1"/>
    <col min="4864" max="4864" width="14.42578125" style="46" customWidth="1"/>
    <col min="4865" max="4865" width="7.28515625" style="46" customWidth="1"/>
    <col min="4866" max="4866" width="5.5703125" style="46" customWidth="1"/>
    <col min="4867" max="4867" width="9" style="46" customWidth="1"/>
    <col min="4868" max="4869" width="9.85546875" style="46" customWidth="1"/>
    <col min="4870" max="4870" width="11.140625" style="46" customWidth="1"/>
    <col min="4871" max="4871" width="2.85546875" style="46" customWidth="1"/>
    <col min="4872" max="4872" width="3.5703125" style="46" customWidth="1"/>
    <col min="4873" max="5117" width="9.140625" style="46"/>
    <col min="5118" max="5118" width="8.7109375" style="46" customWidth="1"/>
    <col min="5119" max="5119" width="9.85546875" style="46" customWidth="1"/>
    <col min="5120" max="5120" width="14.42578125" style="46" customWidth="1"/>
    <col min="5121" max="5121" width="7.28515625" style="46" customWidth="1"/>
    <col min="5122" max="5122" width="5.5703125" style="46" customWidth="1"/>
    <col min="5123" max="5123" width="9" style="46" customWidth="1"/>
    <col min="5124" max="5125" width="9.85546875" style="46" customWidth="1"/>
    <col min="5126" max="5126" width="11.140625" style="46" customWidth="1"/>
    <col min="5127" max="5127" width="2.85546875" style="46" customWidth="1"/>
    <col min="5128" max="5128" width="3.5703125" style="46" customWidth="1"/>
    <col min="5129" max="5373" width="9.140625" style="46"/>
    <col min="5374" max="5374" width="8.7109375" style="46" customWidth="1"/>
    <col min="5375" max="5375" width="9.85546875" style="46" customWidth="1"/>
    <col min="5376" max="5376" width="14.42578125" style="46" customWidth="1"/>
    <col min="5377" max="5377" width="7.28515625" style="46" customWidth="1"/>
    <col min="5378" max="5378" width="5.5703125" style="46" customWidth="1"/>
    <col min="5379" max="5379" width="9" style="46" customWidth="1"/>
    <col min="5380" max="5381" width="9.85546875" style="46" customWidth="1"/>
    <col min="5382" max="5382" width="11.140625" style="46" customWidth="1"/>
    <col min="5383" max="5383" width="2.85546875" style="46" customWidth="1"/>
    <col min="5384" max="5384" width="3.5703125" style="46" customWidth="1"/>
    <col min="5385" max="5629" width="9.140625" style="46"/>
    <col min="5630" max="5630" width="8.7109375" style="46" customWidth="1"/>
    <col min="5631" max="5631" width="9.85546875" style="46" customWidth="1"/>
    <col min="5632" max="5632" width="14.42578125" style="46" customWidth="1"/>
    <col min="5633" max="5633" width="7.28515625" style="46" customWidth="1"/>
    <col min="5634" max="5634" width="5.5703125" style="46" customWidth="1"/>
    <col min="5635" max="5635" width="9" style="46" customWidth="1"/>
    <col min="5636" max="5637" width="9.85546875" style="46" customWidth="1"/>
    <col min="5638" max="5638" width="11.140625" style="46" customWidth="1"/>
    <col min="5639" max="5639" width="2.85546875" style="46" customWidth="1"/>
    <col min="5640" max="5640" width="3.5703125" style="46" customWidth="1"/>
    <col min="5641" max="5885" width="9.140625" style="46"/>
    <col min="5886" max="5886" width="8.7109375" style="46" customWidth="1"/>
    <col min="5887" max="5887" width="9.85546875" style="46" customWidth="1"/>
    <col min="5888" max="5888" width="14.42578125" style="46" customWidth="1"/>
    <col min="5889" max="5889" width="7.28515625" style="46" customWidth="1"/>
    <col min="5890" max="5890" width="5.5703125" style="46" customWidth="1"/>
    <col min="5891" max="5891" width="9" style="46" customWidth="1"/>
    <col min="5892" max="5893" width="9.85546875" style="46" customWidth="1"/>
    <col min="5894" max="5894" width="11.140625" style="46" customWidth="1"/>
    <col min="5895" max="5895" width="2.85546875" style="46" customWidth="1"/>
    <col min="5896" max="5896" width="3.5703125" style="46" customWidth="1"/>
    <col min="5897" max="6141" width="9.140625" style="46"/>
    <col min="6142" max="6142" width="8.7109375" style="46" customWidth="1"/>
    <col min="6143" max="6143" width="9.85546875" style="46" customWidth="1"/>
    <col min="6144" max="6144" width="14.42578125" style="46" customWidth="1"/>
    <col min="6145" max="6145" width="7.28515625" style="46" customWidth="1"/>
    <col min="6146" max="6146" width="5.5703125" style="46" customWidth="1"/>
    <col min="6147" max="6147" width="9" style="46" customWidth="1"/>
    <col min="6148" max="6149" width="9.85546875" style="46" customWidth="1"/>
    <col min="6150" max="6150" width="11.140625" style="46" customWidth="1"/>
    <col min="6151" max="6151" width="2.85546875" style="46" customWidth="1"/>
    <col min="6152" max="6152" width="3.5703125" style="46" customWidth="1"/>
    <col min="6153" max="6397" width="9.140625" style="46"/>
    <col min="6398" max="6398" width="8.7109375" style="46" customWidth="1"/>
    <col min="6399" max="6399" width="9.85546875" style="46" customWidth="1"/>
    <col min="6400" max="6400" width="14.42578125" style="46" customWidth="1"/>
    <col min="6401" max="6401" width="7.28515625" style="46" customWidth="1"/>
    <col min="6402" max="6402" width="5.5703125" style="46" customWidth="1"/>
    <col min="6403" max="6403" width="9" style="46" customWidth="1"/>
    <col min="6404" max="6405" width="9.85546875" style="46" customWidth="1"/>
    <col min="6406" max="6406" width="11.140625" style="46" customWidth="1"/>
    <col min="6407" max="6407" width="2.85546875" style="46" customWidth="1"/>
    <col min="6408" max="6408" width="3.5703125" style="46" customWidth="1"/>
    <col min="6409" max="6653" width="9.140625" style="46"/>
    <col min="6654" max="6654" width="8.7109375" style="46" customWidth="1"/>
    <col min="6655" max="6655" width="9.85546875" style="46" customWidth="1"/>
    <col min="6656" max="6656" width="14.42578125" style="46" customWidth="1"/>
    <col min="6657" max="6657" width="7.28515625" style="46" customWidth="1"/>
    <col min="6658" max="6658" width="5.5703125" style="46" customWidth="1"/>
    <col min="6659" max="6659" width="9" style="46" customWidth="1"/>
    <col min="6660" max="6661" width="9.85546875" style="46" customWidth="1"/>
    <col min="6662" max="6662" width="11.140625" style="46" customWidth="1"/>
    <col min="6663" max="6663" width="2.85546875" style="46" customWidth="1"/>
    <col min="6664" max="6664" width="3.5703125" style="46" customWidth="1"/>
    <col min="6665" max="6909" width="9.140625" style="46"/>
    <col min="6910" max="6910" width="8.7109375" style="46" customWidth="1"/>
    <col min="6911" max="6911" width="9.85546875" style="46" customWidth="1"/>
    <col min="6912" max="6912" width="14.42578125" style="46" customWidth="1"/>
    <col min="6913" max="6913" width="7.28515625" style="46" customWidth="1"/>
    <col min="6914" max="6914" width="5.5703125" style="46" customWidth="1"/>
    <col min="6915" max="6915" width="9" style="46" customWidth="1"/>
    <col min="6916" max="6917" width="9.85546875" style="46" customWidth="1"/>
    <col min="6918" max="6918" width="11.140625" style="46" customWidth="1"/>
    <col min="6919" max="6919" width="2.85546875" style="46" customWidth="1"/>
    <col min="6920" max="6920" width="3.5703125" style="46" customWidth="1"/>
    <col min="6921" max="7165" width="9.140625" style="46"/>
    <col min="7166" max="7166" width="8.7109375" style="46" customWidth="1"/>
    <col min="7167" max="7167" width="9.85546875" style="46" customWidth="1"/>
    <col min="7168" max="7168" width="14.42578125" style="46" customWidth="1"/>
    <col min="7169" max="7169" width="7.28515625" style="46" customWidth="1"/>
    <col min="7170" max="7170" width="5.5703125" style="46" customWidth="1"/>
    <col min="7171" max="7171" width="9" style="46" customWidth="1"/>
    <col min="7172" max="7173" width="9.85546875" style="46" customWidth="1"/>
    <col min="7174" max="7174" width="11.140625" style="46" customWidth="1"/>
    <col min="7175" max="7175" width="2.85546875" style="46" customWidth="1"/>
    <col min="7176" max="7176" width="3.5703125" style="46" customWidth="1"/>
    <col min="7177" max="7421" width="9.140625" style="46"/>
    <col min="7422" max="7422" width="8.7109375" style="46" customWidth="1"/>
    <col min="7423" max="7423" width="9.85546875" style="46" customWidth="1"/>
    <col min="7424" max="7424" width="14.42578125" style="46" customWidth="1"/>
    <col min="7425" max="7425" width="7.28515625" style="46" customWidth="1"/>
    <col min="7426" max="7426" width="5.5703125" style="46" customWidth="1"/>
    <col min="7427" max="7427" width="9" style="46" customWidth="1"/>
    <col min="7428" max="7429" width="9.85546875" style="46" customWidth="1"/>
    <col min="7430" max="7430" width="11.140625" style="46" customWidth="1"/>
    <col min="7431" max="7431" width="2.85546875" style="46" customWidth="1"/>
    <col min="7432" max="7432" width="3.5703125" style="46" customWidth="1"/>
    <col min="7433" max="7677" width="9.140625" style="46"/>
    <col min="7678" max="7678" width="8.7109375" style="46" customWidth="1"/>
    <col min="7679" max="7679" width="9.85546875" style="46" customWidth="1"/>
    <col min="7680" max="7680" width="14.42578125" style="46" customWidth="1"/>
    <col min="7681" max="7681" width="7.28515625" style="46" customWidth="1"/>
    <col min="7682" max="7682" width="5.5703125" style="46" customWidth="1"/>
    <col min="7683" max="7683" width="9" style="46" customWidth="1"/>
    <col min="7684" max="7685" width="9.85546875" style="46" customWidth="1"/>
    <col min="7686" max="7686" width="11.140625" style="46" customWidth="1"/>
    <col min="7687" max="7687" width="2.85546875" style="46" customWidth="1"/>
    <col min="7688" max="7688" width="3.5703125" style="46" customWidth="1"/>
    <col min="7689" max="7933" width="9.140625" style="46"/>
    <col min="7934" max="7934" width="8.7109375" style="46" customWidth="1"/>
    <col min="7935" max="7935" width="9.85546875" style="46" customWidth="1"/>
    <col min="7936" max="7936" width="14.42578125" style="46" customWidth="1"/>
    <col min="7937" max="7937" width="7.28515625" style="46" customWidth="1"/>
    <col min="7938" max="7938" width="5.5703125" style="46" customWidth="1"/>
    <col min="7939" max="7939" width="9" style="46" customWidth="1"/>
    <col min="7940" max="7941" width="9.85546875" style="46" customWidth="1"/>
    <col min="7942" max="7942" width="11.140625" style="46" customWidth="1"/>
    <col min="7943" max="7943" width="2.85546875" style="46" customWidth="1"/>
    <col min="7944" max="7944" width="3.5703125" style="46" customWidth="1"/>
    <col min="7945" max="8189" width="9.140625" style="46"/>
    <col min="8190" max="8190" width="8.7109375" style="46" customWidth="1"/>
    <col min="8191" max="8191" width="9.85546875" style="46" customWidth="1"/>
    <col min="8192" max="8192" width="14.42578125" style="46" customWidth="1"/>
    <col min="8193" max="8193" width="7.28515625" style="46" customWidth="1"/>
    <col min="8194" max="8194" width="5.5703125" style="46" customWidth="1"/>
    <col min="8195" max="8195" width="9" style="46" customWidth="1"/>
    <col min="8196" max="8197" width="9.85546875" style="46" customWidth="1"/>
    <col min="8198" max="8198" width="11.140625" style="46" customWidth="1"/>
    <col min="8199" max="8199" width="2.85546875" style="46" customWidth="1"/>
    <col min="8200" max="8200" width="3.5703125" style="46" customWidth="1"/>
    <col min="8201" max="8445" width="9.140625" style="46"/>
    <col min="8446" max="8446" width="8.7109375" style="46" customWidth="1"/>
    <col min="8447" max="8447" width="9.85546875" style="46" customWidth="1"/>
    <col min="8448" max="8448" width="14.42578125" style="46" customWidth="1"/>
    <col min="8449" max="8449" width="7.28515625" style="46" customWidth="1"/>
    <col min="8450" max="8450" width="5.5703125" style="46" customWidth="1"/>
    <col min="8451" max="8451" width="9" style="46" customWidth="1"/>
    <col min="8452" max="8453" width="9.85546875" style="46" customWidth="1"/>
    <col min="8454" max="8454" width="11.140625" style="46" customWidth="1"/>
    <col min="8455" max="8455" width="2.85546875" style="46" customWidth="1"/>
    <col min="8456" max="8456" width="3.5703125" style="46" customWidth="1"/>
    <col min="8457" max="8701" width="9.140625" style="46"/>
    <col min="8702" max="8702" width="8.7109375" style="46" customWidth="1"/>
    <col min="8703" max="8703" width="9.85546875" style="46" customWidth="1"/>
    <col min="8704" max="8704" width="14.42578125" style="46" customWidth="1"/>
    <col min="8705" max="8705" width="7.28515625" style="46" customWidth="1"/>
    <col min="8706" max="8706" width="5.5703125" style="46" customWidth="1"/>
    <col min="8707" max="8707" width="9" style="46" customWidth="1"/>
    <col min="8708" max="8709" width="9.85546875" style="46" customWidth="1"/>
    <col min="8710" max="8710" width="11.140625" style="46" customWidth="1"/>
    <col min="8711" max="8711" width="2.85546875" style="46" customWidth="1"/>
    <col min="8712" max="8712" width="3.5703125" style="46" customWidth="1"/>
    <col min="8713" max="8957" width="9.140625" style="46"/>
    <col min="8958" max="8958" width="8.7109375" style="46" customWidth="1"/>
    <col min="8959" max="8959" width="9.85546875" style="46" customWidth="1"/>
    <col min="8960" max="8960" width="14.42578125" style="46" customWidth="1"/>
    <col min="8961" max="8961" width="7.28515625" style="46" customWidth="1"/>
    <col min="8962" max="8962" width="5.5703125" style="46" customWidth="1"/>
    <col min="8963" max="8963" width="9" style="46" customWidth="1"/>
    <col min="8964" max="8965" width="9.85546875" style="46" customWidth="1"/>
    <col min="8966" max="8966" width="11.140625" style="46" customWidth="1"/>
    <col min="8967" max="8967" width="2.85546875" style="46" customWidth="1"/>
    <col min="8968" max="8968" width="3.5703125" style="46" customWidth="1"/>
    <col min="8969" max="9213" width="9.140625" style="46"/>
    <col min="9214" max="9214" width="8.7109375" style="46" customWidth="1"/>
    <col min="9215" max="9215" width="9.85546875" style="46" customWidth="1"/>
    <col min="9216" max="9216" width="14.42578125" style="46" customWidth="1"/>
    <col min="9217" max="9217" width="7.28515625" style="46" customWidth="1"/>
    <col min="9218" max="9218" width="5.5703125" style="46" customWidth="1"/>
    <col min="9219" max="9219" width="9" style="46" customWidth="1"/>
    <col min="9220" max="9221" width="9.85546875" style="46" customWidth="1"/>
    <col min="9222" max="9222" width="11.140625" style="46" customWidth="1"/>
    <col min="9223" max="9223" width="2.85546875" style="46" customWidth="1"/>
    <col min="9224" max="9224" width="3.5703125" style="46" customWidth="1"/>
    <col min="9225" max="9469" width="9.140625" style="46"/>
    <col min="9470" max="9470" width="8.7109375" style="46" customWidth="1"/>
    <col min="9471" max="9471" width="9.85546875" style="46" customWidth="1"/>
    <col min="9472" max="9472" width="14.42578125" style="46" customWidth="1"/>
    <col min="9473" max="9473" width="7.28515625" style="46" customWidth="1"/>
    <col min="9474" max="9474" width="5.5703125" style="46" customWidth="1"/>
    <col min="9475" max="9475" width="9" style="46" customWidth="1"/>
    <col min="9476" max="9477" width="9.85546875" style="46" customWidth="1"/>
    <col min="9478" max="9478" width="11.140625" style="46" customWidth="1"/>
    <col min="9479" max="9479" width="2.85546875" style="46" customWidth="1"/>
    <col min="9480" max="9480" width="3.5703125" style="46" customWidth="1"/>
    <col min="9481" max="9725" width="9.140625" style="46"/>
    <col min="9726" max="9726" width="8.7109375" style="46" customWidth="1"/>
    <col min="9727" max="9727" width="9.85546875" style="46" customWidth="1"/>
    <col min="9728" max="9728" width="14.42578125" style="46" customWidth="1"/>
    <col min="9729" max="9729" width="7.28515625" style="46" customWidth="1"/>
    <col min="9730" max="9730" width="5.5703125" style="46" customWidth="1"/>
    <col min="9731" max="9731" width="9" style="46" customWidth="1"/>
    <col min="9732" max="9733" width="9.85546875" style="46" customWidth="1"/>
    <col min="9734" max="9734" width="11.140625" style="46" customWidth="1"/>
    <col min="9735" max="9735" width="2.85546875" style="46" customWidth="1"/>
    <col min="9736" max="9736" width="3.5703125" style="46" customWidth="1"/>
    <col min="9737" max="9981" width="9.140625" style="46"/>
    <col min="9982" max="9982" width="8.7109375" style="46" customWidth="1"/>
    <col min="9983" max="9983" width="9.85546875" style="46" customWidth="1"/>
    <col min="9984" max="9984" width="14.42578125" style="46" customWidth="1"/>
    <col min="9985" max="9985" width="7.28515625" style="46" customWidth="1"/>
    <col min="9986" max="9986" width="5.5703125" style="46" customWidth="1"/>
    <col min="9987" max="9987" width="9" style="46" customWidth="1"/>
    <col min="9988" max="9989" width="9.85546875" style="46" customWidth="1"/>
    <col min="9990" max="9990" width="11.140625" style="46" customWidth="1"/>
    <col min="9991" max="9991" width="2.85546875" style="46" customWidth="1"/>
    <col min="9992" max="9992" width="3.5703125" style="46" customWidth="1"/>
    <col min="9993" max="10237" width="9.140625" style="46"/>
    <col min="10238" max="10238" width="8.7109375" style="46" customWidth="1"/>
    <col min="10239" max="10239" width="9.85546875" style="46" customWidth="1"/>
    <col min="10240" max="10240" width="14.42578125" style="46" customWidth="1"/>
    <col min="10241" max="10241" width="7.28515625" style="46" customWidth="1"/>
    <col min="10242" max="10242" width="5.5703125" style="46" customWidth="1"/>
    <col min="10243" max="10243" width="9" style="46" customWidth="1"/>
    <col min="10244" max="10245" width="9.85546875" style="46" customWidth="1"/>
    <col min="10246" max="10246" width="11.140625" style="46" customWidth="1"/>
    <col min="10247" max="10247" width="2.85546875" style="46" customWidth="1"/>
    <col min="10248" max="10248" width="3.5703125" style="46" customWidth="1"/>
    <col min="10249" max="10493" width="9.140625" style="46"/>
    <col min="10494" max="10494" width="8.7109375" style="46" customWidth="1"/>
    <col min="10495" max="10495" width="9.85546875" style="46" customWidth="1"/>
    <col min="10496" max="10496" width="14.42578125" style="46" customWidth="1"/>
    <col min="10497" max="10497" width="7.28515625" style="46" customWidth="1"/>
    <col min="10498" max="10498" width="5.5703125" style="46" customWidth="1"/>
    <col min="10499" max="10499" width="9" style="46" customWidth="1"/>
    <col min="10500" max="10501" width="9.85546875" style="46" customWidth="1"/>
    <col min="10502" max="10502" width="11.140625" style="46" customWidth="1"/>
    <col min="10503" max="10503" width="2.85546875" style="46" customWidth="1"/>
    <col min="10504" max="10504" width="3.5703125" style="46" customWidth="1"/>
    <col min="10505" max="10749" width="9.140625" style="46"/>
    <col min="10750" max="10750" width="8.7109375" style="46" customWidth="1"/>
    <col min="10751" max="10751" width="9.85546875" style="46" customWidth="1"/>
    <col min="10752" max="10752" width="14.42578125" style="46" customWidth="1"/>
    <col min="10753" max="10753" width="7.28515625" style="46" customWidth="1"/>
    <col min="10754" max="10754" width="5.5703125" style="46" customWidth="1"/>
    <col min="10755" max="10755" width="9" style="46" customWidth="1"/>
    <col min="10756" max="10757" width="9.85546875" style="46" customWidth="1"/>
    <col min="10758" max="10758" width="11.140625" style="46" customWidth="1"/>
    <col min="10759" max="10759" width="2.85546875" style="46" customWidth="1"/>
    <col min="10760" max="10760" width="3.5703125" style="46" customWidth="1"/>
    <col min="10761" max="11005" width="9.140625" style="46"/>
    <col min="11006" max="11006" width="8.7109375" style="46" customWidth="1"/>
    <col min="11007" max="11007" width="9.85546875" style="46" customWidth="1"/>
    <col min="11008" max="11008" width="14.42578125" style="46" customWidth="1"/>
    <col min="11009" max="11009" width="7.28515625" style="46" customWidth="1"/>
    <col min="11010" max="11010" width="5.5703125" style="46" customWidth="1"/>
    <col min="11011" max="11011" width="9" style="46" customWidth="1"/>
    <col min="11012" max="11013" width="9.85546875" style="46" customWidth="1"/>
    <col min="11014" max="11014" width="11.140625" style="46" customWidth="1"/>
    <col min="11015" max="11015" width="2.85546875" style="46" customWidth="1"/>
    <col min="11016" max="11016" width="3.5703125" style="46" customWidth="1"/>
    <col min="11017" max="11261" width="9.140625" style="46"/>
    <col min="11262" max="11262" width="8.7109375" style="46" customWidth="1"/>
    <col min="11263" max="11263" width="9.85546875" style="46" customWidth="1"/>
    <col min="11264" max="11264" width="14.42578125" style="46" customWidth="1"/>
    <col min="11265" max="11265" width="7.28515625" style="46" customWidth="1"/>
    <col min="11266" max="11266" width="5.5703125" style="46" customWidth="1"/>
    <col min="11267" max="11267" width="9" style="46" customWidth="1"/>
    <col min="11268" max="11269" width="9.85546875" style="46" customWidth="1"/>
    <col min="11270" max="11270" width="11.140625" style="46" customWidth="1"/>
    <col min="11271" max="11271" width="2.85546875" style="46" customWidth="1"/>
    <col min="11272" max="11272" width="3.5703125" style="46" customWidth="1"/>
    <col min="11273" max="11517" width="9.140625" style="46"/>
    <col min="11518" max="11518" width="8.7109375" style="46" customWidth="1"/>
    <col min="11519" max="11519" width="9.85546875" style="46" customWidth="1"/>
    <col min="11520" max="11520" width="14.42578125" style="46" customWidth="1"/>
    <col min="11521" max="11521" width="7.28515625" style="46" customWidth="1"/>
    <col min="11522" max="11522" width="5.5703125" style="46" customWidth="1"/>
    <col min="11523" max="11523" width="9" style="46" customWidth="1"/>
    <col min="11524" max="11525" width="9.85546875" style="46" customWidth="1"/>
    <col min="11526" max="11526" width="11.140625" style="46" customWidth="1"/>
    <col min="11527" max="11527" width="2.85546875" style="46" customWidth="1"/>
    <col min="11528" max="11528" width="3.5703125" style="46" customWidth="1"/>
    <col min="11529" max="11773" width="9.140625" style="46"/>
    <col min="11774" max="11774" width="8.7109375" style="46" customWidth="1"/>
    <col min="11775" max="11775" width="9.85546875" style="46" customWidth="1"/>
    <col min="11776" max="11776" width="14.42578125" style="46" customWidth="1"/>
    <col min="11777" max="11777" width="7.28515625" style="46" customWidth="1"/>
    <col min="11778" max="11778" width="5.5703125" style="46" customWidth="1"/>
    <col min="11779" max="11779" width="9" style="46" customWidth="1"/>
    <col min="11780" max="11781" width="9.85546875" style="46" customWidth="1"/>
    <col min="11782" max="11782" width="11.140625" style="46" customWidth="1"/>
    <col min="11783" max="11783" width="2.85546875" style="46" customWidth="1"/>
    <col min="11784" max="11784" width="3.5703125" style="46" customWidth="1"/>
    <col min="11785" max="12029" width="9.140625" style="46"/>
    <col min="12030" max="12030" width="8.7109375" style="46" customWidth="1"/>
    <col min="12031" max="12031" width="9.85546875" style="46" customWidth="1"/>
    <col min="12032" max="12032" width="14.42578125" style="46" customWidth="1"/>
    <col min="12033" max="12033" width="7.28515625" style="46" customWidth="1"/>
    <col min="12034" max="12034" width="5.5703125" style="46" customWidth="1"/>
    <col min="12035" max="12035" width="9" style="46" customWidth="1"/>
    <col min="12036" max="12037" width="9.85546875" style="46" customWidth="1"/>
    <col min="12038" max="12038" width="11.140625" style="46" customWidth="1"/>
    <col min="12039" max="12039" width="2.85546875" style="46" customWidth="1"/>
    <col min="12040" max="12040" width="3.5703125" style="46" customWidth="1"/>
    <col min="12041" max="12285" width="9.140625" style="46"/>
    <col min="12286" max="12286" width="8.7109375" style="46" customWidth="1"/>
    <col min="12287" max="12287" width="9.85546875" style="46" customWidth="1"/>
    <col min="12288" max="12288" width="14.42578125" style="46" customWidth="1"/>
    <col min="12289" max="12289" width="7.28515625" style="46" customWidth="1"/>
    <col min="12290" max="12290" width="5.5703125" style="46" customWidth="1"/>
    <col min="12291" max="12291" width="9" style="46" customWidth="1"/>
    <col min="12292" max="12293" width="9.85546875" style="46" customWidth="1"/>
    <col min="12294" max="12294" width="11.140625" style="46" customWidth="1"/>
    <col min="12295" max="12295" width="2.85546875" style="46" customWidth="1"/>
    <col min="12296" max="12296" width="3.5703125" style="46" customWidth="1"/>
    <col min="12297" max="12541" width="9.140625" style="46"/>
    <col min="12542" max="12542" width="8.7109375" style="46" customWidth="1"/>
    <col min="12543" max="12543" width="9.85546875" style="46" customWidth="1"/>
    <col min="12544" max="12544" width="14.42578125" style="46" customWidth="1"/>
    <col min="12545" max="12545" width="7.28515625" style="46" customWidth="1"/>
    <col min="12546" max="12546" width="5.5703125" style="46" customWidth="1"/>
    <col min="12547" max="12547" width="9" style="46" customWidth="1"/>
    <col min="12548" max="12549" width="9.85546875" style="46" customWidth="1"/>
    <col min="12550" max="12550" width="11.140625" style="46" customWidth="1"/>
    <col min="12551" max="12551" width="2.85546875" style="46" customWidth="1"/>
    <col min="12552" max="12552" width="3.5703125" style="46" customWidth="1"/>
    <col min="12553" max="12797" width="9.140625" style="46"/>
    <col min="12798" max="12798" width="8.7109375" style="46" customWidth="1"/>
    <col min="12799" max="12799" width="9.85546875" style="46" customWidth="1"/>
    <col min="12800" max="12800" width="14.42578125" style="46" customWidth="1"/>
    <col min="12801" max="12801" width="7.28515625" style="46" customWidth="1"/>
    <col min="12802" max="12802" width="5.5703125" style="46" customWidth="1"/>
    <col min="12803" max="12803" width="9" style="46" customWidth="1"/>
    <col min="12804" max="12805" width="9.85546875" style="46" customWidth="1"/>
    <col min="12806" max="12806" width="11.140625" style="46" customWidth="1"/>
    <col min="12807" max="12807" width="2.85546875" style="46" customWidth="1"/>
    <col min="12808" max="12808" width="3.5703125" style="46" customWidth="1"/>
    <col min="12809" max="13053" width="9.140625" style="46"/>
    <col min="13054" max="13054" width="8.7109375" style="46" customWidth="1"/>
    <col min="13055" max="13055" width="9.85546875" style="46" customWidth="1"/>
    <col min="13056" max="13056" width="14.42578125" style="46" customWidth="1"/>
    <col min="13057" max="13057" width="7.28515625" style="46" customWidth="1"/>
    <col min="13058" max="13058" width="5.5703125" style="46" customWidth="1"/>
    <col min="13059" max="13059" width="9" style="46" customWidth="1"/>
    <col min="13060" max="13061" width="9.85546875" style="46" customWidth="1"/>
    <col min="13062" max="13062" width="11.140625" style="46" customWidth="1"/>
    <col min="13063" max="13063" width="2.85546875" style="46" customWidth="1"/>
    <col min="13064" max="13064" width="3.5703125" style="46" customWidth="1"/>
    <col min="13065" max="13309" width="9.140625" style="46"/>
    <col min="13310" max="13310" width="8.7109375" style="46" customWidth="1"/>
    <col min="13311" max="13311" width="9.85546875" style="46" customWidth="1"/>
    <col min="13312" max="13312" width="14.42578125" style="46" customWidth="1"/>
    <col min="13313" max="13313" width="7.28515625" style="46" customWidth="1"/>
    <col min="13314" max="13314" width="5.5703125" style="46" customWidth="1"/>
    <col min="13315" max="13315" width="9" style="46" customWidth="1"/>
    <col min="13316" max="13317" width="9.85546875" style="46" customWidth="1"/>
    <col min="13318" max="13318" width="11.140625" style="46" customWidth="1"/>
    <col min="13319" max="13319" width="2.85546875" style="46" customWidth="1"/>
    <col min="13320" max="13320" width="3.5703125" style="46" customWidth="1"/>
    <col min="13321" max="13565" width="9.140625" style="46"/>
    <col min="13566" max="13566" width="8.7109375" style="46" customWidth="1"/>
    <col min="13567" max="13567" width="9.85546875" style="46" customWidth="1"/>
    <col min="13568" max="13568" width="14.42578125" style="46" customWidth="1"/>
    <col min="13569" max="13569" width="7.28515625" style="46" customWidth="1"/>
    <col min="13570" max="13570" width="5.5703125" style="46" customWidth="1"/>
    <col min="13571" max="13571" width="9" style="46" customWidth="1"/>
    <col min="13572" max="13573" width="9.85546875" style="46" customWidth="1"/>
    <col min="13574" max="13574" width="11.140625" style="46" customWidth="1"/>
    <col min="13575" max="13575" width="2.85546875" style="46" customWidth="1"/>
    <col min="13576" max="13576" width="3.5703125" style="46" customWidth="1"/>
    <col min="13577" max="13821" width="9.140625" style="46"/>
    <col min="13822" max="13822" width="8.7109375" style="46" customWidth="1"/>
    <col min="13823" max="13823" width="9.85546875" style="46" customWidth="1"/>
    <col min="13824" max="13824" width="14.42578125" style="46" customWidth="1"/>
    <col min="13825" max="13825" width="7.28515625" style="46" customWidth="1"/>
    <col min="13826" max="13826" width="5.5703125" style="46" customWidth="1"/>
    <col min="13827" max="13827" width="9" style="46" customWidth="1"/>
    <col min="13828" max="13829" width="9.85546875" style="46" customWidth="1"/>
    <col min="13830" max="13830" width="11.140625" style="46" customWidth="1"/>
    <col min="13831" max="13831" width="2.85546875" style="46" customWidth="1"/>
    <col min="13832" max="13832" width="3.5703125" style="46" customWidth="1"/>
    <col min="13833" max="14077" width="9.140625" style="46"/>
    <col min="14078" max="14078" width="8.7109375" style="46" customWidth="1"/>
    <col min="14079" max="14079" width="9.85546875" style="46" customWidth="1"/>
    <col min="14080" max="14080" width="14.42578125" style="46" customWidth="1"/>
    <col min="14081" max="14081" width="7.28515625" style="46" customWidth="1"/>
    <col min="14082" max="14082" width="5.5703125" style="46" customWidth="1"/>
    <col min="14083" max="14083" width="9" style="46" customWidth="1"/>
    <col min="14084" max="14085" width="9.85546875" style="46" customWidth="1"/>
    <col min="14086" max="14086" width="11.140625" style="46" customWidth="1"/>
    <col min="14087" max="14087" width="2.85546875" style="46" customWidth="1"/>
    <col min="14088" max="14088" width="3.5703125" style="46" customWidth="1"/>
    <col min="14089" max="14333" width="9.140625" style="46"/>
    <col min="14334" max="14334" width="8.7109375" style="46" customWidth="1"/>
    <col min="14335" max="14335" width="9.85546875" style="46" customWidth="1"/>
    <col min="14336" max="14336" width="14.42578125" style="46" customWidth="1"/>
    <col min="14337" max="14337" width="7.28515625" style="46" customWidth="1"/>
    <col min="14338" max="14338" width="5.5703125" style="46" customWidth="1"/>
    <col min="14339" max="14339" width="9" style="46" customWidth="1"/>
    <col min="14340" max="14341" width="9.85546875" style="46" customWidth="1"/>
    <col min="14342" max="14342" width="11.140625" style="46" customWidth="1"/>
    <col min="14343" max="14343" width="2.85546875" style="46" customWidth="1"/>
    <col min="14344" max="14344" width="3.5703125" style="46" customWidth="1"/>
    <col min="14345" max="14589" width="9.140625" style="46"/>
    <col min="14590" max="14590" width="8.7109375" style="46" customWidth="1"/>
    <col min="14591" max="14591" width="9.85546875" style="46" customWidth="1"/>
    <col min="14592" max="14592" width="14.42578125" style="46" customWidth="1"/>
    <col min="14593" max="14593" width="7.28515625" style="46" customWidth="1"/>
    <col min="14594" max="14594" width="5.5703125" style="46" customWidth="1"/>
    <col min="14595" max="14595" width="9" style="46" customWidth="1"/>
    <col min="14596" max="14597" width="9.85546875" style="46" customWidth="1"/>
    <col min="14598" max="14598" width="11.140625" style="46" customWidth="1"/>
    <col min="14599" max="14599" width="2.85546875" style="46" customWidth="1"/>
    <col min="14600" max="14600" width="3.5703125" style="46" customWidth="1"/>
    <col min="14601" max="14845" width="9.140625" style="46"/>
    <col min="14846" max="14846" width="8.7109375" style="46" customWidth="1"/>
    <col min="14847" max="14847" width="9.85546875" style="46" customWidth="1"/>
    <col min="14848" max="14848" width="14.42578125" style="46" customWidth="1"/>
    <col min="14849" max="14849" width="7.28515625" style="46" customWidth="1"/>
    <col min="14850" max="14850" width="5.5703125" style="46" customWidth="1"/>
    <col min="14851" max="14851" width="9" style="46" customWidth="1"/>
    <col min="14852" max="14853" width="9.85546875" style="46" customWidth="1"/>
    <col min="14854" max="14854" width="11.140625" style="46" customWidth="1"/>
    <col min="14855" max="14855" width="2.85546875" style="46" customWidth="1"/>
    <col min="14856" max="14856" width="3.5703125" style="46" customWidth="1"/>
    <col min="14857" max="15101" width="9.140625" style="46"/>
    <col min="15102" max="15102" width="8.7109375" style="46" customWidth="1"/>
    <col min="15103" max="15103" width="9.85546875" style="46" customWidth="1"/>
    <col min="15104" max="15104" width="14.42578125" style="46" customWidth="1"/>
    <col min="15105" max="15105" width="7.28515625" style="46" customWidth="1"/>
    <col min="15106" max="15106" width="5.5703125" style="46" customWidth="1"/>
    <col min="15107" max="15107" width="9" style="46" customWidth="1"/>
    <col min="15108" max="15109" width="9.85546875" style="46" customWidth="1"/>
    <col min="15110" max="15110" width="11.140625" style="46" customWidth="1"/>
    <col min="15111" max="15111" width="2.85546875" style="46" customWidth="1"/>
    <col min="15112" max="15112" width="3.5703125" style="46" customWidth="1"/>
    <col min="15113" max="15357" width="9.140625" style="46"/>
    <col min="15358" max="15358" width="8.7109375" style="46" customWidth="1"/>
    <col min="15359" max="15359" width="9.85546875" style="46" customWidth="1"/>
    <col min="15360" max="15360" width="14.42578125" style="46" customWidth="1"/>
    <col min="15361" max="15361" width="7.28515625" style="46" customWidth="1"/>
    <col min="15362" max="15362" width="5.5703125" style="46" customWidth="1"/>
    <col min="15363" max="15363" width="9" style="46" customWidth="1"/>
    <col min="15364" max="15365" width="9.85546875" style="46" customWidth="1"/>
    <col min="15366" max="15366" width="11.140625" style="46" customWidth="1"/>
    <col min="15367" max="15367" width="2.85546875" style="46" customWidth="1"/>
    <col min="15368" max="15368" width="3.5703125" style="46" customWidth="1"/>
    <col min="15369" max="15613" width="9.140625" style="46"/>
    <col min="15614" max="15614" width="8.7109375" style="46" customWidth="1"/>
    <col min="15615" max="15615" width="9.85546875" style="46" customWidth="1"/>
    <col min="15616" max="15616" width="14.42578125" style="46" customWidth="1"/>
    <col min="15617" max="15617" width="7.28515625" style="46" customWidth="1"/>
    <col min="15618" max="15618" width="5.5703125" style="46" customWidth="1"/>
    <col min="15619" max="15619" width="9" style="46" customWidth="1"/>
    <col min="15620" max="15621" width="9.85546875" style="46" customWidth="1"/>
    <col min="15622" max="15622" width="11.140625" style="46" customWidth="1"/>
    <col min="15623" max="15623" width="2.85546875" style="46" customWidth="1"/>
    <col min="15624" max="15624" width="3.5703125" style="46" customWidth="1"/>
    <col min="15625" max="15869" width="9.140625" style="46"/>
    <col min="15870" max="15870" width="8.7109375" style="46" customWidth="1"/>
    <col min="15871" max="15871" width="9.85546875" style="46" customWidth="1"/>
    <col min="15872" max="15872" width="14.42578125" style="46" customWidth="1"/>
    <col min="15873" max="15873" width="7.28515625" style="46" customWidth="1"/>
    <col min="15874" max="15874" width="5.5703125" style="46" customWidth="1"/>
    <col min="15875" max="15875" width="9" style="46" customWidth="1"/>
    <col min="15876" max="15877" width="9.85546875" style="46" customWidth="1"/>
    <col min="15878" max="15878" width="11.140625" style="46" customWidth="1"/>
    <col min="15879" max="15879" width="2.85546875" style="46" customWidth="1"/>
    <col min="15880" max="15880" width="3.5703125" style="46" customWidth="1"/>
    <col min="15881" max="16125" width="9.140625" style="46"/>
    <col min="16126" max="16126" width="8.7109375" style="46" customWidth="1"/>
    <col min="16127" max="16127" width="9.85546875" style="46" customWidth="1"/>
    <col min="16128" max="16128" width="14.42578125" style="46" customWidth="1"/>
    <col min="16129" max="16129" width="7.28515625" style="46" customWidth="1"/>
    <col min="16130" max="16130" width="5.5703125" style="46" customWidth="1"/>
    <col min="16131" max="16131" width="9" style="46" customWidth="1"/>
    <col min="16132" max="16133" width="9.85546875" style="46" customWidth="1"/>
    <col min="16134" max="16134" width="11.140625" style="46" customWidth="1"/>
    <col min="16135" max="16135" width="2.85546875" style="46" customWidth="1"/>
    <col min="16136" max="16136" width="3.5703125" style="46" customWidth="1"/>
    <col min="16137" max="16384" width="9.140625" style="46"/>
  </cols>
  <sheetData>
    <row r="1" spans="1:15" ht="43.9" customHeight="1" x14ac:dyDescent="0.25">
      <c r="A1" s="83" t="s">
        <v>222</v>
      </c>
      <c r="B1" s="84"/>
      <c r="C1" s="84"/>
      <c r="D1" s="84"/>
      <c r="E1" s="84"/>
      <c r="F1" s="84"/>
      <c r="G1" s="84"/>
      <c r="H1" s="84"/>
      <c r="I1" s="84"/>
      <c r="J1" s="85"/>
    </row>
    <row r="2" spans="1:15" x14ac:dyDescent="0.25">
      <c r="A2" s="86" t="s">
        <v>0</v>
      </c>
      <c r="B2" s="87"/>
      <c r="C2" s="87"/>
      <c r="D2" s="87"/>
      <c r="E2" s="87"/>
      <c r="F2" s="87"/>
      <c r="G2" s="87"/>
      <c r="H2" s="87"/>
      <c r="I2" s="87"/>
      <c r="J2" s="88"/>
    </row>
    <row r="3" spans="1:15" x14ac:dyDescent="0.25">
      <c r="A3" s="61" t="s">
        <v>1</v>
      </c>
      <c r="B3" s="62"/>
      <c r="C3" s="62"/>
      <c r="D3" s="62"/>
      <c r="E3" s="63"/>
      <c r="F3" s="89" t="str">
        <f ca="1">TEXT(TODAY(),"DD/MM/YYYY")</f>
        <v>19/09/2025</v>
      </c>
      <c r="G3" s="90"/>
      <c r="H3" s="90"/>
      <c r="I3" s="90"/>
      <c r="J3" s="91"/>
    </row>
    <row r="4" spans="1:15" ht="15" customHeight="1" x14ac:dyDescent="0.25">
      <c r="A4" s="61" t="s">
        <v>2</v>
      </c>
      <c r="B4" s="62"/>
      <c r="C4" s="62"/>
      <c r="D4" s="62"/>
      <c r="E4" s="63"/>
      <c r="F4" s="95" t="s">
        <v>107</v>
      </c>
      <c r="G4" s="96"/>
      <c r="H4" s="96"/>
      <c r="I4" s="96"/>
      <c r="J4" s="97"/>
    </row>
    <row r="5" spans="1:15" x14ac:dyDescent="0.25">
      <c r="A5" s="61" t="s">
        <v>3</v>
      </c>
      <c r="B5" s="62"/>
      <c r="C5" s="62"/>
      <c r="D5" s="62"/>
      <c r="E5" s="63"/>
      <c r="F5" s="89">
        <v>45913</v>
      </c>
      <c r="G5" s="90"/>
      <c r="H5" s="90"/>
      <c r="I5" s="90"/>
      <c r="J5" s="91"/>
    </row>
    <row r="6" spans="1:15" ht="16.5" customHeight="1" x14ac:dyDescent="0.25">
      <c r="A6" s="61" t="s">
        <v>4</v>
      </c>
      <c r="B6" s="62"/>
      <c r="C6" s="62"/>
      <c r="D6" s="62"/>
      <c r="E6" s="63"/>
      <c r="F6" s="58" t="s">
        <v>106</v>
      </c>
      <c r="G6" s="59"/>
      <c r="H6" s="59"/>
      <c r="I6" s="59"/>
      <c r="J6" s="60"/>
    </row>
    <row r="7" spans="1:15" ht="15" customHeight="1" x14ac:dyDescent="0.25">
      <c r="A7" s="61" t="s">
        <v>5</v>
      </c>
      <c r="B7" s="62"/>
      <c r="C7" s="62"/>
      <c r="D7" s="62"/>
      <c r="E7" s="63"/>
      <c r="F7" s="58" t="str">
        <f>F6</f>
        <v>M/s. Adhiraj Constructions Pvt. Ltd.</v>
      </c>
      <c r="G7" s="59"/>
      <c r="H7" s="59"/>
      <c r="I7" s="59"/>
      <c r="J7" s="60"/>
    </row>
    <row r="8" spans="1:15" ht="32.25" customHeight="1" x14ac:dyDescent="0.25">
      <c r="A8" s="61" t="s">
        <v>6</v>
      </c>
      <c r="B8" s="62"/>
      <c r="C8" s="62"/>
      <c r="D8" s="62"/>
      <c r="E8" s="63"/>
      <c r="F8" s="92" t="s">
        <v>208</v>
      </c>
      <c r="G8" s="93"/>
      <c r="H8" s="93"/>
      <c r="I8" s="93"/>
      <c r="J8" s="94"/>
    </row>
    <row r="9" spans="1:15" x14ac:dyDescent="0.25">
      <c r="A9" s="61" t="s">
        <v>225</v>
      </c>
      <c r="B9" s="62"/>
      <c r="C9" s="62"/>
      <c r="D9" s="62"/>
      <c r="E9" s="63"/>
      <c r="F9" s="61" t="s">
        <v>227</v>
      </c>
      <c r="G9" s="62"/>
      <c r="H9" s="62"/>
      <c r="I9" s="62"/>
      <c r="J9" s="63"/>
    </row>
    <row r="10" spans="1:15" x14ac:dyDescent="0.25">
      <c r="A10" s="58" t="s">
        <v>226</v>
      </c>
      <c r="B10" s="62"/>
      <c r="C10" s="62"/>
      <c r="D10" s="62"/>
      <c r="E10" s="63"/>
      <c r="F10" s="61" t="s">
        <v>33</v>
      </c>
      <c r="G10" s="62"/>
      <c r="H10" s="62"/>
      <c r="I10" s="62"/>
      <c r="J10" s="63"/>
      <c r="K10" s="61" t="s">
        <v>227</v>
      </c>
      <c r="L10" s="62"/>
      <c r="M10" s="62"/>
      <c r="N10" s="62"/>
      <c r="O10" s="63"/>
    </row>
    <row r="11" spans="1:15" x14ac:dyDescent="0.25">
      <c r="A11" s="61" t="s">
        <v>99</v>
      </c>
      <c r="B11" s="62"/>
      <c r="C11" s="62"/>
      <c r="D11" s="62"/>
      <c r="E11" s="63"/>
      <c r="F11" s="102" t="s">
        <v>204</v>
      </c>
      <c r="G11" s="104"/>
      <c r="H11" s="104"/>
      <c r="I11" s="104"/>
      <c r="J11" s="105"/>
    </row>
    <row r="12" spans="1:15" x14ac:dyDescent="0.25">
      <c r="A12" s="61" t="s">
        <v>7</v>
      </c>
      <c r="B12" s="62"/>
      <c r="C12" s="62"/>
      <c r="D12" s="62"/>
      <c r="E12" s="63"/>
      <c r="F12" s="102" t="s">
        <v>105</v>
      </c>
      <c r="G12" s="68"/>
      <c r="H12" s="68"/>
      <c r="I12" s="68"/>
      <c r="J12" s="103"/>
    </row>
    <row r="13" spans="1:15" ht="63.75" customHeight="1" x14ac:dyDescent="0.25">
      <c r="A13" s="58" t="s">
        <v>111</v>
      </c>
      <c r="B13" s="59"/>
      <c r="C13" s="133" t="s">
        <v>126</v>
      </c>
      <c r="D13" s="134"/>
      <c r="E13" s="134"/>
      <c r="F13" s="134"/>
      <c r="G13" s="134"/>
      <c r="H13" s="134"/>
      <c r="I13" s="134"/>
      <c r="J13" s="135"/>
    </row>
    <row r="14" spans="1:15" ht="81" customHeight="1" x14ac:dyDescent="0.25">
      <c r="A14" s="67" t="s">
        <v>8</v>
      </c>
      <c r="B14" s="67"/>
      <c r="C14" s="58" t="s">
        <v>124</v>
      </c>
      <c r="D14" s="59"/>
      <c r="E14" s="59"/>
      <c r="F14" s="59"/>
      <c r="G14" s="59"/>
      <c r="H14" s="59"/>
      <c r="I14" s="59"/>
      <c r="J14" s="60"/>
      <c r="M14"/>
    </row>
    <row r="15" spans="1:15" ht="60" customHeight="1" x14ac:dyDescent="0.25">
      <c r="A15" s="58" t="s">
        <v>109</v>
      </c>
      <c r="B15" s="60"/>
      <c r="C15" s="58" t="s">
        <v>108</v>
      </c>
      <c r="D15" s="59"/>
      <c r="E15" s="59"/>
      <c r="F15" s="59"/>
      <c r="G15" s="60"/>
      <c r="H15" s="1" t="s">
        <v>9</v>
      </c>
      <c r="I15" s="100" t="s">
        <v>112</v>
      </c>
      <c r="J15" s="101"/>
    </row>
    <row r="16" spans="1:15" x14ac:dyDescent="0.25">
      <c r="A16" s="45" t="s">
        <v>10</v>
      </c>
      <c r="B16" s="61" t="s">
        <v>113</v>
      </c>
      <c r="C16" s="62"/>
      <c r="D16" s="62"/>
      <c r="E16" s="63"/>
      <c r="F16" s="2" t="s">
        <v>11</v>
      </c>
      <c r="G16" s="61" t="s">
        <v>220</v>
      </c>
      <c r="H16" s="62"/>
      <c r="I16" s="62"/>
      <c r="J16" s="63"/>
    </row>
    <row r="17" spans="1:10" x14ac:dyDescent="0.25">
      <c r="A17" s="45" t="s">
        <v>12</v>
      </c>
      <c r="B17" s="61" t="s">
        <v>110</v>
      </c>
      <c r="C17" s="62"/>
      <c r="D17" s="62"/>
      <c r="E17" s="63"/>
      <c r="F17" s="2" t="s">
        <v>13</v>
      </c>
      <c r="G17" s="61">
        <v>410210</v>
      </c>
      <c r="H17" s="62"/>
      <c r="I17" s="62"/>
      <c r="J17" s="63"/>
    </row>
    <row r="18" spans="1:10" ht="32.25" customHeight="1" x14ac:dyDescent="0.25">
      <c r="A18" s="66" t="s">
        <v>14</v>
      </c>
      <c r="B18" s="66"/>
      <c r="C18" s="66" t="s">
        <v>114</v>
      </c>
      <c r="D18" s="66"/>
      <c r="E18" s="66"/>
      <c r="F18" s="67" t="s">
        <v>15</v>
      </c>
      <c r="G18" s="67"/>
      <c r="H18" s="68" t="s">
        <v>221</v>
      </c>
      <c r="I18" s="69"/>
      <c r="J18" s="70"/>
    </row>
    <row r="19" spans="1:10" ht="15" customHeight="1" x14ac:dyDescent="0.25">
      <c r="A19" s="71" t="s">
        <v>16</v>
      </c>
      <c r="B19" s="72"/>
      <c r="C19" s="72"/>
      <c r="D19" s="72"/>
      <c r="E19" s="73"/>
      <c r="F19" s="77" t="s">
        <v>17</v>
      </c>
      <c r="G19" s="78"/>
      <c r="H19" s="78"/>
      <c r="I19" s="78"/>
      <c r="J19" s="79"/>
    </row>
    <row r="20" spans="1:10" x14ac:dyDescent="0.25">
      <c r="A20" s="74"/>
      <c r="B20" s="75"/>
      <c r="C20" s="75"/>
      <c r="D20" s="75"/>
      <c r="E20" s="76"/>
      <c r="F20" s="80"/>
      <c r="G20" s="81"/>
      <c r="H20" s="81"/>
      <c r="I20" s="81"/>
      <c r="J20" s="82"/>
    </row>
    <row r="21" spans="1:10" ht="15" customHeight="1" x14ac:dyDescent="0.25">
      <c r="A21" s="71" t="s">
        <v>18</v>
      </c>
      <c r="B21" s="72"/>
      <c r="C21" s="72"/>
      <c r="D21" s="72"/>
      <c r="E21" s="73"/>
      <c r="F21" s="71" t="s">
        <v>19</v>
      </c>
      <c r="G21" s="72"/>
      <c r="H21" s="72"/>
      <c r="I21" s="72"/>
      <c r="J21" s="73"/>
    </row>
    <row r="22" spans="1:10" ht="15" customHeight="1" x14ac:dyDescent="0.25">
      <c r="A22" s="61" t="s">
        <v>20</v>
      </c>
      <c r="B22" s="62"/>
      <c r="C22" s="62"/>
      <c r="D22" s="62"/>
      <c r="E22" s="63"/>
      <c r="F22" s="64" t="s">
        <v>21</v>
      </c>
      <c r="G22" s="65"/>
      <c r="H22" s="65"/>
      <c r="I22" s="65"/>
      <c r="J22" s="3"/>
    </row>
    <row r="23" spans="1:10" x14ac:dyDescent="0.25">
      <c r="A23" s="61" t="s">
        <v>22</v>
      </c>
      <c r="B23" s="62"/>
      <c r="C23" s="62"/>
      <c r="D23" s="62"/>
      <c r="E23" s="63"/>
      <c r="F23" s="106" t="s">
        <v>23</v>
      </c>
      <c r="G23" s="107"/>
      <c r="H23" s="107"/>
      <c r="I23" s="107"/>
      <c r="J23" s="108"/>
    </row>
    <row r="24" spans="1:10" ht="15" customHeight="1" x14ac:dyDescent="0.25">
      <c r="A24" s="61" t="s">
        <v>24</v>
      </c>
      <c r="B24" s="62"/>
      <c r="C24" s="62"/>
      <c r="D24" s="62"/>
      <c r="E24" s="63"/>
      <c r="F24" s="64" t="s">
        <v>100</v>
      </c>
      <c r="G24" s="65"/>
      <c r="H24" s="65"/>
      <c r="I24" s="65"/>
      <c r="J24" s="3"/>
    </row>
    <row r="25" spans="1:10" x14ac:dyDescent="0.25">
      <c r="A25" s="61" t="s">
        <v>25</v>
      </c>
      <c r="B25" s="62"/>
      <c r="C25" s="62"/>
      <c r="D25" s="62"/>
      <c r="E25" s="63"/>
      <c r="F25" s="106" t="s">
        <v>26</v>
      </c>
      <c r="G25" s="107"/>
      <c r="H25" s="107"/>
      <c r="I25" s="107"/>
      <c r="J25" s="108"/>
    </row>
    <row r="26" spans="1:10" x14ac:dyDescent="0.25">
      <c r="A26" s="98" t="s">
        <v>27</v>
      </c>
      <c r="B26" s="99"/>
      <c r="C26" s="98" t="s">
        <v>28</v>
      </c>
      <c r="D26" s="99"/>
      <c r="E26" s="98" t="s">
        <v>29</v>
      </c>
      <c r="F26" s="99"/>
      <c r="G26" s="98" t="s">
        <v>30</v>
      </c>
      <c r="H26" s="99"/>
      <c r="I26" s="98" t="s">
        <v>31</v>
      </c>
      <c r="J26" s="99"/>
    </row>
    <row r="27" spans="1:10" x14ac:dyDescent="0.25">
      <c r="A27" s="109" t="s">
        <v>32</v>
      </c>
      <c r="B27" s="110"/>
      <c r="C27" s="109" t="s">
        <v>33</v>
      </c>
      <c r="D27" s="110"/>
      <c r="E27" s="109" t="s">
        <v>33</v>
      </c>
      <c r="F27" s="110"/>
      <c r="G27" s="109" t="s">
        <v>33</v>
      </c>
      <c r="H27" s="110"/>
      <c r="I27" s="109" t="s">
        <v>33</v>
      </c>
      <c r="J27" s="110"/>
    </row>
    <row r="28" spans="1:10" x14ac:dyDescent="0.25">
      <c r="A28" s="109" t="s">
        <v>34</v>
      </c>
      <c r="B28" s="110"/>
      <c r="C28" s="100" t="s">
        <v>115</v>
      </c>
      <c r="D28" s="110"/>
      <c r="E28" s="100" t="s">
        <v>116</v>
      </c>
      <c r="F28" s="101"/>
      <c r="G28" s="100" t="s">
        <v>115</v>
      </c>
      <c r="H28" s="110"/>
      <c r="I28" s="100" t="s">
        <v>10</v>
      </c>
      <c r="J28" s="101"/>
    </row>
    <row r="29" spans="1:10" x14ac:dyDescent="0.25">
      <c r="A29" s="61" t="s">
        <v>35</v>
      </c>
      <c r="B29" s="62"/>
      <c r="C29" s="62"/>
      <c r="D29" s="62"/>
      <c r="E29" s="62"/>
      <c r="F29" s="62"/>
      <c r="G29" s="62"/>
      <c r="H29" s="62"/>
      <c r="I29" s="62"/>
      <c r="J29" s="63"/>
    </row>
    <row r="30" spans="1:10" x14ac:dyDescent="0.25">
      <c r="A30" s="61" t="s">
        <v>36</v>
      </c>
      <c r="B30" s="62"/>
      <c r="C30" s="62"/>
      <c r="D30" s="62"/>
      <c r="E30" s="62"/>
      <c r="F30" s="62"/>
      <c r="G30" s="62"/>
      <c r="H30" s="62"/>
      <c r="I30" s="62"/>
      <c r="J30" s="63"/>
    </row>
    <row r="31" spans="1:10" x14ac:dyDescent="0.25">
      <c r="A31" s="61" t="s">
        <v>37</v>
      </c>
      <c r="B31" s="63"/>
      <c r="C31" s="109" t="s">
        <v>38</v>
      </c>
      <c r="D31" s="110"/>
      <c r="E31" s="109">
        <v>19.084225700000001</v>
      </c>
      <c r="F31" s="110"/>
      <c r="G31" s="109" t="s">
        <v>39</v>
      </c>
      <c r="H31" s="110"/>
      <c r="I31" s="109">
        <v>73.078183199999998</v>
      </c>
      <c r="J31" s="110"/>
    </row>
    <row r="32" spans="1:10" x14ac:dyDescent="0.25">
      <c r="A32" s="61" t="s">
        <v>223</v>
      </c>
      <c r="B32" s="63"/>
      <c r="C32" s="186" t="s">
        <v>224</v>
      </c>
      <c r="D32" s="187"/>
      <c r="E32" s="187"/>
      <c r="F32" s="187"/>
      <c r="G32" s="187"/>
      <c r="H32" s="187"/>
      <c r="I32" s="187"/>
      <c r="J32" s="110"/>
    </row>
    <row r="33" spans="1:10" x14ac:dyDescent="0.25">
      <c r="A33" s="117" t="s">
        <v>40</v>
      </c>
      <c r="B33" s="93"/>
      <c r="C33" s="93"/>
      <c r="D33" s="93"/>
      <c r="E33" s="93"/>
      <c r="F33" s="93"/>
      <c r="G33" s="93"/>
      <c r="H33" s="93"/>
      <c r="I33" s="93"/>
      <c r="J33" s="94"/>
    </row>
    <row r="34" spans="1:10" ht="15" customHeight="1" x14ac:dyDescent="0.25">
      <c r="A34" s="58" t="s">
        <v>41</v>
      </c>
      <c r="B34" s="59"/>
      <c r="C34" s="59"/>
      <c r="D34" s="59"/>
      <c r="E34" s="60"/>
      <c r="F34" s="64" t="s">
        <v>42</v>
      </c>
      <c r="G34" s="65"/>
      <c r="H34" s="65"/>
      <c r="I34" s="65"/>
      <c r="J34" s="4"/>
    </row>
    <row r="35" spans="1:10" ht="15" customHeight="1" x14ac:dyDescent="0.25">
      <c r="A35" s="67" t="s">
        <v>43</v>
      </c>
      <c r="B35" s="67"/>
      <c r="C35" s="67"/>
      <c r="D35" s="67"/>
      <c r="E35" s="67"/>
      <c r="F35" s="58" t="s">
        <v>44</v>
      </c>
      <c r="G35" s="59"/>
      <c r="H35" s="59"/>
      <c r="I35" s="59"/>
      <c r="J35" s="60"/>
    </row>
    <row r="36" spans="1:10" x14ac:dyDescent="0.25">
      <c r="A36" s="117" t="s">
        <v>45</v>
      </c>
      <c r="B36" s="93"/>
      <c r="C36" s="93"/>
      <c r="D36" s="93"/>
      <c r="E36" s="93"/>
      <c r="F36" s="93"/>
      <c r="G36" s="93"/>
      <c r="H36" s="93"/>
      <c r="I36" s="93"/>
      <c r="J36" s="94"/>
    </row>
    <row r="37" spans="1:10" x14ac:dyDescent="0.25">
      <c r="A37" s="61" t="s">
        <v>46</v>
      </c>
      <c r="B37" s="62"/>
      <c r="C37" s="62"/>
      <c r="D37" s="62"/>
      <c r="E37" s="63"/>
      <c r="F37" s="111" t="s">
        <v>117</v>
      </c>
      <c r="G37" s="112"/>
      <c r="H37" s="112"/>
      <c r="I37" s="112"/>
      <c r="J37" s="113"/>
    </row>
    <row r="38" spans="1:10" x14ac:dyDescent="0.25">
      <c r="A38" s="61" t="s">
        <v>47</v>
      </c>
      <c r="B38" s="62"/>
      <c r="C38" s="62"/>
      <c r="D38" s="62"/>
      <c r="E38" s="63"/>
      <c r="F38" s="114" t="s">
        <v>118</v>
      </c>
      <c r="G38" s="115"/>
      <c r="H38" s="115"/>
      <c r="I38" s="115"/>
      <c r="J38" s="116"/>
    </row>
    <row r="39" spans="1:10" x14ac:dyDescent="0.25">
      <c r="A39" s="61" t="s">
        <v>48</v>
      </c>
      <c r="B39" s="62"/>
      <c r="C39" s="62"/>
      <c r="D39" s="62"/>
      <c r="E39" s="63"/>
      <c r="F39" s="114" t="s">
        <v>33</v>
      </c>
      <c r="G39" s="115"/>
      <c r="H39" s="115"/>
      <c r="I39" s="115"/>
      <c r="J39" s="116"/>
    </row>
    <row r="40" spans="1:10" x14ac:dyDescent="0.25">
      <c r="A40" s="61" t="s">
        <v>101</v>
      </c>
      <c r="B40" s="62"/>
      <c r="C40" s="62"/>
      <c r="D40" s="62"/>
      <c r="E40" s="63"/>
      <c r="F40" s="114" t="s">
        <v>33</v>
      </c>
      <c r="G40" s="115"/>
      <c r="H40" s="115"/>
      <c r="I40" s="115"/>
      <c r="J40" s="116"/>
    </row>
    <row r="41" spans="1:10" x14ac:dyDescent="0.25">
      <c r="A41" s="61" t="s">
        <v>49</v>
      </c>
      <c r="B41" s="62"/>
      <c r="C41" s="62"/>
      <c r="D41" s="62"/>
      <c r="E41" s="63"/>
      <c r="F41" s="120" t="s">
        <v>119</v>
      </c>
      <c r="G41" s="121"/>
      <c r="H41" s="121"/>
      <c r="I41" s="121"/>
      <c r="J41" s="122"/>
    </row>
    <row r="42" spans="1:10" x14ac:dyDescent="0.25">
      <c r="A42" s="61" t="s">
        <v>50</v>
      </c>
      <c r="B42" s="62"/>
      <c r="C42" s="62"/>
      <c r="D42" s="62"/>
      <c r="E42" s="63"/>
      <c r="F42" s="123" t="s">
        <v>174</v>
      </c>
      <c r="G42" s="104"/>
      <c r="H42" s="104"/>
      <c r="I42" s="104"/>
      <c r="J42" s="105"/>
    </row>
    <row r="43" spans="1:10" x14ac:dyDescent="0.25">
      <c r="A43" s="117" t="s">
        <v>51</v>
      </c>
      <c r="B43" s="93"/>
      <c r="C43" s="93"/>
      <c r="D43" s="93"/>
      <c r="E43" s="93"/>
      <c r="F43" s="93"/>
      <c r="G43" s="93"/>
      <c r="H43" s="93"/>
      <c r="I43" s="93"/>
      <c r="J43" s="94"/>
    </row>
    <row r="44" spans="1:10" x14ac:dyDescent="0.25">
      <c r="A44" s="58" t="s">
        <v>52</v>
      </c>
      <c r="B44" s="60"/>
      <c r="C44" s="58" t="s">
        <v>120</v>
      </c>
      <c r="D44" s="59"/>
      <c r="E44" s="59"/>
      <c r="F44" s="60"/>
      <c r="G44" s="44" t="s">
        <v>53</v>
      </c>
      <c r="H44" s="118" t="s">
        <v>121</v>
      </c>
      <c r="I44" s="59"/>
      <c r="J44" s="60"/>
    </row>
    <row r="45" spans="1:10" x14ac:dyDescent="0.25">
      <c r="A45" s="61" t="s">
        <v>54</v>
      </c>
      <c r="B45" s="63"/>
      <c r="C45" s="58" t="str">
        <f>C44</f>
        <v>PMC/TPD/1977</v>
      </c>
      <c r="D45" s="59"/>
      <c r="E45" s="59"/>
      <c r="F45" s="60"/>
      <c r="G45" s="44" t="s">
        <v>53</v>
      </c>
      <c r="H45" s="58" t="str">
        <f>H44</f>
        <v>20/08/2019.</v>
      </c>
      <c r="I45" s="59"/>
      <c r="J45" s="60"/>
    </row>
    <row r="46" spans="1:10" ht="48.75" customHeight="1" x14ac:dyDescent="0.25">
      <c r="A46" s="58" t="s">
        <v>55</v>
      </c>
      <c r="B46" s="60"/>
      <c r="C46" s="58" t="s">
        <v>123</v>
      </c>
      <c r="D46" s="62"/>
      <c r="E46" s="62"/>
      <c r="F46" s="63"/>
      <c r="G46" s="2" t="s">
        <v>53</v>
      </c>
      <c r="H46" s="119" t="s">
        <v>103</v>
      </c>
      <c r="I46" s="59"/>
      <c r="J46" s="60"/>
    </row>
    <row r="47" spans="1:10" ht="15" customHeight="1" x14ac:dyDescent="0.25">
      <c r="A47" s="58" t="s">
        <v>56</v>
      </c>
      <c r="B47" s="60"/>
      <c r="C47" s="61" t="s">
        <v>33</v>
      </c>
      <c r="D47" s="62"/>
      <c r="E47" s="62"/>
      <c r="F47" s="63" t="s">
        <v>57</v>
      </c>
      <c r="G47" s="44" t="s">
        <v>53</v>
      </c>
      <c r="H47" s="58" t="s">
        <v>33</v>
      </c>
      <c r="I47" s="59" t="s">
        <v>33</v>
      </c>
      <c r="J47" s="60"/>
    </row>
    <row r="48" spans="1:10" ht="43.5" customHeight="1" x14ac:dyDescent="0.25">
      <c r="A48" s="66" t="s">
        <v>58</v>
      </c>
      <c r="B48" s="66"/>
      <c r="C48" s="66"/>
      <c r="D48" s="158" t="str">
        <f>H46</f>
        <v>27/09/2019.</v>
      </c>
      <c r="E48" s="159"/>
      <c r="F48" s="61" t="s">
        <v>59</v>
      </c>
      <c r="G48" s="160"/>
      <c r="H48" s="161" t="s">
        <v>228</v>
      </c>
      <c r="I48" s="162"/>
      <c r="J48" s="163"/>
    </row>
    <row r="49" spans="1:12" x14ac:dyDescent="0.25">
      <c r="A49" s="164" t="s">
        <v>60</v>
      </c>
      <c r="B49" s="165"/>
      <c r="C49" s="165"/>
      <c r="D49" s="165"/>
      <c r="E49" s="165"/>
      <c r="F49" s="165"/>
      <c r="G49" s="165"/>
      <c r="H49" s="165"/>
      <c r="I49" s="165"/>
      <c r="J49" s="166"/>
    </row>
    <row r="50" spans="1:12" x14ac:dyDescent="0.25">
      <c r="A50" s="61" t="s">
        <v>61</v>
      </c>
      <c r="B50" s="62"/>
      <c r="C50" s="63"/>
      <c r="D50" s="167" t="str">
        <f>F41</f>
        <v>3,78,633.39 Sqmt. &amp; 1,38,703.25 Sqmt.</v>
      </c>
      <c r="E50" s="101"/>
      <c r="F50" s="124" t="s">
        <v>62</v>
      </c>
      <c r="G50" s="124"/>
      <c r="H50" s="124"/>
      <c r="I50" s="125" t="s">
        <v>33</v>
      </c>
      <c r="J50" s="125"/>
    </row>
    <row r="51" spans="1:12" ht="50.25" customHeight="1" x14ac:dyDescent="0.25">
      <c r="A51" s="12" t="s">
        <v>63</v>
      </c>
      <c r="B51" s="124" t="s">
        <v>206</v>
      </c>
      <c r="C51" s="124"/>
      <c r="D51" s="124"/>
      <c r="E51" s="124"/>
      <c r="F51" s="124"/>
      <c r="G51" s="124"/>
      <c r="H51" s="124"/>
      <c r="I51" s="124"/>
      <c r="J51" s="124"/>
    </row>
    <row r="52" spans="1:12" ht="47.25" customHeight="1" x14ac:dyDescent="0.25">
      <c r="A52" s="12" t="s">
        <v>104</v>
      </c>
      <c r="B52" s="124" t="s">
        <v>205</v>
      </c>
      <c r="C52" s="124"/>
      <c r="D52" s="124"/>
      <c r="E52" s="124"/>
      <c r="F52" s="124"/>
      <c r="G52" s="124"/>
      <c r="H52" s="124"/>
      <c r="I52" s="124"/>
      <c r="J52" s="124"/>
    </row>
    <row r="53" spans="1:12" x14ac:dyDescent="0.25">
      <c r="A53" s="61" t="s">
        <v>64</v>
      </c>
      <c r="B53" s="62"/>
      <c r="C53" s="62"/>
      <c r="D53" s="58" t="s">
        <v>65</v>
      </c>
      <c r="E53" s="59"/>
      <c r="F53" s="59"/>
      <c r="G53" s="59"/>
      <c r="H53" s="59"/>
      <c r="I53" s="59"/>
      <c r="J53" s="60"/>
    </row>
    <row r="54" spans="1:12" ht="15.75" thickBot="1" x14ac:dyDescent="0.3">
      <c r="A54" s="155" t="s">
        <v>203</v>
      </c>
      <c r="B54" s="156"/>
      <c r="C54" s="156"/>
      <c r="D54" s="156"/>
      <c r="E54" s="156"/>
      <c r="F54" s="156"/>
      <c r="G54" s="156"/>
      <c r="H54" s="156"/>
      <c r="I54" s="156"/>
      <c r="J54" s="157"/>
    </row>
    <row r="55" spans="1:12" ht="31.5" customHeight="1" x14ac:dyDescent="0.25">
      <c r="A55" s="126" t="s">
        <v>176</v>
      </c>
      <c r="B55" s="127"/>
      <c r="C55" s="128" t="s">
        <v>200</v>
      </c>
      <c r="D55" s="128"/>
      <c r="E55" s="128"/>
      <c r="F55" s="128"/>
      <c r="G55" s="128"/>
      <c r="H55" s="128"/>
      <c r="I55" s="128"/>
      <c r="J55" s="129"/>
      <c r="K55" s="39" t="str">
        <f ca="1">(IF(F59&gt;99%,"All work completed. Please provide OC.",IF(F59&gt;89.8%,"Plinth, RCC, Brick, Plaster, Flooring, Painting work Completed. Finishing work is in process.",IF(F59&lt;94%,(IF(C59=0,"Work not yet Started.",IF(D59=25%,"Piling work in process",IF(D59=50%,"Excavation work in process",IF(D59=100%,"Excavation work Completed. ","0")))&amp;(IF(C60=0%,"",IF(C60=L61,"Footing work is process",IF(C60=L62,"Footing work Completed",IF(C60=L63,"1st Basement Completed",IF(C60=L64,"1st &amp; 2nd Basement Completed",IF(C60=L65,"1st to 3rd Basement Completed",IF(C60=L66,"1st to 4th Basement Completed",IF(C60=L67,"Plinth work is process",IF(C60=L68,"Plinth work completed","0")))))))))))&amp;(IF(C61=(D56+G56+I56),", RCC Slab",IF(C61&gt;0,", RCC upto "&amp;C61&amp;" Slab",""))&amp;(IF(C62=I56,", Brickwork",IF(C62&gt;0,", Brickwork upto "&amp;C62&amp;" Floor",""))&amp;(IF(C63=I56,", Internal Plaster",IF(C63&gt;0,", Internal Plaster upto "&amp;C63&amp;" Floor",""))&amp;(IF(C64=I56,", External Plaster",IF(C64&gt;0,", External Plaster upto "&amp;C64&amp;" Floor",""))&amp;(IF(C65=I56,", Flooring",IF(C65&gt;0,", Flooring upto "&amp;C65&amp;" Floor",""))&amp;(IF(C66=I56,", Painting",IF(C66&gt;0,", Painting upto "&amp;C66&amp;" Floor",""))&amp;(IF(C67&gt;0,", Finishing upto "&amp;C67&amp;" Floor","")&amp;(IF(C61&gt;0.5," Completed",""))))))))))))))</f>
        <v>Excavation work Completed. Plinth work completed, RCC upto 11 Slab, Brickwork upto 9 Floor, Internal Plaster upto 7 Floor, External Plaster upto 6 Floor Completed</v>
      </c>
      <c r="L55" s="39"/>
    </row>
    <row r="56" spans="1:12" ht="15.75" x14ac:dyDescent="0.25">
      <c r="A56" s="41" t="s">
        <v>128</v>
      </c>
      <c r="B56" s="42">
        <v>2</v>
      </c>
      <c r="C56" s="43" t="s">
        <v>130</v>
      </c>
      <c r="D56" s="43">
        <v>2</v>
      </c>
      <c r="E56" s="168" t="s">
        <v>129</v>
      </c>
      <c r="F56" s="168"/>
      <c r="G56" s="43">
        <v>2</v>
      </c>
      <c r="H56" s="42" t="s">
        <v>177</v>
      </c>
      <c r="I56" s="168">
        <f ca="1">--TRIM(RIGHT(SUBSTITUTE(LEFT(C55,_xlfn.AGGREGATE(16,6,FIND({0,1,2,3,4,5,6,7,8,9},C55,ROW(INDIRECT("1:"&amp;LEN(C55)))),1))," ",REPT(" ",LEN(C55))),LEN(C55)))</f>
        <v>45</v>
      </c>
      <c r="J56" s="169"/>
      <c r="K56" s="39"/>
      <c r="L56" s="39"/>
    </row>
    <row r="57" spans="1:12" ht="37.5" customHeight="1" x14ac:dyDescent="0.25">
      <c r="A57" s="170" t="s">
        <v>178</v>
      </c>
      <c r="B57" s="171"/>
      <c r="C57" s="172" t="str">
        <f ca="1">K55</f>
        <v>Excavation work Completed. Plinth work completed, RCC upto 11 Slab, Brickwork upto 9 Floor, Internal Plaster upto 7 Floor, External Plaster upto 6 Floor Completed</v>
      </c>
      <c r="D57" s="172"/>
      <c r="E57" s="172"/>
      <c r="F57" s="172"/>
      <c r="G57" s="172"/>
      <c r="H57" s="172"/>
      <c r="I57" s="172"/>
      <c r="J57" s="173"/>
      <c r="K57" s="39" t="s">
        <v>179</v>
      </c>
      <c r="L57" s="39"/>
    </row>
    <row r="58" spans="1:12" ht="15.75" x14ac:dyDescent="0.25">
      <c r="A58" s="174" t="s">
        <v>66</v>
      </c>
      <c r="B58" s="175"/>
      <c r="C58" s="47" t="s">
        <v>180</v>
      </c>
      <c r="D58" s="154" t="s">
        <v>181</v>
      </c>
      <c r="E58" s="154"/>
      <c r="F58" s="154" t="s">
        <v>182</v>
      </c>
      <c r="G58" s="154"/>
      <c r="H58" s="154" t="s">
        <v>183</v>
      </c>
      <c r="I58" s="154"/>
      <c r="J58" s="176"/>
      <c r="K58" s="40" t="s">
        <v>184</v>
      </c>
      <c r="L58" s="48">
        <f ca="1">I56*25%</f>
        <v>11.25</v>
      </c>
    </row>
    <row r="59" spans="1:12" ht="15.75" x14ac:dyDescent="0.25">
      <c r="A59" s="177" t="s">
        <v>185</v>
      </c>
      <c r="B59" s="178"/>
      <c r="C59" s="49">
        <f ca="1">L60</f>
        <v>45</v>
      </c>
      <c r="D59" s="179">
        <f ca="1">((100/I56)*C59)/100</f>
        <v>1</v>
      </c>
      <c r="E59" s="179"/>
      <c r="F59" s="179">
        <f ca="1">(((C60/I56*10)+(40/(D56+G56+I56)*C61)+(7.5/(I56)*C62)+(7.5/(I56)*C63)+(10/I56*C64)+(10/I56*C65)+(5/I56*C66)+(5/I56*C67)+(5/I56*C68))/100)</f>
        <v>0.22979591836734695</v>
      </c>
      <c r="G59" s="179"/>
      <c r="H59" s="179">
        <f ca="1">((((C59/I56)*20)+((C60/I56)*25)+(30/(I56+G56+D56)*C61)+(5/I56*C62)+(5/I56*C63)+(5/I56*C64)+(5/I56*C65)+(0/I56*C66)+(0/I56*C67)+(5/I56*C68))/100)</f>
        <v>0.54179138321995468</v>
      </c>
      <c r="I59" s="179"/>
      <c r="J59" s="180"/>
      <c r="K59" s="40" t="s">
        <v>149</v>
      </c>
      <c r="L59" s="40">
        <f ca="1">I56*50%</f>
        <v>22.5</v>
      </c>
    </row>
    <row r="60" spans="1:12" ht="15.75" x14ac:dyDescent="0.25">
      <c r="A60" s="177" t="s">
        <v>67</v>
      </c>
      <c r="B60" s="178"/>
      <c r="C60" s="50">
        <f ca="1">L68</f>
        <v>45</v>
      </c>
      <c r="D60" s="179">
        <f ca="1">((100/I56)*C60)/100</f>
        <v>1</v>
      </c>
      <c r="E60" s="179"/>
      <c r="F60" s="179"/>
      <c r="G60" s="179"/>
      <c r="H60" s="179"/>
      <c r="I60" s="179"/>
      <c r="J60" s="180"/>
      <c r="K60" s="40" t="s">
        <v>152</v>
      </c>
      <c r="L60" s="40">
        <f ca="1">I56</f>
        <v>45</v>
      </c>
    </row>
    <row r="61" spans="1:12" ht="15.75" x14ac:dyDescent="0.25">
      <c r="A61" s="182" t="s">
        <v>186</v>
      </c>
      <c r="B61" s="183"/>
      <c r="C61" s="50">
        <v>11</v>
      </c>
      <c r="D61" s="179">
        <f ca="1">((100/(D56+G56+I56))*C61)/100</f>
        <v>0.22448979591836735</v>
      </c>
      <c r="E61" s="179"/>
      <c r="F61" s="179"/>
      <c r="G61" s="179"/>
      <c r="H61" s="179"/>
      <c r="I61" s="179"/>
      <c r="J61" s="180"/>
      <c r="K61" s="40" t="s">
        <v>153</v>
      </c>
      <c r="L61" s="51">
        <f ca="1">(IF(B56&gt;1,(I56/(B56+2)),I56/4))</f>
        <v>11.25</v>
      </c>
    </row>
    <row r="62" spans="1:12" ht="15.75" x14ac:dyDescent="0.25">
      <c r="A62" s="177" t="s">
        <v>187</v>
      </c>
      <c r="B62" s="178" t="s">
        <v>188</v>
      </c>
      <c r="C62" s="50">
        <v>9</v>
      </c>
      <c r="D62" s="179">
        <f ca="1">((100/I56)*C62)/100</f>
        <v>0.2</v>
      </c>
      <c r="E62" s="179"/>
      <c r="F62" s="179"/>
      <c r="G62" s="179"/>
      <c r="H62" s="179"/>
      <c r="I62" s="179"/>
      <c r="J62" s="180"/>
      <c r="K62" s="40" t="s">
        <v>154</v>
      </c>
      <c r="L62" s="51">
        <f ca="1">(IF(B56&gt;1,(I56/(B56+2)+L61),I56/4+L61))</f>
        <v>22.5</v>
      </c>
    </row>
    <row r="63" spans="1:12" ht="15.75" x14ac:dyDescent="0.25">
      <c r="A63" s="177" t="s">
        <v>189</v>
      </c>
      <c r="B63" s="178" t="s">
        <v>188</v>
      </c>
      <c r="C63" s="50">
        <v>7</v>
      </c>
      <c r="D63" s="179">
        <f ca="1">((100/I56)*C63)/100</f>
        <v>0.15555555555555556</v>
      </c>
      <c r="E63" s="179"/>
      <c r="F63" s="179"/>
      <c r="G63" s="179"/>
      <c r="H63" s="179"/>
      <c r="I63" s="179"/>
      <c r="J63" s="180"/>
      <c r="K63" s="40" t="s">
        <v>190</v>
      </c>
      <c r="L63" s="51">
        <f ca="1">(IF(B56&gt;1,(I56/(B56+2)+L62),0))</f>
        <v>33.75</v>
      </c>
    </row>
    <row r="64" spans="1:12" ht="15.75" x14ac:dyDescent="0.25">
      <c r="A64" s="182" t="s">
        <v>191</v>
      </c>
      <c r="B64" s="183" t="s">
        <v>192</v>
      </c>
      <c r="C64" s="50">
        <v>6</v>
      </c>
      <c r="D64" s="179">
        <f ca="1">((100/(I56))*C64)/100</f>
        <v>0.13333333333333333</v>
      </c>
      <c r="E64" s="179"/>
      <c r="F64" s="179"/>
      <c r="G64" s="179"/>
      <c r="H64" s="179"/>
      <c r="I64" s="179"/>
      <c r="J64" s="180"/>
      <c r="K64" s="40" t="s">
        <v>193</v>
      </c>
      <c r="L64" s="51">
        <f>(IF(B56&gt;2,(I56/(B56+2)+L63),0))</f>
        <v>0</v>
      </c>
    </row>
    <row r="65" spans="1:12" ht="15.75" x14ac:dyDescent="0.25">
      <c r="A65" s="177" t="s">
        <v>194</v>
      </c>
      <c r="B65" s="178" t="s">
        <v>194</v>
      </c>
      <c r="C65" s="49">
        <v>0</v>
      </c>
      <c r="D65" s="179">
        <f ca="1">((100/I56)*C65)/100</f>
        <v>0</v>
      </c>
      <c r="E65" s="179"/>
      <c r="F65" s="179"/>
      <c r="G65" s="179"/>
      <c r="H65" s="179"/>
      <c r="I65" s="179"/>
      <c r="J65" s="180"/>
      <c r="K65" s="40" t="s">
        <v>195</v>
      </c>
      <c r="L65" s="52">
        <f>(IF(B56&gt;3,(I56/(B56+2)+L64),0))</f>
        <v>0</v>
      </c>
    </row>
    <row r="66" spans="1:12" ht="15" customHeight="1" x14ac:dyDescent="0.25">
      <c r="A66" s="177" t="s">
        <v>196</v>
      </c>
      <c r="B66" s="178"/>
      <c r="C66" s="49">
        <v>0</v>
      </c>
      <c r="D66" s="179">
        <f ca="1">((100/I56)*C66)/100</f>
        <v>0</v>
      </c>
      <c r="E66" s="179"/>
      <c r="F66" s="179"/>
      <c r="G66" s="179"/>
      <c r="H66" s="179"/>
      <c r="I66" s="179"/>
      <c r="J66" s="180"/>
      <c r="K66" s="40" t="s">
        <v>197</v>
      </c>
      <c r="L66" s="51">
        <f>(IF(B56&gt;4,(I56/(B56+2)+L65),0))</f>
        <v>0</v>
      </c>
    </row>
    <row r="67" spans="1:12" ht="15.75" x14ac:dyDescent="0.25">
      <c r="A67" s="177" t="s">
        <v>198</v>
      </c>
      <c r="B67" s="178" t="s">
        <v>198</v>
      </c>
      <c r="C67" s="49">
        <v>0</v>
      </c>
      <c r="D67" s="179">
        <f ca="1">((100/(I56))*C67)/100</f>
        <v>0</v>
      </c>
      <c r="E67" s="179"/>
      <c r="F67" s="179"/>
      <c r="G67" s="179"/>
      <c r="H67" s="179"/>
      <c r="I67" s="179"/>
      <c r="J67" s="180"/>
      <c r="K67" s="40" t="s">
        <v>155</v>
      </c>
      <c r="L67" s="51">
        <f>(IF(B56=1,(I56/(B56+3)+L62),IF(B56=0,(I56/4+L62),IF(B56&gt;1,0))))</f>
        <v>0</v>
      </c>
    </row>
    <row r="68" spans="1:12" ht="16.5" thickBot="1" x14ac:dyDescent="0.3">
      <c r="A68" s="184" t="s">
        <v>199</v>
      </c>
      <c r="B68" s="185"/>
      <c r="C68" s="53">
        <v>0</v>
      </c>
      <c r="D68" s="153">
        <f ca="1">((100/(I56))*C68)/100</f>
        <v>0</v>
      </c>
      <c r="E68" s="153"/>
      <c r="F68" s="153"/>
      <c r="G68" s="153"/>
      <c r="H68" s="153"/>
      <c r="I68" s="153"/>
      <c r="J68" s="181"/>
      <c r="K68" s="40" t="s">
        <v>156</v>
      </c>
      <c r="L68" s="51">
        <f ca="1">(IF(B56&gt;1.5,(I56/(B56+2)+L62+MAX(0,L63-L62)+MAX(0,L64-L63)+MAX(0,L65-L64)+MAX(0,L66-L65)+MAX(0,L67-L66)),IF(B56=1,(I56/(B56+3)+L67),IF(B56=0,I56/4+L67))))</f>
        <v>45</v>
      </c>
    </row>
    <row r="69" spans="1:12" ht="31.5" customHeight="1" x14ac:dyDescent="0.25">
      <c r="A69" s="126" t="s">
        <v>176</v>
      </c>
      <c r="B69" s="127"/>
      <c r="C69" s="128" t="s">
        <v>201</v>
      </c>
      <c r="D69" s="128"/>
      <c r="E69" s="128"/>
      <c r="F69" s="128"/>
      <c r="G69" s="128"/>
      <c r="H69" s="128"/>
      <c r="I69" s="128"/>
      <c r="J69" s="129"/>
      <c r="K69" s="39" t="str">
        <f ca="1">(IF(F73&gt;99%,"All work completed. Please provide OC.",IF(F73&gt;89.8%,"Plinth, RCC, Brick, Plaster, Flooring, Painting work Completed. Finishing work is in process.",IF(F73&lt;94%,(IF(C73=0,"Work not yet Started.",IF(D73=25%,"Piling work in process",IF(D73=50%,"Excavation work in process",IF(D73=100%,"Excavation work Completed. ","0")))&amp;(IF(C74=0%,"",IF(C74=L75,"Footing work is process",IF(C74=L76,"Footing work Completed",IF(C74=L77,"1st Basement Completed",IF(C74=L78,"1st &amp; 2nd Basement Completed",IF(C74=L79,"1st to 3rd Basement Completed",IF(C74=L80,"1st to 4th Basement Completed",IF(C74=L81,"Plinth work is process",IF(C74=L82,"Plinth work completed","0")))))))))))&amp;(IF(C75=(D70+G70+I70),", RCC Slab",IF(C75&gt;0,", RCC upto "&amp;C75&amp;" Slab",""))&amp;(IF(C76=I70,", Brickwork",IF(C76&gt;0,", Brickwork upto "&amp;C76&amp;" Floor",""))&amp;(IF(C77=I70,", Internal Plaster",IF(C77&gt;0,", Internal Plaster upto "&amp;C77&amp;" Floor",""))&amp;(IF(C78=I70,", External Plaster",IF(C78&gt;0,", External Plaster upto "&amp;C78&amp;" Floor",""))&amp;(IF(C79=I70,", Flooring",IF(C79&gt;0,", Flooring upto "&amp;C79&amp;" Floor",""))&amp;(IF(C80=I70,", Painting",IF(C80&gt;0,", Painting upto "&amp;C80&amp;" Floor",""))&amp;(IF(C81&gt;0,", Finishing upto "&amp;C81&amp;" Floor","")&amp;(IF(C75&gt;0.5," Completed",""))))))))))))))</f>
        <v>Excavation work Completed. Plinth work completed, RCC upto 17 Slab, Brickwork upto 13 Floor, Internal Plaster upto 9.1 Floor, External Plaster upto 9.1 Floor Completed</v>
      </c>
      <c r="L69" s="39"/>
    </row>
    <row r="70" spans="1:12" ht="15.75" x14ac:dyDescent="0.25">
      <c r="A70" s="41" t="s">
        <v>128</v>
      </c>
      <c r="B70" s="42">
        <v>2</v>
      </c>
      <c r="C70" s="43" t="s">
        <v>130</v>
      </c>
      <c r="D70" s="43">
        <v>2</v>
      </c>
      <c r="E70" s="168" t="s">
        <v>129</v>
      </c>
      <c r="F70" s="168"/>
      <c r="G70" s="43">
        <v>2</v>
      </c>
      <c r="H70" s="42" t="s">
        <v>177</v>
      </c>
      <c r="I70" s="168">
        <f ca="1">--TRIM(RIGHT(SUBSTITUTE(LEFT(C69,_xlfn.AGGREGATE(16,6,FIND({0,1,2,3,4,5,6,7,8,9},C69,ROW(INDIRECT("1:"&amp;LEN(C69)))),1))," ",REPT(" ",LEN(C69))),LEN(C69)))</f>
        <v>45</v>
      </c>
      <c r="J70" s="169"/>
      <c r="K70" s="39"/>
      <c r="L70" s="39"/>
    </row>
    <row r="71" spans="1:12" ht="47.25" customHeight="1" x14ac:dyDescent="0.25">
      <c r="A71" s="170" t="s">
        <v>178</v>
      </c>
      <c r="B71" s="171"/>
      <c r="C71" s="172" t="str">
        <f ca="1">K69</f>
        <v>Excavation work Completed. Plinth work completed, RCC upto 17 Slab, Brickwork upto 13 Floor, Internal Plaster upto 9.1 Floor, External Plaster upto 9.1 Floor Completed</v>
      </c>
      <c r="D71" s="172"/>
      <c r="E71" s="172"/>
      <c r="F71" s="172"/>
      <c r="G71" s="172"/>
      <c r="H71" s="172"/>
      <c r="I71" s="172"/>
      <c r="J71" s="173"/>
      <c r="K71" s="39" t="s">
        <v>179</v>
      </c>
      <c r="L71" s="39"/>
    </row>
    <row r="72" spans="1:12" ht="15.75" x14ac:dyDescent="0.25">
      <c r="A72" s="174" t="s">
        <v>66</v>
      </c>
      <c r="B72" s="175"/>
      <c r="C72" s="47" t="s">
        <v>180</v>
      </c>
      <c r="D72" s="154" t="s">
        <v>181</v>
      </c>
      <c r="E72" s="154"/>
      <c r="F72" s="154" t="s">
        <v>182</v>
      </c>
      <c r="G72" s="154"/>
      <c r="H72" s="154" t="s">
        <v>183</v>
      </c>
      <c r="I72" s="154"/>
      <c r="J72" s="176"/>
      <c r="K72" s="40" t="s">
        <v>184</v>
      </c>
      <c r="L72" s="48">
        <f ca="1">I70*25%</f>
        <v>11.25</v>
      </c>
    </row>
    <row r="73" spans="1:12" ht="15.75" x14ac:dyDescent="0.25">
      <c r="A73" s="177" t="s">
        <v>185</v>
      </c>
      <c r="B73" s="178"/>
      <c r="C73" s="49">
        <f ca="1">L74</f>
        <v>45</v>
      </c>
      <c r="D73" s="179">
        <f ca="1">((100/I70)*C73)/100</f>
        <v>1</v>
      </c>
      <c r="E73" s="179"/>
      <c r="F73" s="179">
        <f ca="1">(((C74/I70*10)+(40/(D70+G70+I70)*C75)+(7.5/(I70)*C76)+(7.5/(I70)*C77)+(10/I70*C78)+(10/I70*C79)+(5/I70*C80)+(5/I70*C81)+(5/I70*C82))/100)</f>
        <v>0.29583106575963719</v>
      </c>
      <c r="G73" s="179"/>
      <c r="H73" s="179">
        <f ca="1">((((C73/I70)*20)+((C74/I70)*25)+(30/(I70+G70+D70)*C75)+(5/I70*C76)+(5/I70*C77)+(5/I70*C78)+(5/I70*C79)+(0/I70*C80)+(0/I70*C81)+(5/I70*C82))/100)</f>
        <v>0.58874829931972794</v>
      </c>
      <c r="I73" s="179"/>
      <c r="J73" s="180"/>
      <c r="K73" s="40" t="s">
        <v>149</v>
      </c>
      <c r="L73" s="40">
        <f ca="1">I70*50%</f>
        <v>22.5</v>
      </c>
    </row>
    <row r="74" spans="1:12" ht="15.75" x14ac:dyDescent="0.25">
      <c r="A74" s="177" t="s">
        <v>67</v>
      </c>
      <c r="B74" s="178"/>
      <c r="C74" s="50">
        <f ca="1">L82</f>
        <v>45</v>
      </c>
      <c r="D74" s="179">
        <f ca="1">((100/I70)*C74)/100</f>
        <v>1</v>
      </c>
      <c r="E74" s="179"/>
      <c r="F74" s="179"/>
      <c r="G74" s="179"/>
      <c r="H74" s="179"/>
      <c r="I74" s="179"/>
      <c r="J74" s="180"/>
      <c r="K74" s="40" t="s">
        <v>152</v>
      </c>
      <c r="L74" s="40">
        <f ca="1">I70</f>
        <v>45</v>
      </c>
    </row>
    <row r="75" spans="1:12" ht="15.75" x14ac:dyDescent="0.25">
      <c r="A75" s="182" t="s">
        <v>186</v>
      </c>
      <c r="B75" s="183"/>
      <c r="C75" s="50">
        <f>D70+G70+13</f>
        <v>17</v>
      </c>
      <c r="D75" s="179">
        <f ca="1">((100/(D70+G70+I70))*C75)/100</f>
        <v>0.34693877551020408</v>
      </c>
      <c r="E75" s="179"/>
      <c r="F75" s="179"/>
      <c r="G75" s="179"/>
      <c r="H75" s="179"/>
      <c r="I75" s="179"/>
      <c r="J75" s="180"/>
      <c r="K75" s="40" t="s">
        <v>153</v>
      </c>
      <c r="L75" s="51">
        <f ca="1">(IF(B70&gt;1,(I70/(B70+2)),I70/4))</f>
        <v>11.25</v>
      </c>
    </row>
    <row r="76" spans="1:12" ht="15.75" x14ac:dyDescent="0.25">
      <c r="A76" s="177" t="s">
        <v>187</v>
      </c>
      <c r="B76" s="178" t="s">
        <v>188</v>
      </c>
      <c r="C76" s="50">
        <f>C75-4</f>
        <v>13</v>
      </c>
      <c r="D76" s="179">
        <f ca="1">((100/I70)*C76)/100</f>
        <v>0.28888888888888892</v>
      </c>
      <c r="E76" s="179"/>
      <c r="F76" s="179"/>
      <c r="G76" s="179"/>
      <c r="H76" s="179"/>
      <c r="I76" s="179"/>
      <c r="J76" s="180"/>
      <c r="K76" s="40" t="s">
        <v>154</v>
      </c>
      <c r="L76" s="51">
        <f ca="1">(IF(B70&gt;1,(I70/(B70+2)+L75),I70/4+L75))</f>
        <v>22.5</v>
      </c>
    </row>
    <row r="77" spans="1:12" ht="15.75" x14ac:dyDescent="0.25">
      <c r="A77" s="177" t="s">
        <v>189</v>
      </c>
      <c r="B77" s="178" t="s">
        <v>188</v>
      </c>
      <c r="C77" s="50">
        <f>C76*0.7</f>
        <v>9.1</v>
      </c>
      <c r="D77" s="179">
        <f ca="1">((100/I70)*C77)/100</f>
        <v>0.20222222222222222</v>
      </c>
      <c r="E77" s="179"/>
      <c r="F77" s="179"/>
      <c r="G77" s="179"/>
      <c r="H77" s="179"/>
      <c r="I77" s="179"/>
      <c r="J77" s="180"/>
      <c r="K77" s="40" t="s">
        <v>190</v>
      </c>
      <c r="L77" s="51">
        <f ca="1">(IF(B70&gt;1,(I70/(B70+2)+L76),0))</f>
        <v>33.75</v>
      </c>
    </row>
    <row r="78" spans="1:12" ht="15.75" x14ac:dyDescent="0.25">
      <c r="A78" s="177" t="s">
        <v>191</v>
      </c>
      <c r="B78" s="178" t="s">
        <v>192</v>
      </c>
      <c r="C78" s="50">
        <f>C76*0.7</f>
        <v>9.1</v>
      </c>
      <c r="D78" s="179">
        <f ca="1">((100/(I70))*C78)/100</f>
        <v>0.20222222222222222</v>
      </c>
      <c r="E78" s="179"/>
      <c r="F78" s="179"/>
      <c r="G78" s="179"/>
      <c r="H78" s="179"/>
      <c r="I78" s="179"/>
      <c r="J78" s="180"/>
      <c r="K78" s="40" t="s">
        <v>193</v>
      </c>
      <c r="L78" s="51">
        <f>(IF(B70&gt;2,(I70/(B70+2)+L77),0))</f>
        <v>0</v>
      </c>
    </row>
    <row r="79" spans="1:12" ht="15.75" x14ac:dyDescent="0.25">
      <c r="A79" s="177" t="s">
        <v>194</v>
      </c>
      <c r="B79" s="178" t="s">
        <v>194</v>
      </c>
      <c r="C79" s="49">
        <v>0</v>
      </c>
      <c r="D79" s="179">
        <f ca="1">((100/I70)*C79)/100</f>
        <v>0</v>
      </c>
      <c r="E79" s="179"/>
      <c r="F79" s="179"/>
      <c r="G79" s="179"/>
      <c r="H79" s="179"/>
      <c r="I79" s="179"/>
      <c r="J79" s="180"/>
      <c r="K79" s="40" t="s">
        <v>195</v>
      </c>
      <c r="L79" s="52">
        <f>(IF(B70&gt;3,(I70/(B70+2)+L78),0))</f>
        <v>0</v>
      </c>
    </row>
    <row r="80" spans="1:12" ht="15" customHeight="1" x14ac:dyDescent="0.25">
      <c r="A80" s="177" t="s">
        <v>196</v>
      </c>
      <c r="B80" s="178"/>
      <c r="C80" s="49">
        <v>0</v>
      </c>
      <c r="D80" s="179">
        <f ca="1">((100/I70)*C80)/100</f>
        <v>0</v>
      </c>
      <c r="E80" s="179"/>
      <c r="F80" s="179"/>
      <c r="G80" s="179"/>
      <c r="H80" s="179"/>
      <c r="I80" s="179"/>
      <c r="J80" s="180"/>
      <c r="K80" s="40" t="s">
        <v>197</v>
      </c>
      <c r="L80" s="51">
        <f>(IF(B70&gt;4,(I70/(B70+2)+L79),0))</f>
        <v>0</v>
      </c>
    </row>
    <row r="81" spans="1:12" ht="15.75" x14ac:dyDescent="0.25">
      <c r="A81" s="177" t="s">
        <v>198</v>
      </c>
      <c r="B81" s="178" t="s">
        <v>198</v>
      </c>
      <c r="C81" s="49">
        <v>0</v>
      </c>
      <c r="D81" s="179">
        <f ca="1">((100/(I70))*C81)/100</f>
        <v>0</v>
      </c>
      <c r="E81" s="179"/>
      <c r="F81" s="179"/>
      <c r="G81" s="179"/>
      <c r="H81" s="179"/>
      <c r="I81" s="179"/>
      <c r="J81" s="180"/>
      <c r="K81" s="40" t="s">
        <v>155</v>
      </c>
      <c r="L81" s="51">
        <f>(IF(B70=1,(I70/(B70+3)+L76),IF(B70=0,(I70/4+L76),IF(B70&gt;1,0))))</f>
        <v>0</v>
      </c>
    </row>
    <row r="82" spans="1:12" ht="16.5" thickBot="1" x14ac:dyDescent="0.3">
      <c r="A82" s="184" t="s">
        <v>199</v>
      </c>
      <c r="B82" s="185"/>
      <c r="C82" s="53">
        <v>0</v>
      </c>
      <c r="D82" s="153">
        <f ca="1">((100/(I70))*C82)/100</f>
        <v>0</v>
      </c>
      <c r="E82" s="153"/>
      <c r="F82" s="153"/>
      <c r="G82" s="153"/>
      <c r="H82" s="153"/>
      <c r="I82" s="153"/>
      <c r="J82" s="181"/>
      <c r="K82" s="40" t="s">
        <v>156</v>
      </c>
      <c r="L82" s="51">
        <f ca="1">(IF(B70&gt;1.5,(I70/(B70+2)+L76+MAX(0,L77-L76)+MAX(0,L78-L77)+MAX(0,L79-L78)+MAX(0,L80-L79)+MAX(0,L81-L80)),IF(B70=1,(I70/(B70+3)+L81),IF(B70=0,I70/4+L81))))</f>
        <v>45</v>
      </c>
    </row>
    <row r="83" spans="1:12" ht="34.5" customHeight="1" x14ac:dyDescent="0.25">
      <c r="A83" s="126" t="s">
        <v>176</v>
      </c>
      <c r="B83" s="127"/>
      <c r="C83" s="128" t="s">
        <v>207</v>
      </c>
      <c r="D83" s="128"/>
      <c r="E83" s="128"/>
      <c r="F83" s="128"/>
      <c r="G83" s="128"/>
      <c r="H83" s="128"/>
      <c r="I83" s="128"/>
      <c r="J83" s="129"/>
      <c r="K83" s="39" t="str">
        <f ca="1">(IF(F87&gt;99%,"All work completed. Please provide OC.",IF(F87&gt;89.8%,"Plinth, RCC, Brick, Plaster, Flooring, Painting work Completed. Finishing work is in process.",IF(F87&lt;94%,(IF(C87=0,"Work not yet Started.",IF(D87=25%,"Piling work in process",IF(D87=50%,"Excavation work in process",IF(D87=100%,"Excavation work Completed. ","0")))&amp;(IF(C88=0%,"",IF(C88=L89,"Footing work is process",IF(C88=L90,"Footing work Completed",IF(C88=L91,"1st Basement Completed",IF(C88=L92,"1st &amp; 2nd Basement Completed",IF(C88=L93,"1st to 3rd Basement Completed",IF(C88=L94,"1st to 4th Basement Completed",IF(C88=L95,"Plinth work is process",IF(C88=L96,"Plinth work completed","0")))))))))))&amp;(IF(C89=(D84+G84+I84),", RCC Slab",IF(C89&gt;0,", RCC upto "&amp;C89&amp;" Slab",""))&amp;(IF(C90=I84,", Brickwork",IF(C90&gt;0,", Brickwork upto "&amp;C90&amp;" Floor",""))&amp;(IF(C91=I84,", Internal Plaster",IF(C91&gt;0,", Internal Plaster upto "&amp;C91&amp;" Floor",""))&amp;(IF(C92=I84,", External Plaster",IF(C92&gt;0,", External Plaster upto "&amp;C92&amp;" Floor",""))&amp;(IF(C93=I84,", Flooring",IF(C93&gt;0,", Flooring upto "&amp;C93&amp;" Floor",""))&amp;(IF(C94=I84,", Painting",IF(C94&gt;0,", Painting upto "&amp;C94&amp;" Floor",""))&amp;(IF(C95&gt;0,", Finishing upto "&amp;C95&amp;" Floor","")&amp;(IF(C89&gt;0.5," Completed",""))))))))))))))</f>
        <v>Excavation work Completed. Plinth work completed, RCC upto 2 Slab Completed</v>
      </c>
      <c r="L83" s="39"/>
    </row>
    <row r="84" spans="1:12" ht="15.75" x14ac:dyDescent="0.25">
      <c r="A84" s="41" t="s">
        <v>128</v>
      </c>
      <c r="B84" s="42">
        <v>0</v>
      </c>
      <c r="C84" s="43" t="s">
        <v>130</v>
      </c>
      <c r="D84" s="43">
        <v>1</v>
      </c>
      <c r="E84" s="168" t="s">
        <v>129</v>
      </c>
      <c r="F84" s="168"/>
      <c r="G84" s="43">
        <v>0</v>
      </c>
      <c r="H84" s="42" t="s">
        <v>177</v>
      </c>
      <c r="I84" s="168">
        <f ca="1">--TRIM(RIGHT(SUBSTITUTE(LEFT(C83,_xlfn.AGGREGATE(16,6,FIND({0,1,2,3,4,5,6,7,8,9},C83,ROW(INDIRECT("1:"&amp;LEN(C83)))),1))," ",REPT(" ",LEN(C83))),LEN(C83)))</f>
        <v>47</v>
      </c>
      <c r="J84" s="169"/>
      <c r="K84" s="39"/>
      <c r="L84" s="39"/>
    </row>
    <row r="85" spans="1:12" ht="33" customHeight="1" x14ac:dyDescent="0.25">
      <c r="A85" s="170" t="s">
        <v>178</v>
      </c>
      <c r="B85" s="171"/>
      <c r="C85" s="172" t="str">
        <f ca="1">K83</f>
        <v>Excavation work Completed. Plinth work completed, RCC upto 2 Slab Completed</v>
      </c>
      <c r="D85" s="172"/>
      <c r="E85" s="172"/>
      <c r="F85" s="172"/>
      <c r="G85" s="172"/>
      <c r="H85" s="172"/>
      <c r="I85" s="172"/>
      <c r="J85" s="173"/>
      <c r="K85" s="39" t="s">
        <v>179</v>
      </c>
      <c r="L85" s="39"/>
    </row>
    <row r="86" spans="1:12" ht="15.75" x14ac:dyDescent="0.25">
      <c r="A86" s="174" t="s">
        <v>66</v>
      </c>
      <c r="B86" s="175"/>
      <c r="C86" s="47" t="s">
        <v>180</v>
      </c>
      <c r="D86" s="154" t="s">
        <v>181</v>
      </c>
      <c r="E86" s="154"/>
      <c r="F86" s="154" t="s">
        <v>182</v>
      </c>
      <c r="G86" s="154"/>
      <c r="H86" s="154" t="s">
        <v>183</v>
      </c>
      <c r="I86" s="154"/>
      <c r="J86" s="176"/>
      <c r="K86" s="40" t="s">
        <v>184</v>
      </c>
      <c r="L86" s="48">
        <f ca="1">I84*25%</f>
        <v>11.75</v>
      </c>
    </row>
    <row r="87" spans="1:12" ht="15.75" x14ac:dyDescent="0.25">
      <c r="A87" s="177" t="s">
        <v>185</v>
      </c>
      <c r="B87" s="178"/>
      <c r="C87" s="49">
        <f ca="1">L88</f>
        <v>47</v>
      </c>
      <c r="D87" s="179">
        <f ca="1">((100/I84)*C87)/100</f>
        <v>1</v>
      </c>
      <c r="E87" s="179"/>
      <c r="F87" s="179">
        <f ca="1">(((C88/I84*10)+(40/(D84+G84+I84)*C89)+(7.5/(I84)*C90)+(7.5/(I84)*C91)+(10/I84*C92)+(10/I84*C93)+(5/I84*C94)+(5/I84*C95)+(5/I84*C96))/100)</f>
        <v>0.11666666666666665</v>
      </c>
      <c r="G87" s="179"/>
      <c r="H87" s="179">
        <f ca="1">((((C87/I84)*20)+((C88/I84)*25)+(30/(I84+G84+D84)*C89)+(5/I84*C90)+(5/I84*C91)+(5/I84*C92)+(5/I84*C93)+(0/I84*C94)+(0/I84*C95)+(5/I84*C96))/100)</f>
        <v>0.46250000000000002</v>
      </c>
      <c r="I87" s="179"/>
      <c r="J87" s="180"/>
      <c r="K87" s="40" t="s">
        <v>149</v>
      </c>
      <c r="L87" s="40">
        <f ca="1">I84*50%</f>
        <v>23.5</v>
      </c>
    </row>
    <row r="88" spans="1:12" ht="15.75" x14ac:dyDescent="0.25">
      <c r="A88" s="177" t="s">
        <v>67</v>
      </c>
      <c r="B88" s="178"/>
      <c r="C88" s="50">
        <f ca="1">L96</f>
        <v>47</v>
      </c>
      <c r="D88" s="179">
        <f ca="1">((100/I84)*C88)/100</f>
        <v>1</v>
      </c>
      <c r="E88" s="179"/>
      <c r="F88" s="179"/>
      <c r="G88" s="179"/>
      <c r="H88" s="179"/>
      <c r="I88" s="179"/>
      <c r="J88" s="180"/>
      <c r="K88" s="40" t="s">
        <v>152</v>
      </c>
      <c r="L88" s="40">
        <f ca="1">I84</f>
        <v>47</v>
      </c>
    </row>
    <row r="89" spans="1:12" ht="15.75" x14ac:dyDescent="0.25">
      <c r="A89" s="182" t="s">
        <v>186</v>
      </c>
      <c r="B89" s="183"/>
      <c r="C89" s="50">
        <v>2</v>
      </c>
      <c r="D89" s="179">
        <f ca="1">((100/(D84+G84+I84))*C89)/100</f>
        <v>4.1666666666666671E-2</v>
      </c>
      <c r="E89" s="179"/>
      <c r="F89" s="179"/>
      <c r="G89" s="179"/>
      <c r="H89" s="179"/>
      <c r="I89" s="179"/>
      <c r="J89" s="180"/>
      <c r="K89" s="40" t="s">
        <v>153</v>
      </c>
      <c r="L89" s="51">
        <f ca="1">(IF(B84&gt;1,(I84/(B84+2)),I84/4))</f>
        <v>11.75</v>
      </c>
    </row>
    <row r="90" spans="1:12" ht="15.75" x14ac:dyDescent="0.25">
      <c r="A90" s="177" t="s">
        <v>187</v>
      </c>
      <c r="B90" s="178" t="s">
        <v>188</v>
      </c>
      <c r="C90" s="49">
        <v>0</v>
      </c>
      <c r="D90" s="179">
        <f ca="1">((100/I84)*C90)/100</f>
        <v>0</v>
      </c>
      <c r="E90" s="179"/>
      <c r="F90" s="179"/>
      <c r="G90" s="179"/>
      <c r="H90" s="179"/>
      <c r="I90" s="179"/>
      <c r="J90" s="180"/>
      <c r="K90" s="40" t="s">
        <v>154</v>
      </c>
      <c r="L90" s="51">
        <f ca="1">(IF(B84&gt;1,(I84/(B84+2)+L89),I84/4+L89))</f>
        <v>23.5</v>
      </c>
    </row>
    <row r="91" spans="1:12" ht="15.75" x14ac:dyDescent="0.25">
      <c r="A91" s="177" t="s">
        <v>189</v>
      </c>
      <c r="B91" s="178" t="s">
        <v>188</v>
      </c>
      <c r="C91" s="49">
        <v>0</v>
      </c>
      <c r="D91" s="179">
        <f ca="1">((100/I84)*C91)/100</f>
        <v>0</v>
      </c>
      <c r="E91" s="179"/>
      <c r="F91" s="179"/>
      <c r="G91" s="179"/>
      <c r="H91" s="179"/>
      <c r="I91" s="179"/>
      <c r="J91" s="180"/>
      <c r="K91" s="40" t="s">
        <v>190</v>
      </c>
      <c r="L91" s="51">
        <f>(IF(B84&gt;1,(I84/(B84+2)+L90),0))</f>
        <v>0</v>
      </c>
    </row>
    <row r="92" spans="1:12" ht="15.75" x14ac:dyDescent="0.25">
      <c r="A92" s="177" t="s">
        <v>191</v>
      </c>
      <c r="B92" s="178" t="s">
        <v>192</v>
      </c>
      <c r="C92" s="49">
        <v>0</v>
      </c>
      <c r="D92" s="179">
        <f ca="1">((100/(I84))*C92)/100</f>
        <v>0</v>
      </c>
      <c r="E92" s="179"/>
      <c r="F92" s="179"/>
      <c r="G92" s="179"/>
      <c r="H92" s="179"/>
      <c r="I92" s="179"/>
      <c r="J92" s="180"/>
      <c r="K92" s="40" t="s">
        <v>193</v>
      </c>
      <c r="L92" s="51">
        <f>(IF(B84&gt;2,(I84/(B84+2)+L91),0))</f>
        <v>0</v>
      </c>
    </row>
    <row r="93" spans="1:12" ht="15.75" x14ac:dyDescent="0.25">
      <c r="A93" s="177" t="s">
        <v>194</v>
      </c>
      <c r="B93" s="178" t="s">
        <v>194</v>
      </c>
      <c r="C93" s="49">
        <v>0</v>
      </c>
      <c r="D93" s="179">
        <f ca="1">((100/I84)*C93)/100</f>
        <v>0</v>
      </c>
      <c r="E93" s="179"/>
      <c r="F93" s="179"/>
      <c r="G93" s="179"/>
      <c r="H93" s="179"/>
      <c r="I93" s="179"/>
      <c r="J93" s="180"/>
      <c r="K93" s="40" t="s">
        <v>195</v>
      </c>
      <c r="L93" s="52">
        <f>(IF(B84&gt;3,(I84/(B84+2)+L92),0))</f>
        <v>0</v>
      </c>
    </row>
    <row r="94" spans="1:12" ht="15" customHeight="1" x14ac:dyDescent="0.25">
      <c r="A94" s="177" t="s">
        <v>196</v>
      </c>
      <c r="B94" s="178"/>
      <c r="C94" s="49">
        <v>0</v>
      </c>
      <c r="D94" s="179">
        <f ca="1">((100/I84)*C94)/100</f>
        <v>0</v>
      </c>
      <c r="E94" s="179"/>
      <c r="F94" s="179"/>
      <c r="G94" s="179"/>
      <c r="H94" s="179"/>
      <c r="I94" s="179"/>
      <c r="J94" s="180"/>
      <c r="K94" s="40" t="s">
        <v>197</v>
      </c>
      <c r="L94" s="51">
        <f>(IF(B84&gt;4,(I84/(B84+2)+L93),0))</f>
        <v>0</v>
      </c>
    </row>
    <row r="95" spans="1:12" ht="15.75" x14ac:dyDescent="0.25">
      <c r="A95" s="177" t="s">
        <v>198</v>
      </c>
      <c r="B95" s="178" t="s">
        <v>198</v>
      </c>
      <c r="C95" s="49">
        <v>0</v>
      </c>
      <c r="D95" s="179">
        <f ca="1">((100/(I84))*C95)/100</f>
        <v>0</v>
      </c>
      <c r="E95" s="179"/>
      <c r="F95" s="179"/>
      <c r="G95" s="179"/>
      <c r="H95" s="179"/>
      <c r="I95" s="179"/>
      <c r="J95" s="180"/>
      <c r="K95" s="40" t="s">
        <v>155</v>
      </c>
      <c r="L95" s="51">
        <f ca="1">(IF(B84=1,(I84/(B84+3)+L90),IF(B84=0,(I84/4+L90),IF(B84&gt;1,0))))</f>
        <v>35.25</v>
      </c>
    </row>
    <row r="96" spans="1:12" ht="16.5" thickBot="1" x14ac:dyDescent="0.3">
      <c r="A96" s="184" t="s">
        <v>199</v>
      </c>
      <c r="B96" s="185"/>
      <c r="C96" s="53">
        <v>0</v>
      </c>
      <c r="D96" s="153">
        <f ca="1">((100/(I84))*C96)/100</f>
        <v>0</v>
      </c>
      <c r="E96" s="153"/>
      <c r="F96" s="153"/>
      <c r="G96" s="153"/>
      <c r="H96" s="153"/>
      <c r="I96" s="153"/>
      <c r="J96" s="181"/>
      <c r="K96" s="40" t="s">
        <v>156</v>
      </c>
      <c r="L96" s="51">
        <f ca="1">(IF(B84&gt;1.5,(I84/(B84+2)+L90+MAX(0,L91-L90)+MAX(0,L92-L91)+MAX(0,L93-L92)+MAX(0,L94-L93)+MAX(0,L95-L94)),IF(B84=1,(I84/(B84+3)+L95),IF(B84=0,I84/4+L95))))</f>
        <v>47</v>
      </c>
    </row>
    <row r="97" spans="1:12" ht="31.5" customHeight="1" x14ac:dyDescent="0.25">
      <c r="A97" s="126" t="s">
        <v>176</v>
      </c>
      <c r="B97" s="127"/>
      <c r="C97" s="128" t="s">
        <v>202</v>
      </c>
      <c r="D97" s="128"/>
      <c r="E97" s="128"/>
      <c r="F97" s="128"/>
      <c r="G97" s="128"/>
      <c r="H97" s="128"/>
      <c r="I97" s="128"/>
      <c r="J97" s="129"/>
      <c r="K97" s="39" t="str">
        <f ca="1">(IF(F101&gt;99%,"All work completed. Please provide OC.",IF(F101&gt;89.8%,"Plinth, RCC, Brick, Plaster, Flooring, Painting work Completed. Finishing work is in process.",IF(F101&lt;94%,(IF(C101=0,"Work not yet Started.",IF(D101=25%,"Piling work in process",IF(D101=50%,"Excavation work in process",IF(D101=100%,"Excavation work Completed. ","0")))&amp;(IF(C102=0%,"",IF(C102=L103,"Footing work is process",IF(C102=L104,"Footing work Completed",IF(C102=L105,"1st Basement Completed",IF(C102=L106,"1st &amp; 2nd Basement Completed",IF(C102=L107,"1st to 3rd Basement Completed",IF(C102=L108,"1st to 4th Basement Completed",IF(C102=L109,"Plinth work is process",IF(C102=L110,"Plinth work completed","0")))))))))))&amp;(IF(C103=(D98+G98+I98),", RCC Slab",IF(C103&gt;0,", RCC upto "&amp;C103&amp;" Slab",""))&amp;(IF(C104=I98,", Brickwork",IF(C104&gt;0,", Brickwork upto "&amp;C104&amp;" Floor",""))&amp;(IF(C105=I98,", Internal Plaster",IF(C105&gt;0,", Internal Plaster upto "&amp;C105&amp;" Floor",""))&amp;(IF(C106=I98,", External Plaster",IF(C106&gt;0,", External Plaster upto "&amp;C106&amp;" Floor",""))&amp;(IF(C107=I98,", Flooring",IF(C107&gt;0,", Flooring upto "&amp;C107&amp;" Floor",""))&amp;(IF(C108=I98,", Painting",IF(C108&gt;0,", Painting upto "&amp;C108&amp;" Floor",""))&amp;(IF(C109&gt;0,", Finishing upto "&amp;C109&amp;" Floor","")&amp;(IF(C103&gt;0.5," Completed",""))))))))))))))</f>
        <v>Excavation work Completed. Plinth work is process</v>
      </c>
      <c r="L97" s="39"/>
    </row>
    <row r="98" spans="1:12" ht="15.75" x14ac:dyDescent="0.25">
      <c r="A98" s="41" t="s">
        <v>128</v>
      </c>
      <c r="B98" s="42">
        <v>0</v>
      </c>
      <c r="C98" s="43" t="s">
        <v>130</v>
      </c>
      <c r="D98" s="43">
        <v>1</v>
      </c>
      <c r="E98" s="168" t="s">
        <v>129</v>
      </c>
      <c r="F98" s="168"/>
      <c r="G98" s="43">
        <v>0</v>
      </c>
      <c r="H98" s="42" t="s">
        <v>177</v>
      </c>
      <c r="I98" s="168">
        <f ca="1">--TRIM(RIGHT(SUBSTITUTE(LEFT(C97,_xlfn.AGGREGATE(16,6,FIND({0,1,2,3,4,5,6,7,8,9},C97,ROW(INDIRECT("1:"&amp;LEN(C97)))),1))," ",REPT(" ",LEN(C97))),LEN(C97)))</f>
        <v>47</v>
      </c>
      <c r="J98" s="169"/>
      <c r="K98" s="39"/>
      <c r="L98" s="39"/>
    </row>
    <row r="99" spans="1:12" ht="15" customHeight="1" x14ac:dyDescent="0.25">
      <c r="A99" s="170" t="s">
        <v>178</v>
      </c>
      <c r="B99" s="171"/>
      <c r="C99" s="172" t="str">
        <f ca="1">K97</f>
        <v>Excavation work Completed. Plinth work is process</v>
      </c>
      <c r="D99" s="172"/>
      <c r="E99" s="172"/>
      <c r="F99" s="172"/>
      <c r="G99" s="172"/>
      <c r="H99" s="172"/>
      <c r="I99" s="172"/>
      <c r="J99" s="173"/>
      <c r="K99" s="39" t="s">
        <v>179</v>
      </c>
      <c r="L99" s="39"/>
    </row>
    <row r="100" spans="1:12" ht="15.75" x14ac:dyDescent="0.25">
      <c r="A100" s="174" t="s">
        <v>66</v>
      </c>
      <c r="B100" s="175"/>
      <c r="C100" s="47" t="s">
        <v>180</v>
      </c>
      <c r="D100" s="154" t="s">
        <v>181</v>
      </c>
      <c r="E100" s="154"/>
      <c r="F100" s="154" t="s">
        <v>182</v>
      </c>
      <c r="G100" s="154"/>
      <c r="H100" s="154" t="s">
        <v>183</v>
      </c>
      <c r="I100" s="154"/>
      <c r="J100" s="176"/>
      <c r="K100" s="40" t="s">
        <v>184</v>
      </c>
      <c r="L100" s="48">
        <f ca="1">I98*25%</f>
        <v>11.75</v>
      </c>
    </row>
    <row r="101" spans="1:12" ht="15.75" x14ac:dyDescent="0.25">
      <c r="A101" s="177" t="s">
        <v>185</v>
      </c>
      <c r="B101" s="178"/>
      <c r="C101" s="49">
        <f ca="1">L102</f>
        <v>47</v>
      </c>
      <c r="D101" s="179">
        <f ca="1">((100/I98)*C101)/100</f>
        <v>1</v>
      </c>
      <c r="E101" s="179"/>
      <c r="F101" s="179">
        <f ca="1">(((C102/I98*10)+(40/(D98+G98+I98)*C103)+(7.5/(I98)*C104)+(7.5/(I98)*C105)+(10/I98*C106)+(10/I98*C107)+(5/I98*C108)+(5/I98*C109)+(5/I98*C110))/100)</f>
        <v>7.4999999999999997E-2</v>
      </c>
      <c r="G101" s="179"/>
      <c r="H101" s="179">
        <f ca="1">((((C101/I98)*20)+((C102/I98)*25)+(30/(I98+G98+D98)*C103)+(5/I98*C104)+(5/I98*C105)+(5/I98*C106)+(5/I98*C107)+(0/I98*C108)+(0/I98*C109)+(5/I98*C110))/100)</f>
        <v>0.38750000000000001</v>
      </c>
      <c r="I101" s="179"/>
      <c r="J101" s="180"/>
      <c r="K101" s="40" t="s">
        <v>149</v>
      </c>
      <c r="L101" s="40">
        <f ca="1">I98*50%</f>
        <v>23.5</v>
      </c>
    </row>
    <row r="102" spans="1:12" ht="15.75" x14ac:dyDescent="0.25">
      <c r="A102" s="177" t="s">
        <v>67</v>
      </c>
      <c r="B102" s="178"/>
      <c r="C102" s="50">
        <f ca="1">L109</f>
        <v>35.25</v>
      </c>
      <c r="D102" s="179">
        <f ca="1">((100/I98)*C102)/100</f>
        <v>0.75</v>
      </c>
      <c r="E102" s="179"/>
      <c r="F102" s="179"/>
      <c r="G102" s="179"/>
      <c r="H102" s="179"/>
      <c r="I102" s="179"/>
      <c r="J102" s="180"/>
      <c r="K102" s="40" t="s">
        <v>152</v>
      </c>
      <c r="L102" s="40">
        <f ca="1">I98</f>
        <v>47</v>
      </c>
    </row>
    <row r="103" spans="1:12" ht="15.75" x14ac:dyDescent="0.25">
      <c r="A103" s="182" t="s">
        <v>186</v>
      </c>
      <c r="B103" s="183"/>
      <c r="C103" s="50">
        <v>0</v>
      </c>
      <c r="D103" s="179">
        <f ca="1">((100/(D98+G98+I98))*C103)/100</f>
        <v>0</v>
      </c>
      <c r="E103" s="179"/>
      <c r="F103" s="179"/>
      <c r="G103" s="179"/>
      <c r="H103" s="179"/>
      <c r="I103" s="179"/>
      <c r="J103" s="180"/>
      <c r="K103" s="40" t="s">
        <v>153</v>
      </c>
      <c r="L103" s="51">
        <f ca="1">(IF(B98&gt;1,(I98/(B98+2)),I98/4))</f>
        <v>11.75</v>
      </c>
    </row>
    <row r="104" spans="1:12" ht="15.75" x14ac:dyDescent="0.25">
      <c r="A104" s="177" t="s">
        <v>187</v>
      </c>
      <c r="B104" s="178" t="s">
        <v>188</v>
      </c>
      <c r="C104" s="49">
        <v>0</v>
      </c>
      <c r="D104" s="179">
        <f ca="1">((100/I98)*C104)/100</f>
        <v>0</v>
      </c>
      <c r="E104" s="179"/>
      <c r="F104" s="179"/>
      <c r="G104" s="179"/>
      <c r="H104" s="179"/>
      <c r="I104" s="179"/>
      <c r="J104" s="180"/>
      <c r="K104" s="40" t="s">
        <v>154</v>
      </c>
      <c r="L104" s="51">
        <f ca="1">(IF(B98&gt;1,(I98/(B98+2)+L103),I98/4+L103))</f>
        <v>23.5</v>
      </c>
    </row>
    <row r="105" spans="1:12" ht="15.75" x14ac:dyDescent="0.25">
      <c r="A105" s="177" t="s">
        <v>189</v>
      </c>
      <c r="B105" s="178" t="s">
        <v>188</v>
      </c>
      <c r="C105" s="49">
        <v>0</v>
      </c>
      <c r="D105" s="179">
        <f ca="1">((100/I98)*C105)/100</f>
        <v>0</v>
      </c>
      <c r="E105" s="179"/>
      <c r="F105" s="179"/>
      <c r="G105" s="179"/>
      <c r="H105" s="179"/>
      <c r="I105" s="179"/>
      <c r="J105" s="180"/>
      <c r="K105" s="40" t="s">
        <v>190</v>
      </c>
      <c r="L105" s="51">
        <f>(IF(B98&gt;1,(I98/(B98+2)+L104),0))</f>
        <v>0</v>
      </c>
    </row>
    <row r="106" spans="1:12" ht="15.75" x14ac:dyDescent="0.25">
      <c r="A106" s="177" t="s">
        <v>191</v>
      </c>
      <c r="B106" s="178" t="s">
        <v>192</v>
      </c>
      <c r="C106" s="49">
        <v>0</v>
      </c>
      <c r="D106" s="179">
        <f ca="1">((100/(I98))*C106)/100</f>
        <v>0</v>
      </c>
      <c r="E106" s="179"/>
      <c r="F106" s="179"/>
      <c r="G106" s="179"/>
      <c r="H106" s="179"/>
      <c r="I106" s="179"/>
      <c r="J106" s="180"/>
      <c r="K106" s="40" t="s">
        <v>193</v>
      </c>
      <c r="L106" s="51">
        <f>(IF(B98&gt;2,(I98/(B98+2)+L105),0))</f>
        <v>0</v>
      </c>
    </row>
    <row r="107" spans="1:12" ht="15.75" x14ac:dyDescent="0.25">
      <c r="A107" s="177" t="s">
        <v>194</v>
      </c>
      <c r="B107" s="178" t="s">
        <v>194</v>
      </c>
      <c r="C107" s="49">
        <v>0</v>
      </c>
      <c r="D107" s="179">
        <f ca="1">((100/I98)*C107)/100</f>
        <v>0</v>
      </c>
      <c r="E107" s="179"/>
      <c r="F107" s="179"/>
      <c r="G107" s="179"/>
      <c r="H107" s="179"/>
      <c r="I107" s="179"/>
      <c r="J107" s="180"/>
      <c r="K107" s="40" t="s">
        <v>195</v>
      </c>
      <c r="L107" s="52">
        <f>(IF(B98&gt;3,(I98/(B98+2)+L106),0))</f>
        <v>0</v>
      </c>
    </row>
    <row r="108" spans="1:12" ht="15" customHeight="1" x14ac:dyDescent="0.25">
      <c r="A108" s="177" t="s">
        <v>196</v>
      </c>
      <c r="B108" s="178"/>
      <c r="C108" s="49">
        <v>0</v>
      </c>
      <c r="D108" s="179">
        <f ca="1">((100/I98)*C108)/100</f>
        <v>0</v>
      </c>
      <c r="E108" s="179"/>
      <c r="F108" s="179"/>
      <c r="G108" s="179"/>
      <c r="H108" s="179"/>
      <c r="I108" s="179"/>
      <c r="J108" s="180"/>
      <c r="K108" s="40" t="s">
        <v>197</v>
      </c>
      <c r="L108" s="51">
        <f>(IF(B98&gt;4,(I98/(B98+2)+L107),0))</f>
        <v>0</v>
      </c>
    </row>
    <row r="109" spans="1:12" ht="15.75" x14ac:dyDescent="0.25">
      <c r="A109" s="177" t="s">
        <v>198</v>
      </c>
      <c r="B109" s="178" t="s">
        <v>198</v>
      </c>
      <c r="C109" s="49">
        <v>0</v>
      </c>
      <c r="D109" s="179">
        <f ca="1">((100/(I98))*C109)/100</f>
        <v>0</v>
      </c>
      <c r="E109" s="179"/>
      <c r="F109" s="179"/>
      <c r="G109" s="179"/>
      <c r="H109" s="179"/>
      <c r="I109" s="179"/>
      <c r="J109" s="180"/>
      <c r="K109" s="40" t="s">
        <v>155</v>
      </c>
      <c r="L109" s="51">
        <f ca="1">(IF(B98=1,(I98/(B98+3)+L104),IF(B98=0,(I98/4+L104),IF(B98&gt;1,0))))</f>
        <v>35.25</v>
      </c>
    </row>
    <row r="110" spans="1:12" ht="16.5" thickBot="1" x14ac:dyDescent="0.3">
      <c r="A110" s="184" t="s">
        <v>199</v>
      </c>
      <c r="B110" s="185"/>
      <c r="C110" s="53">
        <v>0</v>
      </c>
      <c r="D110" s="153">
        <f ca="1">((100/(I98))*C110)/100</f>
        <v>0</v>
      </c>
      <c r="E110" s="153"/>
      <c r="F110" s="153"/>
      <c r="G110" s="153"/>
      <c r="H110" s="153"/>
      <c r="I110" s="153"/>
      <c r="J110" s="181"/>
      <c r="K110" s="40" t="s">
        <v>156</v>
      </c>
      <c r="L110" s="51">
        <f ca="1">(IF(B98&gt;1.5,(I98/(B98+2)+L104+MAX(0,L105-L104)+MAX(0,L106-L105)+MAX(0,L107-L106)+MAX(0,L108-L107)+MAX(0,L109-L108)),IF(B98=1,(I98/(B98+3)+L109),IF(B98=0,I98/4+L109))))</f>
        <v>47</v>
      </c>
    </row>
    <row r="111" spans="1:12" x14ac:dyDescent="0.25">
      <c r="A111" s="61" t="s">
        <v>175</v>
      </c>
      <c r="B111" s="62"/>
      <c r="C111" s="62"/>
      <c r="D111" s="62"/>
      <c r="E111" s="62"/>
      <c r="F111" s="62"/>
      <c r="G111" s="62"/>
      <c r="H111" s="62"/>
      <c r="I111" s="62"/>
      <c r="J111" s="63"/>
    </row>
    <row r="112" spans="1:12" x14ac:dyDescent="0.25">
      <c r="A112" s="61" t="s">
        <v>72</v>
      </c>
      <c r="B112" s="62"/>
      <c r="C112" s="62"/>
      <c r="D112" s="62"/>
      <c r="E112" s="62"/>
      <c r="F112" s="62"/>
      <c r="G112" s="62"/>
      <c r="H112" s="62"/>
      <c r="I112" s="62"/>
      <c r="J112" s="63"/>
    </row>
    <row r="113" spans="1:13" ht="15" customHeight="1" x14ac:dyDescent="0.25">
      <c r="A113" s="148" t="s">
        <v>73</v>
      </c>
      <c r="B113" s="149"/>
      <c r="C113" s="150" t="s">
        <v>74</v>
      </c>
      <c r="D113" s="151"/>
      <c r="E113" s="151"/>
      <c r="F113" s="151"/>
      <c r="G113" s="151"/>
      <c r="H113" s="151"/>
      <c r="I113" s="151"/>
      <c r="J113" s="152"/>
    </row>
    <row r="114" spans="1:13" x14ac:dyDescent="0.25">
      <c r="A114" s="117" t="s">
        <v>75</v>
      </c>
      <c r="B114" s="93"/>
      <c r="C114" s="93"/>
      <c r="D114" s="93"/>
      <c r="E114" s="93"/>
      <c r="F114" s="93"/>
      <c r="G114" s="93"/>
      <c r="H114" s="93"/>
      <c r="I114" s="93"/>
      <c r="J114" s="94"/>
    </row>
    <row r="115" spans="1:13" ht="15" customHeight="1" x14ac:dyDescent="0.25">
      <c r="A115" s="102" t="s">
        <v>102</v>
      </c>
      <c r="B115" s="68"/>
      <c r="C115" s="68"/>
      <c r="D115" s="68"/>
      <c r="E115" s="103"/>
      <c r="F115" s="130">
        <v>9000</v>
      </c>
      <c r="G115" s="131"/>
      <c r="H115" s="131"/>
      <c r="I115" s="131"/>
      <c r="J115" s="132"/>
    </row>
    <row r="116" spans="1:13" ht="15" customHeight="1" x14ac:dyDescent="0.25">
      <c r="A116" s="102" t="s">
        <v>209</v>
      </c>
      <c r="B116" s="68"/>
      <c r="C116" s="68"/>
      <c r="D116" s="68"/>
      <c r="E116" s="103"/>
      <c r="F116" s="130" t="s">
        <v>210</v>
      </c>
      <c r="G116" s="131"/>
      <c r="H116" s="131"/>
      <c r="I116" s="131"/>
      <c r="J116" s="132"/>
    </row>
    <row r="117" spans="1:13" ht="15" customHeight="1" x14ac:dyDescent="0.25">
      <c r="A117" s="102" t="s">
        <v>211</v>
      </c>
      <c r="B117" s="68"/>
      <c r="C117" s="68"/>
      <c r="D117" s="68"/>
      <c r="E117" s="103"/>
      <c r="F117" s="130">
        <v>5000</v>
      </c>
      <c r="G117" s="131"/>
      <c r="H117" s="131"/>
      <c r="I117" s="131"/>
      <c r="J117" s="132"/>
      <c r="L117" s="46">
        <f>935000/1100</f>
        <v>850</v>
      </c>
      <c r="M117" s="46">
        <f>1100*9000+1100*850</f>
        <v>10835000</v>
      </c>
    </row>
    <row r="118" spans="1:13" ht="15" customHeight="1" x14ac:dyDescent="0.25">
      <c r="A118" s="102" t="s">
        <v>217</v>
      </c>
      <c r="B118" s="68"/>
      <c r="C118" s="68"/>
      <c r="D118" s="68"/>
      <c r="E118" s="103"/>
      <c r="F118" s="130">
        <v>250000</v>
      </c>
      <c r="G118" s="131"/>
      <c r="H118" s="131"/>
      <c r="I118" s="131"/>
      <c r="J118" s="132"/>
    </row>
    <row r="119" spans="1:13" ht="15" customHeight="1" x14ac:dyDescent="0.25">
      <c r="A119" s="102" t="s">
        <v>212</v>
      </c>
      <c r="B119" s="68"/>
      <c r="C119" s="68"/>
      <c r="D119" s="68"/>
      <c r="E119" s="103"/>
      <c r="F119" s="130">
        <v>250000</v>
      </c>
      <c r="G119" s="131"/>
      <c r="H119" s="131"/>
      <c r="I119" s="131"/>
      <c r="J119" s="132"/>
    </row>
    <row r="120" spans="1:13" ht="15" customHeight="1" x14ac:dyDescent="0.25">
      <c r="A120" s="102" t="s">
        <v>218</v>
      </c>
      <c r="B120" s="68"/>
      <c r="C120" s="68"/>
      <c r="D120" s="68"/>
      <c r="E120" s="103"/>
      <c r="F120" s="130">
        <v>250000</v>
      </c>
      <c r="G120" s="131"/>
      <c r="H120" s="131"/>
      <c r="I120" s="131"/>
      <c r="J120" s="132"/>
    </row>
    <row r="121" spans="1:13" ht="15" customHeight="1" x14ac:dyDescent="0.25">
      <c r="A121" s="102" t="s">
        <v>213</v>
      </c>
      <c r="B121" s="68"/>
      <c r="C121" s="68"/>
      <c r="D121" s="68"/>
      <c r="E121" s="103"/>
      <c r="F121" s="130">
        <v>70000</v>
      </c>
      <c r="G121" s="131"/>
      <c r="H121" s="131"/>
      <c r="I121" s="131"/>
      <c r="J121" s="132"/>
    </row>
    <row r="122" spans="1:13" ht="15" hidden="1" customHeight="1" x14ac:dyDescent="0.25">
      <c r="A122" s="102" t="s">
        <v>214</v>
      </c>
      <c r="B122" s="68"/>
      <c r="C122" s="68"/>
      <c r="D122" s="68"/>
      <c r="E122" s="103"/>
      <c r="F122" s="130">
        <v>10000</v>
      </c>
      <c r="G122" s="131"/>
      <c r="H122" s="131"/>
      <c r="I122" s="131"/>
      <c r="J122" s="132"/>
    </row>
    <row r="123" spans="1:13" ht="15" customHeight="1" x14ac:dyDescent="0.25">
      <c r="A123" s="102" t="s">
        <v>215</v>
      </c>
      <c r="B123" s="68"/>
      <c r="C123" s="68"/>
      <c r="D123" s="68"/>
      <c r="E123" s="103"/>
      <c r="F123" s="130">
        <v>100000</v>
      </c>
      <c r="G123" s="131"/>
      <c r="H123" s="131"/>
      <c r="I123" s="131"/>
      <c r="J123" s="132"/>
    </row>
    <row r="124" spans="1:13" ht="15" customHeight="1" x14ac:dyDescent="0.25">
      <c r="A124" s="102" t="s">
        <v>216</v>
      </c>
      <c r="B124" s="68"/>
      <c r="C124" s="68"/>
      <c r="D124" s="68"/>
      <c r="E124" s="103"/>
      <c r="F124" s="130">
        <v>500000</v>
      </c>
      <c r="G124" s="131"/>
      <c r="H124" s="131"/>
      <c r="I124" s="131"/>
      <c r="J124" s="132"/>
    </row>
    <row r="125" spans="1:13" ht="69" hidden="1" customHeight="1" x14ac:dyDescent="0.25">
      <c r="A125" s="12" t="s">
        <v>122</v>
      </c>
      <c r="B125" s="146" t="s">
        <v>125</v>
      </c>
      <c r="C125" s="147"/>
      <c r="D125" s="147"/>
      <c r="E125" s="147"/>
      <c r="F125" s="147"/>
      <c r="G125" s="147"/>
      <c r="H125" s="147"/>
      <c r="I125" s="147"/>
      <c r="J125" s="147"/>
    </row>
    <row r="126" spans="1:13" s="54" customFormat="1" ht="196.5" customHeight="1" x14ac:dyDescent="0.25">
      <c r="A126" s="145" t="s">
        <v>229</v>
      </c>
      <c r="B126" s="145"/>
      <c r="C126" s="145"/>
      <c r="D126" s="145"/>
      <c r="E126" s="145"/>
      <c r="F126" s="145"/>
      <c r="G126" s="145"/>
      <c r="H126" s="145"/>
      <c r="I126" s="145"/>
      <c r="J126" s="145"/>
    </row>
    <row r="127" spans="1:13" ht="15" customHeight="1" x14ac:dyDescent="0.25">
      <c r="A127" s="136" t="s">
        <v>219</v>
      </c>
      <c r="B127" s="137"/>
      <c r="C127" s="137"/>
      <c r="D127" s="137"/>
      <c r="E127" s="137"/>
      <c r="F127" s="137"/>
      <c r="G127" s="137"/>
      <c r="H127" s="137"/>
      <c r="I127" s="137"/>
      <c r="J127" s="138"/>
    </row>
    <row r="128" spans="1:13" x14ac:dyDescent="0.25">
      <c r="A128" s="139"/>
      <c r="B128" s="140"/>
      <c r="C128" s="140"/>
      <c r="D128" s="140"/>
      <c r="E128" s="140"/>
      <c r="F128" s="140"/>
      <c r="G128" s="140"/>
      <c r="H128" s="140"/>
      <c r="I128" s="140"/>
      <c r="J128" s="141"/>
    </row>
    <row r="129" spans="1:10" ht="19.5" customHeight="1" x14ac:dyDescent="0.25">
      <c r="A129" s="142"/>
      <c r="B129" s="143"/>
      <c r="C129" s="143"/>
      <c r="D129" s="143"/>
      <c r="E129" s="143"/>
      <c r="F129" s="143"/>
      <c r="G129" s="143"/>
      <c r="H129" s="143"/>
      <c r="I129" s="143"/>
      <c r="J129" s="144"/>
    </row>
    <row r="130" spans="1:10" x14ac:dyDescent="0.25">
      <c r="A130" s="55" t="s">
        <v>76</v>
      </c>
      <c r="B130" s="56"/>
      <c r="C130" s="56"/>
      <c r="D130" s="188" t="str">
        <f>F8</f>
        <v>Adhiraj Samyama-Tower 1C, 1D, Meraki, Oreka
New Name - Adhiraj Capital City</v>
      </c>
      <c r="E130" s="188"/>
      <c r="F130" s="188"/>
      <c r="G130" s="188"/>
      <c r="H130" s="188"/>
      <c r="I130" s="188"/>
      <c r="J130" s="188"/>
    </row>
    <row r="131" spans="1:10" x14ac:dyDescent="0.25">
      <c r="A131" s="56"/>
      <c r="B131" s="56"/>
      <c r="C131" s="56"/>
      <c r="D131" s="56"/>
      <c r="E131" s="56"/>
      <c r="F131" s="56"/>
      <c r="G131" s="56"/>
      <c r="H131" s="56"/>
      <c r="I131" s="56"/>
      <c r="J131" s="56"/>
    </row>
    <row r="132" spans="1:10" x14ac:dyDescent="0.25">
      <c r="A132" s="56"/>
      <c r="B132" s="56"/>
      <c r="C132" s="56"/>
      <c r="D132" s="56"/>
      <c r="E132" s="56"/>
      <c r="F132" s="56"/>
      <c r="G132" s="56"/>
      <c r="H132" s="56"/>
      <c r="I132" s="56"/>
      <c r="J132" s="56"/>
    </row>
    <row r="153" spans="7:7" x14ac:dyDescent="0.25">
      <c r="G153"/>
    </row>
    <row r="166" spans="1:10" x14ac:dyDescent="0.25">
      <c r="J166"/>
    </row>
    <row r="174" spans="1:10" x14ac:dyDescent="0.25">
      <c r="A174" s="57" t="s">
        <v>77</v>
      </c>
    </row>
  </sheetData>
  <mergeCells count="276">
    <mergeCell ref="K10:O10"/>
    <mergeCell ref="A10:E10"/>
    <mergeCell ref="F10:J10"/>
    <mergeCell ref="A32:B32"/>
    <mergeCell ref="C32:J32"/>
    <mergeCell ref="D130:J130"/>
    <mergeCell ref="A122:E122"/>
    <mergeCell ref="F122:J122"/>
    <mergeCell ref="A123:E123"/>
    <mergeCell ref="F123:J123"/>
    <mergeCell ref="A124:E124"/>
    <mergeCell ref="F124:J124"/>
    <mergeCell ref="A116:E116"/>
    <mergeCell ref="F116:J116"/>
    <mergeCell ref="A117:E117"/>
    <mergeCell ref="F117:J117"/>
    <mergeCell ref="A119:E119"/>
    <mergeCell ref="F119:J119"/>
    <mergeCell ref="A120:E120"/>
    <mergeCell ref="F120:J120"/>
    <mergeCell ref="A121:E121"/>
    <mergeCell ref="F121:J121"/>
    <mergeCell ref="A118:E118"/>
    <mergeCell ref="F118:J118"/>
    <mergeCell ref="A101:B101"/>
    <mergeCell ref="D101:E101"/>
    <mergeCell ref="F101:G110"/>
    <mergeCell ref="H101:J110"/>
    <mergeCell ref="A102:B102"/>
    <mergeCell ref="D102:E102"/>
    <mergeCell ref="A103:B103"/>
    <mergeCell ref="D103:E103"/>
    <mergeCell ref="A104:B104"/>
    <mergeCell ref="D104:E104"/>
    <mergeCell ref="A105:B105"/>
    <mergeCell ref="D105:E105"/>
    <mergeCell ref="A106:B106"/>
    <mergeCell ref="D106:E106"/>
    <mergeCell ref="A107:B107"/>
    <mergeCell ref="D107:E107"/>
    <mergeCell ref="A108:B108"/>
    <mergeCell ref="D108:E108"/>
    <mergeCell ref="A109:B109"/>
    <mergeCell ref="D109:E109"/>
    <mergeCell ref="A110:B110"/>
    <mergeCell ref="D110:E110"/>
    <mergeCell ref="A97:B97"/>
    <mergeCell ref="C97:J97"/>
    <mergeCell ref="E98:F98"/>
    <mergeCell ref="I98:J98"/>
    <mergeCell ref="A99:B99"/>
    <mergeCell ref="C99:J99"/>
    <mergeCell ref="A100:B100"/>
    <mergeCell ref="D100:E100"/>
    <mergeCell ref="F100:G100"/>
    <mergeCell ref="H100:J100"/>
    <mergeCell ref="A87:B87"/>
    <mergeCell ref="D87:E87"/>
    <mergeCell ref="F87:G96"/>
    <mergeCell ref="H87:J96"/>
    <mergeCell ref="A88:B88"/>
    <mergeCell ref="D88:E88"/>
    <mergeCell ref="A89:B89"/>
    <mergeCell ref="D89:E89"/>
    <mergeCell ref="A90:B90"/>
    <mergeCell ref="D90:E90"/>
    <mergeCell ref="A91:B91"/>
    <mergeCell ref="D91:E91"/>
    <mergeCell ref="A92:B92"/>
    <mergeCell ref="D92:E92"/>
    <mergeCell ref="A93:B93"/>
    <mergeCell ref="D93:E93"/>
    <mergeCell ref="A94:B94"/>
    <mergeCell ref="D94:E94"/>
    <mergeCell ref="A95:B95"/>
    <mergeCell ref="D95:E95"/>
    <mergeCell ref="A96:B96"/>
    <mergeCell ref="D96:E96"/>
    <mergeCell ref="A82:B82"/>
    <mergeCell ref="D82:E82"/>
    <mergeCell ref="A83:B83"/>
    <mergeCell ref="C83:J83"/>
    <mergeCell ref="E84:F84"/>
    <mergeCell ref="I84:J84"/>
    <mergeCell ref="A85:B85"/>
    <mergeCell ref="C85:J85"/>
    <mergeCell ref="A86:B86"/>
    <mergeCell ref="D86:E86"/>
    <mergeCell ref="F86:G86"/>
    <mergeCell ref="H86:J86"/>
    <mergeCell ref="A72:B72"/>
    <mergeCell ref="D72:E72"/>
    <mergeCell ref="F72:G72"/>
    <mergeCell ref="H72:J72"/>
    <mergeCell ref="A73:B73"/>
    <mergeCell ref="D73:E73"/>
    <mergeCell ref="F73:G82"/>
    <mergeCell ref="H73:J82"/>
    <mergeCell ref="A74:B74"/>
    <mergeCell ref="D74:E74"/>
    <mergeCell ref="A75:B75"/>
    <mergeCell ref="D75:E75"/>
    <mergeCell ref="A76:B76"/>
    <mergeCell ref="D76:E76"/>
    <mergeCell ref="A77:B77"/>
    <mergeCell ref="D77:E77"/>
    <mergeCell ref="A78:B78"/>
    <mergeCell ref="D78:E78"/>
    <mergeCell ref="A79:B79"/>
    <mergeCell ref="D79:E79"/>
    <mergeCell ref="A80:B80"/>
    <mergeCell ref="D80:E80"/>
    <mergeCell ref="A81:B81"/>
    <mergeCell ref="D81:E81"/>
    <mergeCell ref="D66:E66"/>
    <mergeCell ref="A67:B67"/>
    <mergeCell ref="D67:E67"/>
    <mergeCell ref="A68:B68"/>
    <mergeCell ref="A69:B69"/>
    <mergeCell ref="C69:J69"/>
    <mergeCell ref="E70:F70"/>
    <mergeCell ref="I70:J70"/>
    <mergeCell ref="A71:B71"/>
    <mergeCell ref="C71:J71"/>
    <mergeCell ref="E56:F56"/>
    <mergeCell ref="I56:J56"/>
    <mergeCell ref="A57:B57"/>
    <mergeCell ref="C57:J57"/>
    <mergeCell ref="A58:B58"/>
    <mergeCell ref="D58:E58"/>
    <mergeCell ref="H58:J58"/>
    <mergeCell ref="A59:B59"/>
    <mergeCell ref="D59:E59"/>
    <mergeCell ref="F59:G68"/>
    <mergeCell ref="H59:J68"/>
    <mergeCell ref="A60:B60"/>
    <mergeCell ref="D60:E60"/>
    <mergeCell ref="A61:B61"/>
    <mergeCell ref="D61:E61"/>
    <mergeCell ref="A62:B62"/>
    <mergeCell ref="D62:E62"/>
    <mergeCell ref="A63:B63"/>
    <mergeCell ref="D63:E63"/>
    <mergeCell ref="A64:B64"/>
    <mergeCell ref="D64:E64"/>
    <mergeCell ref="A65:B65"/>
    <mergeCell ref="D65:E65"/>
    <mergeCell ref="A66:B66"/>
    <mergeCell ref="A115:E115"/>
    <mergeCell ref="F115:J115"/>
    <mergeCell ref="A13:B13"/>
    <mergeCell ref="C13:J13"/>
    <mergeCell ref="A127:J129"/>
    <mergeCell ref="A126:J126"/>
    <mergeCell ref="B125:J125"/>
    <mergeCell ref="A111:J111"/>
    <mergeCell ref="A112:J112"/>
    <mergeCell ref="A113:B113"/>
    <mergeCell ref="C113:J113"/>
    <mergeCell ref="A114:J114"/>
    <mergeCell ref="D68:E68"/>
    <mergeCell ref="F58:G58"/>
    <mergeCell ref="A53:C53"/>
    <mergeCell ref="D53:J53"/>
    <mergeCell ref="A54:J54"/>
    <mergeCell ref="A48:C48"/>
    <mergeCell ref="D48:E48"/>
    <mergeCell ref="F48:G48"/>
    <mergeCell ref="H48:J48"/>
    <mergeCell ref="A49:J49"/>
    <mergeCell ref="A50:C50"/>
    <mergeCell ref="D50:E50"/>
    <mergeCell ref="F50:H50"/>
    <mergeCell ref="I50:J50"/>
    <mergeCell ref="B51:J51"/>
    <mergeCell ref="B52:J52"/>
    <mergeCell ref="A55:B55"/>
    <mergeCell ref="C55:J55"/>
    <mergeCell ref="A46:B46"/>
    <mergeCell ref="C46:F46"/>
    <mergeCell ref="A47:B47"/>
    <mergeCell ref="C47:F47"/>
    <mergeCell ref="H47:J47"/>
    <mergeCell ref="A43:J43"/>
    <mergeCell ref="A44:B44"/>
    <mergeCell ref="C44:F44"/>
    <mergeCell ref="H44:J44"/>
    <mergeCell ref="A45:B45"/>
    <mergeCell ref="C45:F45"/>
    <mergeCell ref="H45:J45"/>
    <mergeCell ref="H46:J46"/>
    <mergeCell ref="A40:E40"/>
    <mergeCell ref="F40:J40"/>
    <mergeCell ref="A41:E41"/>
    <mergeCell ref="F41:J41"/>
    <mergeCell ref="A42:E42"/>
    <mergeCell ref="F42:J42"/>
    <mergeCell ref="A37:E37"/>
    <mergeCell ref="F37:J37"/>
    <mergeCell ref="A38:E38"/>
    <mergeCell ref="F38:J38"/>
    <mergeCell ref="A39:E39"/>
    <mergeCell ref="F39:J39"/>
    <mergeCell ref="A33:J33"/>
    <mergeCell ref="A34:E34"/>
    <mergeCell ref="F34:I34"/>
    <mergeCell ref="A35:E35"/>
    <mergeCell ref="F35:J35"/>
    <mergeCell ref="A36:J36"/>
    <mergeCell ref="A23:E23"/>
    <mergeCell ref="F23:J23"/>
    <mergeCell ref="A29:J29"/>
    <mergeCell ref="A30:J30"/>
    <mergeCell ref="A31:B31"/>
    <mergeCell ref="C31:D31"/>
    <mergeCell ref="E31:F31"/>
    <mergeCell ref="G31:H31"/>
    <mergeCell ref="I31:J31"/>
    <mergeCell ref="A27:B27"/>
    <mergeCell ref="C27:D27"/>
    <mergeCell ref="E27:F27"/>
    <mergeCell ref="G27:H27"/>
    <mergeCell ref="I27:J27"/>
    <mergeCell ref="A28:B28"/>
    <mergeCell ref="C28:D28"/>
    <mergeCell ref="E28:F28"/>
    <mergeCell ref="G28:H28"/>
    <mergeCell ref="I28:J28"/>
    <mergeCell ref="A24:E24"/>
    <mergeCell ref="F24:I24"/>
    <mergeCell ref="A25:E25"/>
    <mergeCell ref="F25:J25"/>
    <mergeCell ref="A26:B26"/>
    <mergeCell ref="C26:D26"/>
    <mergeCell ref="E26:F26"/>
    <mergeCell ref="G26:H26"/>
    <mergeCell ref="I26:J26"/>
    <mergeCell ref="A5:E5"/>
    <mergeCell ref="F5:J5"/>
    <mergeCell ref="A6:E6"/>
    <mergeCell ref="F6:J6"/>
    <mergeCell ref="A7:E7"/>
    <mergeCell ref="F7:J7"/>
    <mergeCell ref="A15:B15"/>
    <mergeCell ref="I15:J15"/>
    <mergeCell ref="A12:E12"/>
    <mergeCell ref="F12:J12"/>
    <mergeCell ref="A14:B14"/>
    <mergeCell ref="C14:J14"/>
    <mergeCell ref="A11:E11"/>
    <mergeCell ref="F11:J11"/>
    <mergeCell ref="B17:E17"/>
    <mergeCell ref="G17:J17"/>
    <mergeCell ref="A21:E21"/>
    <mergeCell ref="F21:J21"/>
    <mergeCell ref="B16:E16"/>
    <mergeCell ref="G16:J16"/>
    <mergeCell ref="A1:J1"/>
    <mergeCell ref="A2:J2"/>
    <mergeCell ref="A3:E3"/>
    <mergeCell ref="F3:J3"/>
    <mergeCell ref="A4:E4"/>
    <mergeCell ref="A8:E8"/>
    <mergeCell ref="F8:J8"/>
    <mergeCell ref="A9:E9"/>
    <mergeCell ref="F9:J9"/>
    <mergeCell ref="F4:J4"/>
    <mergeCell ref="C15:G15"/>
    <mergeCell ref="A22:E22"/>
    <mergeCell ref="F22:I22"/>
    <mergeCell ref="A18:B18"/>
    <mergeCell ref="C18:E18"/>
    <mergeCell ref="F18:G18"/>
    <mergeCell ref="H18:J18"/>
    <mergeCell ref="A19:E20"/>
    <mergeCell ref="F19:J20"/>
  </mergeCells>
  <hyperlinks>
    <hyperlink ref="C32" r:id="rId1"/>
  </hyperlinks>
  <printOptions horizontalCentered="1"/>
  <pageMargins left="0.43307086614173201" right="0.43307086614173201" top="0.78740157480314998" bottom="0.78740157480314998" header="0.196850393700787" footer="0.196850393700787"/>
  <pageSetup paperSize="9" scale="88" fitToHeight="0" orientation="portrait" r:id="rId2"/>
  <headerFooter>
    <oddHeader>&amp;C&amp;G</oddHeader>
    <oddFooter>&amp;L&amp;"Times New Roman,Bold"Ref No: &amp;F&amp;C&amp;G&amp;R&amp;P</oddFooter>
  </headerFooter>
  <rowBreaks count="4" manualBreakCount="4">
    <brk id="68" max="16383" man="1"/>
    <brk id="113" max="9" man="1"/>
    <brk id="129" max="16383" man="1"/>
    <brk id="173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zoomScale="130" zoomScaleNormal="130" workbookViewId="0">
      <selection activeCell="I15" sqref="I15"/>
    </sheetView>
  </sheetViews>
  <sheetFormatPr defaultRowHeight="15" x14ac:dyDescent="0.25"/>
  <cols>
    <col min="1" max="1" width="11.140625" bestFit="1" customWidth="1"/>
  </cols>
  <sheetData>
    <row r="2" spans="1:1" x14ac:dyDescent="0.25">
      <c r="A2" t="s">
        <v>127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5"/>
  <sheetViews>
    <sheetView workbookViewId="0">
      <selection activeCell="F14" sqref="F14:G14"/>
    </sheetView>
  </sheetViews>
  <sheetFormatPr defaultRowHeight="15" x14ac:dyDescent="0.25"/>
  <cols>
    <col min="1" max="1" width="20.5703125" style="13" customWidth="1"/>
    <col min="2" max="2" width="11.7109375" style="13" customWidth="1"/>
    <col min="3" max="4" width="9.140625" style="13"/>
    <col min="5" max="5" width="10.140625" style="13" customWidth="1"/>
    <col min="6" max="6" width="10.7109375" style="13" customWidth="1"/>
    <col min="7" max="7" width="9.140625" style="13"/>
    <col min="8" max="8" width="10.42578125" style="13" customWidth="1"/>
    <col min="9" max="9" width="15.42578125" style="13" customWidth="1"/>
    <col min="10" max="256" width="9.140625" style="13"/>
    <col min="257" max="257" width="20.5703125" style="13" customWidth="1"/>
    <col min="258" max="258" width="11.7109375" style="13" customWidth="1"/>
    <col min="259" max="260" width="9.140625" style="13"/>
    <col min="261" max="261" width="10.140625" style="13" customWidth="1"/>
    <col min="262" max="262" width="10.7109375" style="13" customWidth="1"/>
    <col min="263" max="263" width="9.140625" style="13"/>
    <col min="264" max="264" width="10.42578125" style="13" customWidth="1"/>
    <col min="265" max="265" width="15.42578125" style="13" customWidth="1"/>
    <col min="266" max="512" width="9.140625" style="13"/>
    <col min="513" max="513" width="20.5703125" style="13" customWidth="1"/>
    <col min="514" max="514" width="11.7109375" style="13" customWidth="1"/>
    <col min="515" max="516" width="9.140625" style="13"/>
    <col min="517" max="517" width="10.140625" style="13" customWidth="1"/>
    <col min="518" max="518" width="10.7109375" style="13" customWidth="1"/>
    <col min="519" max="519" width="9.140625" style="13"/>
    <col min="520" max="520" width="10.42578125" style="13" customWidth="1"/>
    <col min="521" max="521" width="15.42578125" style="13" customWidth="1"/>
    <col min="522" max="768" width="9.140625" style="13"/>
    <col min="769" max="769" width="20.5703125" style="13" customWidth="1"/>
    <col min="770" max="770" width="11.7109375" style="13" customWidth="1"/>
    <col min="771" max="772" width="9.140625" style="13"/>
    <col min="773" max="773" width="10.140625" style="13" customWidth="1"/>
    <col min="774" max="774" width="10.7109375" style="13" customWidth="1"/>
    <col min="775" max="775" width="9.140625" style="13"/>
    <col min="776" max="776" width="10.42578125" style="13" customWidth="1"/>
    <col min="777" max="777" width="15.42578125" style="13" customWidth="1"/>
    <col min="778" max="1024" width="9.140625" style="13"/>
    <col min="1025" max="1025" width="20.5703125" style="13" customWidth="1"/>
    <col min="1026" max="1026" width="11.7109375" style="13" customWidth="1"/>
    <col min="1027" max="1028" width="9.140625" style="13"/>
    <col min="1029" max="1029" width="10.140625" style="13" customWidth="1"/>
    <col min="1030" max="1030" width="10.7109375" style="13" customWidth="1"/>
    <col min="1031" max="1031" width="9.140625" style="13"/>
    <col min="1032" max="1032" width="10.42578125" style="13" customWidth="1"/>
    <col min="1033" max="1033" width="15.42578125" style="13" customWidth="1"/>
    <col min="1034" max="1280" width="9.140625" style="13"/>
    <col min="1281" max="1281" width="20.5703125" style="13" customWidth="1"/>
    <col min="1282" max="1282" width="11.7109375" style="13" customWidth="1"/>
    <col min="1283" max="1284" width="9.140625" style="13"/>
    <col min="1285" max="1285" width="10.140625" style="13" customWidth="1"/>
    <col min="1286" max="1286" width="10.7109375" style="13" customWidth="1"/>
    <col min="1287" max="1287" width="9.140625" style="13"/>
    <col min="1288" max="1288" width="10.42578125" style="13" customWidth="1"/>
    <col min="1289" max="1289" width="15.42578125" style="13" customWidth="1"/>
    <col min="1290" max="1536" width="9.140625" style="13"/>
    <col min="1537" max="1537" width="20.5703125" style="13" customWidth="1"/>
    <col min="1538" max="1538" width="11.7109375" style="13" customWidth="1"/>
    <col min="1539" max="1540" width="9.140625" style="13"/>
    <col min="1541" max="1541" width="10.140625" style="13" customWidth="1"/>
    <col min="1542" max="1542" width="10.7109375" style="13" customWidth="1"/>
    <col min="1543" max="1543" width="9.140625" style="13"/>
    <col min="1544" max="1544" width="10.42578125" style="13" customWidth="1"/>
    <col min="1545" max="1545" width="15.42578125" style="13" customWidth="1"/>
    <col min="1546" max="1792" width="9.140625" style="13"/>
    <col min="1793" max="1793" width="20.5703125" style="13" customWidth="1"/>
    <col min="1794" max="1794" width="11.7109375" style="13" customWidth="1"/>
    <col min="1795" max="1796" width="9.140625" style="13"/>
    <col min="1797" max="1797" width="10.140625" style="13" customWidth="1"/>
    <col min="1798" max="1798" width="10.7109375" style="13" customWidth="1"/>
    <col min="1799" max="1799" width="9.140625" style="13"/>
    <col min="1800" max="1800" width="10.42578125" style="13" customWidth="1"/>
    <col min="1801" max="1801" width="15.42578125" style="13" customWidth="1"/>
    <col min="1802" max="2048" width="9.140625" style="13"/>
    <col min="2049" max="2049" width="20.5703125" style="13" customWidth="1"/>
    <col min="2050" max="2050" width="11.7109375" style="13" customWidth="1"/>
    <col min="2051" max="2052" width="9.140625" style="13"/>
    <col min="2053" max="2053" width="10.140625" style="13" customWidth="1"/>
    <col min="2054" max="2054" width="10.7109375" style="13" customWidth="1"/>
    <col min="2055" max="2055" width="9.140625" style="13"/>
    <col min="2056" max="2056" width="10.42578125" style="13" customWidth="1"/>
    <col min="2057" max="2057" width="15.42578125" style="13" customWidth="1"/>
    <col min="2058" max="2304" width="9.140625" style="13"/>
    <col min="2305" max="2305" width="20.5703125" style="13" customWidth="1"/>
    <col min="2306" max="2306" width="11.7109375" style="13" customWidth="1"/>
    <col min="2307" max="2308" width="9.140625" style="13"/>
    <col min="2309" max="2309" width="10.140625" style="13" customWidth="1"/>
    <col min="2310" max="2310" width="10.7109375" style="13" customWidth="1"/>
    <col min="2311" max="2311" width="9.140625" style="13"/>
    <col min="2312" max="2312" width="10.42578125" style="13" customWidth="1"/>
    <col min="2313" max="2313" width="15.42578125" style="13" customWidth="1"/>
    <col min="2314" max="2560" width="9.140625" style="13"/>
    <col min="2561" max="2561" width="20.5703125" style="13" customWidth="1"/>
    <col min="2562" max="2562" width="11.7109375" style="13" customWidth="1"/>
    <col min="2563" max="2564" width="9.140625" style="13"/>
    <col min="2565" max="2565" width="10.140625" style="13" customWidth="1"/>
    <col min="2566" max="2566" width="10.7109375" style="13" customWidth="1"/>
    <col min="2567" max="2567" width="9.140625" style="13"/>
    <col min="2568" max="2568" width="10.42578125" style="13" customWidth="1"/>
    <col min="2569" max="2569" width="15.42578125" style="13" customWidth="1"/>
    <col min="2570" max="2816" width="9.140625" style="13"/>
    <col min="2817" max="2817" width="20.5703125" style="13" customWidth="1"/>
    <col min="2818" max="2818" width="11.7109375" style="13" customWidth="1"/>
    <col min="2819" max="2820" width="9.140625" style="13"/>
    <col min="2821" max="2821" width="10.140625" style="13" customWidth="1"/>
    <col min="2822" max="2822" width="10.7109375" style="13" customWidth="1"/>
    <col min="2823" max="2823" width="9.140625" style="13"/>
    <col min="2824" max="2824" width="10.42578125" style="13" customWidth="1"/>
    <col min="2825" max="2825" width="15.42578125" style="13" customWidth="1"/>
    <col min="2826" max="3072" width="9.140625" style="13"/>
    <col min="3073" max="3073" width="20.5703125" style="13" customWidth="1"/>
    <col min="3074" max="3074" width="11.7109375" style="13" customWidth="1"/>
    <col min="3075" max="3076" width="9.140625" style="13"/>
    <col min="3077" max="3077" width="10.140625" style="13" customWidth="1"/>
    <col min="3078" max="3078" width="10.7109375" style="13" customWidth="1"/>
    <col min="3079" max="3079" width="9.140625" style="13"/>
    <col min="3080" max="3080" width="10.42578125" style="13" customWidth="1"/>
    <col min="3081" max="3081" width="15.42578125" style="13" customWidth="1"/>
    <col min="3082" max="3328" width="9.140625" style="13"/>
    <col min="3329" max="3329" width="20.5703125" style="13" customWidth="1"/>
    <col min="3330" max="3330" width="11.7109375" style="13" customWidth="1"/>
    <col min="3331" max="3332" width="9.140625" style="13"/>
    <col min="3333" max="3333" width="10.140625" style="13" customWidth="1"/>
    <col min="3334" max="3334" width="10.7109375" style="13" customWidth="1"/>
    <col min="3335" max="3335" width="9.140625" style="13"/>
    <col min="3336" max="3336" width="10.42578125" style="13" customWidth="1"/>
    <col min="3337" max="3337" width="15.42578125" style="13" customWidth="1"/>
    <col min="3338" max="3584" width="9.140625" style="13"/>
    <col min="3585" max="3585" width="20.5703125" style="13" customWidth="1"/>
    <col min="3586" max="3586" width="11.7109375" style="13" customWidth="1"/>
    <col min="3587" max="3588" width="9.140625" style="13"/>
    <col min="3589" max="3589" width="10.140625" style="13" customWidth="1"/>
    <col min="3590" max="3590" width="10.7109375" style="13" customWidth="1"/>
    <col min="3591" max="3591" width="9.140625" style="13"/>
    <col min="3592" max="3592" width="10.42578125" style="13" customWidth="1"/>
    <col min="3593" max="3593" width="15.42578125" style="13" customWidth="1"/>
    <col min="3594" max="3840" width="9.140625" style="13"/>
    <col min="3841" max="3841" width="20.5703125" style="13" customWidth="1"/>
    <col min="3842" max="3842" width="11.7109375" style="13" customWidth="1"/>
    <col min="3843" max="3844" width="9.140625" style="13"/>
    <col min="3845" max="3845" width="10.140625" style="13" customWidth="1"/>
    <col min="3846" max="3846" width="10.7109375" style="13" customWidth="1"/>
    <col min="3847" max="3847" width="9.140625" style="13"/>
    <col min="3848" max="3848" width="10.42578125" style="13" customWidth="1"/>
    <col min="3849" max="3849" width="15.42578125" style="13" customWidth="1"/>
    <col min="3850" max="4096" width="9.140625" style="13"/>
    <col min="4097" max="4097" width="20.5703125" style="13" customWidth="1"/>
    <col min="4098" max="4098" width="11.7109375" style="13" customWidth="1"/>
    <col min="4099" max="4100" width="9.140625" style="13"/>
    <col min="4101" max="4101" width="10.140625" style="13" customWidth="1"/>
    <col min="4102" max="4102" width="10.7109375" style="13" customWidth="1"/>
    <col min="4103" max="4103" width="9.140625" style="13"/>
    <col min="4104" max="4104" width="10.42578125" style="13" customWidth="1"/>
    <col min="4105" max="4105" width="15.42578125" style="13" customWidth="1"/>
    <col min="4106" max="4352" width="9.140625" style="13"/>
    <col min="4353" max="4353" width="20.5703125" style="13" customWidth="1"/>
    <col min="4354" max="4354" width="11.7109375" style="13" customWidth="1"/>
    <col min="4355" max="4356" width="9.140625" style="13"/>
    <col min="4357" max="4357" width="10.140625" style="13" customWidth="1"/>
    <col min="4358" max="4358" width="10.7109375" style="13" customWidth="1"/>
    <col min="4359" max="4359" width="9.140625" style="13"/>
    <col min="4360" max="4360" width="10.42578125" style="13" customWidth="1"/>
    <col min="4361" max="4361" width="15.42578125" style="13" customWidth="1"/>
    <col min="4362" max="4608" width="9.140625" style="13"/>
    <col min="4609" max="4609" width="20.5703125" style="13" customWidth="1"/>
    <col min="4610" max="4610" width="11.7109375" style="13" customWidth="1"/>
    <col min="4611" max="4612" width="9.140625" style="13"/>
    <col min="4613" max="4613" width="10.140625" style="13" customWidth="1"/>
    <col min="4614" max="4614" width="10.7109375" style="13" customWidth="1"/>
    <col min="4615" max="4615" width="9.140625" style="13"/>
    <col min="4616" max="4616" width="10.42578125" style="13" customWidth="1"/>
    <col min="4617" max="4617" width="15.42578125" style="13" customWidth="1"/>
    <col min="4618" max="4864" width="9.140625" style="13"/>
    <col min="4865" max="4865" width="20.5703125" style="13" customWidth="1"/>
    <col min="4866" max="4866" width="11.7109375" style="13" customWidth="1"/>
    <col min="4867" max="4868" width="9.140625" style="13"/>
    <col min="4869" max="4869" width="10.140625" style="13" customWidth="1"/>
    <col min="4870" max="4870" width="10.7109375" style="13" customWidth="1"/>
    <col min="4871" max="4871" width="9.140625" style="13"/>
    <col min="4872" max="4872" width="10.42578125" style="13" customWidth="1"/>
    <col min="4873" max="4873" width="15.42578125" style="13" customWidth="1"/>
    <col min="4874" max="5120" width="9.140625" style="13"/>
    <col min="5121" max="5121" width="20.5703125" style="13" customWidth="1"/>
    <col min="5122" max="5122" width="11.7109375" style="13" customWidth="1"/>
    <col min="5123" max="5124" width="9.140625" style="13"/>
    <col min="5125" max="5125" width="10.140625" style="13" customWidth="1"/>
    <col min="5126" max="5126" width="10.7109375" style="13" customWidth="1"/>
    <col min="5127" max="5127" width="9.140625" style="13"/>
    <col min="5128" max="5128" width="10.42578125" style="13" customWidth="1"/>
    <col min="5129" max="5129" width="15.42578125" style="13" customWidth="1"/>
    <col min="5130" max="5376" width="9.140625" style="13"/>
    <col min="5377" max="5377" width="20.5703125" style="13" customWidth="1"/>
    <col min="5378" max="5378" width="11.7109375" style="13" customWidth="1"/>
    <col min="5379" max="5380" width="9.140625" style="13"/>
    <col min="5381" max="5381" width="10.140625" style="13" customWidth="1"/>
    <col min="5382" max="5382" width="10.7109375" style="13" customWidth="1"/>
    <col min="5383" max="5383" width="9.140625" style="13"/>
    <col min="5384" max="5384" width="10.42578125" style="13" customWidth="1"/>
    <col min="5385" max="5385" width="15.42578125" style="13" customWidth="1"/>
    <col min="5386" max="5632" width="9.140625" style="13"/>
    <col min="5633" max="5633" width="20.5703125" style="13" customWidth="1"/>
    <col min="5634" max="5634" width="11.7109375" style="13" customWidth="1"/>
    <col min="5635" max="5636" width="9.140625" style="13"/>
    <col min="5637" max="5637" width="10.140625" style="13" customWidth="1"/>
    <col min="5638" max="5638" width="10.7109375" style="13" customWidth="1"/>
    <col min="5639" max="5639" width="9.140625" style="13"/>
    <col min="5640" max="5640" width="10.42578125" style="13" customWidth="1"/>
    <col min="5641" max="5641" width="15.42578125" style="13" customWidth="1"/>
    <col min="5642" max="5888" width="9.140625" style="13"/>
    <col min="5889" max="5889" width="20.5703125" style="13" customWidth="1"/>
    <col min="5890" max="5890" width="11.7109375" style="13" customWidth="1"/>
    <col min="5891" max="5892" width="9.140625" style="13"/>
    <col min="5893" max="5893" width="10.140625" style="13" customWidth="1"/>
    <col min="5894" max="5894" width="10.7109375" style="13" customWidth="1"/>
    <col min="5895" max="5895" width="9.140625" style="13"/>
    <col min="5896" max="5896" width="10.42578125" style="13" customWidth="1"/>
    <col min="5897" max="5897" width="15.42578125" style="13" customWidth="1"/>
    <col min="5898" max="6144" width="9.140625" style="13"/>
    <col min="6145" max="6145" width="20.5703125" style="13" customWidth="1"/>
    <col min="6146" max="6146" width="11.7109375" style="13" customWidth="1"/>
    <col min="6147" max="6148" width="9.140625" style="13"/>
    <col min="6149" max="6149" width="10.140625" style="13" customWidth="1"/>
    <col min="6150" max="6150" width="10.7109375" style="13" customWidth="1"/>
    <col min="6151" max="6151" width="9.140625" style="13"/>
    <col min="6152" max="6152" width="10.42578125" style="13" customWidth="1"/>
    <col min="6153" max="6153" width="15.42578125" style="13" customWidth="1"/>
    <col min="6154" max="6400" width="9.140625" style="13"/>
    <col min="6401" max="6401" width="20.5703125" style="13" customWidth="1"/>
    <col min="6402" max="6402" width="11.7109375" style="13" customWidth="1"/>
    <col min="6403" max="6404" width="9.140625" style="13"/>
    <col min="6405" max="6405" width="10.140625" style="13" customWidth="1"/>
    <col min="6406" max="6406" width="10.7109375" style="13" customWidth="1"/>
    <col min="6407" max="6407" width="9.140625" style="13"/>
    <col min="6408" max="6408" width="10.42578125" style="13" customWidth="1"/>
    <col min="6409" max="6409" width="15.42578125" style="13" customWidth="1"/>
    <col min="6410" max="6656" width="9.140625" style="13"/>
    <col min="6657" max="6657" width="20.5703125" style="13" customWidth="1"/>
    <col min="6658" max="6658" width="11.7109375" style="13" customWidth="1"/>
    <col min="6659" max="6660" width="9.140625" style="13"/>
    <col min="6661" max="6661" width="10.140625" style="13" customWidth="1"/>
    <col min="6662" max="6662" width="10.7109375" style="13" customWidth="1"/>
    <col min="6663" max="6663" width="9.140625" style="13"/>
    <col min="6664" max="6664" width="10.42578125" style="13" customWidth="1"/>
    <col min="6665" max="6665" width="15.42578125" style="13" customWidth="1"/>
    <col min="6666" max="6912" width="9.140625" style="13"/>
    <col min="6913" max="6913" width="20.5703125" style="13" customWidth="1"/>
    <col min="6914" max="6914" width="11.7109375" style="13" customWidth="1"/>
    <col min="6915" max="6916" width="9.140625" style="13"/>
    <col min="6917" max="6917" width="10.140625" style="13" customWidth="1"/>
    <col min="6918" max="6918" width="10.7109375" style="13" customWidth="1"/>
    <col min="6919" max="6919" width="9.140625" style="13"/>
    <col min="6920" max="6920" width="10.42578125" style="13" customWidth="1"/>
    <col min="6921" max="6921" width="15.42578125" style="13" customWidth="1"/>
    <col min="6922" max="7168" width="9.140625" style="13"/>
    <col min="7169" max="7169" width="20.5703125" style="13" customWidth="1"/>
    <col min="7170" max="7170" width="11.7109375" style="13" customWidth="1"/>
    <col min="7171" max="7172" width="9.140625" style="13"/>
    <col min="7173" max="7173" width="10.140625" style="13" customWidth="1"/>
    <col min="7174" max="7174" width="10.7109375" style="13" customWidth="1"/>
    <col min="7175" max="7175" width="9.140625" style="13"/>
    <col min="7176" max="7176" width="10.42578125" style="13" customWidth="1"/>
    <col min="7177" max="7177" width="15.42578125" style="13" customWidth="1"/>
    <col min="7178" max="7424" width="9.140625" style="13"/>
    <col min="7425" max="7425" width="20.5703125" style="13" customWidth="1"/>
    <col min="7426" max="7426" width="11.7109375" style="13" customWidth="1"/>
    <col min="7427" max="7428" width="9.140625" style="13"/>
    <col min="7429" max="7429" width="10.140625" style="13" customWidth="1"/>
    <col min="7430" max="7430" width="10.7109375" style="13" customWidth="1"/>
    <col min="7431" max="7431" width="9.140625" style="13"/>
    <col min="7432" max="7432" width="10.42578125" style="13" customWidth="1"/>
    <col min="7433" max="7433" width="15.42578125" style="13" customWidth="1"/>
    <col min="7434" max="7680" width="9.140625" style="13"/>
    <col min="7681" max="7681" width="20.5703125" style="13" customWidth="1"/>
    <col min="7682" max="7682" width="11.7109375" style="13" customWidth="1"/>
    <col min="7683" max="7684" width="9.140625" style="13"/>
    <col min="7685" max="7685" width="10.140625" style="13" customWidth="1"/>
    <col min="7686" max="7686" width="10.7109375" style="13" customWidth="1"/>
    <col min="7687" max="7687" width="9.140625" style="13"/>
    <col min="7688" max="7688" width="10.42578125" style="13" customWidth="1"/>
    <col min="7689" max="7689" width="15.42578125" style="13" customWidth="1"/>
    <col min="7690" max="7936" width="9.140625" style="13"/>
    <col min="7937" max="7937" width="20.5703125" style="13" customWidth="1"/>
    <col min="7938" max="7938" width="11.7109375" style="13" customWidth="1"/>
    <col min="7939" max="7940" width="9.140625" style="13"/>
    <col min="7941" max="7941" width="10.140625" style="13" customWidth="1"/>
    <col min="7942" max="7942" width="10.7109375" style="13" customWidth="1"/>
    <col min="7943" max="7943" width="9.140625" style="13"/>
    <col min="7944" max="7944" width="10.42578125" style="13" customWidth="1"/>
    <col min="7945" max="7945" width="15.42578125" style="13" customWidth="1"/>
    <col min="7946" max="8192" width="9.140625" style="13"/>
    <col min="8193" max="8193" width="20.5703125" style="13" customWidth="1"/>
    <col min="8194" max="8194" width="11.7109375" style="13" customWidth="1"/>
    <col min="8195" max="8196" width="9.140625" style="13"/>
    <col min="8197" max="8197" width="10.140625" style="13" customWidth="1"/>
    <col min="8198" max="8198" width="10.7109375" style="13" customWidth="1"/>
    <col min="8199" max="8199" width="9.140625" style="13"/>
    <col min="8200" max="8200" width="10.42578125" style="13" customWidth="1"/>
    <col min="8201" max="8201" width="15.42578125" style="13" customWidth="1"/>
    <col min="8202" max="8448" width="9.140625" style="13"/>
    <col min="8449" max="8449" width="20.5703125" style="13" customWidth="1"/>
    <col min="8450" max="8450" width="11.7109375" style="13" customWidth="1"/>
    <col min="8451" max="8452" width="9.140625" style="13"/>
    <col min="8453" max="8453" width="10.140625" style="13" customWidth="1"/>
    <col min="8454" max="8454" width="10.7109375" style="13" customWidth="1"/>
    <col min="8455" max="8455" width="9.140625" style="13"/>
    <col min="8456" max="8456" width="10.42578125" style="13" customWidth="1"/>
    <col min="8457" max="8457" width="15.42578125" style="13" customWidth="1"/>
    <col min="8458" max="8704" width="9.140625" style="13"/>
    <col min="8705" max="8705" width="20.5703125" style="13" customWidth="1"/>
    <col min="8706" max="8706" width="11.7109375" style="13" customWidth="1"/>
    <col min="8707" max="8708" width="9.140625" style="13"/>
    <col min="8709" max="8709" width="10.140625" style="13" customWidth="1"/>
    <col min="8710" max="8710" width="10.7109375" style="13" customWidth="1"/>
    <col min="8711" max="8711" width="9.140625" style="13"/>
    <col min="8712" max="8712" width="10.42578125" style="13" customWidth="1"/>
    <col min="8713" max="8713" width="15.42578125" style="13" customWidth="1"/>
    <col min="8714" max="8960" width="9.140625" style="13"/>
    <col min="8961" max="8961" width="20.5703125" style="13" customWidth="1"/>
    <col min="8962" max="8962" width="11.7109375" style="13" customWidth="1"/>
    <col min="8963" max="8964" width="9.140625" style="13"/>
    <col min="8965" max="8965" width="10.140625" style="13" customWidth="1"/>
    <col min="8966" max="8966" width="10.7109375" style="13" customWidth="1"/>
    <col min="8967" max="8967" width="9.140625" style="13"/>
    <col min="8968" max="8968" width="10.42578125" style="13" customWidth="1"/>
    <col min="8969" max="8969" width="15.42578125" style="13" customWidth="1"/>
    <col min="8970" max="9216" width="9.140625" style="13"/>
    <col min="9217" max="9217" width="20.5703125" style="13" customWidth="1"/>
    <col min="9218" max="9218" width="11.7109375" style="13" customWidth="1"/>
    <col min="9219" max="9220" width="9.140625" style="13"/>
    <col min="9221" max="9221" width="10.140625" style="13" customWidth="1"/>
    <col min="9222" max="9222" width="10.7109375" style="13" customWidth="1"/>
    <col min="9223" max="9223" width="9.140625" style="13"/>
    <col min="9224" max="9224" width="10.42578125" style="13" customWidth="1"/>
    <col min="9225" max="9225" width="15.42578125" style="13" customWidth="1"/>
    <col min="9226" max="9472" width="9.140625" style="13"/>
    <col min="9473" max="9473" width="20.5703125" style="13" customWidth="1"/>
    <col min="9474" max="9474" width="11.7109375" style="13" customWidth="1"/>
    <col min="9475" max="9476" width="9.140625" style="13"/>
    <col min="9477" max="9477" width="10.140625" style="13" customWidth="1"/>
    <col min="9478" max="9478" width="10.7109375" style="13" customWidth="1"/>
    <col min="9479" max="9479" width="9.140625" style="13"/>
    <col min="9480" max="9480" width="10.42578125" style="13" customWidth="1"/>
    <col min="9481" max="9481" width="15.42578125" style="13" customWidth="1"/>
    <col min="9482" max="9728" width="9.140625" style="13"/>
    <col min="9729" max="9729" width="20.5703125" style="13" customWidth="1"/>
    <col min="9730" max="9730" width="11.7109375" style="13" customWidth="1"/>
    <col min="9731" max="9732" width="9.140625" style="13"/>
    <col min="9733" max="9733" width="10.140625" style="13" customWidth="1"/>
    <col min="9734" max="9734" width="10.7109375" style="13" customWidth="1"/>
    <col min="9735" max="9735" width="9.140625" style="13"/>
    <col min="9736" max="9736" width="10.42578125" style="13" customWidth="1"/>
    <col min="9737" max="9737" width="15.42578125" style="13" customWidth="1"/>
    <col min="9738" max="9984" width="9.140625" style="13"/>
    <col min="9985" max="9985" width="20.5703125" style="13" customWidth="1"/>
    <col min="9986" max="9986" width="11.7109375" style="13" customWidth="1"/>
    <col min="9987" max="9988" width="9.140625" style="13"/>
    <col min="9989" max="9989" width="10.140625" style="13" customWidth="1"/>
    <col min="9990" max="9990" width="10.7109375" style="13" customWidth="1"/>
    <col min="9991" max="9991" width="9.140625" style="13"/>
    <col min="9992" max="9992" width="10.42578125" style="13" customWidth="1"/>
    <col min="9993" max="9993" width="15.42578125" style="13" customWidth="1"/>
    <col min="9994" max="10240" width="9.140625" style="13"/>
    <col min="10241" max="10241" width="20.5703125" style="13" customWidth="1"/>
    <col min="10242" max="10242" width="11.7109375" style="13" customWidth="1"/>
    <col min="10243" max="10244" width="9.140625" style="13"/>
    <col min="10245" max="10245" width="10.140625" style="13" customWidth="1"/>
    <col min="10246" max="10246" width="10.7109375" style="13" customWidth="1"/>
    <col min="10247" max="10247" width="9.140625" style="13"/>
    <col min="10248" max="10248" width="10.42578125" style="13" customWidth="1"/>
    <col min="10249" max="10249" width="15.42578125" style="13" customWidth="1"/>
    <col min="10250" max="10496" width="9.140625" style="13"/>
    <col min="10497" max="10497" width="20.5703125" style="13" customWidth="1"/>
    <col min="10498" max="10498" width="11.7109375" style="13" customWidth="1"/>
    <col min="10499" max="10500" width="9.140625" style="13"/>
    <col min="10501" max="10501" width="10.140625" style="13" customWidth="1"/>
    <col min="10502" max="10502" width="10.7109375" style="13" customWidth="1"/>
    <col min="10503" max="10503" width="9.140625" style="13"/>
    <col min="10504" max="10504" width="10.42578125" style="13" customWidth="1"/>
    <col min="10505" max="10505" width="15.42578125" style="13" customWidth="1"/>
    <col min="10506" max="10752" width="9.140625" style="13"/>
    <col min="10753" max="10753" width="20.5703125" style="13" customWidth="1"/>
    <col min="10754" max="10754" width="11.7109375" style="13" customWidth="1"/>
    <col min="10755" max="10756" width="9.140625" style="13"/>
    <col min="10757" max="10757" width="10.140625" style="13" customWidth="1"/>
    <col min="10758" max="10758" width="10.7109375" style="13" customWidth="1"/>
    <col min="10759" max="10759" width="9.140625" style="13"/>
    <col min="10760" max="10760" width="10.42578125" style="13" customWidth="1"/>
    <col min="10761" max="10761" width="15.42578125" style="13" customWidth="1"/>
    <col min="10762" max="11008" width="9.140625" style="13"/>
    <col min="11009" max="11009" width="20.5703125" style="13" customWidth="1"/>
    <col min="11010" max="11010" width="11.7109375" style="13" customWidth="1"/>
    <col min="11011" max="11012" width="9.140625" style="13"/>
    <col min="11013" max="11013" width="10.140625" style="13" customWidth="1"/>
    <col min="11014" max="11014" width="10.7109375" style="13" customWidth="1"/>
    <col min="11015" max="11015" width="9.140625" style="13"/>
    <col min="11016" max="11016" width="10.42578125" style="13" customWidth="1"/>
    <col min="11017" max="11017" width="15.42578125" style="13" customWidth="1"/>
    <col min="11018" max="11264" width="9.140625" style="13"/>
    <col min="11265" max="11265" width="20.5703125" style="13" customWidth="1"/>
    <col min="11266" max="11266" width="11.7109375" style="13" customWidth="1"/>
    <col min="11267" max="11268" width="9.140625" style="13"/>
    <col min="11269" max="11269" width="10.140625" style="13" customWidth="1"/>
    <col min="11270" max="11270" width="10.7109375" style="13" customWidth="1"/>
    <col min="11271" max="11271" width="9.140625" style="13"/>
    <col min="11272" max="11272" width="10.42578125" style="13" customWidth="1"/>
    <col min="11273" max="11273" width="15.42578125" style="13" customWidth="1"/>
    <col min="11274" max="11520" width="9.140625" style="13"/>
    <col min="11521" max="11521" width="20.5703125" style="13" customWidth="1"/>
    <col min="11522" max="11522" width="11.7109375" style="13" customWidth="1"/>
    <col min="11523" max="11524" width="9.140625" style="13"/>
    <col min="11525" max="11525" width="10.140625" style="13" customWidth="1"/>
    <col min="11526" max="11526" width="10.7109375" style="13" customWidth="1"/>
    <col min="11527" max="11527" width="9.140625" style="13"/>
    <col min="11528" max="11528" width="10.42578125" style="13" customWidth="1"/>
    <col min="11529" max="11529" width="15.42578125" style="13" customWidth="1"/>
    <col min="11530" max="11776" width="9.140625" style="13"/>
    <col min="11777" max="11777" width="20.5703125" style="13" customWidth="1"/>
    <col min="11778" max="11778" width="11.7109375" style="13" customWidth="1"/>
    <col min="11779" max="11780" width="9.140625" style="13"/>
    <col min="11781" max="11781" width="10.140625" style="13" customWidth="1"/>
    <col min="11782" max="11782" width="10.7109375" style="13" customWidth="1"/>
    <col min="11783" max="11783" width="9.140625" style="13"/>
    <col min="11784" max="11784" width="10.42578125" style="13" customWidth="1"/>
    <col min="11785" max="11785" width="15.42578125" style="13" customWidth="1"/>
    <col min="11786" max="12032" width="9.140625" style="13"/>
    <col min="12033" max="12033" width="20.5703125" style="13" customWidth="1"/>
    <col min="12034" max="12034" width="11.7109375" style="13" customWidth="1"/>
    <col min="12035" max="12036" width="9.140625" style="13"/>
    <col min="12037" max="12037" width="10.140625" style="13" customWidth="1"/>
    <col min="12038" max="12038" width="10.7109375" style="13" customWidth="1"/>
    <col min="12039" max="12039" width="9.140625" style="13"/>
    <col min="12040" max="12040" width="10.42578125" style="13" customWidth="1"/>
    <col min="12041" max="12041" width="15.42578125" style="13" customWidth="1"/>
    <col min="12042" max="12288" width="9.140625" style="13"/>
    <col min="12289" max="12289" width="20.5703125" style="13" customWidth="1"/>
    <col min="12290" max="12290" width="11.7109375" style="13" customWidth="1"/>
    <col min="12291" max="12292" width="9.140625" style="13"/>
    <col min="12293" max="12293" width="10.140625" style="13" customWidth="1"/>
    <col min="12294" max="12294" width="10.7109375" style="13" customWidth="1"/>
    <col min="12295" max="12295" width="9.140625" style="13"/>
    <col min="12296" max="12296" width="10.42578125" style="13" customWidth="1"/>
    <col min="12297" max="12297" width="15.42578125" style="13" customWidth="1"/>
    <col min="12298" max="12544" width="9.140625" style="13"/>
    <col min="12545" max="12545" width="20.5703125" style="13" customWidth="1"/>
    <col min="12546" max="12546" width="11.7109375" style="13" customWidth="1"/>
    <col min="12547" max="12548" width="9.140625" style="13"/>
    <col min="12549" max="12549" width="10.140625" style="13" customWidth="1"/>
    <col min="12550" max="12550" width="10.7109375" style="13" customWidth="1"/>
    <col min="12551" max="12551" width="9.140625" style="13"/>
    <col min="12552" max="12552" width="10.42578125" style="13" customWidth="1"/>
    <col min="12553" max="12553" width="15.42578125" style="13" customWidth="1"/>
    <col min="12554" max="12800" width="9.140625" style="13"/>
    <col min="12801" max="12801" width="20.5703125" style="13" customWidth="1"/>
    <col min="12802" max="12802" width="11.7109375" style="13" customWidth="1"/>
    <col min="12803" max="12804" width="9.140625" style="13"/>
    <col min="12805" max="12805" width="10.140625" style="13" customWidth="1"/>
    <col min="12806" max="12806" width="10.7109375" style="13" customWidth="1"/>
    <col min="12807" max="12807" width="9.140625" style="13"/>
    <col min="12808" max="12808" width="10.42578125" style="13" customWidth="1"/>
    <col min="12809" max="12809" width="15.42578125" style="13" customWidth="1"/>
    <col min="12810" max="13056" width="9.140625" style="13"/>
    <col min="13057" max="13057" width="20.5703125" style="13" customWidth="1"/>
    <col min="13058" max="13058" width="11.7109375" style="13" customWidth="1"/>
    <col min="13059" max="13060" width="9.140625" style="13"/>
    <col min="13061" max="13061" width="10.140625" style="13" customWidth="1"/>
    <col min="13062" max="13062" width="10.7109375" style="13" customWidth="1"/>
    <col min="13063" max="13063" width="9.140625" style="13"/>
    <col min="13064" max="13064" width="10.42578125" style="13" customWidth="1"/>
    <col min="13065" max="13065" width="15.42578125" style="13" customWidth="1"/>
    <col min="13066" max="13312" width="9.140625" style="13"/>
    <col min="13313" max="13313" width="20.5703125" style="13" customWidth="1"/>
    <col min="13314" max="13314" width="11.7109375" style="13" customWidth="1"/>
    <col min="13315" max="13316" width="9.140625" style="13"/>
    <col min="13317" max="13317" width="10.140625" style="13" customWidth="1"/>
    <col min="13318" max="13318" width="10.7109375" style="13" customWidth="1"/>
    <col min="13319" max="13319" width="9.140625" style="13"/>
    <col min="13320" max="13320" width="10.42578125" style="13" customWidth="1"/>
    <col min="13321" max="13321" width="15.42578125" style="13" customWidth="1"/>
    <col min="13322" max="13568" width="9.140625" style="13"/>
    <col min="13569" max="13569" width="20.5703125" style="13" customWidth="1"/>
    <col min="13570" max="13570" width="11.7109375" style="13" customWidth="1"/>
    <col min="13571" max="13572" width="9.140625" style="13"/>
    <col min="13573" max="13573" width="10.140625" style="13" customWidth="1"/>
    <col min="13574" max="13574" width="10.7109375" style="13" customWidth="1"/>
    <col min="13575" max="13575" width="9.140625" style="13"/>
    <col min="13576" max="13576" width="10.42578125" style="13" customWidth="1"/>
    <col min="13577" max="13577" width="15.42578125" style="13" customWidth="1"/>
    <col min="13578" max="13824" width="9.140625" style="13"/>
    <col min="13825" max="13825" width="20.5703125" style="13" customWidth="1"/>
    <col min="13826" max="13826" width="11.7109375" style="13" customWidth="1"/>
    <col min="13827" max="13828" width="9.140625" style="13"/>
    <col min="13829" max="13829" width="10.140625" style="13" customWidth="1"/>
    <col min="13830" max="13830" width="10.7109375" style="13" customWidth="1"/>
    <col min="13831" max="13831" width="9.140625" style="13"/>
    <col min="13832" max="13832" width="10.42578125" style="13" customWidth="1"/>
    <col min="13833" max="13833" width="15.42578125" style="13" customWidth="1"/>
    <col min="13834" max="14080" width="9.140625" style="13"/>
    <col min="14081" max="14081" width="20.5703125" style="13" customWidth="1"/>
    <col min="14082" max="14082" width="11.7109375" style="13" customWidth="1"/>
    <col min="14083" max="14084" width="9.140625" style="13"/>
    <col min="14085" max="14085" width="10.140625" style="13" customWidth="1"/>
    <col min="14086" max="14086" width="10.7109375" style="13" customWidth="1"/>
    <col min="14087" max="14087" width="9.140625" style="13"/>
    <col min="14088" max="14088" width="10.42578125" style="13" customWidth="1"/>
    <col min="14089" max="14089" width="15.42578125" style="13" customWidth="1"/>
    <col min="14090" max="14336" width="9.140625" style="13"/>
    <col min="14337" max="14337" width="20.5703125" style="13" customWidth="1"/>
    <col min="14338" max="14338" width="11.7109375" style="13" customWidth="1"/>
    <col min="14339" max="14340" width="9.140625" style="13"/>
    <col min="14341" max="14341" width="10.140625" style="13" customWidth="1"/>
    <col min="14342" max="14342" width="10.7109375" style="13" customWidth="1"/>
    <col min="14343" max="14343" width="9.140625" style="13"/>
    <col min="14344" max="14344" width="10.42578125" style="13" customWidth="1"/>
    <col min="14345" max="14345" width="15.42578125" style="13" customWidth="1"/>
    <col min="14346" max="14592" width="9.140625" style="13"/>
    <col min="14593" max="14593" width="20.5703125" style="13" customWidth="1"/>
    <col min="14594" max="14594" width="11.7109375" style="13" customWidth="1"/>
    <col min="14595" max="14596" width="9.140625" style="13"/>
    <col min="14597" max="14597" width="10.140625" style="13" customWidth="1"/>
    <col min="14598" max="14598" width="10.7109375" style="13" customWidth="1"/>
    <col min="14599" max="14599" width="9.140625" style="13"/>
    <col min="14600" max="14600" width="10.42578125" style="13" customWidth="1"/>
    <col min="14601" max="14601" width="15.42578125" style="13" customWidth="1"/>
    <col min="14602" max="14848" width="9.140625" style="13"/>
    <col min="14849" max="14849" width="20.5703125" style="13" customWidth="1"/>
    <col min="14850" max="14850" width="11.7109375" style="13" customWidth="1"/>
    <col min="14851" max="14852" width="9.140625" style="13"/>
    <col min="14853" max="14853" width="10.140625" style="13" customWidth="1"/>
    <col min="14854" max="14854" width="10.7109375" style="13" customWidth="1"/>
    <col min="14855" max="14855" width="9.140625" style="13"/>
    <col min="14856" max="14856" width="10.42578125" style="13" customWidth="1"/>
    <col min="14857" max="14857" width="15.42578125" style="13" customWidth="1"/>
    <col min="14858" max="15104" width="9.140625" style="13"/>
    <col min="15105" max="15105" width="20.5703125" style="13" customWidth="1"/>
    <col min="15106" max="15106" width="11.7109375" style="13" customWidth="1"/>
    <col min="15107" max="15108" width="9.140625" style="13"/>
    <col min="15109" max="15109" width="10.140625" style="13" customWidth="1"/>
    <col min="15110" max="15110" width="10.7109375" style="13" customWidth="1"/>
    <col min="15111" max="15111" width="9.140625" style="13"/>
    <col min="15112" max="15112" width="10.42578125" style="13" customWidth="1"/>
    <col min="15113" max="15113" width="15.42578125" style="13" customWidth="1"/>
    <col min="15114" max="15360" width="9.140625" style="13"/>
    <col min="15361" max="15361" width="20.5703125" style="13" customWidth="1"/>
    <col min="15362" max="15362" width="11.7109375" style="13" customWidth="1"/>
    <col min="15363" max="15364" width="9.140625" style="13"/>
    <col min="15365" max="15365" width="10.140625" style="13" customWidth="1"/>
    <col min="15366" max="15366" width="10.7109375" style="13" customWidth="1"/>
    <col min="15367" max="15367" width="9.140625" style="13"/>
    <col min="15368" max="15368" width="10.42578125" style="13" customWidth="1"/>
    <col min="15369" max="15369" width="15.42578125" style="13" customWidth="1"/>
    <col min="15370" max="15616" width="9.140625" style="13"/>
    <col min="15617" max="15617" width="20.5703125" style="13" customWidth="1"/>
    <col min="15618" max="15618" width="11.7109375" style="13" customWidth="1"/>
    <col min="15619" max="15620" width="9.140625" style="13"/>
    <col min="15621" max="15621" width="10.140625" style="13" customWidth="1"/>
    <col min="15622" max="15622" width="10.7109375" style="13" customWidth="1"/>
    <col min="15623" max="15623" width="9.140625" style="13"/>
    <col min="15624" max="15624" width="10.42578125" style="13" customWidth="1"/>
    <col min="15625" max="15625" width="15.42578125" style="13" customWidth="1"/>
    <col min="15626" max="15872" width="9.140625" style="13"/>
    <col min="15873" max="15873" width="20.5703125" style="13" customWidth="1"/>
    <col min="15874" max="15874" width="11.7109375" style="13" customWidth="1"/>
    <col min="15875" max="15876" width="9.140625" style="13"/>
    <col min="15877" max="15877" width="10.140625" style="13" customWidth="1"/>
    <col min="15878" max="15878" width="10.7109375" style="13" customWidth="1"/>
    <col min="15879" max="15879" width="9.140625" style="13"/>
    <col min="15880" max="15880" width="10.42578125" style="13" customWidth="1"/>
    <col min="15881" max="15881" width="15.42578125" style="13" customWidth="1"/>
    <col min="15882" max="16128" width="9.140625" style="13"/>
    <col min="16129" max="16129" width="20.5703125" style="13" customWidth="1"/>
    <col min="16130" max="16130" width="11.7109375" style="13" customWidth="1"/>
    <col min="16131" max="16132" width="9.140625" style="13"/>
    <col min="16133" max="16133" width="10.140625" style="13" customWidth="1"/>
    <col min="16134" max="16134" width="10.7109375" style="13" customWidth="1"/>
    <col min="16135" max="16135" width="9.140625" style="13"/>
    <col min="16136" max="16136" width="10.42578125" style="13" customWidth="1"/>
    <col min="16137" max="16137" width="15.42578125" style="13" customWidth="1"/>
    <col min="16138" max="16384" width="9.140625" style="13"/>
  </cols>
  <sheetData>
    <row r="2" spans="1:10" x14ac:dyDescent="0.25">
      <c r="A2" s="14" t="s">
        <v>128</v>
      </c>
      <c r="B2" s="14" t="s">
        <v>129</v>
      </c>
      <c r="C2" s="14" t="s">
        <v>130</v>
      </c>
      <c r="D2" s="190" t="s">
        <v>131</v>
      </c>
      <c r="E2" s="190"/>
    </row>
    <row r="3" spans="1:10" x14ac:dyDescent="0.25">
      <c r="A3" s="15">
        <v>3</v>
      </c>
      <c r="B3" s="15">
        <v>2</v>
      </c>
      <c r="C3" s="15">
        <v>2</v>
      </c>
      <c r="D3" s="191">
        <v>45</v>
      </c>
      <c r="E3" s="191"/>
    </row>
    <row r="6" spans="1:10" x14ac:dyDescent="0.25">
      <c r="A6" s="13" t="s">
        <v>82</v>
      </c>
      <c r="B6" s="16">
        <v>10</v>
      </c>
      <c r="C6" s="17">
        <v>10</v>
      </c>
      <c r="D6" s="18">
        <f>((100/B6)*C6)/100</f>
        <v>1</v>
      </c>
    </row>
    <row r="7" spans="1:10" x14ac:dyDescent="0.25">
      <c r="A7" s="13" t="s">
        <v>83</v>
      </c>
      <c r="B7" s="16">
        <f>A3+B3+C3+D3</f>
        <v>52</v>
      </c>
      <c r="C7" s="17">
        <f>A3+B3+C3+3</f>
        <v>10</v>
      </c>
      <c r="D7" s="18">
        <f t="shared" ref="D7:D12" si="0">((100/B7)*C7)/100</f>
        <v>0.19230769230769229</v>
      </c>
      <c r="F7" s="192" t="s">
        <v>132</v>
      </c>
      <c r="G7" s="192"/>
      <c r="H7" s="19" t="s">
        <v>133</v>
      </c>
      <c r="J7" s="23"/>
    </row>
    <row r="8" spans="1:10" x14ac:dyDescent="0.25">
      <c r="A8" s="13" t="s">
        <v>91</v>
      </c>
      <c r="B8" s="16">
        <f>C36</f>
        <v>45</v>
      </c>
      <c r="C8" s="17">
        <f>2</f>
        <v>2</v>
      </c>
      <c r="D8" s="18">
        <f t="shared" si="0"/>
        <v>4.4444444444444446E-2</v>
      </c>
      <c r="F8" s="189" t="s">
        <v>134</v>
      </c>
      <c r="G8" s="189"/>
      <c r="H8" s="16" t="s">
        <v>135</v>
      </c>
    </row>
    <row r="9" spans="1:10" x14ac:dyDescent="0.25">
      <c r="A9" s="13" t="s">
        <v>95</v>
      </c>
      <c r="B9" s="16">
        <f>C36</f>
        <v>45</v>
      </c>
      <c r="C9" s="17">
        <f>C8/2</f>
        <v>1</v>
      </c>
      <c r="D9" s="18">
        <f t="shared" si="0"/>
        <v>2.2222222222222223E-2</v>
      </c>
      <c r="F9" s="189" t="s">
        <v>136</v>
      </c>
      <c r="G9" s="189"/>
      <c r="H9" s="16" t="s">
        <v>137</v>
      </c>
    </row>
    <row r="10" spans="1:10" x14ac:dyDescent="0.25">
      <c r="A10" s="13" t="s">
        <v>70</v>
      </c>
      <c r="B10" s="16">
        <f>C36</f>
        <v>45</v>
      </c>
      <c r="C10" s="17">
        <v>0</v>
      </c>
      <c r="D10" s="18">
        <f t="shared" si="0"/>
        <v>0</v>
      </c>
      <c r="F10" s="189" t="s">
        <v>138</v>
      </c>
      <c r="G10" s="189"/>
      <c r="H10" s="16" t="s">
        <v>139</v>
      </c>
    </row>
    <row r="11" spans="1:10" x14ac:dyDescent="0.25">
      <c r="A11" s="20" t="s">
        <v>89</v>
      </c>
      <c r="B11" s="16">
        <f>C36</f>
        <v>45</v>
      </c>
      <c r="C11" s="17">
        <v>0</v>
      </c>
      <c r="D11" s="18">
        <f t="shared" si="0"/>
        <v>0</v>
      </c>
      <c r="F11" s="189" t="s">
        <v>140</v>
      </c>
      <c r="G11" s="189"/>
      <c r="H11" s="16" t="s">
        <v>141</v>
      </c>
    </row>
    <row r="12" spans="1:10" x14ac:dyDescent="0.25">
      <c r="A12" s="13" t="s">
        <v>71</v>
      </c>
      <c r="B12" s="16">
        <f>C36</f>
        <v>45</v>
      </c>
      <c r="C12" s="17">
        <v>0</v>
      </c>
      <c r="D12" s="18">
        <f t="shared" si="0"/>
        <v>0</v>
      </c>
      <c r="F12" s="189" t="s">
        <v>142</v>
      </c>
      <c r="G12" s="189"/>
      <c r="H12" s="16" t="s">
        <v>143</v>
      </c>
    </row>
    <row r="13" spans="1:10" x14ac:dyDescent="0.25">
      <c r="F13" s="189" t="s">
        <v>144</v>
      </c>
      <c r="G13" s="189"/>
      <c r="H13" s="16" t="s">
        <v>145</v>
      </c>
    </row>
    <row r="14" spans="1:10" x14ac:dyDescent="0.25">
      <c r="A14" s="14" t="s">
        <v>98</v>
      </c>
      <c r="B14" s="21">
        <f>(B39+B40+B41+B42+B43+B44+B45)/100</f>
        <v>0.18581196581196582</v>
      </c>
      <c r="C14" s="21">
        <f>(C39+C40+C41+C42+C43+C44+C45)/100</f>
        <v>0.36658119658119653</v>
      </c>
      <c r="F14" s="189" t="s">
        <v>146</v>
      </c>
      <c r="G14" s="189"/>
      <c r="H14" s="16" t="s">
        <v>137</v>
      </c>
    </row>
    <row r="15" spans="1:10" x14ac:dyDescent="0.25">
      <c r="F15" s="189" t="s">
        <v>147</v>
      </c>
      <c r="G15" s="189"/>
      <c r="H15" s="16" t="s">
        <v>148</v>
      </c>
    </row>
    <row r="16" spans="1:10" x14ac:dyDescent="0.25">
      <c r="A16" s="13" t="s">
        <v>149</v>
      </c>
      <c r="B16" s="22">
        <v>0.01</v>
      </c>
      <c r="C16" s="22">
        <v>0.02</v>
      </c>
      <c r="F16" s="189" t="s">
        <v>150</v>
      </c>
      <c r="G16" s="189"/>
      <c r="H16" s="16" t="s">
        <v>151</v>
      </c>
    </row>
    <row r="17" spans="1:3" x14ac:dyDescent="0.25">
      <c r="A17" s="13" t="s">
        <v>152</v>
      </c>
      <c r="B17" s="22">
        <v>0.01</v>
      </c>
      <c r="C17" s="22">
        <v>0.03</v>
      </c>
    </row>
    <row r="18" spans="1:3" x14ac:dyDescent="0.25">
      <c r="A18" s="13" t="s">
        <v>153</v>
      </c>
      <c r="B18" s="22">
        <v>0.03</v>
      </c>
      <c r="C18" s="22">
        <v>0.08</v>
      </c>
    </row>
    <row r="19" spans="1:3" x14ac:dyDescent="0.25">
      <c r="A19" s="13" t="s">
        <v>154</v>
      </c>
      <c r="B19" s="22">
        <v>0.05</v>
      </c>
      <c r="C19" s="22">
        <v>0.15</v>
      </c>
    </row>
    <row r="20" spans="1:3" x14ac:dyDescent="0.25">
      <c r="A20" s="13" t="s">
        <v>155</v>
      </c>
      <c r="B20" s="22">
        <v>7.0000000000000007E-2</v>
      </c>
      <c r="C20" s="22">
        <v>0.2</v>
      </c>
    </row>
    <row r="21" spans="1:3" x14ac:dyDescent="0.25">
      <c r="A21" s="13" t="s">
        <v>156</v>
      </c>
      <c r="B21" s="22">
        <v>0.1</v>
      </c>
      <c r="C21" s="22">
        <v>0.3</v>
      </c>
    </row>
    <row r="36" spans="1:13" x14ac:dyDescent="0.25">
      <c r="A36" s="13" t="s">
        <v>78</v>
      </c>
      <c r="B36" s="24" t="s">
        <v>157</v>
      </c>
      <c r="C36" s="24">
        <f>D3</f>
        <v>45</v>
      </c>
      <c r="D36" s="25"/>
    </row>
    <row r="38" spans="1:13" x14ac:dyDescent="0.25">
      <c r="A38" s="14"/>
      <c r="B38" s="14" t="s">
        <v>90</v>
      </c>
      <c r="C38" s="14" t="s">
        <v>96</v>
      </c>
      <c r="G38" s="14" t="s">
        <v>82</v>
      </c>
      <c r="H38" s="14" t="s">
        <v>87</v>
      </c>
      <c r="I38" s="14" t="s">
        <v>88</v>
      </c>
      <c r="J38" s="14" t="s">
        <v>69</v>
      </c>
      <c r="K38" s="14" t="s">
        <v>70</v>
      </c>
      <c r="L38" s="14" t="s">
        <v>89</v>
      </c>
      <c r="M38" s="14" t="s">
        <v>71</v>
      </c>
    </row>
    <row r="39" spans="1:13" x14ac:dyDescent="0.25">
      <c r="A39" s="14" t="s">
        <v>67</v>
      </c>
      <c r="B39" s="14">
        <f>G39</f>
        <v>10</v>
      </c>
      <c r="C39" s="14">
        <f>G40</f>
        <v>30</v>
      </c>
      <c r="E39" s="190" t="s">
        <v>90</v>
      </c>
      <c r="F39" s="190"/>
      <c r="G39" s="26">
        <f>C6</f>
        <v>10</v>
      </c>
      <c r="H39" s="26">
        <f>40/B7*C7</f>
        <v>7.6923076923076925</v>
      </c>
      <c r="I39" s="26">
        <f>15/B8*C8</f>
        <v>0.66666666666666663</v>
      </c>
      <c r="J39" s="26">
        <f>10/B9*C9</f>
        <v>0.22222222222222221</v>
      </c>
      <c r="K39" s="26">
        <f>10/B10*C10</f>
        <v>0</v>
      </c>
      <c r="L39" s="26">
        <f>5/B11*C11</f>
        <v>0</v>
      </c>
      <c r="M39" s="26">
        <f>5/B12*C12</f>
        <v>0</v>
      </c>
    </row>
    <row r="40" spans="1:13" x14ac:dyDescent="0.25">
      <c r="A40" s="14" t="s">
        <v>68</v>
      </c>
      <c r="B40" s="14">
        <f>H39</f>
        <v>7.6923076923076925</v>
      </c>
      <c r="C40" s="14">
        <f>H40</f>
        <v>5.7692307692307683</v>
      </c>
      <c r="E40" s="190" t="s">
        <v>94</v>
      </c>
      <c r="F40" s="190"/>
      <c r="G40" s="14">
        <f>G39+20</f>
        <v>30</v>
      </c>
      <c r="H40" s="14">
        <f>30/B7*C7</f>
        <v>5.7692307692307683</v>
      </c>
      <c r="I40" s="14">
        <f>15/B8*C8</f>
        <v>0.66666666666666663</v>
      </c>
      <c r="J40" s="14">
        <f>10/B9*C9</f>
        <v>0.22222222222222221</v>
      </c>
      <c r="K40" s="14">
        <f>5/B10*C10</f>
        <v>0</v>
      </c>
      <c r="L40" s="14">
        <f>5/B11*C11</f>
        <v>0</v>
      </c>
      <c r="M40" s="14">
        <f>5/B12*C12</f>
        <v>0</v>
      </c>
    </row>
    <row r="41" spans="1:13" x14ac:dyDescent="0.25">
      <c r="A41" s="14" t="s">
        <v>88</v>
      </c>
      <c r="B41" s="14">
        <f>I39</f>
        <v>0.66666666666666663</v>
      </c>
      <c r="C41" s="14">
        <f>I40</f>
        <v>0.66666666666666663</v>
      </c>
    </row>
    <row r="42" spans="1:13" x14ac:dyDescent="0.25">
      <c r="A42" s="14" t="s">
        <v>69</v>
      </c>
      <c r="B42" s="14">
        <f>J39</f>
        <v>0.22222222222222221</v>
      </c>
      <c r="C42" s="14">
        <f>J40</f>
        <v>0.22222222222222221</v>
      </c>
    </row>
    <row r="43" spans="1:13" x14ac:dyDescent="0.25">
      <c r="A43" s="14" t="s">
        <v>70</v>
      </c>
      <c r="B43" s="14">
        <f>K39</f>
        <v>0</v>
      </c>
      <c r="C43" s="14">
        <f>K40</f>
        <v>0</v>
      </c>
    </row>
    <row r="44" spans="1:13" x14ac:dyDescent="0.25">
      <c r="A44" s="27" t="s">
        <v>89</v>
      </c>
      <c r="B44" s="14">
        <f>L39</f>
        <v>0</v>
      </c>
      <c r="C44" s="14">
        <f>L40</f>
        <v>0</v>
      </c>
    </row>
    <row r="45" spans="1:13" x14ac:dyDescent="0.25">
      <c r="A45" s="14" t="s">
        <v>71</v>
      </c>
      <c r="B45" s="14">
        <f>M39</f>
        <v>0</v>
      </c>
      <c r="C45" s="14">
        <f>M40</f>
        <v>0</v>
      </c>
    </row>
  </sheetData>
  <mergeCells count="14">
    <mergeCell ref="E39:F39"/>
    <mergeCell ref="E40:F40"/>
    <mergeCell ref="F11:G11"/>
    <mergeCell ref="F12:G12"/>
    <mergeCell ref="F13:G13"/>
    <mergeCell ref="F14:G14"/>
    <mergeCell ref="F15:G15"/>
    <mergeCell ref="F16:G16"/>
    <mergeCell ref="F10:G10"/>
    <mergeCell ref="D2:E2"/>
    <mergeCell ref="D3:E3"/>
    <mergeCell ref="F7:G7"/>
    <mergeCell ref="F8:G8"/>
    <mergeCell ref="F9:G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5"/>
  <sheetViews>
    <sheetView workbookViewId="0">
      <selection activeCell="C9" sqref="C9"/>
    </sheetView>
  </sheetViews>
  <sheetFormatPr defaultRowHeight="15" x14ac:dyDescent="0.25"/>
  <cols>
    <col min="1" max="1" width="20.5703125" style="13" customWidth="1"/>
    <col min="2" max="2" width="11.7109375" style="13" customWidth="1"/>
    <col min="3" max="4" width="9.140625" style="13"/>
    <col min="5" max="5" width="10.140625" style="13" customWidth="1"/>
    <col min="6" max="6" width="10.7109375" style="13" customWidth="1"/>
    <col min="7" max="7" width="9.140625" style="13"/>
    <col min="8" max="8" width="10.42578125" style="13" customWidth="1"/>
    <col min="9" max="9" width="15.42578125" style="13" customWidth="1"/>
    <col min="10" max="256" width="9.140625" style="13"/>
    <col min="257" max="257" width="20.5703125" style="13" customWidth="1"/>
    <col min="258" max="258" width="11.7109375" style="13" customWidth="1"/>
    <col min="259" max="260" width="9.140625" style="13"/>
    <col min="261" max="261" width="10.140625" style="13" customWidth="1"/>
    <col min="262" max="262" width="10.7109375" style="13" customWidth="1"/>
    <col min="263" max="263" width="9.140625" style="13"/>
    <col min="264" max="264" width="10.42578125" style="13" customWidth="1"/>
    <col min="265" max="265" width="15.42578125" style="13" customWidth="1"/>
    <col min="266" max="512" width="9.140625" style="13"/>
    <col min="513" max="513" width="20.5703125" style="13" customWidth="1"/>
    <col min="514" max="514" width="11.7109375" style="13" customWidth="1"/>
    <col min="515" max="516" width="9.140625" style="13"/>
    <col min="517" max="517" width="10.140625" style="13" customWidth="1"/>
    <col min="518" max="518" width="10.7109375" style="13" customWidth="1"/>
    <col min="519" max="519" width="9.140625" style="13"/>
    <col min="520" max="520" width="10.42578125" style="13" customWidth="1"/>
    <col min="521" max="521" width="15.42578125" style="13" customWidth="1"/>
    <col min="522" max="768" width="9.140625" style="13"/>
    <col min="769" max="769" width="20.5703125" style="13" customWidth="1"/>
    <col min="770" max="770" width="11.7109375" style="13" customWidth="1"/>
    <col min="771" max="772" width="9.140625" style="13"/>
    <col min="773" max="773" width="10.140625" style="13" customWidth="1"/>
    <col min="774" max="774" width="10.7109375" style="13" customWidth="1"/>
    <col min="775" max="775" width="9.140625" style="13"/>
    <col min="776" max="776" width="10.42578125" style="13" customWidth="1"/>
    <col min="777" max="777" width="15.42578125" style="13" customWidth="1"/>
    <col min="778" max="1024" width="9.140625" style="13"/>
    <col min="1025" max="1025" width="20.5703125" style="13" customWidth="1"/>
    <col min="1026" max="1026" width="11.7109375" style="13" customWidth="1"/>
    <col min="1027" max="1028" width="9.140625" style="13"/>
    <col min="1029" max="1029" width="10.140625" style="13" customWidth="1"/>
    <col min="1030" max="1030" width="10.7109375" style="13" customWidth="1"/>
    <col min="1031" max="1031" width="9.140625" style="13"/>
    <col min="1032" max="1032" width="10.42578125" style="13" customWidth="1"/>
    <col min="1033" max="1033" width="15.42578125" style="13" customWidth="1"/>
    <col min="1034" max="1280" width="9.140625" style="13"/>
    <col min="1281" max="1281" width="20.5703125" style="13" customWidth="1"/>
    <col min="1282" max="1282" width="11.7109375" style="13" customWidth="1"/>
    <col min="1283" max="1284" width="9.140625" style="13"/>
    <col min="1285" max="1285" width="10.140625" style="13" customWidth="1"/>
    <col min="1286" max="1286" width="10.7109375" style="13" customWidth="1"/>
    <col min="1287" max="1287" width="9.140625" style="13"/>
    <col min="1288" max="1288" width="10.42578125" style="13" customWidth="1"/>
    <col min="1289" max="1289" width="15.42578125" style="13" customWidth="1"/>
    <col min="1290" max="1536" width="9.140625" style="13"/>
    <col min="1537" max="1537" width="20.5703125" style="13" customWidth="1"/>
    <col min="1538" max="1538" width="11.7109375" style="13" customWidth="1"/>
    <col min="1539" max="1540" width="9.140625" style="13"/>
    <col min="1541" max="1541" width="10.140625" style="13" customWidth="1"/>
    <col min="1542" max="1542" width="10.7109375" style="13" customWidth="1"/>
    <col min="1543" max="1543" width="9.140625" style="13"/>
    <col min="1544" max="1544" width="10.42578125" style="13" customWidth="1"/>
    <col min="1545" max="1545" width="15.42578125" style="13" customWidth="1"/>
    <col min="1546" max="1792" width="9.140625" style="13"/>
    <col min="1793" max="1793" width="20.5703125" style="13" customWidth="1"/>
    <col min="1794" max="1794" width="11.7109375" style="13" customWidth="1"/>
    <col min="1795" max="1796" width="9.140625" style="13"/>
    <col min="1797" max="1797" width="10.140625" style="13" customWidth="1"/>
    <col min="1798" max="1798" width="10.7109375" style="13" customWidth="1"/>
    <col min="1799" max="1799" width="9.140625" style="13"/>
    <col min="1800" max="1800" width="10.42578125" style="13" customWidth="1"/>
    <col min="1801" max="1801" width="15.42578125" style="13" customWidth="1"/>
    <col min="1802" max="2048" width="9.140625" style="13"/>
    <col min="2049" max="2049" width="20.5703125" style="13" customWidth="1"/>
    <col min="2050" max="2050" width="11.7109375" style="13" customWidth="1"/>
    <col min="2051" max="2052" width="9.140625" style="13"/>
    <col min="2053" max="2053" width="10.140625" style="13" customWidth="1"/>
    <col min="2054" max="2054" width="10.7109375" style="13" customWidth="1"/>
    <col min="2055" max="2055" width="9.140625" style="13"/>
    <col min="2056" max="2056" width="10.42578125" style="13" customWidth="1"/>
    <col min="2057" max="2057" width="15.42578125" style="13" customWidth="1"/>
    <col min="2058" max="2304" width="9.140625" style="13"/>
    <col min="2305" max="2305" width="20.5703125" style="13" customWidth="1"/>
    <col min="2306" max="2306" width="11.7109375" style="13" customWidth="1"/>
    <col min="2307" max="2308" width="9.140625" style="13"/>
    <col min="2309" max="2309" width="10.140625" style="13" customWidth="1"/>
    <col min="2310" max="2310" width="10.7109375" style="13" customWidth="1"/>
    <col min="2311" max="2311" width="9.140625" style="13"/>
    <col min="2312" max="2312" width="10.42578125" style="13" customWidth="1"/>
    <col min="2313" max="2313" width="15.42578125" style="13" customWidth="1"/>
    <col min="2314" max="2560" width="9.140625" style="13"/>
    <col min="2561" max="2561" width="20.5703125" style="13" customWidth="1"/>
    <col min="2562" max="2562" width="11.7109375" style="13" customWidth="1"/>
    <col min="2563" max="2564" width="9.140625" style="13"/>
    <col min="2565" max="2565" width="10.140625" style="13" customWidth="1"/>
    <col min="2566" max="2566" width="10.7109375" style="13" customWidth="1"/>
    <col min="2567" max="2567" width="9.140625" style="13"/>
    <col min="2568" max="2568" width="10.42578125" style="13" customWidth="1"/>
    <col min="2569" max="2569" width="15.42578125" style="13" customWidth="1"/>
    <col min="2570" max="2816" width="9.140625" style="13"/>
    <col min="2817" max="2817" width="20.5703125" style="13" customWidth="1"/>
    <col min="2818" max="2818" width="11.7109375" style="13" customWidth="1"/>
    <col min="2819" max="2820" width="9.140625" style="13"/>
    <col min="2821" max="2821" width="10.140625" style="13" customWidth="1"/>
    <col min="2822" max="2822" width="10.7109375" style="13" customWidth="1"/>
    <col min="2823" max="2823" width="9.140625" style="13"/>
    <col min="2824" max="2824" width="10.42578125" style="13" customWidth="1"/>
    <col min="2825" max="2825" width="15.42578125" style="13" customWidth="1"/>
    <col min="2826" max="3072" width="9.140625" style="13"/>
    <col min="3073" max="3073" width="20.5703125" style="13" customWidth="1"/>
    <col min="3074" max="3074" width="11.7109375" style="13" customWidth="1"/>
    <col min="3075" max="3076" width="9.140625" style="13"/>
    <col min="3077" max="3077" width="10.140625" style="13" customWidth="1"/>
    <col min="3078" max="3078" width="10.7109375" style="13" customWidth="1"/>
    <col min="3079" max="3079" width="9.140625" style="13"/>
    <col min="3080" max="3080" width="10.42578125" style="13" customWidth="1"/>
    <col min="3081" max="3081" width="15.42578125" style="13" customWidth="1"/>
    <col min="3082" max="3328" width="9.140625" style="13"/>
    <col min="3329" max="3329" width="20.5703125" style="13" customWidth="1"/>
    <col min="3330" max="3330" width="11.7109375" style="13" customWidth="1"/>
    <col min="3331" max="3332" width="9.140625" style="13"/>
    <col min="3333" max="3333" width="10.140625" style="13" customWidth="1"/>
    <col min="3334" max="3334" width="10.7109375" style="13" customWidth="1"/>
    <col min="3335" max="3335" width="9.140625" style="13"/>
    <col min="3336" max="3336" width="10.42578125" style="13" customWidth="1"/>
    <col min="3337" max="3337" width="15.42578125" style="13" customWidth="1"/>
    <col min="3338" max="3584" width="9.140625" style="13"/>
    <col min="3585" max="3585" width="20.5703125" style="13" customWidth="1"/>
    <col min="3586" max="3586" width="11.7109375" style="13" customWidth="1"/>
    <col min="3587" max="3588" width="9.140625" style="13"/>
    <col min="3589" max="3589" width="10.140625" style="13" customWidth="1"/>
    <col min="3590" max="3590" width="10.7109375" style="13" customWidth="1"/>
    <col min="3591" max="3591" width="9.140625" style="13"/>
    <col min="3592" max="3592" width="10.42578125" style="13" customWidth="1"/>
    <col min="3593" max="3593" width="15.42578125" style="13" customWidth="1"/>
    <col min="3594" max="3840" width="9.140625" style="13"/>
    <col min="3841" max="3841" width="20.5703125" style="13" customWidth="1"/>
    <col min="3842" max="3842" width="11.7109375" style="13" customWidth="1"/>
    <col min="3843" max="3844" width="9.140625" style="13"/>
    <col min="3845" max="3845" width="10.140625" style="13" customWidth="1"/>
    <col min="3846" max="3846" width="10.7109375" style="13" customWidth="1"/>
    <col min="3847" max="3847" width="9.140625" style="13"/>
    <col min="3848" max="3848" width="10.42578125" style="13" customWidth="1"/>
    <col min="3849" max="3849" width="15.42578125" style="13" customWidth="1"/>
    <col min="3850" max="4096" width="9.140625" style="13"/>
    <col min="4097" max="4097" width="20.5703125" style="13" customWidth="1"/>
    <col min="4098" max="4098" width="11.7109375" style="13" customWidth="1"/>
    <col min="4099" max="4100" width="9.140625" style="13"/>
    <col min="4101" max="4101" width="10.140625" style="13" customWidth="1"/>
    <col min="4102" max="4102" width="10.7109375" style="13" customWidth="1"/>
    <col min="4103" max="4103" width="9.140625" style="13"/>
    <col min="4104" max="4104" width="10.42578125" style="13" customWidth="1"/>
    <col min="4105" max="4105" width="15.42578125" style="13" customWidth="1"/>
    <col min="4106" max="4352" width="9.140625" style="13"/>
    <col min="4353" max="4353" width="20.5703125" style="13" customWidth="1"/>
    <col min="4354" max="4354" width="11.7109375" style="13" customWidth="1"/>
    <col min="4355" max="4356" width="9.140625" style="13"/>
    <col min="4357" max="4357" width="10.140625" style="13" customWidth="1"/>
    <col min="4358" max="4358" width="10.7109375" style="13" customWidth="1"/>
    <col min="4359" max="4359" width="9.140625" style="13"/>
    <col min="4360" max="4360" width="10.42578125" style="13" customWidth="1"/>
    <col min="4361" max="4361" width="15.42578125" style="13" customWidth="1"/>
    <col min="4362" max="4608" width="9.140625" style="13"/>
    <col min="4609" max="4609" width="20.5703125" style="13" customWidth="1"/>
    <col min="4610" max="4610" width="11.7109375" style="13" customWidth="1"/>
    <col min="4611" max="4612" width="9.140625" style="13"/>
    <col min="4613" max="4613" width="10.140625" style="13" customWidth="1"/>
    <col min="4614" max="4614" width="10.7109375" style="13" customWidth="1"/>
    <col min="4615" max="4615" width="9.140625" style="13"/>
    <col min="4616" max="4616" width="10.42578125" style="13" customWidth="1"/>
    <col min="4617" max="4617" width="15.42578125" style="13" customWidth="1"/>
    <col min="4618" max="4864" width="9.140625" style="13"/>
    <col min="4865" max="4865" width="20.5703125" style="13" customWidth="1"/>
    <col min="4866" max="4866" width="11.7109375" style="13" customWidth="1"/>
    <col min="4867" max="4868" width="9.140625" style="13"/>
    <col min="4869" max="4869" width="10.140625" style="13" customWidth="1"/>
    <col min="4870" max="4870" width="10.7109375" style="13" customWidth="1"/>
    <col min="4871" max="4871" width="9.140625" style="13"/>
    <col min="4872" max="4872" width="10.42578125" style="13" customWidth="1"/>
    <col min="4873" max="4873" width="15.42578125" style="13" customWidth="1"/>
    <col min="4874" max="5120" width="9.140625" style="13"/>
    <col min="5121" max="5121" width="20.5703125" style="13" customWidth="1"/>
    <col min="5122" max="5122" width="11.7109375" style="13" customWidth="1"/>
    <col min="5123" max="5124" width="9.140625" style="13"/>
    <col min="5125" max="5125" width="10.140625" style="13" customWidth="1"/>
    <col min="5126" max="5126" width="10.7109375" style="13" customWidth="1"/>
    <col min="5127" max="5127" width="9.140625" style="13"/>
    <col min="5128" max="5128" width="10.42578125" style="13" customWidth="1"/>
    <col min="5129" max="5129" width="15.42578125" style="13" customWidth="1"/>
    <col min="5130" max="5376" width="9.140625" style="13"/>
    <col min="5377" max="5377" width="20.5703125" style="13" customWidth="1"/>
    <col min="5378" max="5378" width="11.7109375" style="13" customWidth="1"/>
    <col min="5379" max="5380" width="9.140625" style="13"/>
    <col min="5381" max="5381" width="10.140625" style="13" customWidth="1"/>
    <col min="5382" max="5382" width="10.7109375" style="13" customWidth="1"/>
    <col min="5383" max="5383" width="9.140625" style="13"/>
    <col min="5384" max="5384" width="10.42578125" style="13" customWidth="1"/>
    <col min="5385" max="5385" width="15.42578125" style="13" customWidth="1"/>
    <col min="5386" max="5632" width="9.140625" style="13"/>
    <col min="5633" max="5633" width="20.5703125" style="13" customWidth="1"/>
    <col min="5634" max="5634" width="11.7109375" style="13" customWidth="1"/>
    <col min="5635" max="5636" width="9.140625" style="13"/>
    <col min="5637" max="5637" width="10.140625" style="13" customWidth="1"/>
    <col min="5638" max="5638" width="10.7109375" style="13" customWidth="1"/>
    <col min="5639" max="5639" width="9.140625" style="13"/>
    <col min="5640" max="5640" width="10.42578125" style="13" customWidth="1"/>
    <col min="5641" max="5641" width="15.42578125" style="13" customWidth="1"/>
    <col min="5642" max="5888" width="9.140625" style="13"/>
    <col min="5889" max="5889" width="20.5703125" style="13" customWidth="1"/>
    <col min="5890" max="5890" width="11.7109375" style="13" customWidth="1"/>
    <col min="5891" max="5892" width="9.140625" style="13"/>
    <col min="5893" max="5893" width="10.140625" style="13" customWidth="1"/>
    <col min="5894" max="5894" width="10.7109375" style="13" customWidth="1"/>
    <col min="5895" max="5895" width="9.140625" style="13"/>
    <col min="5896" max="5896" width="10.42578125" style="13" customWidth="1"/>
    <col min="5897" max="5897" width="15.42578125" style="13" customWidth="1"/>
    <col min="5898" max="6144" width="9.140625" style="13"/>
    <col min="6145" max="6145" width="20.5703125" style="13" customWidth="1"/>
    <col min="6146" max="6146" width="11.7109375" style="13" customWidth="1"/>
    <col min="6147" max="6148" width="9.140625" style="13"/>
    <col min="6149" max="6149" width="10.140625" style="13" customWidth="1"/>
    <col min="6150" max="6150" width="10.7109375" style="13" customWidth="1"/>
    <col min="6151" max="6151" width="9.140625" style="13"/>
    <col min="6152" max="6152" width="10.42578125" style="13" customWidth="1"/>
    <col min="6153" max="6153" width="15.42578125" style="13" customWidth="1"/>
    <col min="6154" max="6400" width="9.140625" style="13"/>
    <col min="6401" max="6401" width="20.5703125" style="13" customWidth="1"/>
    <col min="6402" max="6402" width="11.7109375" style="13" customWidth="1"/>
    <col min="6403" max="6404" width="9.140625" style="13"/>
    <col min="6405" max="6405" width="10.140625" style="13" customWidth="1"/>
    <col min="6406" max="6406" width="10.7109375" style="13" customWidth="1"/>
    <col min="6407" max="6407" width="9.140625" style="13"/>
    <col min="6408" max="6408" width="10.42578125" style="13" customWidth="1"/>
    <col min="6409" max="6409" width="15.42578125" style="13" customWidth="1"/>
    <col min="6410" max="6656" width="9.140625" style="13"/>
    <col min="6657" max="6657" width="20.5703125" style="13" customWidth="1"/>
    <col min="6658" max="6658" width="11.7109375" style="13" customWidth="1"/>
    <col min="6659" max="6660" width="9.140625" style="13"/>
    <col min="6661" max="6661" width="10.140625" style="13" customWidth="1"/>
    <col min="6662" max="6662" width="10.7109375" style="13" customWidth="1"/>
    <col min="6663" max="6663" width="9.140625" style="13"/>
    <col min="6664" max="6664" width="10.42578125" style="13" customWidth="1"/>
    <col min="6665" max="6665" width="15.42578125" style="13" customWidth="1"/>
    <col min="6666" max="6912" width="9.140625" style="13"/>
    <col min="6913" max="6913" width="20.5703125" style="13" customWidth="1"/>
    <col min="6914" max="6914" width="11.7109375" style="13" customWidth="1"/>
    <col min="6915" max="6916" width="9.140625" style="13"/>
    <col min="6917" max="6917" width="10.140625" style="13" customWidth="1"/>
    <col min="6918" max="6918" width="10.7109375" style="13" customWidth="1"/>
    <col min="6919" max="6919" width="9.140625" style="13"/>
    <col min="6920" max="6920" width="10.42578125" style="13" customWidth="1"/>
    <col min="6921" max="6921" width="15.42578125" style="13" customWidth="1"/>
    <col min="6922" max="7168" width="9.140625" style="13"/>
    <col min="7169" max="7169" width="20.5703125" style="13" customWidth="1"/>
    <col min="7170" max="7170" width="11.7109375" style="13" customWidth="1"/>
    <col min="7171" max="7172" width="9.140625" style="13"/>
    <col min="7173" max="7173" width="10.140625" style="13" customWidth="1"/>
    <col min="7174" max="7174" width="10.7109375" style="13" customWidth="1"/>
    <col min="7175" max="7175" width="9.140625" style="13"/>
    <col min="7176" max="7176" width="10.42578125" style="13" customWidth="1"/>
    <col min="7177" max="7177" width="15.42578125" style="13" customWidth="1"/>
    <col min="7178" max="7424" width="9.140625" style="13"/>
    <col min="7425" max="7425" width="20.5703125" style="13" customWidth="1"/>
    <col min="7426" max="7426" width="11.7109375" style="13" customWidth="1"/>
    <col min="7427" max="7428" width="9.140625" style="13"/>
    <col min="7429" max="7429" width="10.140625" style="13" customWidth="1"/>
    <col min="7430" max="7430" width="10.7109375" style="13" customWidth="1"/>
    <col min="7431" max="7431" width="9.140625" style="13"/>
    <col min="7432" max="7432" width="10.42578125" style="13" customWidth="1"/>
    <col min="7433" max="7433" width="15.42578125" style="13" customWidth="1"/>
    <col min="7434" max="7680" width="9.140625" style="13"/>
    <col min="7681" max="7681" width="20.5703125" style="13" customWidth="1"/>
    <col min="7682" max="7682" width="11.7109375" style="13" customWidth="1"/>
    <col min="7683" max="7684" width="9.140625" style="13"/>
    <col min="7685" max="7685" width="10.140625" style="13" customWidth="1"/>
    <col min="7686" max="7686" width="10.7109375" style="13" customWidth="1"/>
    <col min="7687" max="7687" width="9.140625" style="13"/>
    <col min="7688" max="7688" width="10.42578125" style="13" customWidth="1"/>
    <col min="7689" max="7689" width="15.42578125" style="13" customWidth="1"/>
    <col min="7690" max="7936" width="9.140625" style="13"/>
    <col min="7937" max="7937" width="20.5703125" style="13" customWidth="1"/>
    <col min="7938" max="7938" width="11.7109375" style="13" customWidth="1"/>
    <col min="7939" max="7940" width="9.140625" style="13"/>
    <col min="7941" max="7941" width="10.140625" style="13" customWidth="1"/>
    <col min="7942" max="7942" width="10.7109375" style="13" customWidth="1"/>
    <col min="7943" max="7943" width="9.140625" style="13"/>
    <col min="7944" max="7944" width="10.42578125" style="13" customWidth="1"/>
    <col min="7945" max="7945" width="15.42578125" style="13" customWidth="1"/>
    <col min="7946" max="8192" width="9.140625" style="13"/>
    <col min="8193" max="8193" width="20.5703125" style="13" customWidth="1"/>
    <col min="8194" max="8194" width="11.7109375" style="13" customWidth="1"/>
    <col min="8195" max="8196" width="9.140625" style="13"/>
    <col min="8197" max="8197" width="10.140625" style="13" customWidth="1"/>
    <col min="8198" max="8198" width="10.7109375" style="13" customWidth="1"/>
    <col min="8199" max="8199" width="9.140625" style="13"/>
    <col min="8200" max="8200" width="10.42578125" style="13" customWidth="1"/>
    <col min="8201" max="8201" width="15.42578125" style="13" customWidth="1"/>
    <col min="8202" max="8448" width="9.140625" style="13"/>
    <col min="8449" max="8449" width="20.5703125" style="13" customWidth="1"/>
    <col min="8450" max="8450" width="11.7109375" style="13" customWidth="1"/>
    <col min="8451" max="8452" width="9.140625" style="13"/>
    <col min="8453" max="8453" width="10.140625" style="13" customWidth="1"/>
    <col min="8454" max="8454" width="10.7109375" style="13" customWidth="1"/>
    <col min="8455" max="8455" width="9.140625" style="13"/>
    <col min="8456" max="8456" width="10.42578125" style="13" customWidth="1"/>
    <col min="8457" max="8457" width="15.42578125" style="13" customWidth="1"/>
    <col min="8458" max="8704" width="9.140625" style="13"/>
    <col min="8705" max="8705" width="20.5703125" style="13" customWidth="1"/>
    <col min="8706" max="8706" width="11.7109375" style="13" customWidth="1"/>
    <col min="8707" max="8708" width="9.140625" style="13"/>
    <col min="8709" max="8709" width="10.140625" style="13" customWidth="1"/>
    <col min="8710" max="8710" width="10.7109375" style="13" customWidth="1"/>
    <col min="8711" max="8711" width="9.140625" style="13"/>
    <col min="8712" max="8712" width="10.42578125" style="13" customWidth="1"/>
    <col min="8713" max="8713" width="15.42578125" style="13" customWidth="1"/>
    <col min="8714" max="8960" width="9.140625" style="13"/>
    <col min="8961" max="8961" width="20.5703125" style="13" customWidth="1"/>
    <col min="8962" max="8962" width="11.7109375" style="13" customWidth="1"/>
    <col min="8963" max="8964" width="9.140625" style="13"/>
    <col min="8965" max="8965" width="10.140625" style="13" customWidth="1"/>
    <col min="8966" max="8966" width="10.7109375" style="13" customWidth="1"/>
    <col min="8967" max="8967" width="9.140625" style="13"/>
    <col min="8968" max="8968" width="10.42578125" style="13" customWidth="1"/>
    <col min="8969" max="8969" width="15.42578125" style="13" customWidth="1"/>
    <col min="8970" max="9216" width="9.140625" style="13"/>
    <col min="9217" max="9217" width="20.5703125" style="13" customWidth="1"/>
    <col min="9218" max="9218" width="11.7109375" style="13" customWidth="1"/>
    <col min="9219" max="9220" width="9.140625" style="13"/>
    <col min="9221" max="9221" width="10.140625" style="13" customWidth="1"/>
    <col min="9222" max="9222" width="10.7109375" style="13" customWidth="1"/>
    <col min="9223" max="9223" width="9.140625" style="13"/>
    <col min="9224" max="9224" width="10.42578125" style="13" customWidth="1"/>
    <col min="9225" max="9225" width="15.42578125" style="13" customWidth="1"/>
    <col min="9226" max="9472" width="9.140625" style="13"/>
    <col min="9473" max="9473" width="20.5703125" style="13" customWidth="1"/>
    <col min="9474" max="9474" width="11.7109375" style="13" customWidth="1"/>
    <col min="9475" max="9476" width="9.140625" style="13"/>
    <col min="9477" max="9477" width="10.140625" style="13" customWidth="1"/>
    <col min="9478" max="9478" width="10.7109375" style="13" customWidth="1"/>
    <col min="9479" max="9479" width="9.140625" style="13"/>
    <col min="9480" max="9480" width="10.42578125" style="13" customWidth="1"/>
    <col min="9481" max="9481" width="15.42578125" style="13" customWidth="1"/>
    <col min="9482" max="9728" width="9.140625" style="13"/>
    <col min="9729" max="9729" width="20.5703125" style="13" customWidth="1"/>
    <col min="9730" max="9730" width="11.7109375" style="13" customWidth="1"/>
    <col min="9731" max="9732" width="9.140625" style="13"/>
    <col min="9733" max="9733" width="10.140625" style="13" customWidth="1"/>
    <col min="9734" max="9734" width="10.7109375" style="13" customWidth="1"/>
    <col min="9735" max="9735" width="9.140625" style="13"/>
    <col min="9736" max="9736" width="10.42578125" style="13" customWidth="1"/>
    <col min="9737" max="9737" width="15.42578125" style="13" customWidth="1"/>
    <col min="9738" max="9984" width="9.140625" style="13"/>
    <col min="9985" max="9985" width="20.5703125" style="13" customWidth="1"/>
    <col min="9986" max="9986" width="11.7109375" style="13" customWidth="1"/>
    <col min="9987" max="9988" width="9.140625" style="13"/>
    <col min="9989" max="9989" width="10.140625" style="13" customWidth="1"/>
    <col min="9990" max="9990" width="10.7109375" style="13" customWidth="1"/>
    <col min="9991" max="9991" width="9.140625" style="13"/>
    <col min="9992" max="9992" width="10.42578125" style="13" customWidth="1"/>
    <col min="9993" max="9993" width="15.42578125" style="13" customWidth="1"/>
    <col min="9994" max="10240" width="9.140625" style="13"/>
    <col min="10241" max="10241" width="20.5703125" style="13" customWidth="1"/>
    <col min="10242" max="10242" width="11.7109375" style="13" customWidth="1"/>
    <col min="10243" max="10244" width="9.140625" style="13"/>
    <col min="10245" max="10245" width="10.140625" style="13" customWidth="1"/>
    <col min="10246" max="10246" width="10.7109375" style="13" customWidth="1"/>
    <col min="10247" max="10247" width="9.140625" style="13"/>
    <col min="10248" max="10248" width="10.42578125" style="13" customWidth="1"/>
    <col min="10249" max="10249" width="15.42578125" style="13" customWidth="1"/>
    <col min="10250" max="10496" width="9.140625" style="13"/>
    <col min="10497" max="10497" width="20.5703125" style="13" customWidth="1"/>
    <col min="10498" max="10498" width="11.7109375" style="13" customWidth="1"/>
    <col min="10499" max="10500" width="9.140625" style="13"/>
    <col min="10501" max="10501" width="10.140625" style="13" customWidth="1"/>
    <col min="10502" max="10502" width="10.7109375" style="13" customWidth="1"/>
    <col min="10503" max="10503" width="9.140625" style="13"/>
    <col min="10504" max="10504" width="10.42578125" style="13" customWidth="1"/>
    <col min="10505" max="10505" width="15.42578125" style="13" customWidth="1"/>
    <col min="10506" max="10752" width="9.140625" style="13"/>
    <col min="10753" max="10753" width="20.5703125" style="13" customWidth="1"/>
    <col min="10754" max="10754" width="11.7109375" style="13" customWidth="1"/>
    <col min="10755" max="10756" width="9.140625" style="13"/>
    <col min="10757" max="10757" width="10.140625" style="13" customWidth="1"/>
    <col min="10758" max="10758" width="10.7109375" style="13" customWidth="1"/>
    <col min="10759" max="10759" width="9.140625" style="13"/>
    <col min="10760" max="10760" width="10.42578125" style="13" customWidth="1"/>
    <col min="10761" max="10761" width="15.42578125" style="13" customWidth="1"/>
    <col min="10762" max="11008" width="9.140625" style="13"/>
    <col min="11009" max="11009" width="20.5703125" style="13" customWidth="1"/>
    <col min="11010" max="11010" width="11.7109375" style="13" customWidth="1"/>
    <col min="11011" max="11012" width="9.140625" style="13"/>
    <col min="11013" max="11013" width="10.140625" style="13" customWidth="1"/>
    <col min="11014" max="11014" width="10.7109375" style="13" customWidth="1"/>
    <col min="11015" max="11015" width="9.140625" style="13"/>
    <col min="11016" max="11016" width="10.42578125" style="13" customWidth="1"/>
    <col min="11017" max="11017" width="15.42578125" style="13" customWidth="1"/>
    <col min="11018" max="11264" width="9.140625" style="13"/>
    <col min="11265" max="11265" width="20.5703125" style="13" customWidth="1"/>
    <col min="11266" max="11266" width="11.7109375" style="13" customWidth="1"/>
    <col min="11267" max="11268" width="9.140625" style="13"/>
    <col min="11269" max="11269" width="10.140625" style="13" customWidth="1"/>
    <col min="11270" max="11270" width="10.7109375" style="13" customWidth="1"/>
    <col min="11271" max="11271" width="9.140625" style="13"/>
    <col min="11272" max="11272" width="10.42578125" style="13" customWidth="1"/>
    <col min="11273" max="11273" width="15.42578125" style="13" customWidth="1"/>
    <col min="11274" max="11520" width="9.140625" style="13"/>
    <col min="11521" max="11521" width="20.5703125" style="13" customWidth="1"/>
    <col min="11522" max="11522" width="11.7109375" style="13" customWidth="1"/>
    <col min="11523" max="11524" width="9.140625" style="13"/>
    <col min="11525" max="11525" width="10.140625" style="13" customWidth="1"/>
    <col min="11526" max="11526" width="10.7109375" style="13" customWidth="1"/>
    <col min="11527" max="11527" width="9.140625" style="13"/>
    <col min="11528" max="11528" width="10.42578125" style="13" customWidth="1"/>
    <col min="11529" max="11529" width="15.42578125" style="13" customWidth="1"/>
    <col min="11530" max="11776" width="9.140625" style="13"/>
    <col min="11777" max="11777" width="20.5703125" style="13" customWidth="1"/>
    <col min="11778" max="11778" width="11.7109375" style="13" customWidth="1"/>
    <col min="11779" max="11780" width="9.140625" style="13"/>
    <col min="11781" max="11781" width="10.140625" style="13" customWidth="1"/>
    <col min="11782" max="11782" width="10.7109375" style="13" customWidth="1"/>
    <col min="11783" max="11783" width="9.140625" style="13"/>
    <col min="11784" max="11784" width="10.42578125" style="13" customWidth="1"/>
    <col min="11785" max="11785" width="15.42578125" style="13" customWidth="1"/>
    <col min="11786" max="12032" width="9.140625" style="13"/>
    <col min="12033" max="12033" width="20.5703125" style="13" customWidth="1"/>
    <col min="12034" max="12034" width="11.7109375" style="13" customWidth="1"/>
    <col min="12035" max="12036" width="9.140625" style="13"/>
    <col min="12037" max="12037" width="10.140625" style="13" customWidth="1"/>
    <col min="12038" max="12038" width="10.7109375" style="13" customWidth="1"/>
    <col min="12039" max="12039" width="9.140625" style="13"/>
    <col min="12040" max="12040" width="10.42578125" style="13" customWidth="1"/>
    <col min="12041" max="12041" width="15.42578125" style="13" customWidth="1"/>
    <col min="12042" max="12288" width="9.140625" style="13"/>
    <col min="12289" max="12289" width="20.5703125" style="13" customWidth="1"/>
    <col min="12290" max="12290" width="11.7109375" style="13" customWidth="1"/>
    <col min="12291" max="12292" width="9.140625" style="13"/>
    <col min="12293" max="12293" width="10.140625" style="13" customWidth="1"/>
    <col min="12294" max="12294" width="10.7109375" style="13" customWidth="1"/>
    <col min="12295" max="12295" width="9.140625" style="13"/>
    <col min="12296" max="12296" width="10.42578125" style="13" customWidth="1"/>
    <col min="12297" max="12297" width="15.42578125" style="13" customWidth="1"/>
    <col min="12298" max="12544" width="9.140625" style="13"/>
    <col min="12545" max="12545" width="20.5703125" style="13" customWidth="1"/>
    <col min="12546" max="12546" width="11.7109375" style="13" customWidth="1"/>
    <col min="12547" max="12548" width="9.140625" style="13"/>
    <col min="12549" max="12549" width="10.140625" style="13" customWidth="1"/>
    <col min="12550" max="12550" width="10.7109375" style="13" customWidth="1"/>
    <col min="12551" max="12551" width="9.140625" style="13"/>
    <col min="12552" max="12552" width="10.42578125" style="13" customWidth="1"/>
    <col min="12553" max="12553" width="15.42578125" style="13" customWidth="1"/>
    <col min="12554" max="12800" width="9.140625" style="13"/>
    <col min="12801" max="12801" width="20.5703125" style="13" customWidth="1"/>
    <col min="12802" max="12802" width="11.7109375" style="13" customWidth="1"/>
    <col min="12803" max="12804" width="9.140625" style="13"/>
    <col min="12805" max="12805" width="10.140625" style="13" customWidth="1"/>
    <col min="12806" max="12806" width="10.7109375" style="13" customWidth="1"/>
    <col min="12807" max="12807" width="9.140625" style="13"/>
    <col min="12808" max="12808" width="10.42578125" style="13" customWidth="1"/>
    <col min="12809" max="12809" width="15.42578125" style="13" customWidth="1"/>
    <col min="12810" max="13056" width="9.140625" style="13"/>
    <col min="13057" max="13057" width="20.5703125" style="13" customWidth="1"/>
    <col min="13058" max="13058" width="11.7109375" style="13" customWidth="1"/>
    <col min="13059" max="13060" width="9.140625" style="13"/>
    <col min="13061" max="13061" width="10.140625" style="13" customWidth="1"/>
    <col min="13062" max="13062" width="10.7109375" style="13" customWidth="1"/>
    <col min="13063" max="13063" width="9.140625" style="13"/>
    <col min="13064" max="13064" width="10.42578125" style="13" customWidth="1"/>
    <col min="13065" max="13065" width="15.42578125" style="13" customWidth="1"/>
    <col min="13066" max="13312" width="9.140625" style="13"/>
    <col min="13313" max="13313" width="20.5703125" style="13" customWidth="1"/>
    <col min="13314" max="13314" width="11.7109375" style="13" customWidth="1"/>
    <col min="13315" max="13316" width="9.140625" style="13"/>
    <col min="13317" max="13317" width="10.140625" style="13" customWidth="1"/>
    <col min="13318" max="13318" width="10.7109375" style="13" customWidth="1"/>
    <col min="13319" max="13319" width="9.140625" style="13"/>
    <col min="13320" max="13320" width="10.42578125" style="13" customWidth="1"/>
    <col min="13321" max="13321" width="15.42578125" style="13" customWidth="1"/>
    <col min="13322" max="13568" width="9.140625" style="13"/>
    <col min="13569" max="13569" width="20.5703125" style="13" customWidth="1"/>
    <col min="13570" max="13570" width="11.7109375" style="13" customWidth="1"/>
    <col min="13571" max="13572" width="9.140625" style="13"/>
    <col min="13573" max="13573" width="10.140625" style="13" customWidth="1"/>
    <col min="13574" max="13574" width="10.7109375" style="13" customWidth="1"/>
    <col min="13575" max="13575" width="9.140625" style="13"/>
    <col min="13576" max="13576" width="10.42578125" style="13" customWidth="1"/>
    <col min="13577" max="13577" width="15.42578125" style="13" customWidth="1"/>
    <col min="13578" max="13824" width="9.140625" style="13"/>
    <col min="13825" max="13825" width="20.5703125" style="13" customWidth="1"/>
    <col min="13826" max="13826" width="11.7109375" style="13" customWidth="1"/>
    <col min="13827" max="13828" width="9.140625" style="13"/>
    <col min="13829" max="13829" width="10.140625" style="13" customWidth="1"/>
    <col min="13830" max="13830" width="10.7109375" style="13" customWidth="1"/>
    <col min="13831" max="13831" width="9.140625" style="13"/>
    <col min="13832" max="13832" width="10.42578125" style="13" customWidth="1"/>
    <col min="13833" max="13833" width="15.42578125" style="13" customWidth="1"/>
    <col min="13834" max="14080" width="9.140625" style="13"/>
    <col min="14081" max="14081" width="20.5703125" style="13" customWidth="1"/>
    <col min="14082" max="14082" width="11.7109375" style="13" customWidth="1"/>
    <col min="14083" max="14084" width="9.140625" style="13"/>
    <col min="14085" max="14085" width="10.140625" style="13" customWidth="1"/>
    <col min="14086" max="14086" width="10.7109375" style="13" customWidth="1"/>
    <col min="14087" max="14087" width="9.140625" style="13"/>
    <col min="14088" max="14088" width="10.42578125" style="13" customWidth="1"/>
    <col min="14089" max="14089" width="15.42578125" style="13" customWidth="1"/>
    <col min="14090" max="14336" width="9.140625" style="13"/>
    <col min="14337" max="14337" width="20.5703125" style="13" customWidth="1"/>
    <col min="14338" max="14338" width="11.7109375" style="13" customWidth="1"/>
    <col min="14339" max="14340" width="9.140625" style="13"/>
    <col min="14341" max="14341" width="10.140625" style="13" customWidth="1"/>
    <col min="14342" max="14342" width="10.7109375" style="13" customWidth="1"/>
    <col min="14343" max="14343" width="9.140625" style="13"/>
    <col min="14344" max="14344" width="10.42578125" style="13" customWidth="1"/>
    <col min="14345" max="14345" width="15.42578125" style="13" customWidth="1"/>
    <col min="14346" max="14592" width="9.140625" style="13"/>
    <col min="14593" max="14593" width="20.5703125" style="13" customWidth="1"/>
    <col min="14594" max="14594" width="11.7109375" style="13" customWidth="1"/>
    <col min="14595" max="14596" width="9.140625" style="13"/>
    <col min="14597" max="14597" width="10.140625" style="13" customWidth="1"/>
    <col min="14598" max="14598" width="10.7109375" style="13" customWidth="1"/>
    <col min="14599" max="14599" width="9.140625" style="13"/>
    <col min="14600" max="14600" width="10.42578125" style="13" customWidth="1"/>
    <col min="14601" max="14601" width="15.42578125" style="13" customWidth="1"/>
    <col min="14602" max="14848" width="9.140625" style="13"/>
    <col min="14849" max="14849" width="20.5703125" style="13" customWidth="1"/>
    <col min="14850" max="14850" width="11.7109375" style="13" customWidth="1"/>
    <col min="14851" max="14852" width="9.140625" style="13"/>
    <col min="14853" max="14853" width="10.140625" style="13" customWidth="1"/>
    <col min="14854" max="14854" width="10.7109375" style="13" customWidth="1"/>
    <col min="14855" max="14855" width="9.140625" style="13"/>
    <col min="14856" max="14856" width="10.42578125" style="13" customWidth="1"/>
    <col min="14857" max="14857" width="15.42578125" style="13" customWidth="1"/>
    <col min="14858" max="15104" width="9.140625" style="13"/>
    <col min="15105" max="15105" width="20.5703125" style="13" customWidth="1"/>
    <col min="15106" max="15106" width="11.7109375" style="13" customWidth="1"/>
    <col min="15107" max="15108" width="9.140625" style="13"/>
    <col min="15109" max="15109" width="10.140625" style="13" customWidth="1"/>
    <col min="15110" max="15110" width="10.7109375" style="13" customWidth="1"/>
    <col min="15111" max="15111" width="9.140625" style="13"/>
    <col min="15112" max="15112" width="10.42578125" style="13" customWidth="1"/>
    <col min="15113" max="15113" width="15.42578125" style="13" customWidth="1"/>
    <col min="15114" max="15360" width="9.140625" style="13"/>
    <col min="15361" max="15361" width="20.5703125" style="13" customWidth="1"/>
    <col min="15362" max="15362" width="11.7109375" style="13" customWidth="1"/>
    <col min="15363" max="15364" width="9.140625" style="13"/>
    <col min="15365" max="15365" width="10.140625" style="13" customWidth="1"/>
    <col min="15366" max="15366" width="10.7109375" style="13" customWidth="1"/>
    <col min="15367" max="15367" width="9.140625" style="13"/>
    <col min="15368" max="15368" width="10.42578125" style="13" customWidth="1"/>
    <col min="15369" max="15369" width="15.42578125" style="13" customWidth="1"/>
    <col min="15370" max="15616" width="9.140625" style="13"/>
    <col min="15617" max="15617" width="20.5703125" style="13" customWidth="1"/>
    <col min="15618" max="15618" width="11.7109375" style="13" customWidth="1"/>
    <col min="15619" max="15620" width="9.140625" style="13"/>
    <col min="15621" max="15621" width="10.140625" style="13" customWidth="1"/>
    <col min="15622" max="15622" width="10.7109375" style="13" customWidth="1"/>
    <col min="15623" max="15623" width="9.140625" style="13"/>
    <col min="15624" max="15624" width="10.42578125" style="13" customWidth="1"/>
    <col min="15625" max="15625" width="15.42578125" style="13" customWidth="1"/>
    <col min="15626" max="15872" width="9.140625" style="13"/>
    <col min="15873" max="15873" width="20.5703125" style="13" customWidth="1"/>
    <col min="15874" max="15874" width="11.7109375" style="13" customWidth="1"/>
    <col min="15875" max="15876" width="9.140625" style="13"/>
    <col min="15877" max="15877" width="10.140625" style="13" customWidth="1"/>
    <col min="15878" max="15878" width="10.7109375" style="13" customWidth="1"/>
    <col min="15879" max="15879" width="9.140625" style="13"/>
    <col min="15880" max="15880" width="10.42578125" style="13" customWidth="1"/>
    <col min="15881" max="15881" width="15.42578125" style="13" customWidth="1"/>
    <col min="15882" max="16128" width="9.140625" style="13"/>
    <col min="16129" max="16129" width="20.5703125" style="13" customWidth="1"/>
    <col min="16130" max="16130" width="11.7109375" style="13" customWidth="1"/>
    <col min="16131" max="16132" width="9.140625" style="13"/>
    <col min="16133" max="16133" width="10.140625" style="13" customWidth="1"/>
    <col min="16134" max="16134" width="10.7109375" style="13" customWidth="1"/>
    <col min="16135" max="16135" width="9.140625" style="13"/>
    <col min="16136" max="16136" width="10.42578125" style="13" customWidth="1"/>
    <col min="16137" max="16137" width="15.42578125" style="13" customWidth="1"/>
    <col min="16138" max="16384" width="9.140625" style="13"/>
  </cols>
  <sheetData>
    <row r="2" spans="1:10" x14ac:dyDescent="0.25">
      <c r="A2" s="14" t="s">
        <v>128</v>
      </c>
      <c r="B2" s="14" t="s">
        <v>129</v>
      </c>
      <c r="C2" s="14" t="s">
        <v>130</v>
      </c>
      <c r="D2" s="190" t="s">
        <v>131</v>
      </c>
      <c r="E2" s="190"/>
    </row>
    <row r="3" spans="1:10" x14ac:dyDescent="0.25">
      <c r="A3" s="15">
        <v>3</v>
      </c>
      <c r="B3" s="15">
        <v>2</v>
      </c>
      <c r="C3" s="15">
        <v>2</v>
      </c>
      <c r="D3" s="191">
        <v>45</v>
      </c>
      <c r="E3" s="191"/>
    </row>
    <row r="6" spans="1:10" x14ac:dyDescent="0.25">
      <c r="A6" s="13" t="s">
        <v>82</v>
      </c>
      <c r="B6" s="16">
        <v>10</v>
      </c>
      <c r="C6" s="17">
        <v>10</v>
      </c>
      <c r="D6" s="18">
        <f>((100/B6)*C6)/100</f>
        <v>1</v>
      </c>
    </row>
    <row r="7" spans="1:10" x14ac:dyDescent="0.25">
      <c r="A7" s="13" t="s">
        <v>83</v>
      </c>
      <c r="B7" s="16">
        <f>A3+B3+C3+D3</f>
        <v>52</v>
      </c>
      <c r="C7" s="17">
        <f>A3+B3+C3+5</f>
        <v>12</v>
      </c>
      <c r="D7" s="18">
        <f t="shared" ref="D7:D12" si="0">((100/B7)*C7)/100</f>
        <v>0.23076923076923075</v>
      </c>
      <c r="F7" s="192" t="s">
        <v>132</v>
      </c>
      <c r="G7" s="192"/>
      <c r="H7" s="19" t="s">
        <v>133</v>
      </c>
      <c r="J7" s="23"/>
    </row>
    <row r="8" spans="1:10" x14ac:dyDescent="0.25">
      <c r="A8" s="13" t="s">
        <v>91</v>
      </c>
      <c r="B8" s="16">
        <f>C36</f>
        <v>45</v>
      </c>
      <c r="C8" s="17">
        <f>4</f>
        <v>4</v>
      </c>
      <c r="D8" s="18">
        <f t="shared" si="0"/>
        <v>8.8888888888888892E-2</v>
      </c>
      <c r="F8" s="189" t="s">
        <v>134</v>
      </c>
      <c r="G8" s="189"/>
      <c r="H8" s="16" t="s">
        <v>135</v>
      </c>
    </row>
    <row r="9" spans="1:10" x14ac:dyDescent="0.25">
      <c r="A9" s="13" t="s">
        <v>95</v>
      </c>
      <c r="B9" s="16">
        <f>C36</f>
        <v>45</v>
      </c>
      <c r="C9" s="17">
        <f>C8/2</f>
        <v>2</v>
      </c>
      <c r="D9" s="18">
        <f t="shared" si="0"/>
        <v>4.4444444444444446E-2</v>
      </c>
      <c r="F9" s="189" t="s">
        <v>136</v>
      </c>
      <c r="G9" s="189"/>
      <c r="H9" s="16" t="s">
        <v>137</v>
      </c>
    </row>
    <row r="10" spans="1:10" x14ac:dyDescent="0.25">
      <c r="A10" s="13" t="s">
        <v>70</v>
      </c>
      <c r="B10" s="16">
        <f>C36</f>
        <v>45</v>
      </c>
      <c r="C10" s="17">
        <v>0</v>
      </c>
      <c r="D10" s="18">
        <f t="shared" si="0"/>
        <v>0</v>
      </c>
      <c r="F10" s="189" t="s">
        <v>138</v>
      </c>
      <c r="G10" s="189"/>
      <c r="H10" s="16" t="s">
        <v>139</v>
      </c>
    </row>
    <row r="11" spans="1:10" x14ac:dyDescent="0.25">
      <c r="A11" s="20" t="s">
        <v>89</v>
      </c>
      <c r="B11" s="16">
        <f>C36</f>
        <v>45</v>
      </c>
      <c r="C11" s="17">
        <v>0</v>
      </c>
      <c r="D11" s="18">
        <f t="shared" si="0"/>
        <v>0</v>
      </c>
      <c r="F11" s="189" t="s">
        <v>140</v>
      </c>
      <c r="G11" s="189"/>
      <c r="H11" s="16" t="s">
        <v>141</v>
      </c>
    </row>
    <row r="12" spans="1:10" x14ac:dyDescent="0.25">
      <c r="A12" s="13" t="s">
        <v>71</v>
      </c>
      <c r="B12" s="16">
        <f>C36</f>
        <v>45</v>
      </c>
      <c r="C12" s="17">
        <v>0</v>
      </c>
      <c r="D12" s="18">
        <f t="shared" si="0"/>
        <v>0</v>
      </c>
      <c r="F12" s="189" t="s">
        <v>142</v>
      </c>
      <c r="G12" s="189"/>
      <c r="H12" s="16" t="s">
        <v>143</v>
      </c>
    </row>
    <row r="13" spans="1:10" x14ac:dyDescent="0.25">
      <c r="F13" s="189" t="s">
        <v>144</v>
      </c>
      <c r="G13" s="189"/>
      <c r="H13" s="16" t="s">
        <v>145</v>
      </c>
    </row>
    <row r="14" spans="1:10" x14ac:dyDescent="0.25">
      <c r="A14" s="14" t="s">
        <v>98</v>
      </c>
      <c r="B14" s="21">
        <f>(B39+B40+B41+B42+B43+B44+B45)/100</f>
        <v>0.21008547008547007</v>
      </c>
      <c r="C14" s="21">
        <f>(C39+C40+C41+C42+C43+C44+C45)/100</f>
        <v>0.38700854700854698</v>
      </c>
      <c r="F14" s="189" t="s">
        <v>146</v>
      </c>
      <c r="G14" s="189"/>
      <c r="H14" s="16" t="s">
        <v>137</v>
      </c>
    </row>
    <row r="15" spans="1:10" x14ac:dyDescent="0.25">
      <c r="F15" s="189" t="s">
        <v>147</v>
      </c>
      <c r="G15" s="189"/>
      <c r="H15" s="16" t="s">
        <v>148</v>
      </c>
    </row>
    <row r="16" spans="1:10" x14ac:dyDescent="0.25">
      <c r="A16" s="13" t="s">
        <v>149</v>
      </c>
      <c r="B16" s="22">
        <v>0.01</v>
      </c>
      <c r="C16" s="22">
        <v>0.02</v>
      </c>
      <c r="F16" s="189" t="s">
        <v>150</v>
      </c>
      <c r="G16" s="189"/>
      <c r="H16" s="16" t="s">
        <v>151</v>
      </c>
    </row>
    <row r="17" spans="1:3" x14ac:dyDescent="0.25">
      <c r="A17" s="13" t="s">
        <v>152</v>
      </c>
      <c r="B17" s="22">
        <v>0.01</v>
      </c>
      <c r="C17" s="22">
        <v>0.03</v>
      </c>
    </row>
    <row r="18" spans="1:3" x14ac:dyDescent="0.25">
      <c r="A18" s="13" t="s">
        <v>153</v>
      </c>
      <c r="B18" s="22">
        <v>0.03</v>
      </c>
      <c r="C18" s="22">
        <v>0.08</v>
      </c>
    </row>
    <row r="19" spans="1:3" x14ac:dyDescent="0.25">
      <c r="A19" s="13" t="s">
        <v>154</v>
      </c>
      <c r="B19" s="22">
        <v>0.05</v>
      </c>
      <c r="C19" s="22">
        <v>0.15</v>
      </c>
    </row>
    <row r="20" spans="1:3" x14ac:dyDescent="0.25">
      <c r="A20" s="13" t="s">
        <v>155</v>
      </c>
      <c r="B20" s="22">
        <v>7.0000000000000007E-2</v>
      </c>
      <c r="C20" s="22">
        <v>0.2</v>
      </c>
    </row>
    <row r="21" spans="1:3" x14ac:dyDescent="0.25">
      <c r="A21" s="13" t="s">
        <v>156</v>
      </c>
      <c r="B21" s="22">
        <v>0.1</v>
      </c>
      <c r="C21" s="22">
        <v>0.3</v>
      </c>
    </row>
    <row r="36" spans="1:13" x14ac:dyDescent="0.25">
      <c r="A36" s="13" t="s">
        <v>78</v>
      </c>
      <c r="B36" s="24" t="s">
        <v>157</v>
      </c>
      <c r="C36" s="24">
        <f>D3</f>
        <v>45</v>
      </c>
      <c r="D36" s="25"/>
    </row>
    <row r="38" spans="1:13" x14ac:dyDescent="0.25">
      <c r="A38" s="14"/>
      <c r="B38" s="14" t="s">
        <v>90</v>
      </c>
      <c r="C38" s="14" t="s">
        <v>96</v>
      </c>
      <c r="G38" s="14" t="s">
        <v>82</v>
      </c>
      <c r="H38" s="14" t="s">
        <v>87</v>
      </c>
      <c r="I38" s="14" t="s">
        <v>88</v>
      </c>
      <c r="J38" s="14" t="s">
        <v>69</v>
      </c>
      <c r="K38" s="14" t="s">
        <v>70</v>
      </c>
      <c r="L38" s="14" t="s">
        <v>89</v>
      </c>
      <c r="M38" s="14" t="s">
        <v>71</v>
      </c>
    </row>
    <row r="39" spans="1:13" x14ac:dyDescent="0.25">
      <c r="A39" s="14" t="s">
        <v>67</v>
      </c>
      <c r="B39" s="14">
        <f>G39</f>
        <v>10</v>
      </c>
      <c r="C39" s="14">
        <f>G40</f>
        <v>30</v>
      </c>
      <c r="E39" s="190" t="s">
        <v>90</v>
      </c>
      <c r="F39" s="190"/>
      <c r="G39" s="26">
        <f>C6</f>
        <v>10</v>
      </c>
      <c r="H39" s="26">
        <f>40/B7*C7</f>
        <v>9.2307692307692317</v>
      </c>
      <c r="I39" s="26">
        <f>15/B8*C8</f>
        <v>1.3333333333333333</v>
      </c>
      <c r="J39" s="26">
        <f>10/B9*C9</f>
        <v>0.44444444444444442</v>
      </c>
      <c r="K39" s="26">
        <f>10/B10*C10</f>
        <v>0</v>
      </c>
      <c r="L39" s="26">
        <f>5/B11*C11</f>
        <v>0</v>
      </c>
      <c r="M39" s="26">
        <f>5/B12*C12</f>
        <v>0</v>
      </c>
    </row>
    <row r="40" spans="1:13" x14ac:dyDescent="0.25">
      <c r="A40" s="14" t="s">
        <v>68</v>
      </c>
      <c r="B40" s="14">
        <f>H39</f>
        <v>9.2307692307692317</v>
      </c>
      <c r="C40" s="14">
        <f>H40</f>
        <v>6.9230769230769225</v>
      </c>
      <c r="E40" s="190" t="s">
        <v>94</v>
      </c>
      <c r="F40" s="190"/>
      <c r="G40" s="14">
        <f>G39+20</f>
        <v>30</v>
      </c>
      <c r="H40" s="14">
        <f>30/B7*C7</f>
        <v>6.9230769230769225</v>
      </c>
      <c r="I40" s="14">
        <f>15/B8*C8</f>
        <v>1.3333333333333333</v>
      </c>
      <c r="J40" s="14">
        <f>10/B9*C9</f>
        <v>0.44444444444444442</v>
      </c>
      <c r="K40" s="14">
        <f>5/B10*C10</f>
        <v>0</v>
      </c>
      <c r="L40" s="14">
        <f>5/B11*C11</f>
        <v>0</v>
      </c>
      <c r="M40" s="14">
        <f>5/B12*C12</f>
        <v>0</v>
      </c>
    </row>
    <row r="41" spans="1:13" x14ac:dyDescent="0.25">
      <c r="A41" s="14" t="s">
        <v>88</v>
      </c>
      <c r="B41" s="14">
        <f>I39</f>
        <v>1.3333333333333333</v>
      </c>
      <c r="C41" s="14">
        <f>I40</f>
        <v>1.3333333333333333</v>
      </c>
    </row>
    <row r="42" spans="1:13" x14ac:dyDescent="0.25">
      <c r="A42" s="14" t="s">
        <v>69</v>
      </c>
      <c r="B42" s="14">
        <f>J39</f>
        <v>0.44444444444444442</v>
      </c>
      <c r="C42" s="14">
        <f>J40</f>
        <v>0.44444444444444442</v>
      </c>
    </row>
    <row r="43" spans="1:13" x14ac:dyDescent="0.25">
      <c r="A43" s="14" t="s">
        <v>70</v>
      </c>
      <c r="B43" s="14">
        <f>K39</f>
        <v>0</v>
      </c>
      <c r="C43" s="14">
        <f>K40</f>
        <v>0</v>
      </c>
    </row>
    <row r="44" spans="1:13" x14ac:dyDescent="0.25">
      <c r="A44" s="27" t="s">
        <v>89</v>
      </c>
      <c r="B44" s="14">
        <f>L39</f>
        <v>0</v>
      </c>
      <c r="C44" s="14">
        <f>L40</f>
        <v>0</v>
      </c>
    </row>
    <row r="45" spans="1:13" x14ac:dyDescent="0.25">
      <c r="A45" s="14" t="s">
        <v>71</v>
      </c>
      <c r="B45" s="14">
        <f>M39</f>
        <v>0</v>
      </c>
      <c r="C45" s="14">
        <f>M40</f>
        <v>0</v>
      </c>
    </row>
  </sheetData>
  <mergeCells count="14">
    <mergeCell ref="E39:F39"/>
    <mergeCell ref="E40:F40"/>
    <mergeCell ref="F11:G11"/>
    <mergeCell ref="F12:G12"/>
    <mergeCell ref="F13:G13"/>
    <mergeCell ref="F14:G14"/>
    <mergeCell ref="F15:G15"/>
    <mergeCell ref="F16:G16"/>
    <mergeCell ref="F10:G10"/>
    <mergeCell ref="D2:E2"/>
    <mergeCell ref="D3:E3"/>
    <mergeCell ref="F7:G7"/>
    <mergeCell ref="F8:G8"/>
    <mergeCell ref="F9:G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1"/>
  <sheetViews>
    <sheetView workbookViewId="0">
      <selection activeCell="C7" sqref="C7"/>
    </sheetView>
  </sheetViews>
  <sheetFormatPr defaultRowHeight="15" x14ac:dyDescent="0.25"/>
  <cols>
    <col min="1" max="1" width="9.140625" style="5"/>
    <col min="2" max="2" width="11.7109375" style="5" customWidth="1"/>
    <col min="3" max="257" width="9.140625" style="5"/>
    <col min="258" max="258" width="11.7109375" style="5" customWidth="1"/>
    <col min="259" max="513" width="9.140625" style="5"/>
    <col min="514" max="514" width="11.7109375" style="5" customWidth="1"/>
    <col min="515" max="769" width="9.140625" style="5"/>
    <col min="770" max="770" width="11.7109375" style="5" customWidth="1"/>
    <col min="771" max="1025" width="9.140625" style="5"/>
    <col min="1026" max="1026" width="11.7109375" style="5" customWidth="1"/>
    <col min="1027" max="1281" width="9.140625" style="5"/>
    <col min="1282" max="1282" width="11.7109375" style="5" customWidth="1"/>
    <col min="1283" max="1537" width="9.140625" style="5"/>
    <col min="1538" max="1538" width="11.7109375" style="5" customWidth="1"/>
    <col min="1539" max="1793" width="9.140625" style="5"/>
    <col min="1794" max="1794" width="11.7109375" style="5" customWidth="1"/>
    <col min="1795" max="2049" width="9.140625" style="5"/>
    <col min="2050" max="2050" width="11.7109375" style="5" customWidth="1"/>
    <col min="2051" max="2305" width="9.140625" style="5"/>
    <col min="2306" max="2306" width="11.7109375" style="5" customWidth="1"/>
    <col min="2307" max="2561" width="9.140625" style="5"/>
    <col min="2562" max="2562" width="11.7109375" style="5" customWidth="1"/>
    <col min="2563" max="2817" width="9.140625" style="5"/>
    <col min="2818" max="2818" width="11.7109375" style="5" customWidth="1"/>
    <col min="2819" max="3073" width="9.140625" style="5"/>
    <col min="3074" max="3074" width="11.7109375" style="5" customWidth="1"/>
    <col min="3075" max="3329" width="9.140625" style="5"/>
    <col min="3330" max="3330" width="11.7109375" style="5" customWidth="1"/>
    <col min="3331" max="3585" width="9.140625" style="5"/>
    <col min="3586" max="3586" width="11.7109375" style="5" customWidth="1"/>
    <col min="3587" max="3841" width="9.140625" style="5"/>
    <col min="3842" max="3842" width="11.7109375" style="5" customWidth="1"/>
    <col min="3843" max="4097" width="9.140625" style="5"/>
    <col min="4098" max="4098" width="11.7109375" style="5" customWidth="1"/>
    <col min="4099" max="4353" width="9.140625" style="5"/>
    <col min="4354" max="4354" width="11.7109375" style="5" customWidth="1"/>
    <col min="4355" max="4609" width="9.140625" style="5"/>
    <col min="4610" max="4610" width="11.7109375" style="5" customWidth="1"/>
    <col min="4611" max="4865" width="9.140625" style="5"/>
    <col min="4866" max="4866" width="11.7109375" style="5" customWidth="1"/>
    <col min="4867" max="5121" width="9.140625" style="5"/>
    <col min="5122" max="5122" width="11.7109375" style="5" customWidth="1"/>
    <col min="5123" max="5377" width="9.140625" style="5"/>
    <col min="5378" max="5378" width="11.7109375" style="5" customWidth="1"/>
    <col min="5379" max="5633" width="9.140625" style="5"/>
    <col min="5634" max="5634" width="11.7109375" style="5" customWidth="1"/>
    <col min="5635" max="5889" width="9.140625" style="5"/>
    <col min="5890" max="5890" width="11.7109375" style="5" customWidth="1"/>
    <col min="5891" max="6145" width="9.140625" style="5"/>
    <col min="6146" max="6146" width="11.7109375" style="5" customWidth="1"/>
    <col min="6147" max="6401" width="9.140625" style="5"/>
    <col min="6402" max="6402" width="11.7109375" style="5" customWidth="1"/>
    <col min="6403" max="6657" width="9.140625" style="5"/>
    <col min="6658" max="6658" width="11.7109375" style="5" customWidth="1"/>
    <col min="6659" max="6913" width="9.140625" style="5"/>
    <col min="6914" max="6914" width="11.7109375" style="5" customWidth="1"/>
    <col min="6915" max="7169" width="9.140625" style="5"/>
    <col min="7170" max="7170" width="11.7109375" style="5" customWidth="1"/>
    <col min="7171" max="7425" width="9.140625" style="5"/>
    <col min="7426" max="7426" width="11.7109375" style="5" customWidth="1"/>
    <col min="7427" max="7681" width="9.140625" style="5"/>
    <col min="7682" max="7682" width="11.7109375" style="5" customWidth="1"/>
    <col min="7683" max="7937" width="9.140625" style="5"/>
    <col min="7938" max="7938" width="11.7109375" style="5" customWidth="1"/>
    <col min="7939" max="8193" width="9.140625" style="5"/>
    <col min="8194" max="8194" width="11.7109375" style="5" customWidth="1"/>
    <col min="8195" max="8449" width="9.140625" style="5"/>
    <col min="8450" max="8450" width="11.7109375" style="5" customWidth="1"/>
    <col min="8451" max="8705" width="9.140625" style="5"/>
    <col min="8706" max="8706" width="11.7109375" style="5" customWidth="1"/>
    <col min="8707" max="8961" width="9.140625" style="5"/>
    <col min="8962" max="8962" width="11.7109375" style="5" customWidth="1"/>
    <col min="8963" max="9217" width="9.140625" style="5"/>
    <col min="9218" max="9218" width="11.7109375" style="5" customWidth="1"/>
    <col min="9219" max="9473" width="9.140625" style="5"/>
    <col min="9474" max="9474" width="11.7109375" style="5" customWidth="1"/>
    <col min="9475" max="9729" width="9.140625" style="5"/>
    <col min="9730" max="9730" width="11.7109375" style="5" customWidth="1"/>
    <col min="9731" max="9985" width="9.140625" style="5"/>
    <col min="9986" max="9986" width="11.7109375" style="5" customWidth="1"/>
    <col min="9987" max="10241" width="9.140625" style="5"/>
    <col min="10242" max="10242" width="11.7109375" style="5" customWidth="1"/>
    <col min="10243" max="10497" width="9.140625" style="5"/>
    <col min="10498" max="10498" width="11.7109375" style="5" customWidth="1"/>
    <col min="10499" max="10753" width="9.140625" style="5"/>
    <col min="10754" max="10754" width="11.7109375" style="5" customWidth="1"/>
    <col min="10755" max="11009" width="9.140625" style="5"/>
    <col min="11010" max="11010" width="11.7109375" style="5" customWidth="1"/>
    <col min="11011" max="11265" width="9.140625" style="5"/>
    <col min="11266" max="11266" width="11.7109375" style="5" customWidth="1"/>
    <col min="11267" max="11521" width="9.140625" style="5"/>
    <col min="11522" max="11522" width="11.7109375" style="5" customWidth="1"/>
    <col min="11523" max="11777" width="9.140625" style="5"/>
    <col min="11778" max="11778" width="11.7109375" style="5" customWidth="1"/>
    <col min="11779" max="12033" width="9.140625" style="5"/>
    <col min="12034" max="12034" width="11.7109375" style="5" customWidth="1"/>
    <col min="12035" max="12289" width="9.140625" style="5"/>
    <col min="12290" max="12290" width="11.7109375" style="5" customWidth="1"/>
    <col min="12291" max="12545" width="9.140625" style="5"/>
    <col min="12546" max="12546" width="11.7109375" style="5" customWidth="1"/>
    <col min="12547" max="12801" width="9.140625" style="5"/>
    <col min="12802" max="12802" width="11.7109375" style="5" customWidth="1"/>
    <col min="12803" max="13057" width="9.140625" style="5"/>
    <col min="13058" max="13058" width="11.7109375" style="5" customWidth="1"/>
    <col min="13059" max="13313" width="9.140625" style="5"/>
    <col min="13314" max="13314" width="11.7109375" style="5" customWidth="1"/>
    <col min="13315" max="13569" width="9.140625" style="5"/>
    <col min="13570" max="13570" width="11.7109375" style="5" customWidth="1"/>
    <col min="13571" max="13825" width="9.140625" style="5"/>
    <col min="13826" max="13826" width="11.7109375" style="5" customWidth="1"/>
    <col min="13827" max="14081" width="9.140625" style="5"/>
    <col min="14082" max="14082" width="11.7109375" style="5" customWidth="1"/>
    <col min="14083" max="14337" width="9.140625" style="5"/>
    <col min="14338" max="14338" width="11.7109375" style="5" customWidth="1"/>
    <col min="14339" max="14593" width="9.140625" style="5"/>
    <col min="14594" max="14594" width="11.7109375" style="5" customWidth="1"/>
    <col min="14595" max="14849" width="9.140625" style="5"/>
    <col min="14850" max="14850" width="11.7109375" style="5" customWidth="1"/>
    <col min="14851" max="15105" width="9.140625" style="5"/>
    <col min="15106" max="15106" width="11.7109375" style="5" customWidth="1"/>
    <col min="15107" max="15361" width="9.140625" style="5"/>
    <col min="15362" max="15362" width="11.7109375" style="5" customWidth="1"/>
    <col min="15363" max="15617" width="9.140625" style="5"/>
    <col min="15618" max="15618" width="11.7109375" style="5" customWidth="1"/>
    <col min="15619" max="15873" width="9.140625" style="5"/>
    <col min="15874" max="15874" width="11.7109375" style="5" customWidth="1"/>
    <col min="15875" max="16129" width="9.140625" style="5"/>
    <col min="16130" max="16130" width="11.7109375" style="5" customWidth="1"/>
    <col min="16131" max="16384" width="9.140625" style="5"/>
  </cols>
  <sheetData>
    <row r="2" spans="1:15" x14ac:dyDescent="0.25">
      <c r="A2" s="5" t="s">
        <v>78</v>
      </c>
      <c r="B2" s="6" t="s">
        <v>79</v>
      </c>
      <c r="C2" s="6">
        <v>47</v>
      </c>
    </row>
    <row r="3" spans="1:15" x14ac:dyDescent="0.25">
      <c r="B3" s="5" t="s">
        <v>80</v>
      </c>
      <c r="C3" s="5" t="s">
        <v>81</v>
      </c>
    </row>
    <row r="4" spans="1:15" x14ac:dyDescent="0.25">
      <c r="A4" s="5" t="s">
        <v>82</v>
      </c>
      <c r="B4" s="7">
        <v>10</v>
      </c>
      <c r="C4" s="7">
        <v>10</v>
      </c>
      <c r="E4" s="5">
        <f>(100/B4)*C4</f>
        <v>100</v>
      </c>
    </row>
    <row r="5" spans="1:15" x14ac:dyDescent="0.25">
      <c r="A5" s="5" t="s">
        <v>83</v>
      </c>
      <c r="B5" s="5" t="s">
        <v>84</v>
      </c>
      <c r="C5" s="5" t="s">
        <v>85</v>
      </c>
      <c r="E5" s="5">
        <f>(100/B6)*C6</f>
        <v>1.0416666666666667</v>
      </c>
      <c r="I5" s="7" t="s">
        <v>86</v>
      </c>
      <c r="J5" s="7" t="s">
        <v>87</v>
      </c>
      <c r="K5" s="7" t="s">
        <v>88</v>
      </c>
      <c r="L5" s="7" t="s">
        <v>69</v>
      </c>
      <c r="M5" s="7" t="s">
        <v>70</v>
      </c>
      <c r="N5" s="7" t="s">
        <v>89</v>
      </c>
      <c r="O5" s="7" t="s">
        <v>71</v>
      </c>
    </row>
    <row r="6" spans="1:15" x14ac:dyDescent="0.25">
      <c r="B6" s="7">
        <f>C2+1</f>
        <v>48</v>
      </c>
      <c r="C6" s="7">
        <v>0.5</v>
      </c>
      <c r="E6" s="5">
        <f>(100/B8)*C8</f>
        <v>0</v>
      </c>
      <c r="F6" s="8" t="s">
        <v>90</v>
      </c>
      <c r="I6" s="8">
        <f>C4</f>
        <v>10</v>
      </c>
      <c r="J6" s="8">
        <f>40/B6*C6</f>
        <v>0.41666666666666669</v>
      </c>
      <c r="K6" s="8">
        <f>15/B8*C8</f>
        <v>0</v>
      </c>
      <c r="L6" s="8">
        <f>10/B10*C10</f>
        <v>0</v>
      </c>
      <c r="M6" s="8">
        <f>10/B12*C12</f>
        <v>0</v>
      </c>
      <c r="N6" s="8">
        <f>5/B14*C14</f>
        <v>0</v>
      </c>
      <c r="O6" s="8">
        <f>5/B16*C16</f>
        <v>0</v>
      </c>
    </row>
    <row r="7" spans="1:15" x14ac:dyDescent="0.25">
      <c r="A7" s="5" t="s">
        <v>91</v>
      </c>
      <c r="B7" s="5" t="s">
        <v>92</v>
      </c>
      <c r="C7" s="5" t="s">
        <v>93</v>
      </c>
      <c r="E7" s="5">
        <f>(100/B10)*C10</f>
        <v>0</v>
      </c>
      <c r="F7" s="7" t="s">
        <v>94</v>
      </c>
      <c r="G7" s="7"/>
      <c r="H7" s="7"/>
      <c r="I7" s="7">
        <f>I6+20</f>
        <v>30</v>
      </c>
      <c r="J7" s="7">
        <f>30/B6*C6</f>
        <v>0.3125</v>
      </c>
      <c r="K7" s="7">
        <f>15/B8*C8</f>
        <v>0</v>
      </c>
      <c r="L7" s="7">
        <f>10/B10*C10</f>
        <v>0</v>
      </c>
      <c r="M7" s="7">
        <f>5/B12*C12</f>
        <v>0</v>
      </c>
      <c r="N7" s="7">
        <f>5/B14*C14</f>
        <v>0</v>
      </c>
      <c r="O7" s="7">
        <f>5/B16*C16</f>
        <v>0</v>
      </c>
    </row>
    <row r="8" spans="1:15" x14ac:dyDescent="0.25">
      <c r="B8" s="7">
        <f>C2</f>
        <v>47</v>
      </c>
      <c r="C8" s="7">
        <v>0</v>
      </c>
      <c r="E8" s="5">
        <f>(100/B12)*C12</f>
        <v>0</v>
      </c>
    </row>
    <row r="9" spans="1:15" x14ac:dyDescent="0.25">
      <c r="A9" s="5" t="s">
        <v>95</v>
      </c>
      <c r="B9" s="5" t="s">
        <v>92</v>
      </c>
      <c r="C9" s="5" t="s">
        <v>93</v>
      </c>
      <c r="E9" s="5">
        <f>(100/B14)*C14</f>
        <v>0</v>
      </c>
    </row>
    <row r="10" spans="1:15" x14ac:dyDescent="0.25">
      <c r="B10" s="7">
        <f>C2</f>
        <v>47</v>
      </c>
      <c r="C10" s="7">
        <v>0</v>
      </c>
      <c r="E10" s="5">
        <f>(100/B16)*C16</f>
        <v>0</v>
      </c>
    </row>
    <row r="11" spans="1:15" x14ac:dyDescent="0.25">
      <c r="A11" s="5" t="s">
        <v>70</v>
      </c>
      <c r="B11" s="5" t="s">
        <v>92</v>
      </c>
      <c r="C11" s="5" t="s">
        <v>93</v>
      </c>
    </row>
    <row r="12" spans="1:15" x14ac:dyDescent="0.25">
      <c r="B12" s="7">
        <f>C2</f>
        <v>47</v>
      </c>
      <c r="C12" s="7">
        <v>0</v>
      </c>
      <c r="F12" s="7"/>
      <c r="G12" s="7" t="s">
        <v>90</v>
      </c>
      <c r="H12" s="7" t="s">
        <v>96</v>
      </c>
      <c r="L12" s="5" t="s">
        <v>97</v>
      </c>
    </row>
    <row r="13" spans="1:15" ht="30" x14ac:dyDescent="0.25">
      <c r="A13" s="9" t="s">
        <v>89</v>
      </c>
      <c r="B13" s="5" t="s">
        <v>92</v>
      </c>
      <c r="C13" s="5" t="s">
        <v>93</v>
      </c>
      <c r="F13" s="7" t="s">
        <v>67</v>
      </c>
      <c r="G13" s="7">
        <f>I6</f>
        <v>10</v>
      </c>
      <c r="H13" s="7">
        <f>I7</f>
        <v>30</v>
      </c>
      <c r="L13" s="5" t="s">
        <v>97</v>
      </c>
    </row>
    <row r="14" spans="1:15" x14ac:dyDescent="0.25">
      <c r="B14" s="7">
        <f>C2</f>
        <v>47</v>
      </c>
      <c r="C14" s="7">
        <v>0</v>
      </c>
      <c r="F14" s="7" t="s">
        <v>68</v>
      </c>
      <c r="G14" s="7">
        <f>J6</f>
        <v>0.41666666666666669</v>
      </c>
      <c r="H14" s="7">
        <f>J7</f>
        <v>0.3125</v>
      </c>
    </row>
    <row r="15" spans="1:15" x14ac:dyDescent="0.25">
      <c r="A15" s="5" t="s">
        <v>71</v>
      </c>
      <c r="B15" s="5" t="s">
        <v>92</v>
      </c>
      <c r="C15" s="5" t="s">
        <v>93</v>
      </c>
      <c r="F15" s="7" t="s">
        <v>88</v>
      </c>
      <c r="G15" s="7">
        <f>K6</f>
        <v>0</v>
      </c>
      <c r="H15" s="7">
        <f>K7</f>
        <v>0</v>
      </c>
    </row>
    <row r="16" spans="1:15" x14ac:dyDescent="0.25">
      <c r="B16" s="7">
        <f>C2</f>
        <v>47</v>
      </c>
      <c r="C16" s="7">
        <v>0</v>
      </c>
      <c r="F16" s="7" t="s">
        <v>69</v>
      </c>
      <c r="G16" s="7">
        <f>L6</f>
        <v>0</v>
      </c>
      <c r="H16" s="7">
        <f>L7</f>
        <v>0</v>
      </c>
    </row>
    <row r="17" spans="5:8" x14ac:dyDescent="0.25">
      <c r="F17" s="7" t="s">
        <v>70</v>
      </c>
      <c r="G17" s="7">
        <f>M6</f>
        <v>0</v>
      </c>
      <c r="H17" s="7">
        <f>M7</f>
        <v>0</v>
      </c>
    </row>
    <row r="18" spans="5:8" ht="30" x14ac:dyDescent="0.25">
      <c r="F18" s="10" t="s">
        <v>89</v>
      </c>
      <c r="G18" s="7">
        <f>N6</f>
        <v>0</v>
      </c>
      <c r="H18" s="7">
        <f>N7</f>
        <v>0</v>
      </c>
    </row>
    <row r="19" spans="5:8" x14ac:dyDescent="0.25">
      <c r="F19" s="7" t="s">
        <v>71</v>
      </c>
      <c r="G19" s="7">
        <f>O6</f>
        <v>0</v>
      </c>
      <c r="H19" s="7">
        <f>O7</f>
        <v>0</v>
      </c>
    </row>
    <row r="20" spans="5:8" x14ac:dyDescent="0.25">
      <c r="F20" s="7" t="s">
        <v>98</v>
      </c>
      <c r="G20" s="7">
        <f>G13+G14+G15+G16+G17+G18+G19</f>
        <v>10.416666666666666</v>
      </c>
      <c r="H20" s="7">
        <f>H13+H14+H15+H16+H17+H18+H19</f>
        <v>30.3125</v>
      </c>
    </row>
    <row r="21" spans="5:8" x14ac:dyDescent="0.25">
      <c r="E21" s="1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1"/>
  <sheetViews>
    <sheetView workbookViewId="0">
      <selection activeCell="B22" sqref="B22"/>
    </sheetView>
  </sheetViews>
  <sheetFormatPr defaultRowHeight="15" x14ac:dyDescent="0.25"/>
  <cols>
    <col min="1" max="1" width="9.140625" style="5"/>
    <col min="2" max="2" width="11.7109375" style="5" customWidth="1"/>
    <col min="3" max="257" width="9.140625" style="5"/>
    <col min="258" max="258" width="11.7109375" style="5" customWidth="1"/>
    <col min="259" max="513" width="9.140625" style="5"/>
    <col min="514" max="514" width="11.7109375" style="5" customWidth="1"/>
    <col min="515" max="769" width="9.140625" style="5"/>
    <col min="770" max="770" width="11.7109375" style="5" customWidth="1"/>
    <col min="771" max="1025" width="9.140625" style="5"/>
    <col min="1026" max="1026" width="11.7109375" style="5" customWidth="1"/>
    <col min="1027" max="1281" width="9.140625" style="5"/>
    <col min="1282" max="1282" width="11.7109375" style="5" customWidth="1"/>
    <col min="1283" max="1537" width="9.140625" style="5"/>
    <col min="1538" max="1538" width="11.7109375" style="5" customWidth="1"/>
    <col min="1539" max="1793" width="9.140625" style="5"/>
    <col min="1794" max="1794" width="11.7109375" style="5" customWidth="1"/>
    <col min="1795" max="2049" width="9.140625" style="5"/>
    <col min="2050" max="2050" width="11.7109375" style="5" customWidth="1"/>
    <col min="2051" max="2305" width="9.140625" style="5"/>
    <col min="2306" max="2306" width="11.7109375" style="5" customWidth="1"/>
    <col min="2307" max="2561" width="9.140625" style="5"/>
    <col min="2562" max="2562" width="11.7109375" style="5" customWidth="1"/>
    <col min="2563" max="2817" width="9.140625" style="5"/>
    <col min="2818" max="2818" width="11.7109375" style="5" customWidth="1"/>
    <col min="2819" max="3073" width="9.140625" style="5"/>
    <col min="3074" max="3074" width="11.7109375" style="5" customWidth="1"/>
    <col min="3075" max="3329" width="9.140625" style="5"/>
    <col min="3330" max="3330" width="11.7109375" style="5" customWidth="1"/>
    <col min="3331" max="3585" width="9.140625" style="5"/>
    <col min="3586" max="3586" width="11.7109375" style="5" customWidth="1"/>
    <col min="3587" max="3841" width="9.140625" style="5"/>
    <col min="3842" max="3842" width="11.7109375" style="5" customWidth="1"/>
    <col min="3843" max="4097" width="9.140625" style="5"/>
    <col min="4098" max="4098" width="11.7109375" style="5" customWidth="1"/>
    <col min="4099" max="4353" width="9.140625" style="5"/>
    <col min="4354" max="4354" width="11.7109375" style="5" customWidth="1"/>
    <col min="4355" max="4609" width="9.140625" style="5"/>
    <col min="4610" max="4610" width="11.7109375" style="5" customWidth="1"/>
    <col min="4611" max="4865" width="9.140625" style="5"/>
    <col min="4866" max="4866" width="11.7109375" style="5" customWidth="1"/>
    <col min="4867" max="5121" width="9.140625" style="5"/>
    <col min="5122" max="5122" width="11.7109375" style="5" customWidth="1"/>
    <col min="5123" max="5377" width="9.140625" style="5"/>
    <col min="5378" max="5378" width="11.7109375" style="5" customWidth="1"/>
    <col min="5379" max="5633" width="9.140625" style="5"/>
    <col min="5634" max="5634" width="11.7109375" style="5" customWidth="1"/>
    <col min="5635" max="5889" width="9.140625" style="5"/>
    <col min="5890" max="5890" width="11.7109375" style="5" customWidth="1"/>
    <col min="5891" max="6145" width="9.140625" style="5"/>
    <col min="6146" max="6146" width="11.7109375" style="5" customWidth="1"/>
    <col min="6147" max="6401" width="9.140625" style="5"/>
    <col min="6402" max="6402" width="11.7109375" style="5" customWidth="1"/>
    <col min="6403" max="6657" width="9.140625" style="5"/>
    <col min="6658" max="6658" width="11.7109375" style="5" customWidth="1"/>
    <col min="6659" max="6913" width="9.140625" style="5"/>
    <col min="6914" max="6914" width="11.7109375" style="5" customWidth="1"/>
    <col min="6915" max="7169" width="9.140625" style="5"/>
    <col min="7170" max="7170" width="11.7109375" style="5" customWidth="1"/>
    <col min="7171" max="7425" width="9.140625" style="5"/>
    <col min="7426" max="7426" width="11.7109375" style="5" customWidth="1"/>
    <col min="7427" max="7681" width="9.140625" style="5"/>
    <col min="7682" max="7682" width="11.7109375" style="5" customWidth="1"/>
    <col min="7683" max="7937" width="9.140625" style="5"/>
    <col min="7938" max="7938" width="11.7109375" style="5" customWidth="1"/>
    <col min="7939" max="8193" width="9.140625" style="5"/>
    <col min="8194" max="8194" width="11.7109375" style="5" customWidth="1"/>
    <col min="8195" max="8449" width="9.140625" style="5"/>
    <col min="8450" max="8450" width="11.7109375" style="5" customWidth="1"/>
    <col min="8451" max="8705" width="9.140625" style="5"/>
    <col min="8706" max="8706" width="11.7109375" style="5" customWidth="1"/>
    <col min="8707" max="8961" width="9.140625" style="5"/>
    <col min="8962" max="8962" width="11.7109375" style="5" customWidth="1"/>
    <col min="8963" max="9217" width="9.140625" style="5"/>
    <col min="9218" max="9218" width="11.7109375" style="5" customWidth="1"/>
    <col min="9219" max="9473" width="9.140625" style="5"/>
    <col min="9474" max="9474" width="11.7109375" style="5" customWidth="1"/>
    <col min="9475" max="9729" width="9.140625" style="5"/>
    <col min="9730" max="9730" width="11.7109375" style="5" customWidth="1"/>
    <col min="9731" max="9985" width="9.140625" style="5"/>
    <col min="9986" max="9986" width="11.7109375" style="5" customWidth="1"/>
    <col min="9987" max="10241" width="9.140625" style="5"/>
    <col min="10242" max="10242" width="11.7109375" style="5" customWidth="1"/>
    <col min="10243" max="10497" width="9.140625" style="5"/>
    <col min="10498" max="10498" width="11.7109375" style="5" customWidth="1"/>
    <col min="10499" max="10753" width="9.140625" style="5"/>
    <col min="10754" max="10754" width="11.7109375" style="5" customWidth="1"/>
    <col min="10755" max="11009" width="9.140625" style="5"/>
    <col min="11010" max="11010" width="11.7109375" style="5" customWidth="1"/>
    <col min="11011" max="11265" width="9.140625" style="5"/>
    <col min="11266" max="11266" width="11.7109375" style="5" customWidth="1"/>
    <col min="11267" max="11521" width="9.140625" style="5"/>
    <col min="11522" max="11522" width="11.7109375" style="5" customWidth="1"/>
    <col min="11523" max="11777" width="9.140625" style="5"/>
    <col min="11778" max="11778" width="11.7109375" style="5" customWidth="1"/>
    <col min="11779" max="12033" width="9.140625" style="5"/>
    <col min="12034" max="12034" width="11.7109375" style="5" customWidth="1"/>
    <col min="12035" max="12289" width="9.140625" style="5"/>
    <col min="12290" max="12290" width="11.7109375" style="5" customWidth="1"/>
    <col min="12291" max="12545" width="9.140625" style="5"/>
    <col min="12546" max="12546" width="11.7109375" style="5" customWidth="1"/>
    <col min="12547" max="12801" width="9.140625" style="5"/>
    <col min="12802" max="12802" width="11.7109375" style="5" customWidth="1"/>
    <col min="12803" max="13057" width="9.140625" style="5"/>
    <col min="13058" max="13058" width="11.7109375" style="5" customWidth="1"/>
    <col min="13059" max="13313" width="9.140625" style="5"/>
    <col min="13314" max="13314" width="11.7109375" style="5" customWidth="1"/>
    <col min="13315" max="13569" width="9.140625" style="5"/>
    <col min="13570" max="13570" width="11.7109375" style="5" customWidth="1"/>
    <col min="13571" max="13825" width="9.140625" style="5"/>
    <col min="13826" max="13826" width="11.7109375" style="5" customWidth="1"/>
    <col min="13827" max="14081" width="9.140625" style="5"/>
    <col min="14082" max="14082" width="11.7109375" style="5" customWidth="1"/>
    <col min="14083" max="14337" width="9.140625" style="5"/>
    <col min="14338" max="14338" width="11.7109375" style="5" customWidth="1"/>
    <col min="14339" max="14593" width="9.140625" style="5"/>
    <col min="14594" max="14594" width="11.7109375" style="5" customWidth="1"/>
    <col min="14595" max="14849" width="9.140625" style="5"/>
    <col min="14850" max="14850" width="11.7109375" style="5" customWidth="1"/>
    <col min="14851" max="15105" width="9.140625" style="5"/>
    <col min="15106" max="15106" width="11.7109375" style="5" customWidth="1"/>
    <col min="15107" max="15361" width="9.140625" style="5"/>
    <col min="15362" max="15362" width="11.7109375" style="5" customWidth="1"/>
    <col min="15363" max="15617" width="9.140625" style="5"/>
    <col min="15618" max="15618" width="11.7109375" style="5" customWidth="1"/>
    <col min="15619" max="15873" width="9.140625" style="5"/>
    <col min="15874" max="15874" width="11.7109375" style="5" customWidth="1"/>
    <col min="15875" max="16129" width="9.140625" style="5"/>
    <col min="16130" max="16130" width="11.7109375" style="5" customWidth="1"/>
    <col min="16131" max="16384" width="9.140625" style="5"/>
  </cols>
  <sheetData>
    <row r="2" spans="1:15" x14ac:dyDescent="0.25">
      <c r="A2" s="5" t="s">
        <v>78</v>
      </c>
      <c r="B2" s="6" t="s">
        <v>79</v>
      </c>
      <c r="C2" s="6">
        <v>47</v>
      </c>
    </row>
    <row r="3" spans="1:15" x14ac:dyDescent="0.25">
      <c r="B3" s="5" t="s">
        <v>80</v>
      </c>
      <c r="C3" s="5" t="s">
        <v>81</v>
      </c>
    </row>
    <row r="4" spans="1:15" x14ac:dyDescent="0.25">
      <c r="A4" s="5" t="s">
        <v>82</v>
      </c>
      <c r="B4" s="7">
        <v>10</v>
      </c>
      <c r="C4" s="7">
        <v>2</v>
      </c>
      <c r="E4" s="5">
        <f>(100/B4)*C4</f>
        <v>20</v>
      </c>
    </row>
    <row r="5" spans="1:15" x14ac:dyDescent="0.25">
      <c r="A5" s="5" t="s">
        <v>83</v>
      </c>
      <c r="B5" s="5" t="s">
        <v>84</v>
      </c>
      <c r="C5" s="5" t="s">
        <v>85</v>
      </c>
      <c r="E5" s="5">
        <f>(100/B6)*C6</f>
        <v>0</v>
      </c>
      <c r="I5" s="7" t="s">
        <v>86</v>
      </c>
      <c r="J5" s="7" t="s">
        <v>87</v>
      </c>
      <c r="K5" s="7" t="s">
        <v>88</v>
      </c>
      <c r="L5" s="7" t="s">
        <v>69</v>
      </c>
      <c r="M5" s="7" t="s">
        <v>70</v>
      </c>
      <c r="N5" s="7" t="s">
        <v>89</v>
      </c>
      <c r="O5" s="7" t="s">
        <v>71</v>
      </c>
    </row>
    <row r="6" spans="1:15" x14ac:dyDescent="0.25">
      <c r="B6" s="7">
        <f>C2+1</f>
        <v>48</v>
      </c>
      <c r="C6" s="7">
        <v>0</v>
      </c>
      <c r="E6" s="5">
        <f>(100/B8)*C8</f>
        <v>0</v>
      </c>
      <c r="F6" s="8" t="s">
        <v>90</v>
      </c>
      <c r="I6" s="8">
        <f>C4</f>
        <v>2</v>
      </c>
      <c r="J6" s="8">
        <f>40/B6*C6</f>
        <v>0</v>
      </c>
      <c r="K6" s="8">
        <f>15/B8*C8</f>
        <v>0</v>
      </c>
      <c r="L6" s="8">
        <f>10/B10*C10</f>
        <v>0</v>
      </c>
      <c r="M6" s="8">
        <f>10/B12*C12</f>
        <v>0</v>
      </c>
      <c r="N6" s="8">
        <f>5/B14*C14</f>
        <v>0</v>
      </c>
      <c r="O6" s="8">
        <f>5/B16*C16</f>
        <v>0</v>
      </c>
    </row>
    <row r="7" spans="1:15" x14ac:dyDescent="0.25">
      <c r="A7" s="5" t="s">
        <v>91</v>
      </c>
      <c r="B7" s="5" t="s">
        <v>92</v>
      </c>
      <c r="C7" s="5" t="s">
        <v>93</v>
      </c>
      <c r="E7" s="5">
        <f>(100/B10)*C10</f>
        <v>0</v>
      </c>
      <c r="F7" s="7" t="s">
        <v>94</v>
      </c>
      <c r="G7" s="7"/>
      <c r="H7" s="7"/>
      <c r="I7" s="7">
        <f>I6+20</f>
        <v>22</v>
      </c>
      <c r="J7" s="7">
        <f>30/B6*C6</f>
        <v>0</v>
      </c>
      <c r="K7" s="7">
        <f>15/B8*C8</f>
        <v>0</v>
      </c>
      <c r="L7" s="7">
        <f>10/B10*C10</f>
        <v>0</v>
      </c>
      <c r="M7" s="7">
        <f>5/B12*C12</f>
        <v>0</v>
      </c>
      <c r="N7" s="7">
        <f>5/B14*C14</f>
        <v>0</v>
      </c>
      <c r="O7" s="7">
        <f>5/B16*C16</f>
        <v>0</v>
      </c>
    </row>
    <row r="8" spans="1:15" x14ac:dyDescent="0.25">
      <c r="B8" s="7">
        <f>C2</f>
        <v>47</v>
      </c>
      <c r="C8" s="7">
        <v>0</v>
      </c>
      <c r="E8" s="5">
        <f>(100/B12)*C12</f>
        <v>0</v>
      </c>
    </row>
    <row r="9" spans="1:15" x14ac:dyDescent="0.25">
      <c r="A9" s="5" t="s">
        <v>95</v>
      </c>
      <c r="B9" s="5" t="s">
        <v>92</v>
      </c>
      <c r="C9" s="5" t="s">
        <v>93</v>
      </c>
      <c r="E9" s="5">
        <f>(100/B14)*C14</f>
        <v>0</v>
      </c>
    </row>
    <row r="10" spans="1:15" x14ac:dyDescent="0.25">
      <c r="B10" s="7">
        <f>C2</f>
        <v>47</v>
      </c>
      <c r="C10" s="7">
        <v>0</v>
      </c>
      <c r="E10" s="5">
        <f>(100/B16)*C16</f>
        <v>0</v>
      </c>
    </row>
    <row r="11" spans="1:15" x14ac:dyDescent="0.25">
      <c r="A11" s="5" t="s">
        <v>70</v>
      </c>
      <c r="B11" s="5" t="s">
        <v>92</v>
      </c>
      <c r="C11" s="5" t="s">
        <v>93</v>
      </c>
    </row>
    <row r="12" spans="1:15" x14ac:dyDescent="0.25">
      <c r="B12" s="7">
        <f>C2</f>
        <v>47</v>
      </c>
      <c r="C12" s="7">
        <v>0</v>
      </c>
      <c r="F12" s="7"/>
      <c r="G12" s="7" t="s">
        <v>90</v>
      </c>
      <c r="H12" s="7" t="s">
        <v>96</v>
      </c>
      <c r="L12" s="5" t="s">
        <v>97</v>
      </c>
    </row>
    <row r="13" spans="1:15" ht="30" x14ac:dyDescent="0.25">
      <c r="A13" s="9" t="s">
        <v>89</v>
      </c>
      <c r="B13" s="5" t="s">
        <v>92</v>
      </c>
      <c r="C13" s="5" t="s">
        <v>93</v>
      </c>
      <c r="F13" s="7" t="s">
        <v>67</v>
      </c>
      <c r="G13" s="7">
        <f>I6</f>
        <v>2</v>
      </c>
      <c r="H13" s="7">
        <f>I7</f>
        <v>22</v>
      </c>
      <c r="L13" s="5" t="s">
        <v>97</v>
      </c>
    </row>
    <row r="14" spans="1:15" x14ac:dyDescent="0.25">
      <c r="B14" s="7">
        <f>C2</f>
        <v>47</v>
      </c>
      <c r="C14" s="7">
        <v>0</v>
      </c>
      <c r="F14" s="7" t="s">
        <v>68</v>
      </c>
      <c r="G14" s="7">
        <f>J6</f>
        <v>0</v>
      </c>
      <c r="H14" s="7">
        <f>J7</f>
        <v>0</v>
      </c>
    </row>
    <row r="15" spans="1:15" x14ac:dyDescent="0.25">
      <c r="A15" s="5" t="s">
        <v>71</v>
      </c>
      <c r="B15" s="5" t="s">
        <v>92</v>
      </c>
      <c r="C15" s="5" t="s">
        <v>93</v>
      </c>
      <c r="F15" s="7" t="s">
        <v>88</v>
      </c>
      <c r="G15" s="7">
        <f>K6</f>
        <v>0</v>
      </c>
      <c r="H15" s="7">
        <f>K7</f>
        <v>0</v>
      </c>
    </row>
    <row r="16" spans="1:15" x14ac:dyDescent="0.25">
      <c r="B16" s="7">
        <f>C2</f>
        <v>47</v>
      </c>
      <c r="C16" s="7">
        <v>0</v>
      </c>
      <c r="F16" s="7" t="s">
        <v>69</v>
      </c>
      <c r="G16" s="7">
        <f>L6</f>
        <v>0</v>
      </c>
      <c r="H16" s="7">
        <f>L7</f>
        <v>0</v>
      </c>
    </row>
    <row r="17" spans="5:8" x14ac:dyDescent="0.25">
      <c r="F17" s="7" t="s">
        <v>70</v>
      </c>
      <c r="G17" s="7">
        <f>M6</f>
        <v>0</v>
      </c>
      <c r="H17" s="7">
        <f>M7</f>
        <v>0</v>
      </c>
    </row>
    <row r="18" spans="5:8" ht="30" x14ac:dyDescent="0.25">
      <c r="F18" s="10" t="s">
        <v>89</v>
      </c>
      <c r="G18" s="7">
        <f>N6</f>
        <v>0</v>
      </c>
      <c r="H18" s="7">
        <f>N7</f>
        <v>0</v>
      </c>
    </row>
    <row r="19" spans="5:8" x14ac:dyDescent="0.25">
      <c r="F19" s="7" t="s">
        <v>71</v>
      </c>
      <c r="G19" s="7">
        <f>O6</f>
        <v>0</v>
      </c>
      <c r="H19" s="7">
        <f>O7</f>
        <v>0</v>
      </c>
    </row>
    <row r="20" spans="5:8" x14ac:dyDescent="0.25">
      <c r="F20" s="7" t="s">
        <v>98</v>
      </c>
      <c r="G20" s="7">
        <f>G13+G14+G15+G16+G17+G18+G19</f>
        <v>2</v>
      </c>
      <c r="H20" s="7">
        <f>H13+H14+H15+H16+H17+H18+H19</f>
        <v>22</v>
      </c>
    </row>
    <row r="21" spans="5:8" x14ac:dyDescent="0.25">
      <c r="E21" s="1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C12" sqref="C12"/>
    </sheetView>
  </sheetViews>
  <sheetFormatPr defaultRowHeight="15" x14ac:dyDescent="0.25"/>
  <cols>
    <col min="2" max="2" width="32.85546875" customWidth="1"/>
    <col min="3" max="3" width="45" customWidth="1"/>
    <col min="8" max="8" width="27" customWidth="1"/>
  </cols>
  <sheetData>
    <row r="1" spans="1:9" x14ac:dyDescent="0.25">
      <c r="A1" s="28"/>
      <c r="B1" s="28"/>
      <c r="C1" s="28"/>
      <c r="D1" s="28"/>
      <c r="E1" s="28"/>
      <c r="F1" s="28"/>
      <c r="G1" s="28"/>
      <c r="H1" s="28"/>
    </row>
    <row r="2" spans="1:9" x14ac:dyDescent="0.25">
      <c r="A2" s="29"/>
      <c r="B2" s="29"/>
      <c r="C2" s="29"/>
      <c r="D2" s="29"/>
      <c r="E2" s="29"/>
      <c r="F2" s="29"/>
      <c r="G2" s="29"/>
      <c r="H2" s="29"/>
    </row>
    <row r="3" spans="1:9" x14ac:dyDescent="0.25">
      <c r="A3" s="29"/>
      <c r="B3" s="193" t="s">
        <v>158</v>
      </c>
      <c r="C3" s="193"/>
      <c r="D3" s="193"/>
      <c r="E3" s="193"/>
      <c r="F3" s="193"/>
      <c r="G3" s="193"/>
      <c r="H3" s="193"/>
    </row>
    <row r="4" spans="1:9" ht="30" x14ac:dyDescent="0.25">
      <c r="A4" s="29"/>
      <c r="B4" s="30" t="s">
        <v>159</v>
      </c>
      <c r="C4" s="30" t="s">
        <v>160</v>
      </c>
      <c r="D4" s="30" t="s">
        <v>161</v>
      </c>
      <c r="E4" s="30" t="s">
        <v>162</v>
      </c>
      <c r="F4" s="30" t="s">
        <v>163</v>
      </c>
      <c r="G4" s="30" t="s">
        <v>164</v>
      </c>
      <c r="H4" s="30" t="s">
        <v>165</v>
      </c>
    </row>
    <row r="5" spans="1:9" x14ac:dyDescent="0.25">
      <c r="A5" s="29"/>
      <c r="B5" s="32" t="s">
        <v>166</v>
      </c>
      <c r="C5" s="33" t="s">
        <v>167</v>
      </c>
      <c r="D5" s="32" t="s">
        <v>168</v>
      </c>
      <c r="E5" s="32">
        <v>2500</v>
      </c>
      <c r="F5" s="34">
        <v>4000</v>
      </c>
      <c r="G5" s="34">
        <v>8375</v>
      </c>
      <c r="H5" s="35">
        <v>33500000</v>
      </c>
    </row>
    <row r="6" spans="1:9" x14ac:dyDescent="0.25">
      <c r="A6" s="29"/>
      <c r="B6" s="32" t="s">
        <v>166</v>
      </c>
      <c r="C6" s="33" t="s">
        <v>167</v>
      </c>
      <c r="D6" s="32" t="s">
        <v>169</v>
      </c>
      <c r="E6" s="32">
        <v>753.4799999999999</v>
      </c>
      <c r="F6" s="34">
        <v>1205.568</v>
      </c>
      <c r="G6" s="34">
        <v>10783.298826777087</v>
      </c>
      <c r="H6" s="35">
        <v>13000000</v>
      </c>
    </row>
    <row r="7" spans="1:9" x14ac:dyDescent="0.25">
      <c r="A7" s="29"/>
      <c r="B7" s="32" t="s">
        <v>166</v>
      </c>
      <c r="C7" s="33" t="s">
        <v>167</v>
      </c>
      <c r="D7" s="32" t="s">
        <v>170</v>
      </c>
      <c r="E7" s="32">
        <v>1086</v>
      </c>
      <c r="F7" s="34">
        <v>1737.6000000000001</v>
      </c>
      <c r="G7" s="34">
        <v>6330.5709023941063</v>
      </c>
      <c r="H7" s="35">
        <v>11000000</v>
      </c>
    </row>
    <row r="8" spans="1:9" x14ac:dyDescent="0.25">
      <c r="A8" s="29"/>
      <c r="B8" s="32" t="s">
        <v>166</v>
      </c>
      <c r="C8" s="33" t="s">
        <v>167</v>
      </c>
      <c r="D8" s="32" t="s">
        <v>171</v>
      </c>
      <c r="E8" s="32">
        <v>527</v>
      </c>
      <c r="F8" s="34">
        <v>843.2</v>
      </c>
      <c r="G8" s="34">
        <v>8301.7077798861483</v>
      </c>
      <c r="H8" s="35">
        <v>7000000</v>
      </c>
    </row>
    <row r="9" spans="1:9" x14ac:dyDescent="0.25">
      <c r="A9" s="29"/>
      <c r="B9" s="32" t="s">
        <v>166</v>
      </c>
      <c r="C9" s="33" t="s">
        <v>167</v>
      </c>
      <c r="D9" s="32" t="s">
        <v>169</v>
      </c>
      <c r="E9" s="32">
        <v>900</v>
      </c>
      <c r="F9" s="34">
        <v>1440</v>
      </c>
      <c r="G9" s="34">
        <v>8333.3333333333339</v>
      </c>
      <c r="H9" s="35">
        <v>12000000</v>
      </c>
    </row>
    <row r="10" spans="1:9" x14ac:dyDescent="0.25">
      <c r="A10" s="29"/>
      <c r="B10" s="32" t="s">
        <v>166</v>
      </c>
      <c r="C10" s="33" t="s">
        <v>167</v>
      </c>
      <c r="D10" s="32" t="s">
        <v>169</v>
      </c>
      <c r="E10" s="32">
        <v>600</v>
      </c>
      <c r="F10" s="34">
        <v>960</v>
      </c>
      <c r="G10" s="34">
        <v>8333.3333333333339</v>
      </c>
      <c r="H10" s="35">
        <v>8000000</v>
      </c>
    </row>
    <row r="11" spans="1:9" x14ac:dyDescent="0.25">
      <c r="A11" s="29"/>
      <c r="B11" s="32" t="s">
        <v>166</v>
      </c>
      <c r="C11" s="33" t="s">
        <v>167</v>
      </c>
      <c r="D11" s="32" t="s">
        <v>169</v>
      </c>
      <c r="E11" s="32">
        <v>1020</v>
      </c>
      <c r="F11" s="34">
        <v>1632</v>
      </c>
      <c r="G11" s="34">
        <v>7659.3137254901958</v>
      </c>
      <c r="H11" s="35">
        <v>12500000</v>
      </c>
    </row>
    <row r="12" spans="1:9" x14ac:dyDescent="0.25">
      <c r="A12" s="29"/>
      <c r="B12" s="32" t="s">
        <v>166</v>
      </c>
      <c r="C12" s="33" t="s">
        <v>167</v>
      </c>
      <c r="D12" s="32" t="s">
        <v>170</v>
      </c>
      <c r="E12" s="32">
        <v>614</v>
      </c>
      <c r="F12" s="34">
        <v>982.40000000000009</v>
      </c>
      <c r="G12" s="34">
        <v>7939.7394136807807</v>
      </c>
      <c r="H12" s="35">
        <v>7800000</v>
      </c>
    </row>
    <row r="13" spans="1:9" x14ac:dyDescent="0.25">
      <c r="A13" s="29"/>
      <c r="B13" s="36" t="s">
        <v>172</v>
      </c>
      <c r="C13" s="32"/>
      <c r="D13" s="32"/>
      <c r="E13" s="32"/>
      <c r="F13" s="32"/>
      <c r="G13" s="37">
        <v>8257.0371643618728</v>
      </c>
      <c r="H13" s="32"/>
    </row>
    <row r="14" spans="1:9" x14ac:dyDescent="0.25">
      <c r="A14" s="28"/>
      <c r="B14" s="36" t="s">
        <v>173</v>
      </c>
      <c r="C14" s="32"/>
      <c r="D14" s="32"/>
      <c r="E14" s="32"/>
      <c r="F14" s="38"/>
      <c r="G14" s="36">
        <v>8300</v>
      </c>
      <c r="H14" s="36"/>
      <c r="I14" s="31"/>
    </row>
    <row r="15" spans="1:9" x14ac:dyDescent="0.25">
      <c r="B15" s="28"/>
      <c r="C15" s="28"/>
      <c r="D15" s="28"/>
      <c r="E15" s="28"/>
    </row>
    <row r="16" spans="1:9" x14ac:dyDescent="0.25">
      <c r="B16" s="28"/>
      <c r="C16" s="28"/>
      <c r="D16" s="28"/>
      <c r="E16" s="28"/>
    </row>
    <row r="17" spans="2:5" x14ac:dyDescent="0.25">
      <c r="B17" s="28"/>
      <c r="C17" s="28"/>
      <c r="D17" s="28"/>
      <c r="E17" s="28"/>
    </row>
  </sheetData>
  <mergeCells count="1">
    <mergeCell ref="B3:H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Report (2)</vt:lpstr>
      <vt:lpstr>Note</vt:lpstr>
      <vt:lpstr>1C</vt:lpstr>
      <vt:lpstr>1D</vt:lpstr>
      <vt:lpstr>2</vt:lpstr>
      <vt:lpstr>3</vt:lpstr>
      <vt:lpstr>VALUATION</vt:lpstr>
      <vt:lpstr>'Report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VSJC-06</cp:lastModifiedBy>
  <cp:lastPrinted>2025-09-19T11:46:17Z</cp:lastPrinted>
  <dcterms:created xsi:type="dcterms:W3CDTF">2019-07-16T09:29:46Z</dcterms:created>
  <dcterms:modified xsi:type="dcterms:W3CDTF">2025-09-19T11:49:33Z</dcterms:modified>
</cp:coreProperties>
</file>