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Dump\April 25\"/>
    </mc:Choice>
  </mc:AlternateContent>
  <bookViews>
    <workbookView xWindow="0" yWindow="0" windowWidth="20490" windowHeight="7755" tabRatio="725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Report!$A$1:$H$585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I239" i="1" l="1"/>
  <c r="J405" i="1"/>
  <c r="H62" i="1"/>
  <c r="D74" i="1" l="1"/>
  <c r="D68" i="1"/>
  <c r="K64" i="1"/>
  <c r="K65" i="1"/>
  <c r="K67" i="1"/>
  <c r="D73" i="1"/>
  <c r="K66" i="1"/>
  <c r="D67" i="1"/>
  <c r="D72" i="1"/>
  <c r="D69" i="1"/>
  <c r="D71" i="1"/>
  <c r="D70" i="1"/>
  <c r="K68" i="1" l="1"/>
  <c r="K69" i="1" s="1"/>
  <c r="D65" i="1"/>
  <c r="F106" i="1"/>
  <c r="J440" i="1"/>
  <c r="D477" i="1"/>
  <c r="F477" i="1" s="1"/>
  <c r="D476" i="1"/>
  <c r="F476" i="1" s="1"/>
  <c r="D475" i="1"/>
  <c r="F475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7" i="1"/>
  <c r="F467" i="1" s="1"/>
  <c r="D466" i="1"/>
  <c r="F466" i="1" s="1"/>
  <c r="D465" i="1"/>
  <c r="F465" i="1" s="1"/>
  <c r="D464" i="1"/>
  <c r="F464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D455" i="1"/>
  <c r="F455" i="1" s="1"/>
  <c r="D454" i="1"/>
  <c r="F454" i="1" s="1"/>
  <c r="D453" i="1"/>
  <c r="F453" i="1" s="1"/>
  <c r="D452" i="1"/>
  <c r="F452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I440" i="1" s="1"/>
  <c r="D439" i="1"/>
  <c r="F439" i="1" s="1"/>
  <c r="D438" i="1"/>
  <c r="F438" i="1" s="1"/>
  <c r="D437" i="1"/>
  <c r="F437" i="1" s="1"/>
  <c r="D436" i="1"/>
  <c r="F436" i="1" s="1"/>
  <c r="D435" i="1"/>
  <c r="F435" i="1" s="1"/>
  <c r="D434" i="1"/>
  <c r="F434" i="1" s="1"/>
  <c r="D433" i="1"/>
  <c r="F433" i="1" s="1"/>
  <c r="D432" i="1"/>
  <c r="F432" i="1" s="1"/>
  <c r="D431" i="1"/>
  <c r="F431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419" i="1"/>
  <c r="F419" i="1" s="1"/>
  <c r="D418" i="1"/>
  <c r="F418" i="1" s="1"/>
  <c r="D417" i="1"/>
  <c r="F417" i="1" s="1"/>
  <c r="D416" i="1"/>
  <c r="F416" i="1" s="1"/>
  <c r="D415" i="1"/>
  <c r="F415" i="1" s="1"/>
  <c r="D414" i="1"/>
  <c r="F414" i="1" s="1"/>
  <c r="D413" i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N405" i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N433" i="1" s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D405" i="1"/>
  <c r="F405" i="1" s="1"/>
  <c r="G404" i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D404" i="1"/>
  <c r="F404" i="1" s="1"/>
  <c r="O403" i="1"/>
  <c r="D359" i="1"/>
  <c r="D186" i="1"/>
  <c r="F186" i="1" s="1"/>
  <c r="I186" i="1" s="1"/>
  <c r="D144" i="1"/>
  <c r="F144" i="1" s="1"/>
  <c r="D349" i="1"/>
  <c r="F349" i="1" s="1"/>
  <c r="D350" i="1"/>
  <c r="F350" i="1" s="1"/>
  <c r="D351" i="1"/>
  <c r="F351" i="1" s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D383" i="1"/>
  <c r="F383" i="1" s="1"/>
  <c r="D382" i="1"/>
  <c r="F382" i="1" s="1"/>
  <c r="D381" i="1"/>
  <c r="F381" i="1" s="1"/>
  <c r="D380" i="1"/>
  <c r="F380" i="1" s="1"/>
  <c r="D379" i="1"/>
  <c r="F379" i="1" s="1"/>
  <c r="D378" i="1"/>
  <c r="F378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D334" i="1"/>
  <c r="F334" i="1" s="1"/>
  <c r="D333" i="1"/>
  <c r="F333" i="1" s="1"/>
  <c r="D332" i="1"/>
  <c r="F332" i="1" s="1"/>
  <c r="D331" i="1"/>
  <c r="D330" i="1"/>
  <c r="F330" i="1" s="1"/>
  <c r="D329" i="1"/>
  <c r="F329" i="1" s="1"/>
  <c r="F384" i="1"/>
  <c r="F359" i="1"/>
  <c r="F331" i="1"/>
  <c r="D324" i="1"/>
  <c r="F324" i="1" s="1"/>
  <c r="D325" i="1"/>
  <c r="F325" i="1" s="1"/>
  <c r="D326" i="1"/>
  <c r="F326" i="1" s="1"/>
  <c r="D327" i="1"/>
  <c r="F327" i="1" s="1"/>
  <c r="D323" i="1"/>
  <c r="F323" i="1" s="1"/>
  <c r="D322" i="1"/>
  <c r="F322" i="1" s="1"/>
  <c r="D321" i="1"/>
  <c r="F321" i="1" s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11" i="1"/>
  <c r="F311" i="1" s="1"/>
  <c r="D310" i="1"/>
  <c r="F310" i="1" s="1"/>
  <c r="D306" i="1"/>
  <c r="F306" i="1" s="1"/>
  <c r="D307" i="1"/>
  <c r="F307" i="1" s="1"/>
  <c r="D308" i="1"/>
  <c r="F308" i="1" s="1"/>
  <c r="D309" i="1"/>
  <c r="F309" i="1" s="1"/>
  <c r="D305" i="1"/>
  <c r="F305" i="1" s="1"/>
  <c r="D304" i="1"/>
  <c r="F304" i="1" s="1"/>
  <c r="D297" i="1"/>
  <c r="F297" i="1" s="1"/>
  <c r="D298" i="1"/>
  <c r="F298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6" i="1"/>
  <c r="F276" i="1" s="1"/>
  <c r="D278" i="1"/>
  <c r="F278" i="1" s="1"/>
  <c r="D279" i="1"/>
  <c r="F279" i="1" s="1"/>
  <c r="D277" i="1"/>
  <c r="F277" i="1" s="1"/>
  <c r="D272" i="1"/>
  <c r="F272" i="1" s="1"/>
  <c r="D273" i="1"/>
  <c r="F273" i="1" s="1"/>
  <c r="D274" i="1"/>
  <c r="F274" i="1" s="1"/>
  <c r="D275" i="1"/>
  <c r="F275" i="1" s="1"/>
  <c r="D271" i="1"/>
  <c r="F271" i="1" s="1"/>
  <c r="D270" i="1"/>
  <c r="F270" i="1" s="1"/>
  <c r="D269" i="1"/>
  <c r="F269" i="1" s="1"/>
  <c r="D268" i="1"/>
  <c r="F268" i="1" s="1"/>
  <c r="D255" i="1"/>
  <c r="F255" i="1" s="1"/>
  <c r="D256" i="1"/>
  <c r="F256" i="1" s="1"/>
  <c r="D257" i="1"/>
  <c r="F257" i="1" s="1"/>
  <c r="D258" i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54" i="1"/>
  <c r="D303" i="1"/>
  <c r="F303" i="1" s="1"/>
  <c r="D302" i="1"/>
  <c r="F302" i="1" s="1"/>
  <c r="D301" i="1"/>
  <c r="F301" i="1" s="1"/>
  <c r="D300" i="1"/>
  <c r="F300" i="1" s="1"/>
  <c r="D299" i="1"/>
  <c r="F299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G254" i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7" i="1"/>
  <c r="F227" i="1" s="1"/>
  <c r="D228" i="1"/>
  <c r="F228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3" i="1"/>
  <c r="F213" i="1" s="1"/>
  <c r="D214" i="1"/>
  <c r="F214" i="1" s="1"/>
  <c r="D212" i="1"/>
  <c r="F212" i="1" s="1"/>
  <c r="D211" i="1"/>
  <c r="F211" i="1" s="1"/>
  <c r="D210" i="1"/>
  <c r="F210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02" i="1"/>
  <c r="F202" i="1" s="1"/>
  <c r="D201" i="1"/>
  <c r="F201" i="1" s="1"/>
  <c r="D200" i="1"/>
  <c r="F200" i="1" s="1"/>
  <c r="D252" i="1"/>
  <c r="F252" i="1" s="1"/>
  <c r="D251" i="1"/>
  <c r="F251" i="1" s="1"/>
  <c r="D250" i="1"/>
  <c r="F250" i="1" s="1"/>
  <c r="F243" i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G186" i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D183" i="1"/>
  <c r="F183" i="1" s="1"/>
  <c r="D184" i="1"/>
  <c r="F184" i="1" s="1"/>
  <c r="D182" i="1"/>
  <c r="F182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1" i="1"/>
  <c r="F161" i="1" s="1"/>
  <c r="D162" i="1"/>
  <c r="F162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6" i="1"/>
  <c r="F146" i="1" s="1"/>
  <c r="D147" i="1"/>
  <c r="F147" i="1" s="1"/>
  <c r="D148" i="1"/>
  <c r="F148" i="1" s="1"/>
  <c r="D145" i="1"/>
  <c r="F145" i="1" s="1"/>
  <c r="D143" i="1"/>
  <c r="F143" i="1" s="1"/>
  <c r="D138" i="1"/>
  <c r="F138" i="1" s="1"/>
  <c r="D139" i="1"/>
  <c r="F139" i="1" s="1"/>
  <c r="D140" i="1"/>
  <c r="F140" i="1" s="1"/>
  <c r="D141" i="1"/>
  <c r="F141" i="1" s="1"/>
  <c r="D142" i="1"/>
  <c r="F142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19" i="1"/>
  <c r="D120" i="1"/>
  <c r="D121" i="1"/>
  <c r="D122" i="1"/>
  <c r="D123" i="1"/>
  <c r="D124" i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18" i="1"/>
  <c r="C47" i="1"/>
  <c r="G46" i="1"/>
  <c r="P403" i="1"/>
  <c r="O404" i="1"/>
  <c r="C109" i="1" l="1"/>
  <c r="C110" i="1"/>
  <c r="E110" i="1"/>
  <c r="F258" i="1"/>
  <c r="F254" i="1"/>
  <c r="J254" i="1"/>
  <c r="K440" i="1"/>
  <c r="E109" i="1"/>
  <c r="K70" i="1"/>
  <c r="K71" i="1" s="1"/>
  <c r="O405" i="1"/>
  <c r="I99" i="1"/>
  <c r="I98" i="1"/>
  <c r="P404" i="1"/>
  <c r="G110" i="1" l="1"/>
  <c r="C111" i="1"/>
  <c r="E111" i="1"/>
  <c r="K72" i="1"/>
  <c r="K73" i="1" s="1"/>
  <c r="K74" i="1" s="1"/>
  <c r="C66" i="1" s="1"/>
  <c r="P405" i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L404" i="1"/>
  <c r="A404" i="1" s="1"/>
  <c r="O406" i="1"/>
  <c r="G65" i="1" l="1"/>
  <c r="I61" i="1"/>
  <c r="C63" i="1" s="1"/>
  <c r="E65" i="1" s="1"/>
  <c r="D66" i="1"/>
  <c r="L405" i="1"/>
  <c r="A405" i="1" s="1"/>
  <c r="L406" i="1"/>
  <c r="A406" i="1" s="1"/>
  <c r="O407" i="1"/>
  <c r="D60" i="1" l="1"/>
  <c r="F90" i="1"/>
  <c r="O408" i="1"/>
  <c r="L407" i="1"/>
  <c r="A407" i="1" s="1"/>
  <c r="E12" i="7"/>
  <c r="C12" i="7"/>
  <c r="E27" i="7"/>
  <c r="C27" i="7"/>
  <c r="H76" i="1"/>
  <c r="L408" i="1" l="1"/>
  <c r="A408" i="1" s="1"/>
  <c r="O409" i="1"/>
  <c r="K87" i="1"/>
  <c r="C80" i="1" s="1"/>
  <c r="K86" i="1"/>
  <c r="D85" i="1"/>
  <c r="K84" i="1"/>
  <c r="D83" i="1"/>
  <c r="D82" i="1"/>
  <c r="D86" i="1"/>
  <c r="K81" i="1"/>
  <c r="K85" i="1"/>
  <c r="D88" i="1"/>
  <c r="D87" i="1"/>
  <c r="K82" i="1"/>
  <c r="C79" i="1" s="1"/>
  <c r="D81" i="1"/>
  <c r="D84" i="1"/>
  <c r="F10" i="7"/>
  <c r="F8" i="7"/>
  <c r="F7" i="7"/>
  <c r="F5" i="7"/>
  <c r="F9" i="7" s="1"/>
  <c r="D80" i="1" l="1"/>
  <c r="L409" i="1"/>
  <c r="A409" i="1" s="1"/>
  <c r="O410" i="1"/>
  <c r="G79" i="1"/>
  <c r="H89" i="1" s="1"/>
  <c r="D79" i="1"/>
  <c r="F11" i="7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I75" i="1" l="1"/>
  <c r="C77" i="1" s="1"/>
  <c r="E79" i="1" s="1"/>
  <c r="E89" i="1" s="1"/>
  <c r="O411" i="1"/>
  <c r="L410" i="1"/>
  <c r="A410" i="1" s="1"/>
  <c r="H40" i="7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D21" i="7" s="1"/>
  <c r="D22" i="7" s="1"/>
  <c r="D23" i="7" s="1"/>
  <c r="H26" i="7"/>
  <c r="B21" i="7" l="1"/>
  <c r="B22" i="7"/>
  <c r="B23" i="7" s="1"/>
  <c r="L411" i="1"/>
  <c r="A411" i="1" s="1"/>
  <c r="O412" i="1"/>
  <c r="H41" i="7"/>
  <c r="H44" i="7" s="1"/>
  <c r="B38" i="7"/>
  <c r="B39" i="7" s="1"/>
  <c r="B40" i="7" s="1"/>
  <c r="I44" i="7"/>
  <c r="H12" i="7"/>
  <c r="H24" i="7"/>
  <c r="I24" i="7"/>
  <c r="I27" i="7" s="1"/>
  <c r="B41" i="7" l="1"/>
  <c r="B42" i="7" s="1"/>
  <c r="L412" i="1"/>
  <c r="A412" i="1" s="1"/>
  <c r="O413" i="1"/>
  <c r="D24" i="7"/>
  <c r="D25" i="7" s="1"/>
  <c r="B24" i="7"/>
  <c r="B25" i="7" s="1"/>
  <c r="H27" i="7"/>
  <c r="O414" i="1" l="1"/>
  <c r="L413" i="1"/>
  <c r="A413" i="1" s="1"/>
  <c r="L414" i="1" l="1"/>
  <c r="A414" i="1" s="1"/>
  <c r="O415" i="1"/>
  <c r="L415" i="1" l="1"/>
  <c r="A415" i="1" s="1"/>
  <c r="O416" i="1"/>
  <c r="O417" i="1" l="1"/>
  <c r="L416" i="1"/>
  <c r="A416" i="1" s="1"/>
  <c r="O418" i="1" l="1"/>
  <c r="L417" i="1"/>
  <c r="A417" i="1" s="1"/>
  <c r="E40" i="1"/>
  <c r="E41" i="1" s="1"/>
  <c r="L418" i="1" l="1"/>
  <c r="A418" i="1" s="1"/>
  <c r="O419" i="1"/>
  <c r="N330" i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N352" i="1" s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63" i="1" s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N383" i="1" s="1"/>
  <c r="N384" i="1" s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N395" i="1" s="1"/>
  <c r="N396" i="1" s="1"/>
  <c r="N397" i="1" s="1"/>
  <c r="N398" i="1" s="1"/>
  <c r="N399" i="1" s="1"/>
  <c r="N400" i="1" s="1"/>
  <c r="N401" i="1" s="1"/>
  <c r="N402" i="1" s="1"/>
  <c r="G329" i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O328" i="1"/>
  <c r="F118" i="1"/>
  <c r="G118" i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F119" i="1"/>
  <c r="F120" i="1"/>
  <c r="F121" i="1"/>
  <c r="F122" i="1"/>
  <c r="F123" i="1"/>
  <c r="F124" i="1"/>
  <c r="E3" i="1"/>
  <c r="O329" i="1"/>
  <c r="P328" i="1"/>
  <c r="G109" i="1" l="1"/>
  <c r="G111" i="1" s="1"/>
  <c r="O420" i="1"/>
  <c r="L419" i="1"/>
  <c r="A419" i="1" s="1"/>
  <c r="D58" i="1"/>
  <c r="O330" i="1"/>
  <c r="P329" i="1"/>
  <c r="L420" i="1" l="1"/>
  <c r="A420" i="1" s="1"/>
  <c r="O421" i="1"/>
  <c r="L329" i="1"/>
  <c r="A329" i="1" s="1"/>
  <c r="P330" i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O331" i="1"/>
  <c r="E24" i="1"/>
  <c r="E22" i="1"/>
  <c r="L421" i="1" l="1"/>
  <c r="A421" i="1" s="1"/>
  <c r="O422" i="1"/>
  <c r="L330" i="1"/>
  <c r="A330" i="1" s="1"/>
  <c r="L331" i="1"/>
  <c r="A331" i="1" s="1"/>
  <c r="O332" i="1"/>
  <c r="L332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423" i="1" l="1"/>
  <c r="L422" i="1"/>
  <c r="A422" i="1" s="1"/>
  <c r="O333" i="1"/>
  <c r="L333" i="1" s="1"/>
  <c r="A332" i="1"/>
  <c r="G12" i="5"/>
  <c r="L423" i="1" l="1"/>
  <c r="A423" i="1" s="1"/>
  <c r="O424" i="1"/>
  <c r="O334" i="1"/>
  <c r="A333" i="1"/>
  <c r="L424" i="1" l="1"/>
  <c r="A424" i="1" s="1"/>
  <c r="O425" i="1"/>
  <c r="L334" i="1"/>
  <c r="A334" i="1" s="1"/>
  <c r="O335" i="1"/>
  <c r="O426" i="1" l="1"/>
  <c r="L425" i="1"/>
  <c r="A425" i="1" s="1"/>
  <c r="O336" i="1"/>
  <c r="L335" i="1"/>
  <c r="A335" i="1" s="1"/>
  <c r="E7" i="1"/>
  <c r="O427" i="1" l="1"/>
  <c r="L426" i="1"/>
  <c r="A426" i="1" s="1"/>
  <c r="O337" i="1"/>
  <c r="L336" i="1"/>
  <c r="A336" i="1" s="1"/>
  <c r="D500" i="1"/>
  <c r="C46" i="1"/>
  <c r="D51" i="1"/>
  <c r="L427" i="1" l="1"/>
  <c r="A427" i="1" s="1"/>
  <c r="O428" i="1"/>
  <c r="L337" i="1"/>
  <c r="A337" i="1" s="1"/>
  <c r="O338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O429" i="1" l="1"/>
  <c r="L428" i="1"/>
  <c r="A428" i="1" s="1"/>
  <c r="L338" i="1"/>
  <c r="A338" i="1" s="1"/>
  <c r="O339" i="1"/>
  <c r="L34" i="3"/>
  <c r="K34" i="3" s="1"/>
  <c r="E34" i="3"/>
  <c r="I34" i="3"/>
  <c r="H34" i="3" s="1"/>
  <c r="L429" i="1" l="1"/>
  <c r="A429" i="1" s="1"/>
  <c r="O430" i="1"/>
  <c r="O340" i="1"/>
  <c r="L339" i="1"/>
  <c r="A339" i="1" s="1"/>
  <c r="D34" i="3"/>
  <c r="D36" i="3" s="1"/>
  <c r="E36" i="3"/>
  <c r="L430" i="1" l="1"/>
  <c r="A430" i="1" s="1"/>
  <c r="O431" i="1"/>
  <c r="L340" i="1"/>
  <c r="A340" i="1" s="1"/>
  <c r="O341" i="1"/>
  <c r="O432" i="1" l="1"/>
  <c r="L431" i="1"/>
  <c r="A431" i="1" s="1"/>
  <c r="L341" i="1"/>
  <c r="A341" i="1" s="1"/>
  <c r="O342" i="1"/>
  <c r="L432" i="1" l="1"/>
  <c r="A432" i="1" s="1"/>
  <c r="O433" i="1"/>
  <c r="L342" i="1"/>
  <c r="A342" i="1" s="1"/>
  <c r="O343" i="1"/>
  <c r="L433" i="1" l="1"/>
  <c r="A433" i="1" s="1"/>
  <c r="O434" i="1"/>
  <c r="O344" i="1"/>
  <c r="L343" i="1"/>
  <c r="A343" i="1" s="1"/>
  <c r="O435" i="1" l="1"/>
  <c r="L434" i="1"/>
  <c r="A434" i="1" s="1"/>
  <c r="O345" i="1"/>
  <c r="L344" i="1"/>
  <c r="A344" i="1" s="1"/>
  <c r="L435" i="1" l="1"/>
  <c r="A435" i="1" s="1"/>
  <c r="O436" i="1"/>
  <c r="L345" i="1"/>
  <c r="A345" i="1" s="1"/>
  <c r="O346" i="1"/>
  <c r="L436" i="1" l="1"/>
  <c r="A436" i="1" s="1"/>
  <c r="O437" i="1"/>
  <c r="L346" i="1"/>
  <c r="A346" i="1" s="1"/>
  <c r="O347" i="1"/>
  <c r="O438" i="1" l="1"/>
  <c r="L437" i="1"/>
  <c r="A437" i="1" s="1"/>
  <c r="L347" i="1"/>
  <c r="A347" i="1" s="1"/>
  <c r="O348" i="1"/>
  <c r="L438" i="1" l="1"/>
  <c r="A438" i="1" s="1"/>
  <c r="O439" i="1"/>
  <c r="O349" i="1"/>
  <c r="L348" i="1"/>
  <c r="A348" i="1" s="1"/>
  <c r="L439" i="1" l="1"/>
  <c r="A439" i="1" s="1"/>
  <c r="O440" i="1"/>
  <c r="O350" i="1"/>
  <c r="L349" i="1"/>
  <c r="A349" i="1" s="1"/>
  <c r="O441" i="1" l="1"/>
  <c r="L440" i="1"/>
  <c r="A440" i="1" s="1"/>
  <c r="O351" i="1"/>
  <c r="L350" i="1"/>
  <c r="A350" i="1" s="1"/>
  <c r="L441" i="1" l="1"/>
  <c r="A441" i="1" s="1"/>
  <c r="O442" i="1"/>
  <c r="L351" i="1"/>
  <c r="A351" i="1" s="1"/>
  <c r="O352" i="1"/>
  <c r="L442" i="1" l="1"/>
  <c r="A442" i="1" s="1"/>
  <c r="O443" i="1"/>
  <c r="L352" i="1"/>
  <c r="A352" i="1" s="1"/>
  <c r="O353" i="1"/>
  <c r="O444" i="1" l="1"/>
  <c r="L443" i="1"/>
  <c r="A443" i="1" s="1"/>
  <c r="L353" i="1"/>
  <c r="A353" i="1" s="1"/>
  <c r="O354" i="1"/>
  <c r="L444" i="1" l="1"/>
  <c r="A444" i="1" s="1"/>
  <c r="O445" i="1"/>
  <c r="O355" i="1"/>
  <c r="L354" i="1"/>
  <c r="A354" i="1" s="1"/>
  <c r="L445" i="1" l="1"/>
  <c r="A445" i="1" s="1"/>
  <c r="O446" i="1"/>
  <c r="L355" i="1"/>
  <c r="A355" i="1" s="1"/>
  <c r="O356" i="1"/>
  <c r="O447" i="1" l="1"/>
  <c r="L446" i="1"/>
  <c r="A446" i="1" s="1"/>
  <c r="O357" i="1"/>
  <c r="L356" i="1"/>
  <c r="A356" i="1" s="1"/>
  <c r="L447" i="1" l="1"/>
  <c r="A447" i="1" s="1"/>
  <c r="O448" i="1"/>
  <c r="L357" i="1"/>
  <c r="A357" i="1" s="1"/>
  <c r="O358" i="1"/>
  <c r="L448" i="1" l="1"/>
  <c r="A448" i="1" s="1"/>
  <c r="O449" i="1"/>
  <c r="L358" i="1"/>
  <c r="A358" i="1" s="1"/>
  <c r="O359" i="1"/>
  <c r="O450" i="1" l="1"/>
  <c r="L449" i="1"/>
  <c r="A449" i="1" s="1"/>
  <c r="L359" i="1"/>
  <c r="A359" i="1" s="1"/>
  <c r="O360" i="1"/>
  <c r="L450" i="1" l="1"/>
  <c r="A450" i="1" s="1"/>
  <c r="O451" i="1"/>
  <c r="O361" i="1"/>
  <c r="L360" i="1"/>
  <c r="A360" i="1" s="1"/>
  <c r="L451" i="1" l="1"/>
  <c r="A451" i="1" s="1"/>
  <c r="O452" i="1"/>
  <c r="O362" i="1"/>
  <c r="L361" i="1"/>
  <c r="A361" i="1" s="1"/>
  <c r="O453" i="1" l="1"/>
  <c r="L452" i="1"/>
  <c r="A452" i="1" s="1"/>
  <c r="L362" i="1"/>
  <c r="A362" i="1" s="1"/>
  <c r="O363" i="1"/>
  <c r="L453" i="1" l="1"/>
  <c r="A453" i="1" s="1"/>
  <c r="O454" i="1"/>
  <c r="L363" i="1"/>
  <c r="A363" i="1" s="1"/>
  <c r="O364" i="1"/>
  <c r="L454" i="1" l="1"/>
  <c r="A454" i="1" s="1"/>
  <c r="O455" i="1"/>
  <c r="L364" i="1"/>
  <c r="A364" i="1" s="1"/>
  <c r="O365" i="1"/>
  <c r="O456" i="1" l="1"/>
  <c r="L455" i="1"/>
  <c r="A455" i="1" s="1"/>
  <c r="O366" i="1"/>
  <c r="L365" i="1"/>
  <c r="A365" i="1" s="1"/>
  <c r="L456" i="1" l="1"/>
  <c r="A456" i="1" s="1"/>
  <c r="O457" i="1"/>
  <c r="L366" i="1"/>
  <c r="A366" i="1" s="1"/>
  <c r="O367" i="1"/>
  <c r="L457" i="1" l="1"/>
  <c r="A457" i="1" s="1"/>
  <c r="O458" i="1"/>
  <c r="O368" i="1"/>
  <c r="L367" i="1"/>
  <c r="A367" i="1" s="1"/>
  <c r="O459" i="1" l="1"/>
  <c r="L458" i="1"/>
  <c r="A458" i="1" s="1"/>
  <c r="L368" i="1"/>
  <c r="A368" i="1" s="1"/>
  <c r="O369" i="1"/>
  <c r="L459" i="1" l="1"/>
  <c r="A459" i="1" s="1"/>
  <c r="O460" i="1"/>
  <c r="L369" i="1"/>
  <c r="A369" i="1" s="1"/>
  <c r="O370" i="1"/>
  <c r="L460" i="1" l="1"/>
  <c r="A460" i="1" s="1"/>
  <c r="O461" i="1"/>
  <c r="O371" i="1"/>
  <c r="L370" i="1"/>
  <c r="A370" i="1" s="1"/>
  <c r="O462" i="1" l="1"/>
  <c r="L461" i="1"/>
  <c r="A461" i="1" s="1"/>
  <c r="L371" i="1"/>
  <c r="A371" i="1" s="1"/>
  <c r="O372" i="1"/>
  <c r="L462" i="1" l="1"/>
  <c r="A462" i="1" s="1"/>
  <c r="O463" i="1"/>
  <c r="O373" i="1"/>
  <c r="L372" i="1"/>
  <c r="A372" i="1" s="1"/>
  <c r="L463" i="1" l="1"/>
  <c r="A463" i="1" s="1"/>
  <c r="O464" i="1"/>
  <c r="L373" i="1"/>
  <c r="A373" i="1" s="1"/>
  <c r="O374" i="1"/>
  <c r="O465" i="1" l="1"/>
  <c r="L464" i="1"/>
  <c r="A464" i="1" s="1"/>
  <c r="L374" i="1"/>
  <c r="A374" i="1" s="1"/>
  <c r="O375" i="1"/>
  <c r="L465" i="1" l="1"/>
  <c r="A465" i="1" s="1"/>
  <c r="O466" i="1"/>
  <c r="L375" i="1"/>
  <c r="A375" i="1" s="1"/>
  <c r="O376" i="1"/>
  <c r="L466" i="1" l="1"/>
  <c r="A466" i="1" s="1"/>
  <c r="O467" i="1"/>
  <c r="L376" i="1"/>
  <c r="A376" i="1" s="1"/>
  <c r="O377" i="1"/>
  <c r="O468" i="1" l="1"/>
  <c r="L467" i="1"/>
  <c r="A467" i="1" s="1"/>
  <c r="O378" i="1"/>
  <c r="L377" i="1"/>
  <c r="A377" i="1" s="1"/>
  <c r="L468" i="1" l="1"/>
  <c r="A468" i="1" s="1"/>
  <c r="O469" i="1"/>
  <c r="L378" i="1"/>
  <c r="A378" i="1" s="1"/>
  <c r="O379" i="1"/>
  <c r="L469" i="1" l="1"/>
  <c r="A469" i="1" s="1"/>
  <c r="O470" i="1"/>
  <c r="O380" i="1"/>
  <c r="L379" i="1"/>
  <c r="A379" i="1" s="1"/>
  <c r="O471" i="1" l="1"/>
  <c r="L470" i="1"/>
  <c r="A470" i="1" s="1"/>
  <c r="L380" i="1"/>
  <c r="A380" i="1" s="1"/>
  <c r="O381" i="1"/>
  <c r="L471" i="1" l="1"/>
  <c r="A471" i="1" s="1"/>
  <c r="O472" i="1"/>
  <c r="L381" i="1"/>
  <c r="A381" i="1" s="1"/>
  <c r="O382" i="1"/>
  <c r="L472" i="1" l="1"/>
  <c r="A472" i="1" s="1"/>
  <c r="O473" i="1"/>
  <c r="O383" i="1"/>
  <c r="L382" i="1"/>
  <c r="A382" i="1" s="1"/>
  <c r="O474" i="1" l="1"/>
  <c r="L473" i="1"/>
  <c r="A473" i="1" s="1"/>
  <c r="L383" i="1"/>
  <c r="A383" i="1" s="1"/>
  <c r="O384" i="1"/>
  <c r="L474" i="1" l="1"/>
  <c r="A474" i="1" s="1"/>
  <c r="O475" i="1"/>
  <c r="O385" i="1"/>
  <c r="L384" i="1"/>
  <c r="A384" i="1" s="1"/>
  <c r="L475" i="1" l="1"/>
  <c r="A475" i="1" s="1"/>
  <c r="O476" i="1"/>
  <c r="L385" i="1"/>
  <c r="A385" i="1" s="1"/>
  <c r="O386" i="1"/>
  <c r="O477" i="1" l="1"/>
  <c r="L477" i="1" s="1"/>
  <c r="A477" i="1" s="1"/>
  <c r="L476" i="1"/>
  <c r="A476" i="1" s="1"/>
  <c r="O387" i="1"/>
  <c r="L386" i="1"/>
  <c r="A386" i="1" s="1"/>
  <c r="L387" i="1" l="1"/>
  <c r="A387" i="1" s="1"/>
  <c r="O388" i="1"/>
  <c r="L388" i="1" l="1"/>
  <c r="A388" i="1" s="1"/>
  <c r="O389" i="1"/>
  <c r="O390" i="1" l="1"/>
  <c r="L389" i="1"/>
  <c r="A389" i="1" s="1"/>
  <c r="L390" i="1" l="1"/>
  <c r="A390" i="1" s="1"/>
  <c r="O391" i="1"/>
  <c r="L391" i="1" l="1"/>
  <c r="A391" i="1" s="1"/>
  <c r="O392" i="1"/>
  <c r="L392" i="1" l="1"/>
  <c r="A392" i="1" s="1"/>
  <c r="O393" i="1"/>
  <c r="L393" i="1" l="1"/>
  <c r="A393" i="1" s="1"/>
  <c r="O394" i="1"/>
  <c r="L394" i="1" l="1"/>
  <c r="A394" i="1" s="1"/>
  <c r="O395" i="1"/>
  <c r="O396" i="1" l="1"/>
  <c r="L395" i="1"/>
  <c r="A395" i="1" s="1"/>
  <c r="L396" i="1" l="1"/>
  <c r="A396" i="1" s="1"/>
  <c r="O397" i="1"/>
  <c r="L397" i="1" l="1"/>
  <c r="A397" i="1" s="1"/>
  <c r="O398" i="1"/>
  <c r="L398" i="1" l="1"/>
  <c r="A398" i="1" s="1"/>
  <c r="O399" i="1"/>
  <c r="L399" i="1" l="1"/>
  <c r="A399" i="1" s="1"/>
  <c r="O400" i="1"/>
  <c r="L400" i="1" l="1"/>
  <c r="A400" i="1" s="1"/>
  <c r="O401" i="1"/>
  <c r="O402" i="1" l="1"/>
  <c r="L401" i="1"/>
  <c r="A401" i="1" s="1"/>
  <c r="L402" i="1" l="1"/>
  <c r="A402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 shapeId="0">
      <text>
        <r>
          <rPr>
            <sz val="10"/>
            <rFont val="Arial"/>
            <family val="2"/>
          </rPr>
          <t>No of habitable floors</t>
        </r>
      </text>
    </comment>
    <comment ref="F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<sst xmlns="http://schemas.openxmlformats.org/spreadsheetml/2006/main" count="898" uniqueCount="268">
  <si>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</si>
  <si>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</si>
  <si>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</si>
  <si>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</si>
  <si>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</si>
  <si>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</si>
  <si>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</si>
  <si>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</si>
  <si>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</si>
  <si>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</si>
  <si>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</si>
  <si>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</si>
  <si>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</si>
  <si>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</si>
  <si>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</si>
  <si>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</si>
  <si>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</si>
  <si>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</si>
  <si>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</si>
  <si>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</si>
  <si>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</si>
  <si>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</si>
  <si>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</si>
  <si>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</si>
  <si>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</si>
  <si>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</si>
  <si>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</si>
  <si>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</si>
  <si>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</si>
  <si>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</si>
  <si>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</si>
  <si>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</si>
  <si>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</si>
  <si>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</si>
  <si>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</si>
  <si>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</si>
  <si>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</si>
  <si>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</si>
  <si>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</si>
  <si>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</si>
  <si>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</si>
  <si>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</si>
  <si>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</si>
  <si>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</si>
  <si>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</si>
  <si>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</si>
  <si>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</si>
  <si>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</si>
  <si>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</si>
  <si>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</si>
  <si>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</si>
  <si>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</si>
  <si>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</si>
  <si>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</si>
  <si>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</si>
  <si>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</si>
  <si>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</si>
  <si>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</si>
  <si>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</si>
  <si>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</si>
  <si>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</si>
  <si>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</si>
  <si>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</si>
  <si>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</si>
  <si>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</si>
  <si>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</si>
  <si>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</si>
  <si>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</si>
  <si>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</si>
  <si>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</si>
  <si>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</si>
  <si>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</si>
  <si>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</si>
  <si>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</si>
  <si>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</si>
  <si>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</si>
  <si>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</si>
  <si>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</si>
  <si>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</si>
  <si>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</si>
  <si>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</si>
  <si>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</si>
  <si>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</si>
  <si>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</si>
  <si>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</si>
  <si>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</si>
  <si>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</si>
  <si>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</si>
  <si>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</si>
  <si>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</si>
  <si>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</si>
  <si>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</si>
  <si>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</si>
  <si>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</si>
  <si>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</si>
  <si>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</si>
  <si>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</si>
  <si>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</si>
  <si>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</si>
  <si>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</si>
  <si>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</si>
  <si>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</si>
  <si>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</si>
  <si>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</si>
  <si>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</si>
  <si>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</si>
  <si>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</si>
  <si>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</si>
  <si>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</si>
  <si>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</si>
  <si>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</si>
  <si>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</si>
  <si>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</si>
  <si>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</si>
  <si>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</si>
  <si>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</si>
  <si>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</si>
  <si>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</si>
  <si>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</si>
  <si>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</si>
  <si>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</si>
  <si>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</si>
  <si>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</si>
  <si>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</si>
  <si>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</si>
  <si>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</si>
  <si>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</si>
  <si>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Legal Services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</si>
  <si>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</si>
  <si>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</si>
  <si>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</si>
  <si>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</si>
  <si>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</si>
  <si>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</si>
  <si>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</si>
  <si>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</si>
  <si>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</si>
  <si>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</si>
  <si>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</si>
  <si>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</si>
  <si>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</si>
  <si>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</si>
  <si>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</si>
  <si>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</si>
  <si>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</si>
  <si>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</si>
  <si>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</si>
  <si>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</si>
  <si>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</si>
  <si>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</si>
  <si>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</si>
  <si>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</si>
  <si>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</si>
  <si>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</si>
  <si>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</si>
  <si>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</si>
  <si>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 xml:space="preserve"> &amp; 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</si>
  <si>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</si>
  <si>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</si>
  <si>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</si>
  <si>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</si>
  <si>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</si>
  <si>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</si>
  <si>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</si>
  <si>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</si>
  <si>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</si>
  <si>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</si>
  <si>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</si>
  <si>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</si>
  <si>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</si>
  <si>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</si>
  <si>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</si>
  <si>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</si>
  <si>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</si>
  <si>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</si>
  <si>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</si>
  <si>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</si>
  <si>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</si>
  <si>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</si>
  <si>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</si>
  <si>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</si>
  <si>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</si>
  <si>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</si>
  <si>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</si>
  <si>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</si>
  <si>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</si>
  <si>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External Plaster &amp; Plumbing &amp; Painting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</si>
  <si>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</si>
  <si>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</si>
  <si>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</si>
  <si>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</si>
  <si>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</si>
  <si>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B Wing = G + 5th Floor</t>
  </si>
  <si>
    <t>C Wing = G + 5th Floor</t>
  </si>
  <si>
    <t xml:space="preserve">P51800029357
</t>
  </si>
  <si>
    <t>Andheri</t>
  </si>
  <si>
    <t>D, Final Plot No.16B, TPS VI</t>
  </si>
  <si>
    <t>Santacruz</t>
  </si>
  <si>
    <t>Mumbai</t>
  </si>
  <si>
    <t>As per RERA - 31/12/2028</t>
  </si>
  <si>
    <t>Sane Guruji Road</t>
  </si>
  <si>
    <t>Riddhi Siddhi Building</t>
  </si>
  <si>
    <t>022-61333333</t>
  </si>
  <si>
    <t>Pioneer Heritage Residency 2</t>
  </si>
  <si>
    <t>Linking Road</t>
  </si>
  <si>
    <t>Nursing Quarters</t>
  </si>
  <si>
    <t>1.8Km from Santacruz Railway Station</t>
  </si>
  <si>
    <t>Axis Goregaon</t>
  </si>
  <si>
    <t>Sub Plot No</t>
  </si>
  <si>
    <t>Share Money</t>
  </si>
  <si>
    <t>1100/-</t>
  </si>
  <si>
    <t>Electric Meter</t>
  </si>
  <si>
    <t>Water Meter</t>
  </si>
  <si>
    <t>50,000/-</t>
  </si>
  <si>
    <t>10,00,000/-</t>
  </si>
  <si>
    <t>We considered  Saleable area  as per our calculation.</t>
  </si>
  <si>
    <t>Approved Plans, CC, Sale plans. Cost Sheet</t>
  </si>
  <si>
    <t>SRA/ENG/633/HW/GL/AP/2-D</t>
  </si>
  <si>
    <t>1st to 3rd Basement Floor for Parking</t>
  </si>
  <si>
    <t>Lower Ground Floor for Commercial</t>
  </si>
  <si>
    <t>Shop</t>
  </si>
  <si>
    <t>Ground Floor for Commercial</t>
  </si>
  <si>
    <t>1st Floor for Commercial</t>
  </si>
  <si>
    <t>Office</t>
  </si>
  <si>
    <t>2nd &amp; 4th Floor</t>
  </si>
  <si>
    <t>3rd &amp; 5th Floor</t>
  </si>
  <si>
    <t>Shops - 134, Offices - 370</t>
  </si>
  <si>
    <t>Commercial</t>
  </si>
  <si>
    <t>25,000/-</t>
  </si>
  <si>
    <t>We considered Gross carpet area = Net carpet.</t>
  </si>
  <si>
    <t>Shops</t>
  </si>
  <si>
    <t>35000/-</t>
  </si>
  <si>
    <t>Recommended rate of the Lower Ground Floor shop Per Sq. Ft. ( on Saleable area)</t>
  </si>
  <si>
    <t>Recommended rate of the Upper Ground Floor shop Per Sq. Ft. ( on Saleable area)</t>
  </si>
  <si>
    <t>Basement</t>
  </si>
  <si>
    <t>Piling Work in process</t>
  </si>
  <si>
    <t>Basement 1</t>
  </si>
  <si>
    <t>Basement 2</t>
  </si>
  <si>
    <t>Basement 3</t>
  </si>
  <si>
    <t>Basement 4</t>
  </si>
  <si>
    <t>3B +  LG + GR + 1st to 5th Floor</t>
  </si>
  <si>
    <t xml:space="preserve">We have updated C.C (on 28/04/2022).
</t>
  </si>
  <si>
    <t>Valid Up to: This Plinth CC is Re-endorsed for top of Basement - 2 Excluding Lower Ground Floor as per Amended Approved Plans dated 31/03/2022</t>
  </si>
  <si>
    <t>Advance Maintenance Charges for 24 Months</t>
  </si>
  <si>
    <t>2,00,000/-</t>
  </si>
  <si>
    <t>Development Charges</t>
  </si>
  <si>
    <t>2,50,000/-</t>
  </si>
  <si>
    <t xml:space="preserve">Construction work has been done in stages, with part I plinths completed and part II excavation in process.
</t>
  </si>
  <si>
    <t>Options World</t>
  </si>
  <si>
    <t xml:space="preserve"> as per the meet person.</t>
  </si>
  <si>
    <t>Part I - 3B +  LG + GR + 1st to 5th Floor</t>
  </si>
  <si>
    <t>Part II  3B +  LG + GR + 1st to 5th Floor</t>
  </si>
  <si>
    <t>Average Of Part I &amp; Part II</t>
  </si>
  <si>
    <t>Akash sir asked for construction stage in parts &amp; remove Slow speed from Remark</t>
  </si>
  <si>
    <t>M/s.Dnd Realty Limited Liability Partnership</t>
  </si>
  <si>
    <t>Location link</t>
  </si>
  <si>
    <t>https://goo.gl/maps/znRMe4sUPgoxjpre9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</si>
  <si>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</si>
  <si>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Latitude,Longitude</t>
  </si>
  <si>
    <t>19.08962178,72.835260477</t>
  </si>
  <si>
    <t>Construction work is in process at the time of visit (Average Speed).</t>
  </si>
  <si>
    <t>Tushar Bhuwad</t>
  </si>
  <si>
    <t>32000 to 34000 aakash &amp; Shailesh on 26/11/2024.</t>
  </si>
  <si>
    <t>34000/-</t>
  </si>
  <si>
    <t xml:space="preserve">Recommended Rates/Other Charges of the Property have been revised on 26/11/2024
</t>
  </si>
  <si>
    <t>Shruti Tathare</t>
  </si>
  <si>
    <t xml:space="preserve">Construction work is the same as last visit (dtd.10/01/2025), but work is in process at the time of the visit. (Slow Speed)
</t>
  </si>
  <si>
    <t xml:space="preserve">Construction work goes beyond approved C.C. Please provide revised approved C.C &amp; approved plans.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</si>
</sst>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4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7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67" fontId="7" fillId="0" borderId="0" xfId="1" applyNumberFormat="1" applyFont="1"/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24" fillId="4" borderId="2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 applyProtection="1">
      <alignment horizontal="center" vertical="center" wrapText="1"/>
      <protection locked="0"/>
    </xf>
    <xf numFmtId="165" fontId="24" fillId="5" borderId="25" xfId="0" applyNumberFormat="1" applyFont="1" applyFill="1" applyBorder="1" applyAlignment="1">
      <alignment horizontal="center" vertical="center" wrapText="1"/>
    </xf>
    <xf numFmtId="0" fontId="24" fillId="6" borderId="25" xfId="0" applyFont="1" applyFill="1" applyBorder="1" applyAlignment="1" applyProtection="1">
      <alignment horizontal="center" vertical="center" wrapText="1"/>
      <protection locked="0"/>
    </xf>
    <xf numFmtId="0" fontId="24" fillId="7" borderId="25" xfId="0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1" fontId="24" fillId="8" borderId="25" xfId="0" applyNumberFormat="1" applyFont="1" applyFill="1" applyBorder="1" applyAlignment="1">
      <alignment horizontal="center" vertical="center" wrapText="1"/>
    </xf>
    <xf numFmtId="0" fontId="17" fillId="0" borderId="13" xfId="0" applyFont="1" applyBorder="1" applyProtection="1">
      <protection hidden="1"/>
    </xf>
    <xf numFmtId="1" fontId="24" fillId="5" borderId="25" xfId="0" applyNumberFormat="1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left" vertical="top" wrapText="1"/>
    </xf>
    <xf numFmtId="0" fontId="24" fillId="5" borderId="25" xfId="0" applyFont="1" applyFill="1" applyBorder="1" applyAlignment="1">
      <alignment horizontal="center" vertical="top" wrapText="1"/>
    </xf>
    <xf numFmtId="0" fontId="24" fillId="5" borderId="25" xfId="0" applyFont="1" applyFill="1" applyBorder="1" applyAlignment="1" applyProtection="1">
      <alignment horizontal="center" vertical="top" wrapText="1"/>
      <protection locked="0"/>
    </xf>
    <xf numFmtId="165" fontId="24" fillId="5" borderId="25" xfId="0" applyNumberFormat="1" applyFont="1" applyFill="1" applyBorder="1" applyAlignment="1">
      <alignment horizontal="center" vertical="top" wrapText="1"/>
    </xf>
    <xf numFmtId="0" fontId="25" fillId="4" borderId="25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4" xfId="0" applyBorder="1"/>
    <xf numFmtId="0" fontId="0" fillId="0" borderId="15" xfId="0" applyBorder="1"/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6" fillId="0" borderId="0" xfId="1" applyNumberFormat="1" applyFont="1"/>
    <xf numFmtId="0" fontId="7" fillId="2" borderId="1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0" fillId="0" borderId="13" xfId="0" applyNumberFormat="1" applyBorder="1"/>
    <xf numFmtId="1" fontId="0" fillId="0" borderId="0" xfId="0" applyNumberFormat="1"/>
    <xf numFmtId="165" fontId="0" fillId="0" borderId="0" xfId="0" applyNumberFormat="1"/>
    <xf numFmtId="1" fontId="0" fillId="0" borderId="13" xfId="0" applyNumberFormat="1" applyBorder="1" applyAlignment="1">
      <alignment horizontal="right"/>
    </xf>
    <xf numFmtId="0" fontId="0" fillId="0" borderId="13" xfId="0" applyBorder="1"/>
    <xf numFmtId="0" fontId="17" fillId="0" borderId="14" xfId="0" applyFont="1" applyBorder="1" applyProtection="1">
      <protection hidden="1"/>
    </xf>
    <xf numFmtId="9" fontId="17" fillId="0" borderId="14" xfId="0" applyNumberFormat="1" applyFont="1" applyBorder="1" applyProtection="1">
      <protection hidden="1"/>
    </xf>
    <xf numFmtId="1" fontId="0" fillId="0" borderId="15" xfId="0" applyNumberForma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9" fontId="7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0" fontId="7" fillId="0" borderId="3" xfId="1" applyFont="1" applyBorder="1" applyAlignment="1" applyProtection="1">
      <alignment horizontal="center" wrapText="1"/>
      <protection locked="0"/>
    </xf>
    <xf numFmtId="9" fontId="13" fillId="9" borderId="34" xfId="1" applyNumberFormat="1" applyFont="1" applyFill="1" applyBorder="1" applyAlignment="1" applyProtection="1">
      <alignment horizontal="center" vertical="center" wrapText="1"/>
      <protection locked="0"/>
    </xf>
    <xf numFmtId="9" fontId="13" fillId="9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9" borderId="0" xfId="1" applyFont="1" applyFill="1"/>
    <xf numFmtId="0" fontId="6" fillId="0" borderId="0" xfId="1" applyFont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31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32" xfId="1" applyFont="1" applyBorder="1" applyAlignment="1" applyProtection="1">
      <alignment horizontal="left" vertical="top"/>
      <protection locked="0"/>
    </xf>
    <xf numFmtId="0" fontId="15" fillId="0" borderId="22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9" borderId="4" xfId="1" applyFont="1" applyFill="1" applyBorder="1" applyAlignment="1" applyProtection="1">
      <alignment horizontal="center" vertical="top" wrapText="1"/>
      <protection locked="0"/>
    </xf>
    <xf numFmtId="0" fontId="13" fillId="9" borderId="9" xfId="1" applyFont="1" applyFill="1" applyBorder="1" applyAlignment="1" applyProtection="1">
      <alignment horizontal="center" vertical="top" wrapText="1"/>
      <protection locked="0"/>
    </xf>
    <xf numFmtId="0" fontId="13" fillId="9" borderId="33" xfId="1" applyFont="1" applyFill="1" applyBorder="1" applyAlignment="1" applyProtection="1">
      <alignment horizontal="center" vertical="center" wrapText="1"/>
      <protection locked="0"/>
    </xf>
    <xf numFmtId="0" fontId="13" fillId="9" borderId="34" xfId="1" applyFont="1" applyFill="1" applyBorder="1" applyAlignment="1" applyProtection="1">
      <alignment horizontal="center" vertical="center" wrapText="1"/>
      <protection locked="0"/>
    </xf>
    <xf numFmtId="0" fontId="13" fillId="9" borderId="35" xfId="1" applyFont="1" applyFill="1" applyBorder="1" applyAlignment="1" applyProtection="1">
      <alignment horizontal="center" vertical="center" wrapText="1"/>
      <protection locked="0"/>
    </xf>
    <xf numFmtId="0" fontId="13" fillId="9" borderId="36" xfId="1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27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564</xdr:row>
      <xdr:rowOff>39221</xdr:rowOff>
    </xdr:from>
    <xdr:to>
      <xdr:col>7</xdr:col>
      <xdr:colOff>455059</xdr:colOff>
      <xdr:row>583</xdr:row>
      <xdr:rowOff>166811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9100" y="48818427"/>
          <a:ext cx="6064724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381000</xdr:colOff>
      <xdr:row>543</xdr:row>
      <xdr:rowOff>179295</xdr:rowOff>
    </xdr:from>
    <xdr:to>
      <xdr:col>7</xdr:col>
      <xdr:colOff>416958</xdr:colOff>
      <xdr:row>563</xdr:row>
      <xdr:rowOff>105178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44722677"/>
          <a:ext cx="6064723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51546</xdr:colOff>
      <xdr:row>500</xdr:row>
      <xdr:rowOff>69663</xdr:rowOff>
    </xdr:from>
    <xdr:to>
      <xdr:col>7</xdr:col>
      <xdr:colOff>714556</xdr:colOff>
      <xdr:row>534</xdr:row>
      <xdr:rowOff>10713</xdr:rowOff>
    </xdr:to>
    <xdr:grpSp>
      <xdr:nvGrpSpPr>
        <xdr:cNvPr id="5" name="Group 4"/>
        <xdr:cNvGrpSpPr/>
      </xdr:nvGrpSpPr>
      <xdr:grpSpPr>
        <a:xfrm>
          <a:off x="51546" y="103006898"/>
          <a:ext cx="6288363" cy="6787844"/>
          <a:chOff x="85164" y="102648310"/>
          <a:chExt cx="6288363" cy="6787844"/>
        </a:xfrm>
      </xdr:grpSpPr>
      <xdr:pic>
        <xdr:nvPicPr>
          <xdr:cNvPr id="41" name="Picture 40" descr="https://vsjcllp.vsjadon.com/upload/insp-22609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64441" y="107273912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2609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43519" y="105028253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2609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4469" y="102661759"/>
            <a:ext cx="3070374" cy="230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2609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164" y="105032921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26092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1184" y="10727615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26092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2287" y="102648310"/>
            <a:ext cx="3070374" cy="230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26092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58908" y="10727167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26092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55777" y="105037217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197222</xdr:colOff>
      <xdr:row>500</xdr:row>
      <xdr:rowOff>103281</xdr:rowOff>
    </xdr:from>
    <xdr:to>
      <xdr:col>1</xdr:col>
      <xdr:colOff>180590</xdr:colOff>
      <xdr:row>502</xdr:row>
      <xdr:rowOff>63899</xdr:rowOff>
    </xdr:to>
    <xdr:sp macro="" textlink="">
      <xdr:nvSpPr>
        <xdr:cNvPr id="51" name="TextBox 12"/>
        <xdr:cNvSpPr txBox="1"/>
      </xdr:nvSpPr>
      <xdr:spPr>
        <a:xfrm>
          <a:off x="197222" y="102614693"/>
          <a:ext cx="745368" cy="364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ysClr val="windowText" lastClr="000000"/>
              </a:solidFill>
            </a:rPr>
            <a:t>Part I </a:t>
          </a:r>
          <a:endParaRPr lang="en-IN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96368</xdr:colOff>
      <xdr:row>502</xdr:row>
      <xdr:rowOff>58457</xdr:rowOff>
    </xdr:from>
    <xdr:to>
      <xdr:col>7</xdr:col>
      <xdr:colOff>156881</xdr:colOff>
      <xdr:row>504</xdr:row>
      <xdr:rowOff>30282</xdr:rowOff>
    </xdr:to>
    <xdr:sp macro="" textlink="">
      <xdr:nvSpPr>
        <xdr:cNvPr id="52" name="TextBox 12"/>
        <xdr:cNvSpPr txBox="1"/>
      </xdr:nvSpPr>
      <xdr:spPr>
        <a:xfrm>
          <a:off x="4937309" y="102973281"/>
          <a:ext cx="844925" cy="3640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ysClr val="windowText" lastClr="000000"/>
              </a:solidFill>
            </a:rPr>
            <a:t>Part II </a:t>
          </a:r>
          <a:endParaRPr lang="en-IN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nRMe4sUPgoxjpre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543"/>
  <sheetViews>
    <sheetView tabSelected="1" showWhiteSpace="0" view="pageBreakPreview" zoomScale="85" zoomScaleNormal="100" zoomScaleSheetLayoutView="85" zoomScalePageLayoutView="120" workbookViewId="0">
      <selection activeCell="K12" sqref="K12"/>
    </sheetView>
  </sheetViews>
  <sheetFormatPr defaultColWidth="9.140625" defaultRowHeight="15.75" x14ac:dyDescent="0.25"/>
  <cols>
    <col min="1" max="1" width="11.42578125" style="17" customWidth="1"/>
    <col min="2" max="2" width="12" style="17" customWidth="1"/>
    <col min="3" max="3" width="12.7109375" style="17" customWidth="1"/>
    <col min="4" max="4" width="12.85546875" style="17" customWidth="1"/>
    <col min="5" max="7" width="11.7109375" style="17" customWidth="1"/>
    <col min="8" max="8" width="12.42578125" style="17" customWidth="1"/>
    <col min="9" max="9" width="20.42578125" style="8" customWidth="1"/>
    <col min="10" max="10" width="11.42578125" style="8" customWidth="1"/>
    <col min="11" max="11" width="10.5703125" style="8" bestFit="1" customWidth="1"/>
    <col min="12" max="12" width="12.85546875" style="8" hidden="1" customWidth="1"/>
    <col min="13" max="14" width="9.140625" style="8" hidden="1" customWidth="1"/>
    <col min="15" max="15" width="10.7109375" style="8" hidden="1" customWidth="1"/>
    <col min="16" max="16" width="13.42578125" style="8" hidden="1" customWidth="1"/>
    <col min="17" max="19" width="9.140625" style="8"/>
    <col min="20" max="20" width="13.140625" style="8" bestFit="1" customWidth="1"/>
    <col min="21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9" ht="46.5" customHeight="1" x14ac:dyDescent="0.25">
      <c r="A1" s="167" t="s">
        <v>257</v>
      </c>
      <c r="B1" s="167"/>
      <c r="C1" s="167"/>
      <c r="D1" s="167"/>
      <c r="E1" s="167"/>
      <c r="F1" s="167"/>
      <c r="G1" s="167"/>
      <c r="H1" s="167"/>
    </row>
    <row r="2" spans="1:9" ht="16.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</row>
    <row r="3" spans="1:9" x14ac:dyDescent="0.25">
      <c r="A3" s="129" t="s">
        <v>1</v>
      </c>
      <c r="B3" s="129"/>
      <c r="C3" s="129"/>
      <c r="D3" s="129"/>
      <c r="E3" s="163" t="str">
        <f ca="1">TEXT(TODAY(),"DD/MM/YYYY")</f>
        <v>11/04/2025</v>
      </c>
      <c r="F3" s="163"/>
      <c r="G3" s="163"/>
      <c r="H3" s="163"/>
    </row>
    <row r="4" spans="1:9" ht="15" customHeight="1" x14ac:dyDescent="0.25">
      <c r="A4" s="129" t="s">
        <v>2</v>
      </c>
      <c r="B4" s="129"/>
      <c r="C4" s="129"/>
      <c r="D4" s="129"/>
      <c r="E4" s="168" t="s">
        <v>207</v>
      </c>
      <c r="F4" s="168"/>
      <c r="G4" s="168"/>
      <c r="H4" s="168"/>
    </row>
    <row r="5" spans="1:9" x14ac:dyDescent="0.25">
      <c r="A5" s="129" t="s">
        <v>3</v>
      </c>
      <c r="B5" s="129"/>
      <c r="C5" s="129"/>
      <c r="D5" s="129"/>
      <c r="E5" s="163">
        <v>45754</v>
      </c>
      <c r="F5" s="163"/>
      <c r="G5" s="163"/>
      <c r="H5" s="163"/>
    </row>
    <row r="6" spans="1:9" ht="16.5" customHeight="1" x14ac:dyDescent="0.25">
      <c r="A6" s="129" t="s">
        <v>4</v>
      </c>
      <c r="B6" s="129"/>
      <c r="C6" s="129"/>
      <c r="D6" s="129"/>
      <c r="E6" s="110" t="s">
        <v>254</v>
      </c>
      <c r="F6" s="110"/>
      <c r="G6" s="110"/>
      <c r="H6" s="110"/>
    </row>
    <row r="7" spans="1:9" ht="15" customHeight="1" x14ac:dyDescent="0.25">
      <c r="A7" s="129" t="s">
        <v>5</v>
      </c>
      <c r="B7" s="129"/>
      <c r="C7" s="129"/>
      <c r="D7" s="129"/>
      <c r="E7" s="110" t="str">
        <f>E6</f>
        <v>M/s.Dnd Realty Limited Liability Partnership</v>
      </c>
      <c r="F7" s="110"/>
      <c r="G7" s="110"/>
      <c r="H7" s="110"/>
    </row>
    <row r="8" spans="1:9" x14ac:dyDescent="0.25">
      <c r="A8" s="129" t="s">
        <v>6</v>
      </c>
      <c r="B8" s="129"/>
      <c r="C8" s="129"/>
      <c r="D8" s="129"/>
      <c r="E8" s="155" t="s">
        <v>248</v>
      </c>
      <c r="F8" s="155"/>
      <c r="G8" s="155"/>
      <c r="H8" s="155"/>
    </row>
    <row r="9" spans="1:9" x14ac:dyDescent="0.25">
      <c r="A9" s="129" t="s">
        <v>157</v>
      </c>
      <c r="B9" s="129"/>
      <c r="C9" s="129"/>
      <c r="D9" s="129"/>
      <c r="E9" s="129" t="s">
        <v>202</v>
      </c>
      <c r="F9" s="129"/>
      <c r="G9" s="129"/>
      <c r="H9" s="129"/>
    </row>
    <row r="10" spans="1:9" x14ac:dyDescent="0.25">
      <c r="A10" s="122" t="s">
        <v>7</v>
      </c>
      <c r="B10" s="122"/>
      <c r="C10" s="122"/>
      <c r="D10" s="122"/>
      <c r="E10" s="122" t="s">
        <v>158</v>
      </c>
      <c r="F10" s="122"/>
      <c r="G10" s="122"/>
      <c r="H10" s="122"/>
    </row>
    <row r="11" spans="1:9" x14ac:dyDescent="0.25">
      <c r="A11" s="129" t="s">
        <v>8</v>
      </c>
      <c r="B11" s="129"/>
      <c r="C11" s="129"/>
      <c r="D11" s="129"/>
      <c r="E11" s="164" t="s">
        <v>216</v>
      </c>
      <c r="F11" s="164"/>
      <c r="G11" s="164"/>
      <c r="H11" s="164"/>
    </row>
    <row r="12" spans="1:9" x14ac:dyDescent="0.25">
      <c r="A12" s="129" t="s">
        <v>9</v>
      </c>
      <c r="B12" s="129"/>
      <c r="C12" s="129"/>
      <c r="D12" s="129"/>
      <c r="E12" s="164" t="s">
        <v>194</v>
      </c>
      <c r="F12" s="122"/>
      <c r="G12" s="122"/>
      <c r="H12" s="122"/>
    </row>
    <row r="13" spans="1:9" ht="34.5" customHeight="1" x14ac:dyDescent="0.25">
      <c r="A13" s="164" t="s">
        <v>10</v>
      </c>
      <c r="B13" s="164"/>
      <c r="C13" s="16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Options World, Sub Plot No.D, Final Plot No.16B, TPS VI, near Riddhi Siddhi Building, Sane Guruji Road, Santacruz, Santacruz, Andheri, Mumbai - 400054.</v>
      </c>
      <c r="D13" s="164"/>
      <c r="E13" s="164"/>
      <c r="F13" s="164"/>
      <c r="G13" s="164"/>
      <c r="H13" s="164"/>
    </row>
    <row r="14" spans="1:9" ht="15.75" customHeight="1" x14ac:dyDescent="0.25">
      <c r="A14" s="164" t="s">
        <v>208</v>
      </c>
      <c r="B14" s="164"/>
      <c r="C14" s="169" t="s">
        <v>196</v>
      </c>
      <c r="D14" s="170"/>
      <c r="E14" s="170"/>
      <c r="F14" s="170"/>
      <c r="G14" s="170"/>
      <c r="H14" s="171"/>
      <c r="I14"/>
    </row>
    <row r="15" spans="1:9" ht="15.75" customHeight="1" x14ac:dyDescent="0.25">
      <c r="A15" s="164" t="s">
        <v>11</v>
      </c>
      <c r="B15" s="164"/>
      <c r="C15" s="122" t="s">
        <v>200</v>
      </c>
      <c r="D15" s="122"/>
      <c r="E15" s="164" t="s">
        <v>101</v>
      </c>
      <c r="F15" s="164"/>
      <c r="G15" s="164" t="s">
        <v>197</v>
      </c>
      <c r="H15" s="164"/>
    </row>
    <row r="16" spans="1:9" x14ac:dyDescent="0.25">
      <c r="A16" s="122" t="s">
        <v>13</v>
      </c>
      <c r="B16" s="122"/>
      <c r="C16" s="164" t="s">
        <v>197</v>
      </c>
      <c r="D16" s="164"/>
      <c r="E16" s="164" t="s">
        <v>12</v>
      </c>
      <c r="F16" s="164"/>
      <c r="G16" s="165" t="s">
        <v>198</v>
      </c>
      <c r="H16" s="165"/>
    </row>
    <row r="17" spans="1:8" x14ac:dyDescent="0.25">
      <c r="A17" s="122" t="s">
        <v>102</v>
      </c>
      <c r="B17" s="122"/>
      <c r="C17" s="164" t="s">
        <v>195</v>
      </c>
      <c r="D17" s="164"/>
      <c r="E17" s="164" t="s">
        <v>14</v>
      </c>
      <c r="F17" s="164"/>
      <c r="G17" s="164">
        <v>400054</v>
      </c>
      <c r="H17" s="164"/>
    </row>
    <row r="18" spans="1:8" ht="32.25" customHeight="1" x14ac:dyDescent="0.25">
      <c r="A18" s="122" t="s">
        <v>159</v>
      </c>
      <c r="B18" s="122"/>
      <c r="C18" s="166" t="s">
        <v>201</v>
      </c>
      <c r="D18" s="166"/>
      <c r="E18" s="164" t="s">
        <v>15</v>
      </c>
      <c r="F18" s="164"/>
      <c r="G18" s="164" t="s">
        <v>206</v>
      </c>
      <c r="H18" s="164"/>
    </row>
    <row r="19" spans="1:8" ht="15" customHeight="1" x14ac:dyDescent="0.25">
      <c r="A19" s="110" t="s">
        <v>106</v>
      </c>
      <c r="B19" s="110"/>
      <c r="C19" s="110"/>
      <c r="D19" s="110"/>
      <c r="E19" s="122" t="s">
        <v>16</v>
      </c>
      <c r="F19" s="122"/>
      <c r="G19" s="122"/>
      <c r="H19" s="122"/>
    </row>
    <row r="20" spans="1:8" ht="18.75" customHeight="1" x14ac:dyDescent="0.25">
      <c r="A20" s="110"/>
      <c r="B20" s="110"/>
      <c r="C20" s="110"/>
      <c r="D20" s="110"/>
      <c r="E20" s="122"/>
      <c r="F20" s="122"/>
      <c r="G20" s="122"/>
      <c r="H20" s="122"/>
    </row>
    <row r="21" spans="1:8" ht="15" customHeight="1" x14ac:dyDescent="0.25">
      <c r="A21" s="110" t="s">
        <v>17</v>
      </c>
      <c r="B21" s="110"/>
      <c r="C21" s="110"/>
      <c r="D21" s="110"/>
      <c r="E21" s="164" t="s">
        <v>18</v>
      </c>
      <c r="F21" s="164"/>
      <c r="G21" s="164"/>
      <c r="H21" s="164"/>
    </row>
    <row r="22" spans="1:8" ht="15" customHeight="1" x14ac:dyDescent="0.25">
      <c r="A22" s="129" t="s">
        <v>19</v>
      </c>
      <c r="B22" s="129"/>
      <c r="C22" s="129"/>
      <c r="D22" s="129"/>
      <c r="E22" s="164" t="str">
        <f>IF(AND(G16="Mumbai"),"Upper Class","Middle Class")</f>
        <v>Upper Class</v>
      </c>
      <c r="F22" s="164"/>
      <c r="G22" s="164"/>
      <c r="H22" s="164"/>
    </row>
    <row r="23" spans="1:8" x14ac:dyDescent="0.25">
      <c r="A23" s="129" t="s">
        <v>20</v>
      </c>
      <c r="B23" s="129"/>
      <c r="C23" s="129"/>
      <c r="D23" s="129"/>
      <c r="E23" s="164" t="s">
        <v>21</v>
      </c>
      <c r="F23" s="164"/>
      <c r="G23" s="164"/>
      <c r="H23" s="164"/>
    </row>
    <row r="24" spans="1:8" ht="15.75" customHeight="1" x14ac:dyDescent="0.25">
      <c r="A24" s="129" t="s">
        <v>22</v>
      </c>
      <c r="B24" s="129"/>
      <c r="C24" s="129"/>
      <c r="D24" s="129"/>
      <c r="E24" s="164" t="str">
        <f>IF(AND(G16="Mumbai"),"Developed","Developing")</f>
        <v>Developed</v>
      </c>
      <c r="F24" s="164"/>
      <c r="G24" s="164"/>
      <c r="H24" s="164"/>
    </row>
    <row r="25" spans="1:8" x14ac:dyDescent="0.25">
      <c r="A25" s="129" t="s">
        <v>23</v>
      </c>
      <c r="B25" s="129"/>
      <c r="C25" s="129"/>
      <c r="D25" s="129"/>
      <c r="E25" s="164" t="s">
        <v>24</v>
      </c>
      <c r="F25" s="164"/>
      <c r="G25" s="164"/>
      <c r="H25" s="164"/>
    </row>
    <row r="26" spans="1:8" x14ac:dyDescent="0.25">
      <c r="A26" s="129" t="s">
        <v>112</v>
      </c>
      <c r="B26" s="129"/>
      <c r="C26" s="129"/>
      <c r="D26" s="129"/>
      <c r="E26" s="164" t="s">
        <v>113</v>
      </c>
      <c r="F26" s="164"/>
      <c r="G26" s="164"/>
      <c r="H26" s="164"/>
    </row>
    <row r="27" spans="1:8" ht="15" customHeight="1" x14ac:dyDescent="0.25">
      <c r="A27" s="110" t="s">
        <v>33</v>
      </c>
      <c r="B27" s="110"/>
      <c r="C27" s="110"/>
      <c r="D27" s="110"/>
      <c r="E27" s="168" t="s">
        <v>227</v>
      </c>
      <c r="F27" s="168"/>
      <c r="G27" s="168"/>
      <c r="H27" s="168"/>
    </row>
    <row r="28" spans="1:8" x14ac:dyDescent="0.25">
      <c r="A28" s="110" t="s">
        <v>124</v>
      </c>
      <c r="B28" s="110"/>
      <c r="C28" s="110"/>
      <c r="D28" s="110"/>
      <c r="E28" s="110" t="s">
        <v>34</v>
      </c>
      <c r="F28" s="110"/>
      <c r="G28" s="110"/>
      <c r="H28" s="110"/>
    </row>
    <row r="29" spans="1:8" s="11" customFormat="1" x14ac:dyDescent="0.25">
      <c r="A29" s="172" t="s">
        <v>125</v>
      </c>
      <c r="B29" s="172"/>
      <c r="C29" s="158" t="s">
        <v>29</v>
      </c>
      <c r="D29" s="158"/>
      <c r="E29" s="158"/>
      <c r="F29" s="158" t="s">
        <v>31</v>
      </c>
      <c r="G29" s="158"/>
      <c r="H29" s="158"/>
    </row>
    <row r="30" spans="1:8" s="11" customFormat="1" x14ac:dyDescent="0.25">
      <c r="A30" s="154" t="s">
        <v>25</v>
      </c>
      <c r="B30" s="154" t="s">
        <v>30</v>
      </c>
      <c r="C30" s="157" t="s">
        <v>30</v>
      </c>
      <c r="D30" s="157"/>
      <c r="E30" s="157"/>
      <c r="F30" s="157" t="s">
        <v>203</v>
      </c>
      <c r="G30" s="157"/>
      <c r="H30" s="157"/>
    </row>
    <row r="31" spans="1:8" x14ac:dyDescent="0.25">
      <c r="A31" s="154" t="s">
        <v>26</v>
      </c>
      <c r="B31" s="154" t="s">
        <v>30</v>
      </c>
      <c r="C31" s="157" t="s">
        <v>30</v>
      </c>
      <c r="D31" s="157"/>
      <c r="E31" s="157"/>
      <c r="F31" s="157" t="s">
        <v>204</v>
      </c>
      <c r="G31" s="157"/>
      <c r="H31" s="157"/>
    </row>
    <row r="32" spans="1:8" s="11" customFormat="1" x14ac:dyDescent="0.25">
      <c r="A32" s="154" t="s">
        <v>28</v>
      </c>
      <c r="B32" s="154" t="s">
        <v>30</v>
      </c>
      <c r="C32" s="157" t="s">
        <v>30</v>
      </c>
      <c r="D32" s="157"/>
      <c r="E32" s="157"/>
      <c r="F32" s="157" t="s">
        <v>200</v>
      </c>
      <c r="G32" s="157"/>
      <c r="H32" s="157"/>
    </row>
    <row r="33" spans="1:8" x14ac:dyDescent="0.25">
      <c r="A33" s="154" t="s">
        <v>27</v>
      </c>
      <c r="B33" s="154" t="s">
        <v>30</v>
      </c>
      <c r="C33" s="157" t="s">
        <v>30</v>
      </c>
      <c r="D33" s="157"/>
      <c r="E33" s="157"/>
      <c r="F33" s="157" t="s">
        <v>205</v>
      </c>
      <c r="G33" s="157"/>
      <c r="H33" s="157"/>
    </row>
    <row r="34" spans="1:8" x14ac:dyDescent="0.25">
      <c r="A34" s="129" t="s">
        <v>32</v>
      </c>
      <c r="B34" s="129"/>
      <c r="C34" s="129"/>
      <c r="D34" s="129"/>
      <c r="E34" s="129"/>
      <c r="F34" s="129"/>
      <c r="G34" s="129"/>
      <c r="H34" s="129"/>
    </row>
    <row r="35" spans="1:8" ht="15.75" customHeight="1" x14ac:dyDescent="0.25">
      <c r="A35" s="115" t="s">
        <v>258</v>
      </c>
      <c r="B35" s="115"/>
      <c r="C35" s="162" t="s">
        <v>259</v>
      </c>
      <c r="D35" s="160"/>
      <c r="E35" s="160"/>
      <c r="F35" s="160"/>
      <c r="G35" s="160"/>
      <c r="H35" s="161"/>
    </row>
    <row r="36" spans="1:8" ht="15.75" customHeight="1" x14ac:dyDescent="0.25">
      <c r="A36" s="115" t="s">
        <v>255</v>
      </c>
      <c r="B36" s="115"/>
      <c r="C36" s="159" t="s">
        <v>256</v>
      </c>
      <c r="D36" s="160"/>
      <c r="E36" s="160"/>
      <c r="F36" s="160"/>
      <c r="G36" s="160"/>
      <c r="H36" s="161"/>
    </row>
    <row r="37" spans="1:8" x14ac:dyDescent="0.25">
      <c r="A37" s="155" t="s">
        <v>35</v>
      </c>
      <c r="B37" s="155"/>
      <c r="C37" s="155"/>
      <c r="D37" s="155"/>
      <c r="E37" s="155"/>
      <c r="F37" s="155"/>
      <c r="G37" s="155"/>
      <c r="H37" s="155"/>
    </row>
    <row r="38" spans="1:8" x14ac:dyDescent="0.25">
      <c r="A38" s="129" t="s">
        <v>36</v>
      </c>
      <c r="B38" s="129"/>
      <c r="C38" s="129"/>
      <c r="D38" s="129"/>
      <c r="E38" s="156">
        <v>5704.73</v>
      </c>
      <c r="F38" s="156"/>
      <c r="G38" s="156"/>
      <c r="H38" s="156"/>
    </row>
    <row r="39" spans="1:8" x14ac:dyDescent="0.25">
      <c r="A39" s="129" t="s">
        <v>37</v>
      </c>
      <c r="B39" s="129"/>
      <c r="C39" s="129"/>
      <c r="D39" s="129"/>
      <c r="E39" s="216">
        <v>1</v>
      </c>
      <c r="F39" s="216"/>
      <c r="G39" s="216"/>
      <c r="H39" s="216"/>
    </row>
    <row r="40" spans="1:8" x14ac:dyDescent="0.25">
      <c r="A40" s="129" t="s">
        <v>38</v>
      </c>
      <c r="B40" s="129"/>
      <c r="C40" s="129"/>
      <c r="D40" s="129"/>
      <c r="E40" s="216">
        <f>E42/E38-E39</f>
        <v>0.33032238160263505</v>
      </c>
      <c r="F40" s="216"/>
      <c r="G40" s="216"/>
      <c r="H40" s="216"/>
    </row>
    <row r="41" spans="1:8" x14ac:dyDescent="0.25">
      <c r="A41" s="129" t="s">
        <v>39</v>
      </c>
      <c r="B41" s="129"/>
      <c r="C41" s="129"/>
      <c r="D41" s="129"/>
      <c r="E41" s="216">
        <f>E39+E40</f>
        <v>1.3303223816026351</v>
      </c>
      <c r="F41" s="216"/>
      <c r="G41" s="216"/>
      <c r="H41" s="216"/>
    </row>
    <row r="42" spans="1:8" x14ac:dyDescent="0.25">
      <c r="A42" s="129" t="s">
        <v>123</v>
      </c>
      <c r="B42" s="129"/>
      <c r="C42" s="129"/>
      <c r="D42" s="129"/>
      <c r="E42" s="222">
        <v>7589.13</v>
      </c>
      <c r="F42" s="222"/>
      <c r="G42" s="222"/>
      <c r="H42" s="222"/>
    </row>
    <row r="43" spans="1:8" x14ac:dyDescent="0.25">
      <c r="A43" s="122" t="s">
        <v>40</v>
      </c>
      <c r="B43" s="122"/>
      <c r="C43" s="122"/>
      <c r="D43" s="122"/>
      <c r="E43" s="223" t="s">
        <v>158</v>
      </c>
      <c r="F43" s="223"/>
      <c r="G43" s="223"/>
      <c r="H43" s="223"/>
    </row>
    <row r="44" spans="1:8" x14ac:dyDescent="0.25">
      <c r="A44" s="155" t="s">
        <v>41</v>
      </c>
      <c r="B44" s="155"/>
      <c r="C44" s="155"/>
      <c r="D44" s="155"/>
      <c r="E44" s="155"/>
      <c r="F44" s="155"/>
      <c r="G44" s="155"/>
      <c r="H44" s="155"/>
    </row>
    <row r="45" spans="1:8" x14ac:dyDescent="0.25">
      <c r="A45" s="110" t="s">
        <v>42</v>
      </c>
      <c r="B45" s="110"/>
      <c r="C45" s="213" t="s">
        <v>217</v>
      </c>
      <c r="D45" s="213"/>
      <c r="E45" s="213"/>
      <c r="F45" s="70" t="s">
        <v>43</v>
      </c>
      <c r="G45" s="214">
        <v>44126</v>
      </c>
      <c r="H45" s="214"/>
    </row>
    <row r="46" spans="1:8" x14ac:dyDescent="0.25">
      <c r="A46" s="129" t="s">
        <v>44</v>
      </c>
      <c r="B46" s="129"/>
      <c r="C46" s="213" t="str">
        <f>C45</f>
        <v>SRA/ENG/633/HW/GL/AP/2-D</v>
      </c>
      <c r="D46" s="213"/>
      <c r="E46" s="213"/>
      <c r="F46" s="70" t="s">
        <v>43</v>
      </c>
      <c r="G46" s="214">
        <f>G45</f>
        <v>44126</v>
      </c>
      <c r="H46" s="214"/>
    </row>
    <row r="47" spans="1:8" s="10" customFormat="1" x14ac:dyDescent="0.25">
      <c r="A47" s="164" t="s">
        <v>45</v>
      </c>
      <c r="B47" s="164"/>
      <c r="C47" s="166" t="str">
        <f>C45</f>
        <v>SRA/ENG/633/HW/GL/AP/2-D</v>
      </c>
      <c r="D47" s="111"/>
      <c r="E47" s="111"/>
      <c r="F47" s="13" t="s">
        <v>43</v>
      </c>
      <c r="G47" s="221">
        <v>44651</v>
      </c>
      <c r="H47" s="221"/>
    </row>
    <row r="48" spans="1:8" s="10" customFormat="1" ht="36" customHeight="1" x14ac:dyDescent="0.25">
      <c r="A48" s="164"/>
      <c r="B48" s="164"/>
      <c r="C48" s="218" t="s">
        <v>242</v>
      </c>
      <c r="D48" s="219"/>
      <c r="E48" s="219"/>
      <c r="F48" s="219"/>
      <c r="G48" s="219"/>
      <c r="H48" s="220"/>
    </row>
    <row r="49" spans="1:11" x14ac:dyDescent="0.25">
      <c r="A49" s="130" t="s">
        <v>46</v>
      </c>
      <c r="B49" s="130"/>
      <c r="C49" s="209" t="s">
        <v>137</v>
      </c>
      <c r="D49" s="210"/>
      <c r="E49" s="210" t="s">
        <v>47</v>
      </c>
      <c r="F49" s="68" t="s">
        <v>43</v>
      </c>
      <c r="G49" s="212" t="s">
        <v>30</v>
      </c>
      <c r="H49" s="212"/>
    </row>
    <row r="50" spans="1:11" x14ac:dyDescent="0.25">
      <c r="A50" s="211" t="s">
        <v>49</v>
      </c>
      <c r="B50" s="211"/>
      <c r="C50" s="211"/>
      <c r="D50" s="211"/>
      <c r="E50" s="211"/>
      <c r="F50" s="211"/>
      <c r="G50" s="211"/>
      <c r="H50" s="211"/>
    </row>
    <row r="51" spans="1:11" x14ac:dyDescent="0.25">
      <c r="A51" s="110" t="s">
        <v>122</v>
      </c>
      <c r="B51" s="110"/>
      <c r="C51" s="110"/>
      <c r="D51" s="129">
        <f>E42</f>
        <v>7589.13</v>
      </c>
      <c r="E51" s="129"/>
      <c r="F51" s="129"/>
      <c r="G51" s="129"/>
      <c r="H51" s="129"/>
    </row>
    <row r="52" spans="1:11" x14ac:dyDescent="0.25">
      <c r="A52" s="164" t="s">
        <v>50</v>
      </c>
      <c r="B52" s="122"/>
      <c r="C52" s="122"/>
      <c r="D52" s="122" t="s">
        <v>226</v>
      </c>
      <c r="E52" s="122"/>
      <c r="F52" s="122"/>
      <c r="G52" s="122"/>
      <c r="H52" s="122"/>
      <c r="I52" s="44"/>
    </row>
    <row r="53" spans="1:11" ht="15.75" customHeight="1" x14ac:dyDescent="0.25">
      <c r="A53" s="116" t="s">
        <v>51</v>
      </c>
      <c r="B53" s="117"/>
      <c r="C53" s="217"/>
      <c r="D53" s="215" t="s">
        <v>240</v>
      </c>
      <c r="E53" s="215"/>
      <c r="F53" s="215"/>
      <c r="G53" s="215"/>
      <c r="H53" s="215"/>
    </row>
    <row r="54" spans="1:11" ht="15.75" customHeight="1" x14ac:dyDescent="0.25">
      <c r="A54" s="116" t="s">
        <v>120</v>
      </c>
      <c r="B54" s="117"/>
      <c r="C54" s="117"/>
      <c r="D54" s="122" t="s">
        <v>240</v>
      </c>
      <c r="E54" s="122"/>
      <c r="F54" s="122"/>
      <c r="G54" s="122"/>
      <c r="H54" s="122"/>
    </row>
    <row r="55" spans="1:11" ht="15.75" hidden="1" customHeight="1" x14ac:dyDescent="0.25">
      <c r="A55" s="118"/>
      <c r="B55" s="119"/>
      <c r="C55" s="119"/>
      <c r="D55" s="123" t="s">
        <v>192</v>
      </c>
      <c r="E55" s="124"/>
      <c r="F55" s="124"/>
      <c r="G55" s="124"/>
      <c r="H55" s="125"/>
    </row>
    <row r="56" spans="1:11" ht="15.75" hidden="1" customHeight="1" x14ac:dyDescent="0.25">
      <c r="A56" s="120"/>
      <c r="B56" s="121"/>
      <c r="C56" s="121"/>
      <c r="D56" s="126" t="s">
        <v>193</v>
      </c>
      <c r="E56" s="127"/>
      <c r="F56" s="127"/>
      <c r="G56" s="127"/>
      <c r="H56" s="128"/>
    </row>
    <row r="57" spans="1:11" ht="15.75" customHeight="1" x14ac:dyDescent="0.25">
      <c r="A57" s="129" t="s">
        <v>48</v>
      </c>
      <c r="B57" s="129"/>
      <c r="C57" s="129"/>
      <c r="D57" s="134" t="s">
        <v>199</v>
      </c>
      <c r="E57" s="134"/>
      <c r="F57" s="134"/>
      <c r="G57" s="134"/>
      <c r="H57" s="134"/>
      <c r="I57" s="43"/>
      <c r="J57" s="43"/>
      <c r="K57" s="44"/>
    </row>
    <row r="58" spans="1:11" ht="15.75" customHeight="1" x14ac:dyDescent="0.25">
      <c r="A58" s="129" t="s">
        <v>118</v>
      </c>
      <c r="B58" s="129"/>
      <c r="C58" s="129"/>
      <c r="D58" s="110" t="str">
        <f>(IF(G49="NA","60 Years After Completion",IF(G49&lt;&gt;"NA",""&amp;ROUNDUP((E3-G49)/360,0)&amp;" Years"," ")))</f>
        <v>60 Years After Completion</v>
      </c>
      <c r="E58" s="110"/>
      <c r="F58" s="110"/>
      <c r="G58" s="110"/>
      <c r="H58" s="110"/>
      <c r="I58" s="42"/>
    </row>
    <row r="59" spans="1:11" ht="15.75" customHeight="1" x14ac:dyDescent="0.25">
      <c r="A59" s="129" t="s">
        <v>119</v>
      </c>
      <c r="B59" s="129"/>
      <c r="C59" s="129"/>
      <c r="D59" s="110" t="s">
        <v>24</v>
      </c>
      <c r="E59" s="110"/>
      <c r="F59" s="110"/>
      <c r="G59" s="110"/>
      <c r="H59" s="110"/>
      <c r="J59" s="19"/>
      <c r="K59" s="19"/>
    </row>
    <row r="60" spans="1:11" ht="15.75" customHeight="1" thickBot="1" x14ac:dyDescent="0.3">
      <c r="A60" s="135" t="s">
        <v>117</v>
      </c>
      <c r="B60" s="135"/>
      <c r="C60" s="135"/>
      <c r="D60" s="136" t="str">
        <f ca="1">(IF(E65&gt;95%,"Nothing",IF(E65&gt;0%,"Cement, Aggregate, Steel, etc",IF(E65=0%,"Work not yet Started"))))</f>
        <v>Cement, Aggregate, Steel, etc</v>
      </c>
      <c r="E60" s="136"/>
      <c r="F60" s="136"/>
      <c r="G60" s="136"/>
      <c r="H60" s="136"/>
      <c r="J60" s="19"/>
      <c r="K60" s="19"/>
    </row>
    <row r="61" spans="1:11" ht="15.75" customHeight="1" x14ac:dyDescent="0.25">
      <c r="A61" s="194" t="s">
        <v>191</v>
      </c>
      <c r="B61" s="195"/>
      <c r="C61" s="196" t="s">
        <v>250</v>
      </c>
      <c r="D61" s="197"/>
      <c r="E61" s="197"/>
      <c r="F61" s="197"/>
      <c r="G61" s="197"/>
      <c r="H61" s="198"/>
      <c r="I61" s="20" t="str">
        <f ca="1">(IF(C65=0,"Work not yet Started.",IF(D65=25%,"Piling work in process",IF(D65=50%,"Excavation work in process",IF(D65=100%,"Excavation work completed, ","0")))&amp;(IF(C66=0%,"",IF(C66=K67,"Footing work is process",IF(C66=K68,"Footing work Completed",IF(C66=K69,"1st Basement Completed",IF(C66=K70,"1st &amp; 2nd Basement Completed",IF(C66=K71,"1st to 3rd Basement Completed",IF(C66=K72,"1st to 4th Basement Completed",IF(C66=K73,"Plinth work is process",IF(C66=K74,"Plinth work completed","0")))))))))))&amp;(IF(C67&gt;0,", RCC upto "&amp;C67&amp;" Slab completed",""))&amp;(IF(C68&gt;0,", Brickwork upto "&amp;C68&amp;" Floor completed"," "))&amp;(IF(C69&gt;0,", Internal Plaster upto "&amp;C69&amp;" Floor completed"," "))&amp;(IF(C70&gt;0,", External Plaster upto "&amp;C70&amp;" Floor completed"," "))&amp;(IF(C71&gt;0,", Flooring upto "&amp;C71&amp;" Floor completed"," "))&amp;(IF(C72&gt;0,", Painting upto "&amp;C72&amp;" Floor completed"," "))&amp;(IF(C73&gt;0,", Finishing upto "&amp;C73&amp;" Floor completed"," ")))</f>
        <v xml:space="preserve">Excavation work completed, Plinth work completed, RCC upto 6 Slab completed      </v>
      </c>
      <c r="J61" s="20"/>
      <c r="K61" s="21"/>
    </row>
    <row r="62" spans="1:11" x14ac:dyDescent="0.25">
      <c r="A62" s="75" t="s">
        <v>234</v>
      </c>
      <c r="B62" s="66">
        <v>3</v>
      </c>
      <c r="C62" s="66" t="s">
        <v>100</v>
      </c>
      <c r="D62" s="66">
        <v>2</v>
      </c>
      <c r="E62" s="66" t="s">
        <v>99</v>
      </c>
      <c r="F62" s="66">
        <v>0</v>
      </c>
      <c r="G62" s="66" t="s">
        <v>111</v>
      </c>
      <c r="H62" s="67">
        <f ca="1">--TRIM(RIGHT(SUBSTITUTE(LEFT(C61,_xlfn.AGGREGATE(16,6,FIND({0,1,2,3,4,5,6,7,8,9},C61,ROW(INDIRECT("1:"&amp;LEN(C61)))),1))," ",REPT(" ",LEN(C61))),LEN(C61)))</f>
        <v>5</v>
      </c>
      <c r="I62" s="19" t="s">
        <v>151</v>
      </c>
      <c r="J62" s="19"/>
      <c r="K62" s="22"/>
    </row>
    <row r="63" spans="1:11" ht="33.75" customHeight="1" x14ac:dyDescent="0.25">
      <c r="A63" s="186" t="s">
        <v>121</v>
      </c>
      <c r="B63" s="187"/>
      <c r="C63" s="130" t="str">
        <f ca="1">I61</f>
        <v xml:space="preserve">Excavation work completed, Plinth work completed, RCC upto 6 Slab completed      </v>
      </c>
      <c r="D63" s="130"/>
      <c r="E63" s="130"/>
      <c r="F63" s="130"/>
      <c r="G63" s="130"/>
      <c r="H63" s="131"/>
      <c r="I63" s="19" t="s">
        <v>136</v>
      </c>
      <c r="J63" s="19"/>
      <c r="K63" s="22"/>
    </row>
    <row r="64" spans="1:11" ht="16.5" customHeight="1" x14ac:dyDescent="0.25">
      <c r="A64" s="137" t="s">
        <v>52</v>
      </c>
      <c r="B64" s="138"/>
      <c r="C64" s="84" t="s">
        <v>190</v>
      </c>
      <c r="D64" s="84" t="s">
        <v>114</v>
      </c>
      <c r="E64" s="138" t="s">
        <v>116</v>
      </c>
      <c r="F64" s="138"/>
      <c r="G64" s="138" t="s">
        <v>115</v>
      </c>
      <c r="H64" s="193"/>
      <c r="I64" s="41" t="s">
        <v>235</v>
      </c>
      <c r="K64" s="23">
        <f ca="1">H62*25%</f>
        <v>1.25</v>
      </c>
    </row>
    <row r="65" spans="1:11" x14ac:dyDescent="0.25">
      <c r="A65" s="137" t="s">
        <v>174</v>
      </c>
      <c r="B65" s="138"/>
      <c r="C65" s="74">
        <v>5</v>
      </c>
      <c r="D65" s="85">
        <f ca="1">((100/H62)*C65)/100</f>
        <v>1</v>
      </c>
      <c r="E65" s="180">
        <f ca="1">(IF(C63=I62,"100%",IF(C63=I63,"100%",(((C66/H62*10)+(40/(D62+F62+H62)*C67)+(7.5/(H62)*C68)+(7.5/(H62)*C69)+(10/H62*C70)+(10/H62*C71)+(5/H62*C72)+(5/H62*C73)+(5/H62*C74))/100))))</f>
        <v>0.44285714285714284</v>
      </c>
      <c r="F65" s="180"/>
      <c r="G65" s="180">
        <f ca="1">((((C65/H62)*20)+((C66/H62)*25)+(30/(H62+F62+D62)*C67)+(5/H62*C68)+(5/H62*C69)+(5/H62*C70)+(5/H62*C71)+(0/H62*C72)+(0/H62*C73)+(5/H62*C74))/100)</f>
        <v>0.70714285714285718</v>
      </c>
      <c r="H65" s="182"/>
      <c r="I65" s="41" t="s">
        <v>129</v>
      </c>
      <c r="J65" s="24"/>
      <c r="K65" s="55">
        <f ca="1">H62*50%</f>
        <v>2.5</v>
      </c>
    </row>
    <row r="66" spans="1:11" x14ac:dyDescent="0.25">
      <c r="A66" s="137" t="s">
        <v>53</v>
      </c>
      <c r="B66" s="138"/>
      <c r="C66" s="86">
        <f ca="1">K74</f>
        <v>5</v>
      </c>
      <c r="D66" s="85">
        <f ca="1">((100/H62)*C66)/100</f>
        <v>1</v>
      </c>
      <c r="E66" s="180"/>
      <c r="F66" s="180"/>
      <c r="G66" s="180"/>
      <c r="H66" s="182"/>
      <c r="I66" s="41" t="s">
        <v>130</v>
      </c>
      <c r="J66" s="24"/>
      <c r="K66" s="55">
        <f ca="1">H62</f>
        <v>5</v>
      </c>
    </row>
    <row r="67" spans="1:11" ht="15.75" customHeight="1" x14ac:dyDescent="0.25">
      <c r="A67" s="137" t="s">
        <v>175</v>
      </c>
      <c r="B67" s="138"/>
      <c r="C67" s="86">
        <v>6</v>
      </c>
      <c r="D67" s="85">
        <f ca="1">((100/(D62+F62+H62))*C67)/100</f>
        <v>0.85714285714285721</v>
      </c>
      <c r="E67" s="180"/>
      <c r="F67" s="180"/>
      <c r="G67" s="180"/>
      <c r="H67" s="182"/>
      <c r="I67" s="41" t="s">
        <v>131</v>
      </c>
      <c r="J67" s="24"/>
      <c r="K67" s="76">
        <f ca="1">(IF(B62=0,H62/4,(H62/(B62+4))))</f>
        <v>0.7142857142857143</v>
      </c>
    </row>
    <row r="68" spans="1:11" ht="15.75" customHeight="1" x14ac:dyDescent="0.25">
      <c r="A68" s="137" t="s">
        <v>183</v>
      </c>
      <c r="B68" s="138" t="s">
        <v>176</v>
      </c>
      <c r="C68" s="74">
        <v>0</v>
      </c>
      <c r="D68" s="85">
        <f ca="1">((100/H62)*C68)/100</f>
        <v>0</v>
      </c>
      <c r="E68" s="180"/>
      <c r="F68" s="180"/>
      <c r="G68" s="180"/>
      <c r="H68" s="182"/>
      <c r="I68" s="41" t="s">
        <v>132</v>
      </c>
      <c r="J68" s="24"/>
      <c r="K68" s="76">
        <f ca="1">(IF(B62=0,H62/4+K67,(H62/(B62+4)+K67)))</f>
        <v>1.4285714285714286</v>
      </c>
    </row>
    <row r="69" spans="1:11" ht="15.75" customHeight="1" x14ac:dyDescent="0.25">
      <c r="A69" s="137" t="s">
        <v>184</v>
      </c>
      <c r="B69" s="138" t="s">
        <v>176</v>
      </c>
      <c r="C69" s="74">
        <v>0</v>
      </c>
      <c r="D69" s="85">
        <f ca="1">((100/H62)*C69)/100</f>
        <v>0</v>
      </c>
      <c r="E69" s="180"/>
      <c r="F69" s="180"/>
      <c r="G69" s="180"/>
      <c r="H69" s="182"/>
      <c r="I69" s="41" t="s">
        <v>236</v>
      </c>
      <c r="J69" s="77"/>
      <c r="K69" s="76">
        <f ca="1">(IF(B62=0,0,(H62/(B62+4)+K68)))</f>
        <v>2.1428571428571428</v>
      </c>
    </row>
    <row r="70" spans="1:11" ht="15" customHeight="1" x14ac:dyDescent="0.25">
      <c r="A70" s="137" t="s">
        <v>182</v>
      </c>
      <c r="B70" s="138" t="s">
        <v>178</v>
      </c>
      <c r="C70" s="74">
        <v>0</v>
      </c>
      <c r="D70" s="85">
        <f ca="1">((100/(H62))*C70)/100</f>
        <v>0</v>
      </c>
      <c r="E70" s="180"/>
      <c r="F70" s="180"/>
      <c r="G70" s="180"/>
      <c r="H70" s="182"/>
      <c r="I70" s="41" t="s">
        <v>237</v>
      </c>
      <c r="J70" s="77"/>
      <c r="K70" s="76">
        <f ca="1">(IF(B62&gt;1,(H62/(B62+4)+K69),0))</f>
        <v>2.8571428571428572</v>
      </c>
    </row>
    <row r="71" spans="1:11" ht="15.75" customHeight="1" x14ac:dyDescent="0.25">
      <c r="A71" s="137" t="s">
        <v>177</v>
      </c>
      <c r="B71" s="138" t="s">
        <v>177</v>
      </c>
      <c r="C71" s="74">
        <v>0</v>
      </c>
      <c r="D71" s="85">
        <f ca="1">((100/H62)*C71)/100</f>
        <v>0</v>
      </c>
      <c r="E71" s="180"/>
      <c r="F71" s="180"/>
      <c r="G71" s="180"/>
      <c r="H71" s="182"/>
      <c r="I71" s="41" t="s">
        <v>238</v>
      </c>
      <c r="J71" s="78"/>
      <c r="K71" s="79">
        <f ca="1">(IF(B62&gt;2,(H62/(B62+4)+K70),0))</f>
        <v>3.5714285714285716</v>
      </c>
    </row>
    <row r="72" spans="1:11" ht="15.75" customHeight="1" x14ac:dyDescent="0.25">
      <c r="A72" s="137" t="s">
        <v>185</v>
      </c>
      <c r="B72" s="138"/>
      <c r="C72" s="74">
        <v>0</v>
      </c>
      <c r="D72" s="85">
        <f ca="1">((100/H62)*C72)/100</f>
        <v>0</v>
      </c>
      <c r="E72" s="180"/>
      <c r="F72" s="180"/>
      <c r="G72" s="180"/>
      <c r="H72" s="182"/>
      <c r="I72" s="41" t="s">
        <v>239</v>
      </c>
      <c r="J72"/>
      <c r="K72" s="80">
        <f>(IF(B62&gt;3,(H62/(B62+4)+K71),0))</f>
        <v>0</v>
      </c>
    </row>
    <row r="73" spans="1:11" ht="15.75" customHeight="1" x14ac:dyDescent="0.25">
      <c r="A73" s="137" t="s">
        <v>179</v>
      </c>
      <c r="B73" s="138" t="s">
        <v>179</v>
      </c>
      <c r="C73" s="74">
        <v>0</v>
      </c>
      <c r="D73" s="85">
        <f ca="1">((100/(H62))*C73)/100</f>
        <v>0</v>
      </c>
      <c r="E73" s="180"/>
      <c r="F73" s="180"/>
      <c r="G73" s="180"/>
      <c r="H73" s="182"/>
      <c r="I73" s="41" t="s">
        <v>133</v>
      </c>
      <c r="J73" s="24"/>
      <c r="K73" s="76">
        <f ca="1">(IF(B62=0,H62/4+K68,(H62/(B62+4)+K68+MAX(0,K69-K68)+MAX(0,K70-K69)+MAX(0,K71-K70)+MAX(0,K72-K71))))</f>
        <v>4.2857142857142856</v>
      </c>
    </row>
    <row r="74" spans="1:11" ht="16.5" thickBot="1" x14ac:dyDescent="0.3">
      <c r="A74" s="184" t="s">
        <v>180</v>
      </c>
      <c r="B74" s="185"/>
      <c r="C74" s="87">
        <v>0</v>
      </c>
      <c r="D74" s="88">
        <f ca="1">((100/(H62))*C74)/100</f>
        <v>0</v>
      </c>
      <c r="E74" s="181"/>
      <c r="F74" s="181"/>
      <c r="G74" s="181"/>
      <c r="H74" s="183"/>
      <c r="I74" s="81" t="s">
        <v>134</v>
      </c>
      <c r="J74" s="82"/>
      <c r="K74" s="83">
        <f ca="1">(IF(B62=0,H62/4+K73,(H62/(B62+4)+K73)))</f>
        <v>5</v>
      </c>
    </row>
    <row r="75" spans="1:11" ht="15.75" customHeight="1" x14ac:dyDescent="0.25">
      <c r="A75" s="173" t="s">
        <v>191</v>
      </c>
      <c r="B75" s="174"/>
      <c r="C75" s="175" t="s">
        <v>251</v>
      </c>
      <c r="D75" s="176"/>
      <c r="E75" s="176"/>
      <c r="F75" s="176"/>
      <c r="G75" s="176"/>
      <c r="H75" s="177"/>
      <c r="I75" s="20" t="str">
        <f ca="1">(IF(C79=0,"Work not yet Started.",IF(D79=50%,"Excavation work in process",IF(D79=100%,"Excavation work completed. ","0")))&amp;(IF(C80=0%,"",IF(D80=25%,"Footing work is process",IF(D80=50%,"Footing work Completed",IF(D80=75%,"Plinth work is process",IF(D80=100%,"Plinth work completed","0"))))))&amp;(IF(C81&gt;0,", RCC upto "&amp;C81&amp;" Slab completed",""))&amp;(IF(C82&gt;0,", Brickwork upto "&amp;C82&amp;" Floor completed"," "))&amp;(IF(C83&gt;0,", Internal Plaster upto "&amp;C83&amp;" Floor completed"," "))&amp;(IF(C84&gt;0,", External Plaster upto "&amp;C84&amp;" Floor completed"," "))&amp;(IF(C85&gt;0,", Flooring upto "&amp;C85&amp;" Floor completed"," "))&amp;(IF(C86&gt;0,", Painting upto "&amp;C86&amp;" Floor completed"," "))&amp;(IF(C87&gt;0,", Finishing upto "&amp;C87&amp;" Floor completed"," ")))</f>
        <v xml:space="preserve">Excavation work completed. Plinth work completed      </v>
      </c>
      <c r="J75" s="20"/>
      <c r="K75" s="21"/>
    </row>
    <row r="76" spans="1:11" x14ac:dyDescent="0.25">
      <c r="A76" s="178" t="s">
        <v>100</v>
      </c>
      <c r="B76" s="179"/>
      <c r="C76" s="157">
        <v>1</v>
      </c>
      <c r="D76" s="157"/>
      <c r="E76" s="66" t="s">
        <v>99</v>
      </c>
      <c r="F76" s="66">
        <v>0</v>
      </c>
      <c r="G76" s="66" t="s">
        <v>111</v>
      </c>
      <c r="H76" s="67">
        <f ca="1">--TRIM(RIGHT(SUBSTITUTE(LEFT(C75,_xlfn.AGGREGATE(16,6,FIND({0,1,2,3,4,5,6,7,8,9},C75,ROW(INDIRECT("1:"&amp;LEN(C75)))),1))," ",REPT(" ",LEN(C75))),LEN(C75)))</f>
        <v>5</v>
      </c>
      <c r="I76" s="19" t="s">
        <v>135</v>
      </c>
      <c r="J76" s="19"/>
      <c r="K76" s="22"/>
    </row>
    <row r="77" spans="1:11" x14ac:dyDescent="0.25">
      <c r="A77" s="186" t="s">
        <v>121</v>
      </c>
      <c r="B77" s="187"/>
      <c r="C77" s="130" t="str">
        <f ca="1">I75</f>
        <v xml:space="preserve">Excavation work completed. Plinth work completed      </v>
      </c>
      <c r="D77" s="130"/>
      <c r="E77" s="130"/>
      <c r="F77" s="130"/>
      <c r="G77" s="130"/>
      <c r="H77" s="131"/>
      <c r="I77" s="19" t="s">
        <v>151</v>
      </c>
      <c r="J77" s="19"/>
      <c r="K77" s="22"/>
    </row>
    <row r="78" spans="1:11" ht="18" customHeight="1" x14ac:dyDescent="0.25">
      <c r="A78" s="132" t="s">
        <v>52</v>
      </c>
      <c r="B78" s="133"/>
      <c r="C78" s="14" t="s">
        <v>190</v>
      </c>
      <c r="D78" s="14" t="s">
        <v>114</v>
      </c>
      <c r="E78" s="133" t="s">
        <v>116</v>
      </c>
      <c r="F78" s="133"/>
      <c r="G78" s="133" t="s">
        <v>115</v>
      </c>
      <c r="H78" s="188"/>
      <c r="I78" s="19" t="s">
        <v>136</v>
      </c>
      <c r="K78" s="23"/>
    </row>
    <row r="79" spans="1:11" x14ac:dyDescent="0.25">
      <c r="A79" s="132" t="s">
        <v>174</v>
      </c>
      <c r="B79" s="133"/>
      <c r="C79" s="91">
        <f ca="1">K82</f>
        <v>5</v>
      </c>
      <c r="D79" s="65">
        <f ca="1">((100/H76)*C79)/100</f>
        <v>1</v>
      </c>
      <c r="E79" s="189">
        <f ca="1">(IF(C77=I77,"100%",IF(C77=I78,"100%",(((C80/H76*10)+(40/(C76+F76+H76)*C81)+(7.5/(H76)*C82)+(7.5/(H76)*C83)+(10/H76*C84)+(10/H76*C85)+(5/H76*C86)+(5/H76*C87)+(5/H76*C88))/100))))</f>
        <v>0.1</v>
      </c>
      <c r="F79" s="189"/>
      <c r="G79" s="189">
        <f ca="1">((((C79/H76)*20)+((C80/H76)*25)+(30/(H76+F76+C76)*C81)+(5/H76*C82)+(5/H76*C83)+(5/H76*C84)+(5/H76*C85)+(0/H76*C86)+(0/H76*C87)+(5/H76*C88))/100)</f>
        <v>0.45</v>
      </c>
      <c r="H79" s="191"/>
      <c r="I79" s="19"/>
      <c r="K79" s="23"/>
    </row>
    <row r="80" spans="1:11" x14ac:dyDescent="0.25">
      <c r="A80" s="132" t="s">
        <v>53</v>
      </c>
      <c r="B80" s="133"/>
      <c r="C80" s="91">
        <f ca="1">K87</f>
        <v>5</v>
      </c>
      <c r="D80" s="65">
        <f ca="1">((100/H76)*C80)/100</f>
        <v>1</v>
      </c>
      <c r="E80" s="189"/>
      <c r="F80" s="189"/>
      <c r="G80" s="189"/>
      <c r="H80" s="191"/>
      <c r="K80" s="23"/>
    </row>
    <row r="81" spans="1:20" ht="15.75" customHeight="1" x14ac:dyDescent="0.25">
      <c r="A81" s="132" t="s">
        <v>175</v>
      </c>
      <c r="B81" s="133"/>
      <c r="C81" s="92">
        <v>0</v>
      </c>
      <c r="D81" s="65">
        <f ca="1">((100/(C76+F76+H76))*C81)/100</f>
        <v>0</v>
      </c>
      <c r="E81" s="189"/>
      <c r="F81" s="189"/>
      <c r="G81" s="189"/>
      <c r="H81" s="191"/>
      <c r="I81" s="41" t="s">
        <v>129</v>
      </c>
      <c r="J81" s="24"/>
      <c r="K81" s="55">
        <f ca="1">H76*50%</f>
        <v>2.5</v>
      </c>
    </row>
    <row r="82" spans="1:20" ht="15.75" customHeight="1" x14ac:dyDescent="0.25">
      <c r="A82" s="132" t="s">
        <v>183</v>
      </c>
      <c r="B82" s="133" t="s">
        <v>176</v>
      </c>
      <c r="C82" s="91">
        <v>0</v>
      </c>
      <c r="D82" s="65">
        <f ca="1">((100/H76)*C82)/100</f>
        <v>0</v>
      </c>
      <c r="E82" s="189"/>
      <c r="F82" s="189"/>
      <c r="G82" s="189"/>
      <c r="H82" s="191"/>
      <c r="I82" s="41" t="s">
        <v>130</v>
      </c>
      <c r="J82" s="24"/>
      <c r="K82" s="55">
        <f ca="1">H76</f>
        <v>5</v>
      </c>
      <c r="T82" s="96" t="s">
        <v>253</v>
      </c>
    </row>
    <row r="83" spans="1:20" ht="15.75" customHeight="1" x14ac:dyDescent="0.25">
      <c r="A83" s="132" t="s">
        <v>184</v>
      </c>
      <c r="B83" s="133" t="s">
        <v>176</v>
      </c>
      <c r="C83" s="91">
        <v>0</v>
      </c>
      <c r="D83" s="65">
        <f ca="1">((100/H76)*C83)/100</f>
        <v>0</v>
      </c>
      <c r="E83" s="189"/>
      <c r="F83" s="189"/>
      <c r="G83" s="189"/>
      <c r="H83" s="191"/>
      <c r="I83" s="41"/>
      <c r="J83" s="24"/>
      <c r="K83" s="55"/>
      <c r="T83" s="43">
        <v>44971</v>
      </c>
    </row>
    <row r="84" spans="1:20" ht="15" customHeight="1" x14ac:dyDescent="0.25">
      <c r="A84" s="132" t="s">
        <v>182</v>
      </c>
      <c r="B84" s="133" t="s">
        <v>178</v>
      </c>
      <c r="C84" s="91">
        <v>0</v>
      </c>
      <c r="D84" s="65">
        <f ca="1">((100/(H76))*C84)/100</f>
        <v>0</v>
      </c>
      <c r="E84" s="189"/>
      <c r="F84" s="189"/>
      <c r="G84" s="189"/>
      <c r="H84" s="191"/>
      <c r="I84" s="41" t="s">
        <v>131</v>
      </c>
      <c r="J84" s="24"/>
      <c r="K84" s="55">
        <f ca="1">H76*25%</f>
        <v>1.25</v>
      </c>
    </row>
    <row r="85" spans="1:20" ht="15.75" customHeight="1" x14ac:dyDescent="0.25">
      <c r="A85" s="132" t="s">
        <v>177</v>
      </c>
      <c r="B85" s="133" t="s">
        <v>177</v>
      </c>
      <c r="C85" s="91">
        <v>0</v>
      </c>
      <c r="D85" s="65">
        <f ca="1">((100/H76)*C85)/100</f>
        <v>0</v>
      </c>
      <c r="E85" s="189"/>
      <c r="F85" s="189"/>
      <c r="G85" s="189"/>
      <c r="H85" s="191"/>
      <c r="I85" s="41" t="s">
        <v>132</v>
      </c>
      <c r="J85" s="24"/>
      <c r="K85" s="55">
        <f ca="1">H76*50%</f>
        <v>2.5</v>
      </c>
    </row>
    <row r="86" spans="1:20" ht="15.75" customHeight="1" x14ac:dyDescent="0.25">
      <c r="A86" s="132" t="s">
        <v>185</v>
      </c>
      <c r="B86" s="133"/>
      <c r="C86" s="91">
        <v>0</v>
      </c>
      <c r="D86" s="65">
        <f ca="1">((100/H76)*C86)/100</f>
        <v>0</v>
      </c>
      <c r="E86" s="189"/>
      <c r="F86" s="189"/>
      <c r="G86" s="189"/>
      <c r="H86" s="191"/>
      <c r="I86" s="41" t="s">
        <v>133</v>
      </c>
      <c r="J86" s="24"/>
      <c r="K86" s="55">
        <f ca="1">H76*75%</f>
        <v>3.75</v>
      </c>
    </row>
    <row r="87" spans="1:20" ht="15.75" customHeight="1" x14ac:dyDescent="0.25">
      <c r="A87" s="132" t="s">
        <v>179</v>
      </c>
      <c r="B87" s="133" t="s">
        <v>179</v>
      </c>
      <c r="C87" s="91">
        <v>0</v>
      </c>
      <c r="D87" s="65">
        <f ca="1">((100/(H76))*C87)/100</f>
        <v>0</v>
      </c>
      <c r="E87" s="189"/>
      <c r="F87" s="189"/>
      <c r="G87" s="189"/>
      <c r="H87" s="191"/>
      <c r="I87" s="41" t="s">
        <v>134</v>
      </c>
      <c r="J87" s="24"/>
      <c r="K87" s="55">
        <f ca="1">H76</f>
        <v>5</v>
      </c>
    </row>
    <row r="88" spans="1:20" ht="16.5" thickBot="1" x14ac:dyDescent="0.3">
      <c r="A88" s="145" t="s">
        <v>180</v>
      </c>
      <c r="B88" s="146"/>
      <c r="C88" s="93">
        <v>0</v>
      </c>
      <c r="D88" s="90">
        <f ca="1">((100/(H76))*C88)/100</f>
        <v>0</v>
      </c>
      <c r="E88" s="190"/>
      <c r="F88" s="190"/>
      <c r="G88" s="190"/>
      <c r="H88" s="192"/>
      <c r="I88" s="63"/>
      <c r="J88" s="63"/>
      <c r="K88" s="64"/>
    </row>
    <row r="89" spans="1:20" ht="32.25" customHeight="1" thickBot="1" x14ac:dyDescent="0.3">
      <c r="A89" s="139" t="s">
        <v>252</v>
      </c>
      <c r="B89" s="140"/>
      <c r="C89" s="143" t="s">
        <v>116</v>
      </c>
      <c r="D89" s="144"/>
      <c r="E89" s="94">
        <f ca="1">(E65+E79)/2</f>
        <v>0.27142857142857141</v>
      </c>
      <c r="F89" s="141" t="s">
        <v>115</v>
      </c>
      <c r="G89" s="142"/>
      <c r="H89" s="95">
        <f ca="1">(G65+G79)/2</f>
        <v>0.57857142857142863</v>
      </c>
      <c r="I89" s="41"/>
      <c r="K89" s="23"/>
    </row>
    <row r="90" spans="1:20" x14ac:dyDescent="0.25">
      <c r="A90" s="147" t="s">
        <v>152</v>
      </c>
      <c r="B90" s="148"/>
      <c r="C90" s="149"/>
      <c r="D90" s="149"/>
      <c r="E90" s="150"/>
      <c r="F90" s="147" t="str">
        <f ca="1">(IF(G65="100%","Yes",IF(G65&gt;0%,"Under Construction",IF(G65=0%,"Work not yet Started"))))</f>
        <v>Under Construction</v>
      </c>
      <c r="G90" s="148"/>
      <c r="H90" s="150"/>
    </row>
    <row r="91" spans="1:20" x14ac:dyDescent="0.25">
      <c r="A91" s="129" t="s">
        <v>54</v>
      </c>
      <c r="B91" s="129"/>
      <c r="C91" s="129"/>
      <c r="D91" s="129"/>
      <c r="E91" s="129"/>
      <c r="F91" s="129"/>
      <c r="G91" s="129"/>
      <c r="H91" s="129"/>
    </row>
    <row r="92" spans="1:20" ht="15" customHeight="1" x14ac:dyDescent="0.25">
      <c r="A92" s="187" t="s">
        <v>103</v>
      </c>
      <c r="B92" s="187"/>
      <c r="C92" s="130" t="s">
        <v>104</v>
      </c>
      <c r="D92" s="130"/>
      <c r="E92" s="130"/>
      <c r="F92" s="130"/>
      <c r="G92" s="130"/>
      <c r="H92" s="130"/>
    </row>
    <row r="93" spans="1:20" x14ac:dyDescent="0.25">
      <c r="A93" s="155" t="s">
        <v>55</v>
      </c>
      <c r="B93" s="155"/>
      <c r="C93" s="155"/>
      <c r="D93" s="155"/>
      <c r="E93" s="155"/>
      <c r="F93" s="155"/>
      <c r="G93" s="155"/>
      <c r="H93" s="155"/>
    </row>
    <row r="94" spans="1:20" ht="34.5" customHeight="1" x14ac:dyDescent="0.25">
      <c r="A94" s="110" t="s">
        <v>233</v>
      </c>
      <c r="B94" s="110"/>
      <c r="C94" s="110"/>
      <c r="D94" s="110"/>
      <c r="E94" s="110"/>
      <c r="F94" s="111">
        <v>40000</v>
      </c>
      <c r="G94" s="111"/>
      <c r="H94" s="111"/>
    </row>
    <row r="95" spans="1:20" ht="31.5" customHeight="1" x14ac:dyDescent="0.25">
      <c r="A95" s="110" t="s">
        <v>232</v>
      </c>
      <c r="B95" s="110"/>
      <c r="C95" s="110"/>
      <c r="D95" s="110"/>
      <c r="E95" s="110"/>
      <c r="F95" s="111" t="s">
        <v>231</v>
      </c>
      <c r="G95" s="111"/>
      <c r="H95" s="111"/>
    </row>
    <row r="96" spans="1:20" ht="18.75" customHeight="1" x14ac:dyDescent="0.25">
      <c r="A96" s="129" t="s">
        <v>110</v>
      </c>
      <c r="B96" s="129"/>
      <c r="C96" s="129"/>
      <c r="D96" s="129"/>
      <c r="E96" s="129"/>
      <c r="F96" s="111" t="s">
        <v>263</v>
      </c>
      <c r="G96" s="111"/>
      <c r="H96" s="111"/>
      <c r="I96" s="8" t="s">
        <v>262</v>
      </c>
    </row>
    <row r="97" spans="1:9" s="12" customFormat="1" hidden="1" x14ac:dyDescent="0.25">
      <c r="A97" s="129" t="s">
        <v>126</v>
      </c>
      <c r="B97" s="129"/>
      <c r="C97" s="129"/>
      <c r="D97" s="129"/>
      <c r="E97" s="129"/>
      <c r="F97" s="111" t="s">
        <v>30</v>
      </c>
      <c r="G97" s="111"/>
      <c r="H97" s="111"/>
    </row>
    <row r="98" spans="1:9" s="12" customFormat="1" x14ac:dyDescent="0.25">
      <c r="A98" s="129" t="s">
        <v>245</v>
      </c>
      <c r="B98" s="129"/>
      <c r="C98" s="129"/>
      <c r="D98" s="129"/>
      <c r="E98" s="129"/>
      <c r="F98" s="111" t="s">
        <v>246</v>
      </c>
      <c r="G98" s="111"/>
      <c r="H98" s="111"/>
      <c r="I98" s="69">
        <f>249083/478.5</f>
        <v>520.5496342737722</v>
      </c>
    </row>
    <row r="99" spans="1:9" s="12" customFormat="1" x14ac:dyDescent="0.25">
      <c r="A99" s="129" t="s">
        <v>209</v>
      </c>
      <c r="B99" s="129"/>
      <c r="C99" s="129"/>
      <c r="D99" s="129"/>
      <c r="E99" s="129"/>
      <c r="F99" s="111" t="s">
        <v>210</v>
      </c>
      <c r="G99" s="111"/>
      <c r="H99" s="111"/>
      <c r="I99" s="69">
        <f>272209/478.5</f>
        <v>568.87983281086724</v>
      </c>
    </row>
    <row r="100" spans="1:9" s="12" customFormat="1" hidden="1" x14ac:dyDescent="0.25">
      <c r="A100" s="129" t="s">
        <v>127</v>
      </c>
      <c r="B100" s="129"/>
      <c r="C100" s="129"/>
      <c r="D100" s="129"/>
      <c r="E100" s="129"/>
      <c r="F100" s="111" t="s">
        <v>213</v>
      </c>
      <c r="G100" s="111"/>
      <c r="H100" s="111"/>
    </row>
    <row r="101" spans="1:9" s="12" customFormat="1" x14ac:dyDescent="0.25">
      <c r="A101" s="129" t="s">
        <v>212</v>
      </c>
      <c r="B101" s="129"/>
      <c r="C101" s="129"/>
      <c r="D101" s="129"/>
      <c r="E101" s="129"/>
      <c r="F101" s="111" t="s">
        <v>228</v>
      </c>
      <c r="G101" s="111"/>
      <c r="H101" s="111"/>
    </row>
    <row r="102" spans="1:9" s="12" customFormat="1" x14ac:dyDescent="0.25">
      <c r="A102" s="129" t="s">
        <v>211</v>
      </c>
      <c r="B102" s="129"/>
      <c r="C102" s="129"/>
      <c r="D102" s="129"/>
      <c r="E102" s="129"/>
      <c r="F102" s="111" t="s">
        <v>228</v>
      </c>
      <c r="G102" s="111"/>
      <c r="H102" s="111"/>
    </row>
    <row r="103" spans="1:9" s="12" customFormat="1" x14ac:dyDescent="0.25">
      <c r="A103" s="129" t="s">
        <v>128</v>
      </c>
      <c r="B103" s="129"/>
      <c r="C103" s="129"/>
      <c r="D103" s="129"/>
      <c r="E103" s="129"/>
      <c r="F103" s="111" t="s">
        <v>228</v>
      </c>
      <c r="G103" s="111"/>
      <c r="H103" s="111"/>
    </row>
    <row r="104" spans="1:9" s="12" customFormat="1" x14ac:dyDescent="0.25">
      <c r="A104" s="129" t="s">
        <v>243</v>
      </c>
      <c r="B104" s="129"/>
      <c r="C104" s="129"/>
      <c r="D104" s="129"/>
      <c r="E104" s="129"/>
      <c r="F104" s="111" t="s">
        <v>244</v>
      </c>
      <c r="G104" s="111"/>
      <c r="H104" s="111"/>
    </row>
    <row r="105" spans="1:9" x14ac:dyDescent="0.25">
      <c r="A105" s="129" t="s">
        <v>56</v>
      </c>
      <c r="B105" s="129"/>
      <c r="C105" s="129"/>
      <c r="D105" s="129"/>
      <c r="E105" s="129"/>
      <c r="F105" s="166" t="s">
        <v>214</v>
      </c>
      <c r="G105" s="166"/>
      <c r="H105" s="166"/>
    </row>
    <row r="106" spans="1:9" s="9" customFormat="1" x14ac:dyDescent="0.25">
      <c r="A106" s="155" t="s">
        <v>57</v>
      </c>
      <c r="B106" s="155"/>
      <c r="C106" s="155"/>
      <c r="D106" s="155"/>
      <c r="E106" s="155"/>
      <c r="F106" s="111">
        <f>F94*0.8</f>
        <v>32000</v>
      </c>
      <c r="G106" s="111"/>
      <c r="H106" s="111"/>
    </row>
    <row r="107" spans="1:9" s="1" customFormat="1" ht="15.75" customHeight="1" x14ac:dyDescent="0.25">
      <c r="A107" s="201" t="s">
        <v>105</v>
      </c>
      <c r="B107" s="201"/>
      <c r="C107" s="201"/>
      <c r="D107" s="201"/>
      <c r="E107" s="201"/>
      <c r="F107" s="201"/>
      <c r="G107" s="201"/>
      <c r="H107" s="201"/>
    </row>
    <row r="108" spans="1:9" s="1" customFormat="1" ht="15.75" customHeight="1" x14ac:dyDescent="0.25">
      <c r="A108" s="226" t="s">
        <v>58</v>
      </c>
      <c r="B108" s="226"/>
      <c r="C108" s="225" t="s">
        <v>108</v>
      </c>
      <c r="D108" s="225"/>
      <c r="E108" s="227" t="s">
        <v>59</v>
      </c>
      <c r="F108" s="227"/>
      <c r="G108" s="226" t="s">
        <v>60</v>
      </c>
      <c r="H108" s="226"/>
    </row>
    <row r="109" spans="1:9" s="1" customFormat="1" x14ac:dyDescent="0.25">
      <c r="A109" s="151" t="s">
        <v>230</v>
      </c>
      <c r="B109" s="151"/>
      <c r="C109" s="152">
        <f>COUNT(D118:D184)+COUNT(D186:D252)</f>
        <v>134</v>
      </c>
      <c r="D109" s="153"/>
      <c r="E109" s="112">
        <f>SUM(D118:D184)+SUM(D186:D252)</f>
        <v>64068.72732000002</v>
      </c>
      <c r="F109" s="228"/>
      <c r="G109" s="112">
        <f>SUM(F118:F184)+SUM(F186:F252)</f>
        <v>102509.963712</v>
      </c>
      <c r="H109" s="228"/>
    </row>
    <row r="110" spans="1:9" s="1" customFormat="1" x14ac:dyDescent="0.25">
      <c r="A110" s="151" t="s">
        <v>223</v>
      </c>
      <c r="B110" s="151"/>
      <c r="C110" s="153">
        <f>COUNT(D254:D327)+COUNT(D329:D402)*2+COUNT(D404:D477)*2</f>
        <v>370</v>
      </c>
      <c r="D110" s="153"/>
      <c r="E110" s="112">
        <f>SUM(D254:D327)+SUM(D329:D402)*2+SUM(D404:D477)*2</f>
        <v>174436.32492000016</v>
      </c>
      <c r="F110" s="112"/>
      <c r="G110" s="112">
        <f>SUM(F254:F327)+SUM(F329:F402)*2+SUM(F404:F477)*2</f>
        <v>279098.11987199989</v>
      </c>
      <c r="H110" s="112"/>
    </row>
    <row r="111" spans="1:9" s="73" customFormat="1" x14ac:dyDescent="0.25">
      <c r="A111" s="201" t="s">
        <v>62</v>
      </c>
      <c r="B111" s="201"/>
      <c r="C111" s="229">
        <f>SUM(C109:C110)</f>
        <v>504</v>
      </c>
      <c r="D111" s="225"/>
      <c r="E111" s="230">
        <f>SUM(E109:E110)</f>
        <v>238505.05224000016</v>
      </c>
      <c r="F111" s="227"/>
      <c r="G111" s="226">
        <f>SUM(G109:G110)</f>
        <v>381608.08358399989</v>
      </c>
      <c r="H111" s="226"/>
    </row>
    <row r="112" spans="1:9" s="9" customFormat="1" x14ac:dyDescent="0.25">
      <c r="A112" s="115" t="s">
        <v>63</v>
      </c>
      <c r="B112" s="115"/>
      <c r="C112" s="115"/>
      <c r="D112" s="115"/>
      <c r="E112" s="115"/>
      <c r="F112" s="115"/>
      <c r="G112" s="115"/>
      <c r="H112" s="115"/>
    </row>
    <row r="113" spans="1:14" x14ac:dyDescent="0.25">
      <c r="A113" s="115" t="s">
        <v>64</v>
      </c>
      <c r="B113" s="115"/>
      <c r="C113" s="115"/>
      <c r="D113" s="115"/>
      <c r="E113" s="115"/>
      <c r="F113" s="115"/>
      <c r="G113" s="115"/>
      <c r="H113" s="115"/>
    </row>
    <row r="114" spans="1:14" ht="47.25" customHeight="1" x14ac:dyDescent="0.25">
      <c r="A114" s="113" t="s">
        <v>155</v>
      </c>
      <c r="B114" s="113" t="s">
        <v>154</v>
      </c>
      <c r="C114" s="113" t="s">
        <v>65</v>
      </c>
      <c r="D114" s="113" t="s">
        <v>66</v>
      </c>
      <c r="E114" s="207" t="s">
        <v>67</v>
      </c>
      <c r="F114" s="37" t="s">
        <v>153</v>
      </c>
      <c r="G114" s="203" t="s">
        <v>68</v>
      </c>
      <c r="H114" s="204"/>
    </row>
    <row r="115" spans="1:14" s="2" customFormat="1" x14ac:dyDescent="0.25">
      <c r="A115" s="114"/>
      <c r="B115" s="114"/>
      <c r="C115" s="114"/>
      <c r="D115" s="114"/>
      <c r="E115" s="208"/>
      <c r="F115" s="38">
        <v>0.6</v>
      </c>
      <c r="G115" s="205"/>
      <c r="H115" s="206"/>
    </row>
    <row r="116" spans="1:14" s="2" customFormat="1" x14ac:dyDescent="0.25">
      <c r="A116" s="106" t="s">
        <v>218</v>
      </c>
      <c r="B116" s="107"/>
      <c r="C116" s="107"/>
      <c r="D116" s="107"/>
      <c r="E116" s="107"/>
      <c r="F116" s="107"/>
      <c r="G116" s="107"/>
      <c r="H116" s="108"/>
    </row>
    <row r="117" spans="1:14" s="2" customFormat="1" x14ac:dyDescent="0.25">
      <c r="A117" s="106" t="s">
        <v>219</v>
      </c>
      <c r="B117" s="107"/>
      <c r="C117" s="107"/>
      <c r="D117" s="107"/>
      <c r="E117" s="107"/>
      <c r="F117" s="107"/>
      <c r="G117" s="107"/>
      <c r="H117" s="108"/>
    </row>
    <row r="118" spans="1:14" s="2" customFormat="1" x14ac:dyDescent="0.25">
      <c r="A118" s="104">
        <v>1</v>
      </c>
      <c r="B118" s="105"/>
      <c r="C118" s="39" t="s">
        <v>220</v>
      </c>
      <c r="D118" s="39">
        <f>51.07*10.764</f>
        <v>549.71748000000002</v>
      </c>
      <c r="E118" s="39">
        <v>0</v>
      </c>
      <c r="F118" s="39">
        <f>D118*(($F$115)+1)+E118</f>
        <v>879.54796800000008</v>
      </c>
      <c r="G118" s="104" t="str">
        <f>A117</f>
        <v>Lower Ground Floor for Commercial</v>
      </c>
      <c r="H118" s="105"/>
      <c r="I118" s="40"/>
      <c r="L118" s="109"/>
      <c r="M118" s="109"/>
      <c r="N118" s="40"/>
    </row>
    <row r="119" spans="1:14" s="2" customFormat="1" x14ac:dyDescent="0.25">
      <c r="A119" s="104">
        <f>A118+1</f>
        <v>2</v>
      </c>
      <c r="B119" s="105"/>
      <c r="C119" s="39" t="s">
        <v>220</v>
      </c>
      <c r="D119" s="39">
        <f t="shared" ref="D119:D131" si="0">51.07*10.764</f>
        <v>549.71748000000002</v>
      </c>
      <c r="E119" s="39">
        <v>0</v>
      </c>
      <c r="F119" s="39">
        <f t="shared" ref="F119:F120" si="1">D119*(($F$115)+1)+E119</f>
        <v>879.54796800000008</v>
      </c>
      <c r="G119" s="104" t="str">
        <f t="shared" ref="G119:G182" si="2">G118</f>
        <v>Lower Ground Floor for Commercial</v>
      </c>
      <c r="H119" s="105"/>
      <c r="I119" s="40"/>
      <c r="L119" s="109"/>
      <c r="M119" s="109"/>
      <c r="N119" s="40"/>
    </row>
    <row r="120" spans="1:14" s="2" customFormat="1" x14ac:dyDescent="0.25">
      <c r="A120" s="104">
        <f t="shared" ref="A120:A122" si="3">A119+1</f>
        <v>3</v>
      </c>
      <c r="B120" s="105"/>
      <c r="C120" s="39" t="s">
        <v>220</v>
      </c>
      <c r="D120" s="39">
        <f t="shared" si="0"/>
        <v>549.71748000000002</v>
      </c>
      <c r="E120" s="39">
        <v>0</v>
      </c>
      <c r="F120" s="39">
        <f t="shared" si="1"/>
        <v>879.54796800000008</v>
      </c>
      <c r="G120" s="104" t="str">
        <f t="shared" si="2"/>
        <v>Lower Ground Floor for Commercial</v>
      </c>
      <c r="H120" s="105"/>
      <c r="I120" s="40"/>
      <c r="L120" s="109"/>
      <c r="M120" s="109"/>
      <c r="N120" s="40"/>
    </row>
    <row r="121" spans="1:14" s="2" customFormat="1" x14ac:dyDescent="0.25">
      <c r="A121" s="104">
        <f t="shared" si="3"/>
        <v>4</v>
      </c>
      <c r="B121" s="105"/>
      <c r="C121" s="39" t="s">
        <v>220</v>
      </c>
      <c r="D121" s="39">
        <f t="shared" si="0"/>
        <v>549.71748000000002</v>
      </c>
      <c r="E121" s="39">
        <v>0</v>
      </c>
      <c r="F121" s="39">
        <f t="shared" ref="F121:F122" si="4">D121*(($F$115)+1)+E121</f>
        <v>879.54796800000008</v>
      </c>
      <c r="G121" s="104" t="str">
        <f t="shared" si="2"/>
        <v>Lower Ground Floor for Commercial</v>
      </c>
      <c r="H121" s="105"/>
      <c r="I121" s="40"/>
      <c r="L121" s="109"/>
      <c r="M121" s="109"/>
      <c r="N121" s="40"/>
    </row>
    <row r="122" spans="1:14" s="2" customFormat="1" x14ac:dyDescent="0.25">
      <c r="A122" s="104">
        <f t="shared" si="3"/>
        <v>5</v>
      </c>
      <c r="B122" s="105"/>
      <c r="C122" s="39" t="s">
        <v>220</v>
      </c>
      <c r="D122" s="39">
        <f t="shared" si="0"/>
        <v>549.71748000000002</v>
      </c>
      <c r="E122" s="39">
        <v>0</v>
      </c>
      <c r="F122" s="39">
        <f t="shared" si="4"/>
        <v>879.54796800000008</v>
      </c>
      <c r="G122" s="104" t="str">
        <f t="shared" si="2"/>
        <v>Lower Ground Floor for Commercial</v>
      </c>
      <c r="H122" s="105"/>
      <c r="I122" s="40"/>
      <c r="L122" s="109"/>
      <c r="M122" s="109"/>
      <c r="N122" s="40"/>
    </row>
    <row r="123" spans="1:14" s="2" customFormat="1" x14ac:dyDescent="0.25">
      <c r="A123" s="104">
        <f t="shared" ref="A123:A184" si="5">A122+1</f>
        <v>6</v>
      </c>
      <c r="B123" s="105"/>
      <c r="C123" s="39" t="s">
        <v>220</v>
      </c>
      <c r="D123" s="39">
        <f t="shared" si="0"/>
        <v>549.71748000000002</v>
      </c>
      <c r="E123" s="39">
        <v>0</v>
      </c>
      <c r="F123" s="39">
        <f t="shared" ref="F123:F127" si="6">D123*(($F$115)+1)+E123</f>
        <v>879.54796800000008</v>
      </c>
      <c r="G123" s="104" t="str">
        <f t="shared" si="2"/>
        <v>Lower Ground Floor for Commercial</v>
      </c>
      <c r="H123" s="105"/>
      <c r="I123" s="40"/>
      <c r="L123" s="109"/>
      <c r="M123" s="109"/>
      <c r="N123" s="40"/>
    </row>
    <row r="124" spans="1:14" s="2" customFormat="1" x14ac:dyDescent="0.25">
      <c r="A124" s="104">
        <f t="shared" si="5"/>
        <v>7</v>
      </c>
      <c r="B124" s="105"/>
      <c r="C124" s="39" t="s">
        <v>220</v>
      </c>
      <c r="D124" s="39">
        <f t="shared" si="0"/>
        <v>549.71748000000002</v>
      </c>
      <c r="E124" s="39">
        <v>0</v>
      </c>
      <c r="F124" s="39">
        <f t="shared" si="6"/>
        <v>879.54796800000008</v>
      </c>
      <c r="G124" s="104" t="str">
        <f t="shared" si="2"/>
        <v>Lower Ground Floor for Commercial</v>
      </c>
      <c r="H124" s="105"/>
      <c r="I124" s="40"/>
      <c r="L124" s="109"/>
      <c r="M124" s="109"/>
      <c r="N124" s="40"/>
    </row>
    <row r="125" spans="1:14" s="2" customFormat="1" x14ac:dyDescent="0.25">
      <c r="A125" s="104">
        <f t="shared" si="5"/>
        <v>8</v>
      </c>
      <c r="B125" s="105"/>
      <c r="C125" s="39" t="s">
        <v>220</v>
      </c>
      <c r="D125" s="39">
        <f t="shared" si="0"/>
        <v>549.71748000000002</v>
      </c>
      <c r="E125" s="39">
        <v>0</v>
      </c>
      <c r="F125" s="39">
        <f t="shared" si="6"/>
        <v>879.54796800000008</v>
      </c>
      <c r="G125" s="104" t="str">
        <f t="shared" si="2"/>
        <v>Lower Ground Floor for Commercial</v>
      </c>
      <c r="H125" s="105"/>
      <c r="I125" s="40"/>
      <c r="L125" s="109"/>
      <c r="M125" s="109"/>
      <c r="N125" s="40"/>
    </row>
    <row r="126" spans="1:14" s="2" customFormat="1" x14ac:dyDescent="0.25">
      <c r="A126" s="104">
        <f t="shared" si="5"/>
        <v>9</v>
      </c>
      <c r="B126" s="105"/>
      <c r="C126" s="39" t="s">
        <v>220</v>
      </c>
      <c r="D126" s="39">
        <f t="shared" si="0"/>
        <v>549.71748000000002</v>
      </c>
      <c r="E126" s="39">
        <v>0</v>
      </c>
      <c r="F126" s="39">
        <f t="shared" si="6"/>
        <v>879.54796800000008</v>
      </c>
      <c r="G126" s="104" t="str">
        <f t="shared" si="2"/>
        <v>Lower Ground Floor for Commercial</v>
      </c>
      <c r="H126" s="105"/>
      <c r="I126" s="40"/>
      <c r="L126" s="109"/>
      <c r="M126" s="109"/>
      <c r="N126" s="40"/>
    </row>
    <row r="127" spans="1:14" s="2" customFormat="1" x14ac:dyDescent="0.25">
      <c r="A127" s="104">
        <f t="shared" si="5"/>
        <v>10</v>
      </c>
      <c r="B127" s="105"/>
      <c r="C127" s="39" t="s">
        <v>220</v>
      </c>
      <c r="D127" s="39">
        <f t="shared" si="0"/>
        <v>549.71748000000002</v>
      </c>
      <c r="E127" s="39">
        <v>0</v>
      </c>
      <c r="F127" s="39">
        <f t="shared" si="6"/>
        <v>879.54796800000008</v>
      </c>
      <c r="G127" s="104" t="str">
        <f t="shared" si="2"/>
        <v>Lower Ground Floor for Commercial</v>
      </c>
      <c r="H127" s="105"/>
      <c r="I127" s="40"/>
      <c r="L127" s="109"/>
      <c r="M127" s="109"/>
      <c r="N127" s="40"/>
    </row>
    <row r="128" spans="1:14" s="2" customFormat="1" x14ac:dyDescent="0.25">
      <c r="A128" s="104">
        <f t="shared" si="5"/>
        <v>11</v>
      </c>
      <c r="B128" s="105"/>
      <c r="C128" s="39" t="s">
        <v>220</v>
      </c>
      <c r="D128" s="39">
        <f t="shared" si="0"/>
        <v>549.71748000000002</v>
      </c>
      <c r="E128" s="39">
        <v>0</v>
      </c>
      <c r="F128" s="39">
        <f t="shared" ref="F128:F137" si="7">D128*(($F$115)+1)+E128</f>
        <v>879.54796800000008</v>
      </c>
      <c r="G128" s="104" t="str">
        <f t="shared" si="2"/>
        <v>Lower Ground Floor for Commercial</v>
      </c>
      <c r="H128" s="105"/>
      <c r="I128" s="40"/>
      <c r="L128" s="109"/>
      <c r="M128" s="109"/>
      <c r="N128" s="40"/>
    </row>
    <row r="129" spans="1:14" s="2" customFormat="1" x14ac:dyDescent="0.25">
      <c r="A129" s="104">
        <f t="shared" si="5"/>
        <v>12</v>
      </c>
      <c r="B129" s="105"/>
      <c r="C129" s="39" t="s">
        <v>220</v>
      </c>
      <c r="D129" s="39">
        <f t="shared" si="0"/>
        <v>549.71748000000002</v>
      </c>
      <c r="E129" s="39">
        <v>0</v>
      </c>
      <c r="F129" s="39">
        <f t="shared" si="7"/>
        <v>879.54796800000008</v>
      </c>
      <c r="G129" s="104" t="str">
        <f t="shared" si="2"/>
        <v>Lower Ground Floor for Commercial</v>
      </c>
      <c r="H129" s="105"/>
      <c r="I129" s="40"/>
      <c r="L129" s="109"/>
      <c r="M129" s="109"/>
      <c r="N129" s="40"/>
    </row>
    <row r="130" spans="1:14" s="2" customFormat="1" x14ac:dyDescent="0.25">
      <c r="A130" s="104">
        <f t="shared" si="5"/>
        <v>13</v>
      </c>
      <c r="B130" s="105"/>
      <c r="C130" s="39" t="s">
        <v>220</v>
      </c>
      <c r="D130" s="39">
        <f t="shared" si="0"/>
        <v>549.71748000000002</v>
      </c>
      <c r="E130" s="39">
        <v>0</v>
      </c>
      <c r="F130" s="39">
        <f t="shared" si="7"/>
        <v>879.54796800000008</v>
      </c>
      <c r="G130" s="104" t="str">
        <f t="shared" si="2"/>
        <v>Lower Ground Floor for Commercial</v>
      </c>
      <c r="H130" s="105"/>
      <c r="I130" s="40"/>
      <c r="L130" s="109"/>
      <c r="M130" s="109"/>
      <c r="N130" s="40"/>
    </row>
    <row r="131" spans="1:14" s="2" customFormat="1" x14ac:dyDescent="0.25">
      <c r="A131" s="104">
        <f t="shared" si="5"/>
        <v>14</v>
      </c>
      <c r="B131" s="105"/>
      <c r="C131" s="39" t="s">
        <v>220</v>
      </c>
      <c r="D131" s="39">
        <f t="shared" si="0"/>
        <v>549.71748000000002</v>
      </c>
      <c r="E131" s="39">
        <v>0</v>
      </c>
      <c r="F131" s="39">
        <f t="shared" si="7"/>
        <v>879.54796800000008</v>
      </c>
      <c r="G131" s="104" t="str">
        <f t="shared" si="2"/>
        <v>Lower Ground Floor for Commercial</v>
      </c>
      <c r="H131" s="105"/>
      <c r="I131" s="40"/>
      <c r="L131" s="109"/>
      <c r="M131" s="109"/>
      <c r="N131" s="40"/>
    </row>
    <row r="132" spans="1:14" s="2" customFormat="1" x14ac:dyDescent="0.25">
      <c r="A132" s="104">
        <f t="shared" si="5"/>
        <v>15</v>
      </c>
      <c r="B132" s="105"/>
      <c r="C132" s="39" t="s">
        <v>220</v>
      </c>
      <c r="D132" s="39">
        <f>57.25*10.764</f>
        <v>616.23899999999992</v>
      </c>
      <c r="E132" s="39">
        <v>0</v>
      </c>
      <c r="F132" s="39">
        <f t="shared" si="7"/>
        <v>985.98239999999987</v>
      </c>
      <c r="G132" s="104" t="str">
        <f t="shared" si="2"/>
        <v>Lower Ground Floor for Commercial</v>
      </c>
      <c r="H132" s="105"/>
      <c r="I132" s="40"/>
      <c r="L132" s="109"/>
      <c r="M132" s="109"/>
      <c r="N132" s="40"/>
    </row>
    <row r="133" spans="1:14" s="2" customFormat="1" x14ac:dyDescent="0.25">
      <c r="A133" s="104">
        <f t="shared" si="5"/>
        <v>16</v>
      </c>
      <c r="B133" s="105"/>
      <c r="C133" s="39" t="s">
        <v>220</v>
      </c>
      <c r="D133" s="39">
        <f>42.24*10.764</f>
        <v>454.67135999999999</v>
      </c>
      <c r="E133" s="39">
        <v>0</v>
      </c>
      <c r="F133" s="39">
        <f t="shared" si="7"/>
        <v>727.47417600000006</v>
      </c>
      <c r="G133" s="104" t="str">
        <f t="shared" si="2"/>
        <v>Lower Ground Floor for Commercial</v>
      </c>
      <c r="H133" s="105"/>
      <c r="I133" s="40"/>
      <c r="L133" s="109"/>
      <c r="M133" s="109"/>
      <c r="N133" s="40"/>
    </row>
    <row r="134" spans="1:14" s="2" customFormat="1" x14ac:dyDescent="0.25">
      <c r="A134" s="104">
        <f t="shared" si="5"/>
        <v>17</v>
      </c>
      <c r="B134" s="105"/>
      <c r="C134" s="39" t="s">
        <v>220</v>
      </c>
      <c r="D134" s="39">
        <f>10.764*36.07</f>
        <v>388.25747999999999</v>
      </c>
      <c r="E134" s="39">
        <v>0</v>
      </c>
      <c r="F134" s="39">
        <f t="shared" si="7"/>
        <v>621.21196800000007</v>
      </c>
      <c r="G134" s="104" t="str">
        <f t="shared" si="2"/>
        <v>Lower Ground Floor for Commercial</v>
      </c>
      <c r="H134" s="105"/>
      <c r="I134" s="40"/>
      <c r="L134" s="109"/>
      <c r="M134" s="109"/>
      <c r="N134" s="40"/>
    </row>
    <row r="135" spans="1:14" s="2" customFormat="1" x14ac:dyDescent="0.25">
      <c r="A135" s="104">
        <f t="shared" si="5"/>
        <v>18</v>
      </c>
      <c r="B135" s="105"/>
      <c r="C135" s="39" t="s">
        <v>220</v>
      </c>
      <c r="D135" s="39">
        <f>10.764*37.88</f>
        <v>407.74032</v>
      </c>
      <c r="E135" s="39">
        <v>0</v>
      </c>
      <c r="F135" s="39">
        <f t="shared" si="7"/>
        <v>652.38451200000009</v>
      </c>
      <c r="G135" s="104" t="str">
        <f t="shared" si="2"/>
        <v>Lower Ground Floor for Commercial</v>
      </c>
      <c r="H135" s="105"/>
      <c r="I135" s="40"/>
      <c r="L135" s="109"/>
      <c r="M135" s="109"/>
      <c r="N135" s="40"/>
    </row>
    <row r="136" spans="1:14" s="2" customFormat="1" x14ac:dyDescent="0.25">
      <c r="A136" s="104">
        <f t="shared" si="5"/>
        <v>19</v>
      </c>
      <c r="B136" s="105"/>
      <c r="C136" s="39" t="s">
        <v>220</v>
      </c>
      <c r="D136" s="39">
        <f>10.764*40.99</f>
        <v>441.21636000000001</v>
      </c>
      <c r="E136" s="39">
        <v>0</v>
      </c>
      <c r="F136" s="39">
        <f t="shared" si="7"/>
        <v>705.94617600000004</v>
      </c>
      <c r="G136" s="104" t="str">
        <f t="shared" si="2"/>
        <v>Lower Ground Floor for Commercial</v>
      </c>
      <c r="H136" s="105"/>
      <c r="I136" s="40"/>
      <c r="L136" s="109"/>
      <c r="M136" s="109"/>
      <c r="N136" s="40"/>
    </row>
    <row r="137" spans="1:14" s="2" customFormat="1" x14ac:dyDescent="0.25">
      <c r="A137" s="104">
        <f t="shared" si="5"/>
        <v>20</v>
      </c>
      <c r="B137" s="105"/>
      <c r="C137" s="39" t="s">
        <v>220</v>
      </c>
      <c r="D137" s="39">
        <f>10.764*40.66</f>
        <v>437.66423999999995</v>
      </c>
      <c r="E137" s="39">
        <v>0</v>
      </c>
      <c r="F137" s="39">
        <f t="shared" si="7"/>
        <v>700.26278400000001</v>
      </c>
      <c r="G137" s="104" t="str">
        <f t="shared" si="2"/>
        <v>Lower Ground Floor for Commercial</v>
      </c>
      <c r="H137" s="105"/>
      <c r="I137" s="40"/>
      <c r="L137" s="109"/>
      <c r="M137" s="109"/>
      <c r="N137" s="40"/>
    </row>
    <row r="138" spans="1:14" s="2" customFormat="1" x14ac:dyDescent="0.25">
      <c r="A138" s="104">
        <f t="shared" si="5"/>
        <v>21</v>
      </c>
      <c r="B138" s="105"/>
      <c r="C138" s="39" t="s">
        <v>220</v>
      </c>
      <c r="D138" s="39">
        <f t="shared" ref="D138:D142" si="8">10.764*40.66</f>
        <v>437.66423999999995</v>
      </c>
      <c r="E138" s="39">
        <v>0</v>
      </c>
      <c r="F138" s="39">
        <f t="shared" ref="F138:F157" si="9">D138*(($F$115)+1)+E138</f>
        <v>700.26278400000001</v>
      </c>
      <c r="G138" s="104" t="str">
        <f t="shared" si="2"/>
        <v>Lower Ground Floor for Commercial</v>
      </c>
      <c r="H138" s="105"/>
      <c r="I138" s="40"/>
      <c r="L138" s="109"/>
      <c r="M138" s="109"/>
      <c r="N138" s="40"/>
    </row>
    <row r="139" spans="1:14" s="2" customFormat="1" x14ac:dyDescent="0.25">
      <c r="A139" s="104">
        <f t="shared" si="5"/>
        <v>22</v>
      </c>
      <c r="B139" s="105"/>
      <c r="C139" s="39" t="s">
        <v>220</v>
      </c>
      <c r="D139" s="39">
        <f t="shared" si="8"/>
        <v>437.66423999999995</v>
      </c>
      <c r="E139" s="39">
        <v>0</v>
      </c>
      <c r="F139" s="39">
        <f t="shared" si="9"/>
        <v>700.26278400000001</v>
      </c>
      <c r="G139" s="104" t="str">
        <f t="shared" si="2"/>
        <v>Lower Ground Floor for Commercial</v>
      </c>
      <c r="H139" s="105"/>
      <c r="I139" s="40"/>
      <c r="L139" s="109"/>
      <c r="M139" s="109"/>
      <c r="N139" s="40"/>
    </row>
    <row r="140" spans="1:14" s="2" customFormat="1" x14ac:dyDescent="0.25">
      <c r="A140" s="104">
        <f t="shared" si="5"/>
        <v>23</v>
      </c>
      <c r="B140" s="105"/>
      <c r="C140" s="39" t="s">
        <v>220</v>
      </c>
      <c r="D140" s="39">
        <f t="shared" si="8"/>
        <v>437.66423999999995</v>
      </c>
      <c r="E140" s="39">
        <v>0</v>
      </c>
      <c r="F140" s="39">
        <f t="shared" si="9"/>
        <v>700.26278400000001</v>
      </c>
      <c r="G140" s="104" t="str">
        <f t="shared" si="2"/>
        <v>Lower Ground Floor for Commercial</v>
      </c>
      <c r="H140" s="105"/>
      <c r="I140" s="40"/>
      <c r="L140" s="109"/>
      <c r="M140" s="109"/>
      <c r="N140" s="40"/>
    </row>
    <row r="141" spans="1:14" s="2" customFormat="1" x14ac:dyDescent="0.25">
      <c r="A141" s="104">
        <f t="shared" si="5"/>
        <v>24</v>
      </c>
      <c r="B141" s="105"/>
      <c r="C141" s="39" t="s">
        <v>220</v>
      </c>
      <c r="D141" s="39">
        <f t="shared" si="8"/>
        <v>437.66423999999995</v>
      </c>
      <c r="E141" s="39">
        <v>0</v>
      </c>
      <c r="F141" s="39">
        <f t="shared" si="9"/>
        <v>700.26278400000001</v>
      </c>
      <c r="G141" s="104" t="str">
        <f t="shared" si="2"/>
        <v>Lower Ground Floor for Commercial</v>
      </c>
      <c r="H141" s="105"/>
      <c r="I141" s="40"/>
      <c r="L141" s="109"/>
      <c r="M141" s="109"/>
      <c r="N141" s="40"/>
    </row>
    <row r="142" spans="1:14" s="2" customFormat="1" x14ac:dyDescent="0.25">
      <c r="A142" s="104">
        <f t="shared" si="5"/>
        <v>25</v>
      </c>
      <c r="B142" s="105"/>
      <c r="C142" s="39" t="s">
        <v>220</v>
      </c>
      <c r="D142" s="39">
        <f t="shared" si="8"/>
        <v>437.66423999999995</v>
      </c>
      <c r="E142" s="39">
        <v>0</v>
      </c>
      <c r="F142" s="39">
        <f t="shared" si="9"/>
        <v>700.26278400000001</v>
      </c>
      <c r="G142" s="104" t="str">
        <f t="shared" si="2"/>
        <v>Lower Ground Floor for Commercial</v>
      </c>
      <c r="H142" s="105"/>
      <c r="I142" s="40"/>
      <c r="L142" s="109"/>
      <c r="M142" s="109"/>
      <c r="N142" s="40"/>
    </row>
    <row r="143" spans="1:14" s="2" customFormat="1" x14ac:dyDescent="0.25">
      <c r="A143" s="104">
        <f t="shared" si="5"/>
        <v>26</v>
      </c>
      <c r="B143" s="105"/>
      <c r="C143" s="39" t="s">
        <v>220</v>
      </c>
      <c r="D143" s="39">
        <f>10.764*64.91</f>
        <v>698.69123999999988</v>
      </c>
      <c r="E143" s="39">
        <v>0</v>
      </c>
      <c r="F143" s="39">
        <f t="shared" si="9"/>
        <v>1117.9059839999998</v>
      </c>
      <c r="G143" s="104" t="str">
        <f t="shared" si="2"/>
        <v>Lower Ground Floor for Commercial</v>
      </c>
      <c r="H143" s="105"/>
      <c r="I143" s="40"/>
      <c r="L143" s="109"/>
      <c r="M143" s="109"/>
      <c r="N143" s="40"/>
    </row>
    <row r="144" spans="1:14" s="2" customFormat="1" x14ac:dyDescent="0.25">
      <c r="A144" s="104">
        <f t="shared" si="5"/>
        <v>27</v>
      </c>
      <c r="B144" s="105"/>
      <c r="C144" s="39" t="s">
        <v>220</v>
      </c>
      <c r="D144" s="39">
        <f>10.764*53.9</f>
        <v>580.17959999999994</v>
      </c>
      <c r="E144" s="39">
        <v>0</v>
      </c>
      <c r="F144" s="39">
        <f t="shared" si="9"/>
        <v>928.28735999999992</v>
      </c>
      <c r="G144" s="104" t="str">
        <f t="shared" si="2"/>
        <v>Lower Ground Floor for Commercial</v>
      </c>
      <c r="H144" s="105"/>
      <c r="I144" s="40"/>
      <c r="L144" s="109"/>
      <c r="M144" s="109"/>
      <c r="N144" s="40"/>
    </row>
    <row r="145" spans="1:14" s="2" customFormat="1" x14ac:dyDescent="0.25">
      <c r="A145" s="104">
        <f t="shared" si="5"/>
        <v>28</v>
      </c>
      <c r="B145" s="105"/>
      <c r="C145" s="39" t="s">
        <v>220</v>
      </c>
      <c r="D145" s="39">
        <f>10.764*41.94</f>
        <v>451.44215999999994</v>
      </c>
      <c r="E145" s="39">
        <v>0</v>
      </c>
      <c r="F145" s="39">
        <f t="shared" si="9"/>
        <v>722.307456</v>
      </c>
      <c r="G145" s="104" t="str">
        <f t="shared" si="2"/>
        <v>Lower Ground Floor for Commercial</v>
      </c>
      <c r="H145" s="105"/>
      <c r="I145" s="40"/>
      <c r="L145" s="109"/>
      <c r="M145" s="109"/>
      <c r="N145" s="40"/>
    </row>
    <row r="146" spans="1:14" s="2" customFormat="1" x14ac:dyDescent="0.25">
      <c r="A146" s="104">
        <f t="shared" si="5"/>
        <v>29</v>
      </c>
      <c r="B146" s="105"/>
      <c r="C146" s="39" t="s">
        <v>220</v>
      </c>
      <c r="D146" s="39">
        <f t="shared" ref="D146:D148" si="10">10.764*41.94</f>
        <v>451.44215999999994</v>
      </c>
      <c r="E146" s="39">
        <v>0</v>
      </c>
      <c r="F146" s="39">
        <f t="shared" si="9"/>
        <v>722.307456</v>
      </c>
      <c r="G146" s="104" t="str">
        <f t="shared" si="2"/>
        <v>Lower Ground Floor for Commercial</v>
      </c>
      <c r="H146" s="105"/>
      <c r="I146" s="40"/>
      <c r="L146" s="109"/>
      <c r="M146" s="109"/>
      <c r="N146" s="40"/>
    </row>
    <row r="147" spans="1:14" s="2" customFormat="1" x14ac:dyDescent="0.25">
      <c r="A147" s="104">
        <f t="shared" si="5"/>
        <v>30</v>
      </c>
      <c r="B147" s="105"/>
      <c r="C147" s="39" t="s">
        <v>220</v>
      </c>
      <c r="D147" s="39">
        <f t="shared" si="10"/>
        <v>451.44215999999994</v>
      </c>
      <c r="E147" s="39">
        <v>0</v>
      </c>
      <c r="F147" s="39">
        <f t="shared" si="9"/>
        <v>722.307456</v>
      </c>
      <c r="G147" s="104" t="str">
        <f t="shared" si="2"/>
        <v>Lower Ground Floor for Commercial</v>
      </c>
      <c r="H147" s="105"/>
      <c r="I147" s="40"/>
      <c r="L147" s="109"/>
      <c r="M147" s="109"/>
      <c r="N147" s="40"/>
    </row>
    <row r="148" spans="1:14" s="2" customFormat="1" x14ac:dyDescent="0.25">
      <c r="A148" s="104">
        <f t="shared" si="5"/>
        <v>31</v>
      </c>
      <c r="B148" s="105"/>
      <c r="C148" s="39" t="s">
        <v>220</v>
      </c>
      <c r="D148" s="39">
        <f t="shared" si="10"/>
        <v>451.44215999999994</v>
      </c>
      <c r="E148" s="39">
        <v>0</v>
      </c>
      <c r="F148" s="39">
        <f t="shared" si="9"/>
        <v>722.307456</v>
      </c>
      <c r="G148" s="104" t="str">
        <f t="shared" si="2"/>
        <v>Lower Ground Floor for Commercial</v>
      </c>
      <c r="H148" s="105"/>
      <c r="I148" s="40"/>
      <c r="L148" s="109"/>
      <c r="M148" s="109"/>
      <c r="N148" s="40"/>
    </row>
    <row r="149" spans="1:14" s="2" customFormat="1" x14ac:dyDescent="0.25">
      <c r="A149" s="104">
        <f t="shared" si="5"/>
        <v>32</v>
      </c>
      <c r="B149" s="105"/>
      <c r="C149" s="39" t="s">
        <v>220</v>
      </c>
      <c r="D149" s="39">
        <f>10.764*41.86</f>
        <v>450.58103999999997</v>
      </c>
      <c r="E149" s="39">
        <v>0</v>
      </c>
      <c r="F149" s="39">
        <f t="shared" si="9"/>
        <v>720.929664</v>
      </c>
      <c r="G149" s="104" t="str">
        <f t="shared" si="2"/>
        <v>Lower Ground Floor for Commercial</v>
      </c>
      <c r="H149" s="105"/>
      <c r="I149" s="40"/>
      <c r="L149" s="109"/>
      <c r="M149" s="109"/>
      <c r="N149" s="40"/>
    </row>
    <row r="150" spans="1:14" s="2" customFormat="1" x14ac:dyDescent="0.25">
      <c r="A150" s="104">
        <f t="shared" si="5"/>
        <v>33</v>
      </c>
      <c r="B150" s="105"/>
      <c r="C150" s="39" t="s">
        <v>220</v>
      </c>
      <c r="D150" s="39">
        <f>10.764*41.99</f>
        <v>451.98036000000002</v>
      </c>
      <c r="E150" s="39">
        <v>0</v>
      </c>
      <c r="F150" s="39">
        <f t="shared" si="9"/>
        <v>723.16857600000003</v>
      </c>
      <c r="G150" s="104" t="str">
        <f t="shared" si="2"/>
        <v>Lower Ground Floor for Commercial</v>
      </c>
      <c r="H150" s="105"/>
      <c r="I150" s="40"/>
      <c r="L150" s="109"/>
      <c r="M150" s="109"/>
      <c r="N150" s="40"/>
    </row>
    <row r="151" spans="1:14" s="2" customFormat="1" x14ac:dyDescent="0.25">
      <c r="A151" s="104">
        <f t="shared" si="5"/>
        <v>34</v>
      </c>
      <c r="B151" s="105"/>
      <c r="C151" s="39" t="s">
        <v>220</v>
      </c>
      <c r="D151" s="39">
        <f>10.764*41.94</f>
        <v>451.44215999999994</v>
      </c>
      <c r="E151" s="39">
        <v>0</v>
      </c>
      <c r="F151" s="39">
        <f t="shared" si="9"/>
        <v>722.307456</v>
      </c>
      <c r="G151" s="104" t="str">
        <f t="shared" si="2"/>
        <v>Lower Ground Floor for Commercial</v>
      </c>
      <c r="H151" s="105"/>
      <c r="I151" s="40"/>
      <c r="L151" s="109"/>
      <c r="M151" s="109"/>
      <c r="N151" s="40"/>
    </row>
    <row r="152" spans="1:14" s="2" customFormat="1" x14ac:dyDescent="0.25">
      <c r="A152" s="104">
        <f t="shared" si="5"/>
        <v>35</v>
      </c>
      <c r="B152" s="105"/>
      <c r="C152" s="39" t="s">
        <v>220</v>
      </c>
      <c r="D152" s="39">
        <f>10.764*41.99</f>
        <v>451.98036000000002</v>
      </c>
      <c r="E152" s="39">
        <v>0</v>
      </c>
      <c r="F152" s="39">
        <f t="shared" si="9"/>
        <v>723.16857600000003</v>
      </c>
      <c r="G152" s="104" t="str">
        <f t="shared" si="2"/>
        <v>Lower Ground Floor for Commercial</v>
      </c>
      <c r="H152" s="105"/>
      <c r="I152" s="40"/>
      <c r="L152" s="109"/>
      <c r="M152" s="109"/>
      <c r="N152" s="40"/>
    </row>
    <row r="153" spans="1:14" s="2" customFormat="1" x14ac:dyDescent="0.25">
      <c r="A153" s="104">
        <f t="shared" si="5"/>
        <v>36</v>
      </c>
      <c r="B153" s="105"/>
      <c r="C153" s="39" t="s">
        <v>220</v>
      </c>
      <c r="D153" s="39">
        <f>10.764*63.48</f>
        <v>683.29871999999989</v>
      </c>
      <c r="E153" s="39">
        <v>0</v>
      </c>
      <c r="F153" s="39">
        <f t="shared" si="9"/>
        <v>1093.2779519999999</v>
      </c>
      <c r="G153" s="104" t="str">
        <f t="shared" si="2"/>
        <v>Lower Ground Floor for Commercial</v>
      </c>
      <c r="H153" s="105"/>
      <c r="I153" s="40"/>
      <c r="L153" s="109"/>
      <c r="M153" s="109"/>
      <c r="N153" s="40"/>
    </row>
    <row r="154" spans="1:14" s="2" customFormat="1" x14ac:dyDescent="0.25">
      <c r="A154" s="104">
        <f t="shared" si="5"/>
        <v>37</v>
      </c>
      <c r="B154" s="105"/>
      <c r="C154" s="39" t="s">
        <v>220</v>
      </c>
      <c r="D154" s="39">
        <f>10.764*41.42</f>
        <v>445.84487999999999</v>
      </c>
      <c r="E154" s="39">
        <v>0</v>
      </c>
      <c r="F154" s="39">
        <f t="shared" si="9"/>
        <v>713.35180800000001</v>
      </c>
      <c r="G154" s="104" t="str">
        <f t="shared" si="2"/>
        <v>Lower Ground Floor for Commercial</v>
      </c>
      <c r="H154" s="105"/>
      <c r="I154" s="40"/>
      <c r="L154" s="109"/>
      <c r="M154" s="109"/>
      <c r="N154" s="40"/>
    </row>
    <row r="155" spans="1:14" s="2" customFormat="1" x14ac:dyDescent="0.25">
      <c r="A155" s="104">
        <f t="shared" si="5"/>
        <v>38</v>
      </c>
      <c r="B155" s="105"/>
      <c r="C155" s="39" t="s">
        <v>220</v>
      </c>
      <c r="D155" s="39">
        <f>10.764*25.99</f>
        <v>279.75635999999997</v>
      </c>
      <c r="E155" s="39">
        <v>0</v>
      </c>
      <c r="F155" s="39">
        <f t="shared" si="9"/>
        <v>447.61017599999997</v>
      </c>
      <c r="G155" s="104" t="str">
        <f t="shared" si="2"/>
        <v>Lower Ground Floor for Commercial</v>
      </c>
      <c r="H155" s="105"/>
      <c r="I155" s="40"/>
      <c r="L155" s="109"/>
      <c r="M155" s="109"/>
      <c r="N155" s="40"/>
    </row>
    <row r="156" spans="1:14" s="2" customFormat="1" x14ac:dyDescent="0.25">
      <c r="A156" s="104">
        <f t="shared" si="5"/>
        <v>39</v>
      </c>
      <c r="B156" s="105"/>
      <c r="C156" s="39" t="s">
        <v>220</v>
      </c>
      <c r="D156" s="39">
        <f>10.764*25.99</f>
        <v>279.75635999999997</v>
      </c>
      <c r="E156" s="39">
        <v>0</v>
      </c>
      <c r="F156" s="39">
        <f t="shared" si="9"/>
        <v>447.61017599999997</v>
      </c>
      <c r="G156" s="104" t="str">
        <f t="shared" si="2"/>
        <v>Lower Ground Floor for Commercial</v>
      </c>
      <c r="H156" s="105"/>
      <c r="I156" s="40"/>
      <c r="L156" s="109"/>
      <c r="M156" s="109"/>
      <c r="N156" s="40"/>
    </row>
    <row r="157" spans="1:14" s="2" customFormat="1" x14ac:dyDescent="0.25">
      <c r="A157" s="104">
        <f t="shared" si="5"/>
        <v>40</v>
      </c>
      <c r="B157" s="105"/>
      <c r="C157" s="39" t="s">
        <v>220</v>
      </c>
      <c r="D157" s="39">
        <f>10.764*24.77</f>
        <v>266.62428</v>
      </c>
      <c r="E157" s="39">
        <v>0</v>
      </c>
      <c r="F157" s="39">
        <f t="shared" si="9"/>
        <v>426.59884800000003</v>
      </c>
      <c r="G157" s="104" t="str">
        <f t="shared" si="2"/>
        <v>Lower Ground Floor for Commercial</v>
      </c>
      <c r="H157" s="105"/>
      <c r="I157" s="40"/>
      <c r="L157" s="109"/>
      <c r="M157" s="109"/>
      <c r="N157" s="40"/>
    </row>
    <row r="158" spans="1:14" s="2" customFormat="1" x14ac:dyDescent="0.25">
      <c r="A158" s="104">
        <f t="shared" si="5"/>
        <v>41</v>
      </c>
      <c r="B158" s="105"/>
      <c r="C158" s="39" t="s">
        <v>220</v>
      </c>
      <c r="D158" s="39">
        <f>10.764*25.96</f>
        <v>279.43344000000002</v>
      </c>
      <c r="E158" s="39">
        <v>0</v>
      </c>
      <c r="F158" s="39">
        <f t="shared" ref="F158:F177" si="11">D158*(($F$115)+1)+E158</f>
        <v>447.09350400000005</v>
      </c>
      <c r="G158" s="104" t="str">
        <f t="shared" si="2"/>
        <v>Lower Ground Floor for Commercial</v>
      </c>
      <c r="H158" s="105"/>
      <c r="I158" s="40"/>
      <c r="L158" s="109"/>
      <c r="M158" s="109"/>
      <c r="N158" s="40"/>
    </row>
    <row r="159" spans="1:14" s="2" customFormat="1" x14ac:dyDescent="0.25">
      <c r="A159" s="104">
        <f t="shared" si="5"/>
        <v>42</v>
      </c>
      <c r="B159" s="105"/>
      <c r="C159" s="39" t="s">
        <v>220</v>
      </c>
      <c r="D159" s="39">
        <f>10.764*26.13</f>
        <v>281.26331999999996</v>
      </c>
      <c r="E159" s="39">
        <v>0</v>
      </c>
      <c r="F159" s="39">
        <f t="shared" si="11"/>
        <v>450.02131199999997</v>
      </c>
      <c r="G159" s="104" t="str">
        <f t="shared" si="2"/>
        <v>Lower Ground Floor for Commercial</v>
      </c>
      <c r="H159" s="105"/>
      <c r="I159" s="40"/>
      <c r="L159" s="109"/>
      <c r="M159" s="109"/>
      <c r="N159" s="40"/>
    </row>
    <row r="160" spans="1:14" s="2" customFormat="1" x14ac:dyDescent="0.25">
      <c r="A160" s="104">
        <f t="shared" si="5"/>
        <v>43</v>
      </c>
      <c r="B160" s="105"/>
      <c r="C160" s="39" t="s">
        <v>220</v>
      </c>
      <c r="D160" s="39">
        <f>10.764*24.82</f>
        <v>267.16247999999996</v>
      </c>
      <c r="E160" s="39">
        <v>0</v>
      </c>
      <c r="F160" s="39">
        <f t="shared" si="11"/>
        <v>427.45996799999995</v>
      </c>
      <c r="G160" s="104" t="str">
        <f t="shared" si="2"/>
        <v>Lower Ground Floor for Commercial</v>
      </c>
      <c r="H160" s="105"/>
      <c r="I160" s="40"/>
      <c r="L160" s="109"/>
      <c r="M160" s="109"/>
      <c r="N160" s="40"/>
    </row>
    <row r="161" spans="1:14" s="2" customFormat="1" x14ac:dyDescent="0.25">
      <c r="A161" s="104">
        <f t="shared" si="5"/>
        <v>44</v>
      </c>
      <c r="B161" s="105"/>
      <c r="C161" s="39" t="s">
        <v>220</v>
      </c>
      <c r="D161" s="39">
        <f t="shared" ref="D161:D162" si="12">10.764*24.82</f>
        <v>267.16247999999996</v>
      </c>
      <c r="E161" s="39">
        <v>0</v>
      </c>
      <c r="F161" s="39">
        <f t="shared" si="11"/>
        <v>427.45996799999995</v>
      </c>
      <c r="G161" s="104" t="str">
        <f t="shared" si="2"/>
        <v>Lower Ground Floor for Commercial</v>
      </c>
      <c r="H161" s="105"/>
      <c r="I161" s="40"/>
      <c r="L161" s="109"/>
      <c r="M161" s="109"/>
      <c r="N161" s="40"/>
    </row>
    <row r="162" spans="1:14" s="2" customFormat="1" x14ac:dyDescent="0.25">
      <c r="A162" s="104">
        <f t="shared" si="5"/>
        <v>45</v>
      </c>
      <c r="B162" s="105"/>
      <c r="C162" s="39" t="s">
        <v>220</v>
      </c>
      <c r="D162" s="39">
        <f t="shared" si="12"/>
        <v>267.16247999999996</v>
      </c>
      <c r="E162" s="39">
        <v>0</v>
      </c>
      <c r="F162" s="39">
        <f t="shared" si="11"/>
        <v>427.45996799999995</v>
      </c>
      <c r="G162" s="104" t="str">
        <f t="shared" si="2"/>
        <v>Lower Ground Floor for Commercial</v>
      </c>
      <c r="H162" s="105"/>
      <c r="I162" s="40"/>
      <c r="L162" s="109"/>
      <c r="M162" s="109"/>
      <c r="N162" s="40"/>
    </row>
    <row r="163" spans="1:14" s="2" customFormat="1" x14ac:dyDescent="0.25">
      <c r="A163" s="104">
        <f t="shared" si="5"/>
        <v>46</v>
      </c>
      <c r="B163" s="105"/>
      <c r="C163" s="39" t="s">
        <v>220</v>
      </c>
      <c r="D163" s="39">
        <f>10.764*46.68</f>
        <v>502.46351999999996</v>
      </c>
      <c r="E163" s="39">
        <v>0</v>
      </c>
      <c r="F163" s="39">
        <f t="shared" si="11"/>
        <v>803.94163200000003</v>
      </c>
      <c r="G163" s="104" t="str">
        <f t="shared" si="2"/>
        <v>Lower Ground Floor for Commercial</v>
      </c>
      <c r="H163" s="105"/>
      <c r="I163" s="40"/>
      <c r="L163" s="109"/>
      <c r="M163" s="109"/>
      <c r="N163" s="40"/>
    </row>
    <row r="164" spans="1:14" s="2" customFormat="1" x14ac:dyDescent="0.25">
      <c r="A164" s="104">
        <f t="shared" si="5"/>
        <v>47</v>
      </c>
      <c r="B164" s="105"/>
      <c r="C164" s="39" t="s">
        <v>220</v>
      </c>
      <c r="D164" s="39">
        <f>10.764*30.08</f>
        <v>323.78111999999999</v>
      </c>
      <c r="E164" s="39">
        <v>0</v>
      </c>
      <c r="F164" s="39">
        <f t="shared" si="11"/>
        <v>518.04979200000002</v>
      </c>
      <c r="G164" s="104" t="str">
        <f t="shared" si="2"/>
        <v>Lower Ground Floor for Commercial</v>
      </c>
      <c r="H164" s="105"/>
      <c r="I164" s="40"/>
      <c r="L164" s="109"/>
      <c r="M164" s="109"/>
      <c r="N164" s="40"/>
    </row>
    <row r="165" spans="1:14" s="2" customFormat="1" x14ac:dyDescent="0.25">
      <c r="A165" s="104">
        <f t="shared" si="5"/>
        <v>48</v>
      </c>
      <c r="B165" s="105"/>
      <c r="C165" s="39" t="s">
        <v>220</v>
      </c>
      <c r="D165" s="39">
        <f>10.764*30.24</f>
        <v>325.50335999999999</v>
      </c>
      <c r="E165" s="39">
        <v>0</v>
      </c>
      <c r="F165" s="39">
        <f t="shared" si="11"/>
        <v>520.80537600000002</v>
      </c>
      <c r="G165" s="104" t="str">
        <f t="shared" si="2"/>
        <v>Lower Ground Floor for Commercial</v>
      </c>
      <c r="H165" s="105"/>
      <c r="I165" s="40"/>
      <c r="L165" s="109"/>
      <c r="M165" s="109"/>
      <c r="N165" s="40"/>
    </row>
    <row r="166" spans="1:14" s="2" customFormat="1" x14ac:dyDescent="0.25">
      <c r="A166" s="104">
        <f t="shared" si="5"/>
        <v>49</v>
      </c>
      <c r="B166" s="105"/>
      <c r="C166" s="39" t="s">
        <v>220</v>
      </c>
      <c r="D166" s="39">
        <f>10.764*45.41</f>
        <v>488.79323999999991</v>
      </c>
      <c r="E166" s="39">
        <v>0</v>
      </c>
      <c r="F166" s="39">
        <f t="shared" si="11"/>
        <v>782.06918399999995</v>
      </c>
      <c r="G166" s="104" t="str">
        <f t="shared" si="2"/>
        <v>Lower Ground Floor for Commercial</v>
      </c>
      <c r="H166" s="105"/>
      <c r="I166" s="40"/>
      <c r="L166" s="109"/>
      <c r="M166" s="109"/>
      <c r="N166" s="40"/>
    </row>
    <row r="167" spans="1:14" s="2" customFormat="1" x14ac:dyDescent="0.25">
      <c r="A167" s="104">
        <f t="shared" si="5"/>
        <v>50</v>
      </c>
      <c r="B167" s="105"/>
      <c r="C167" s="39" t="s">
        <v>220</v>
      </c>
      <c r="D167" s="39">
        <f>10.764*44.07</f>
        <v>474.36947999999995</v>
      </c>
      <c r="E167" s="39">
        <v>0</v>
      </c>
      <c r="F167" s="39">
        <f t="shared" si="11"/>
        <v>758.99116800000002</v>
      </c>
      <c r="G167" s="104" t="str">
        <f t="shared" si="2"/>
        <v>Lower Ground Floor for Commercial</v>
      </c>
      <c r="H167" s="105"/>
      <c r="I167" s="40"/>
      <c r="L167" s="109"/>
      <c r="M167" s="109"/>
      <c r="N167" s="40"/>
    </row>
    <row r="168" spans="1:14" s="2" customFormat="1" x14ac:dyDescent="0.25">
      <c r="A168" s="104">
        <f t="shared" si="5"/>
        <v>51</v>
      </c>
      <c r="B168" s="105"/>
      <c r="C168" s="39" t="s">
        <v>220</v>
      </c>
      <c r="D168" s="39">
        <f>10.764*44.39</f>
        <v>477.81395999999995</v>
      </c>
      <c r="E168" s="39">
        <v>0</v>
      </c>
      <c r="F168" s="39">
        <f t="shared" si="11"/>
        <v>764.50233600000001</v>
      </c>
      <c r="G168" s="104" t="str">
        <f t="shared" si="2"/>
        <v>Lower Ground Floor for Commercial</v>
      </c>
      <c r="H168" s="105"/>
      <c r="I168" s="40"/>
      <c r="L168" s="109"/>
      <c r="M168" s="109"/>
      <c r="N168" s="40"/>
    </row>
    <row r="169" spans="1:14" s="2" customFormat="1" x14ac:dyDescent="0.25">
      <c r="A169" s="104">
        <f t="shared" si="5"/>
        <v>52</v>
      </c>
      <c r="B169" s="105"/>
      <c r="C169" s="39" t="s">
        <v>220</v>
      </c>
      <c r="D169" s="39">
        <f>10.764*50.04</f>
        <v>538.63055999999995</v>
      </c>
      <c r="E169" s="39">
        <v>0</v>
      </c>
      <c r="F169" s="39">
        <f t="shared" si="11"/>
        <v>861.808896</v>
      </c>
      <c r="G169" s="104" t="str">
        <f t="shared" si="2"/>
        <v>Lower Ground Floor for Commercial</v>
      </c>
      <c r="H169" s="105"/>
      <c r="I169" s="40"/>
      <c r="L169" s="109"/>
      <c r="M169" s="109"/>
      <c r="N169" s="40"/>
    </row>
    <row r="170" spans="1:14" s="2" customFormat="1" x14ac:dyDescent="0.25">
      <c r="A170" s="104">
        <f t="shared" si="5"/>
        <v>53</v>
      </c>
      <c r="B170" s="105"/>
      <c r="C170" s="39" t="s">
        <v>220</v>
      </c>
      <c r="D170" s="39">
        <f>10.764*46.04</f>
        <v>495.57455999999996</v>
      </c>
      <c r="E170" s="39">
        <v>0</v>
      </c>
      <c r="F170" s="39">
        <f t="shared" si="11"/>
        <v>792.91929600000003</v>
      </c>
      <c r="G170" s="104" t="str">
        <f t="shared" si="2"/>
        <v>Lower Ground Floor for Commercial</v>
      </c>
      <c r="H170" s="105"/>
      <c r="I170" s="40"/>
      <c r="L170" s="109"/>
      <c r="M170" s="109"/>
      <c r="N170" s="40"/>
    </row>
    <row r="171" spans="1:14" s="2" customFormat="1" x14ac:dyDescent="0.25">
      <c r="A171" s="104">
        <f t="shared" si="5"/>
        <v>54</v>
      </c>
      <c r="B171" s="105"/>
      <c r="C171" s="39" t="s">
        <v>220</v>
      </c>
      <c r="D171" s="39">
        <f t="shared" ref="D171:D181" si="13">10.764*46.04</f>
        <v>495.57455999999996</v>
      </c>
      <c r="E171" s="39">
        <v>0</v>
      </c>
      <c r="F171" s="39">
        <f t="shared" si="11"/>
        <v>792.91929600000003</v>
      </c>
      <c r="G171" s="104" t="str">
        <f t="shared" si="2"/>
        <v>Lower Ground Floor for Commercial</v>
      </c>
      <c r="H171" s="105"/>
      <c r="I171" s="40"/>
      <c r="L171" s="109"/>
      <c r="M171" s="109"/>
      <c r="N171" s="40"/>
    </row>
    <row r="172" spans="1:14" s="2" customFormat="1" x14ac:dyDescent="0.25">
      <c r="A172" s="104">
        <f t="shared" si="5"/>
        <v>55</v>
      </c>
      <c r="B172" s="105"/>
      <c r="C172" s="39" t="s">
        <v>220</v>
      </c>
      <c r="D172" s="39">
        <f t="shared" si="13"/>
        <v>495.57455999999996</v>
      </c>
      <c r="E172" s="39">
        <v>0</v>
      </c>
      <c r="F172" s="39">
        <f t="shared" si="11"/>
        <v>792.91929600000003</v>
      </c>
      <c r="G172" s="104" t="str">
        <f t="shared" si="2"/>
        <v>Lower Ground Floor for Commercial</v>
      </c>
      <c r="H172" s="105"/>
      <c r="I172" s="40"/>
      <c r="L172" s="109"/>
      <c r="M172" s="109"/>
      <c r="N172" s="40"/>
    </row>
    <row r="173" spans="1:14" s="2" customFormat="1" x14ac:dyDescent="0.25">
      <c r="A173" s="104">
        <f t="shared" si="5"/>
        <v>56</v>
      </c>
      <c r="B173" s="105"/>
      <c r="C173" s="39" t="s">
        <v>220</v>
      </c>
      <c r="D173" s="39">
        <f t="shared" si="13"/>
        <v>495.57455999999996</v>
      </c>
      <c r="E173" s="39">
        <v>0</v>
      </c>
      <c r="F173" s="39">
        <f t="shared" si="11"/>
        <v>792.91929600000003</v>
      </c>
      <c r="G173" s="104" t="str">
        <f t="shared" si="2"/>
        <v>Lower Ground Floor for Commercial</v>
      </c>
      <c r="H173" s="105"/>
      <c r="I173" s="40"/>
      <c r="L173" s="109"/>
      <c r="M173" s="109"/>
      <c r="N173" s="40"/>
    </row>
    <row r="174" spans="1:14" s="2" customFormat="1" x14ac:dyDescent="0.25">
      <c r="A174" s="104">
        <f t="shared" si="5"/>
        <v>57</v>
      </c>
      <c r="B174" s="105"/>
      <c r="C174" s="39" t="s">
        <v>220</v>
      </c>
      <c r="D174" s="39">
        <f t="shared" si="13"/>
        <v>495.57455999999996</v>
      </c>
      <c r="E174" s="39">
        <v>0</v>
      </c>
      <c r="F174" s="39">
        <f t="shared" si="11"/>
        <v>792.91929600000003</v>
      </c>
      <c r="G174" s="104" t="str">
        <f t="shared" si="2"/>
        <v>Lower Ground Floor for Commercial</v>
      </c>
      <c r="H174" s="105"/>
      <c r="I174" s="40"/>
      <c r="L174" s="109"/>
      <c r="M174" s="109"/>
      <c r="N174" s="40"/>
    </row>
    <row r="175" spans="1:14" s="2" customFormat="1" x14ac:dyDescent="0.25">
      <c r="A175" s="104">
        <f t="shared" si="5"/>
        <v>58</v>
      </c>
      <c r="B175" s="105"/>
      <c r="C175" s="39" t="s">
        <v>220</v>
      </c>
      <c r="D175" s="39">
        <f t="shared" si="13"/>
        <v>495.57455999999996</v>
      </c>
      <c r="E175" s="39">
        <v>0</v>
      </c>
      <c r="F175" s="39">
        <f t="shared" si="11"/>
        <v>792.91929600000003</v>
      </c>
      <c r="G175" s="104" t="str">
        <f t="shared" si="2"/>
        <v>Lower Ground Floor for Commercial</v>
      </c>
      <c r="H175" s="105"/>
      <c r="I175" s="40"/>
      <c r="L175" s="109"/>
      <c r="M175" s="109"/>
      <c r="N175" s="40"/>
    </row>
    <row r="176" spans="1:14" s="2" customFormat="1" x14ac:dyDescent="0.25">
      <c r="A176" s="104">
        <f t="shared" si="5"/>
        <v>59</v>
      </c>
      <c r="B176" s="105"/>
      <c r="C176" s="39" t="s">
        <v>220</v>
      </c>
      <c r="D176" s="39">
        <f t="shared" si="13"/>
        <v>495.57455999999996</v>
      </c>
      <c r="E176" s="39">
        <v>0</v>
      </c>
      <c r="F176" s="39">
        <f t="shared" si="11"/>
        <v>792.91929600000003</v>
      </c>
      <c r="G176" s="104" t="str">
        <f t="shared" si="2"/>
        <v>Lower Ground Floor for Commercial</v>
      </c>
      <c r="H176" s="105"/>
      <c r="I176" s="40"/>
      <c r="L176" s="109"/>
      <c r="M176" s="109"/>
      <c r="N176" s="40"/>
    </row>
    <row r="177" spans="1:14" s="2" customFormat="1" x14ac:dyDescent="0.25">
      <c r="A177" s="104">
        <f t="shared" si="5"/>
        <v>60</v>
      </c>
      <c r="B177" s="105"/>
      <c r="C177" s="39" t="s">
        <v>220</v>
      </c>
      <c r="D177" s="39">
        <f t="shared" si="13"/>
        <v>495.57455999999996</v>
      </c>
      <c r="E177" s="39">
        <v>0</v>
      </c>
      <c r="F177" s="39">
        <f t="shared" si="11"/>
        <v>792.91929600000003</v>
      </c>
      <c r="G177" s="104" t="str">
        <f t="shared" si="2"/>
        <v>Lower Ground Floor for Commercial</v>
      </c>
      <c r="H177" s="105"/>
      <c r="I177" s="40"/>
      <c r="L177" s="109"/>
      <c r="M177" s="109"/>
      <c r="N177" s="40"/>
    </row>
    <row r="178" spans="1:14" s="2" customFormat="1" x14ac:dyDescent="0.25">
      <c r="A178" s="104">
        <f t="shared" si="5"/>
        <v>61</v>
      </c>
      <c r="B178" s="105"/>
      <c r="C178" s="39" t="s">
        <v>220</v>
      </c>
      <c r="D178" s="39">
        <f t="shared" si="13"/>
        <v>495.57455999999996</v>
      </c>
      <c r="E178" s="39">
        <v>0</v>
      </c>
      <c r="F178" s="39">
        <f t="shared" ref="F178:F179" si="14">D178*(($F$115)+1)+E178</f>
        <v>792.91929600000003</v>
      </c>
      <c r="G178" s="104" t="str">
        <f t="shared" si="2"/>
        <v>Lower Ground Floor for Commercial</v>
      </c>
      <c r="H178" s="105"/>
      <c r="I178" s="40"/>
      <c r="L178" s="109"/>
      <c r="M178" s="109"/>
      <c r="N178" s="40"/>
    </row>
    <row r="179" spans="1:14" s="2" customFormat="1" x14ac:dyDescent="0.25">
      <c r="A179" s="104">
        <f t="shared" si="5"/>
        <v>62</v>
      </c>
      <c r="B179" s="105"/>
      <c r="C179" s="39" t="s">
        <v>220</v>
      </c>
      <c r="D179" s="39">
        <f t="shared" si="13"/>
        <v>495.57455999999996</v>
      </c>
      <c r="E179" s="39">
        <v>0</v>
      </c>
      <c r="F179" s="39">
        <f t="shared" si="14"/>
        <v>792.91929600000003</v>
      </c>
      <c r="G179" s="104" t="str">
        <f t="shared" si="2"/>
        <v>Lower Ground Floor for Commercial</v>
      </c>
      <c r="H179" s="105"/>
      <c r="I179" s="40"/>
      <c r="L179" s="109"/>
      <c r="M179" s="109"/>
      <c r="N179" s="40"/>
    </row>
    <row r="180" spans="1:14" s="2" customFormat="1" x14ac:dyDescent="0.25">
      <c r="A180" s="104">
        <f t="shared" si="5"/>
        <v>63</v>
      </c>
      <c r="B180" s="105"/>
      <c r="C180" s="39" t="s">
        <v>220</v>
      </c>
      <c r="D180" s="39">
        <f t="shared" si="13"/>
        <v>495.57455999999996</v>
      </c>
      <c r="E180" s="39">
        <v>0</v>
      </c>
      <c r="F180" s="39">
        <f t="shared" ref="F180:F182" si="15">D180*(($F$115)+1)+E180</f>
        <v>792.91929600000003</v>
      </c>
      <c r="G180" s="104" t="str">
        <f t="shared" si="2"/>
        <v>Lower Ground Floor for Commercial</v>
      </c>
      <c r="H180" s="105"/>
      <c r="I180" s="40"/>
      <c r="L180" s="109"/>
      <c r="M180" s="109"/>
      <c r="N180" s="40"/>
    </row>
    <row r="181" spans="1:14" s="2" customFormat="1" x14ac:dyDescent="0.25">
      <c r="A181" s="104">
        <f t="shared" si="5"/>
        <v>64</v>
      </c>
      <c r="B181" s="105"/>
      <c r="C181" s="39" t="s">
        <v>220</v>
      </c>
      <c r="D181" s="39">
        <f t="shared" si="13"/>
        <v>495.57455999999996</v>
      </c>
      <c r="E181" s="39">
        <v>0</v>
      </c>
      <c r="F181" s="39">
        <f t="shared" si="15"/>
        <v>792.91929600000003</v>
      </c>
      <c r="G181" s="104" t="str">
        <f t="shared" si="2"/>
        <v>Lower Ground Floor for Commercial</v>
      </c>
      <c r="H181" s="105"/>
      <c r="I181" s="40"/>
      <c r="L181" s="109"/>
      <c r="M181" s="109"/>
      <c r="N181" s="40"/>
    </row>
    <row r="182" spans="1:14" s="2" customFormat="1" x14ac:dyDescent="0.25">
      <c r="A182" s="104">
        <f t="shared" si="5"/>
        <v>65</v>
      </c>
      <c r="B182" s="105"/>
      <c r="C182" s="39" t="s">
        <v>220</v>
      </c>
      <c r="D182" s="39">
        <f>10.764*74.93</f>
        <v>806.54651999999999</v>
      </c>
      <c r="E182" s="39">
        <v>0</v>
      </c>
      <c r="F182" s="39">
        <f t="shared" si="15"/>
        <v>1290.474432</v>
      </c>
      <c r="G182" s="104" t="str">
        <f t="shared" si="2"/>
        <v>Lower Ground Floor for Commercial</v>
      </c>
      <c r="H182" s="105"/>
      <c r="I182" s="40"/>
      <c r="L182" s="109"/>
      <c r="M182" s="109"/>
      <c r="N182" s="40"/>
    </row>
    <row r="183" spans="1:14" s="2" customFormat="1" x14ac:dyDescent="0.25">
      <c r="A183" s="104">
        <f t="shared" si="5"/>
        <v>66</v>
      </c>
      <c r="B183" s="105"/>
      <c r="C183" s="39" t="s">
        <v>220</v>
      </c>
      <c r="D183" s="39">
        <f>10.764*49.6</f>
        <v>533.89440000000002</v>
      </c>
      <c r="E183" s="39">
        <v>0</v>
      </c>
      <c r="F183" s="39">
        <f t="shared" ref="F183:F184" si="16">D183*(($F$115)+1)+E183</f>
        <v>854.23104000000012</v>
      </c>
      <c r="G183" s="104" t="str">
        <f t="shared" ref="G183:G184" si="17">G182</f>
        <v>Lower Ground Floor for Commercial</v>
      </c>
      <c r="H183" s="105"/>
      <c r="I183" s="40"/>
      <c r="L183" s="109"/>
      <c r="M183" s="109"/>
      <c r="N183" s="40"/>
    </row>
    <row r="184" spans="1:14" s="2" customFormat="1" x14ac:dyDescent="0.25">
      <c r="A184" s="104">
        <f t="shared" si="5"/>
        <v>67</v>
      </c>
      <c r="B184" s="105"/>
      <c r="C184" s="39" t="s">
        <v>220</v>
      </c>
      <c r="D184" s="39">
        <f t="shared" ref="D184" si="18">10.764*74.93</f>
        <v>806.54651999999999</v>
      </c>
      <c r="E184" s="39">
        <v>0</v>
      </c>
      <c r="F184" s="39">
        <f t="shared" si="16"/>
        <v>1290.474432</v>
      </c>
      <c r="G184" s="104" t="str">
        <f t="shared" si="17"/>
        <v>Lower Ground Floor for Commercial</v>
      </c>
      <c r="H184" s="105"/>
      <c r="I184" s="40"/>
      <c r="L184" s="109"/>
      <c r="M184" s="109"/>
      <c r="N184" s="40"/>
    </row>
    <row r="185" spans="1:14" s="2" customFormat="1" x14ac:dyDescent="0.25">
      <c r="A185" s="106" t="s">
        <v>221</v>
      </c>
      <c r="B185" s="107"/>
      <c r="C185" s="107"/>
      <c r="D185" s="107"/>
      <c r="E185" s="107"/>
      <c r="F185" s="107"/>
      <c r="G185" s="107"/>
      <c r="H185" s="108"/>
    </row>
    <row r="186" spans="1:14" s="2" customFormat="1" x14ac:dyDescent="0.25">
      <c r="A186" s="104">
        <v>1</v>
      </c>
      <c r="B186" s="105"/>
      <c r="C186" s="39" t="s">
        <v>220</v>
      </c>
      <c r="D186" s="39">
        <f>51.07*10.764</f>
        <v>549.71748000000002</v>
      </c>
      <c r="E186" s="39">
        <v>0</v>
      </c>
      <c r="F186" s="39">
        <f>D186*(($F$115)+1)+E186</f>
        <v>879.54796800000008</v>
      </c>
      <c r="G186" s="104" t="str">
        <f>A185</f>
        <v>Ground Floor for Commercial</v>
      </c>
      <c r="H186" s="105"/>
      <c r="I186" s="40">
        <f>17468843/F186</f>
        <v>19861.160090816102</v>
      </c>
      <c r="L186" s="109"/>
      <c r="M186" s="109"/>
      <c r="N186" s="40"/>
    </row>
    <row r="187" spans="1:14" s="2" customFormat="1" x14ac:dyDescent="0.25">
      <c r="A187" s="104">
        <f>A186+1</f>
        <v>2</v>
      </c>
      <c r="B187" s="105"/>
      <c r="C187" s="39" t="s">
        <v>220</v>
      </c>
      <c r="D187" s="39">
        <f t="shared" ref="D187:D199" si="19">51.07*10.764</f>
        <v>549.71748000000002</v>
      </c>
      <c r="E187" s="39">
        <v>0</v>
      </c>
      <c r="F187" s="39">
        <f t="shared" ref="F187:F250" si="20">D187*(($F$115)+1)+E187</f>
        <v>879.54796800000008</v>
      </c>
      <c r="G187" s="104" t="str">
        <f t="shared" ref="G187:G250" si="21">G186</f>
        <v>Ground Floor for Commercial</v>
      </c>
      <c r="H187" s="105"/>
      <c r="I187" s="40"/>
      <c r="L187" s="109"/>
      <c r="M187" s="109"/>
      <c r="N187" s="40"/>
    </row>
    <row r="188" spans="1:14" s="2" customFormat="1" x14ac:dyDescent="0.25">
      <c r="A188" s="104">
        <f t="shared" ref="A188:A251" si="22">A187+1</f>
        <v>3</v>
      </c>
      <c r="B188" s="105"/>
      <c r="C188" s="39" t="s">
        <v>220</v>
      </c>
      <c r="D188" s="39">
        <f t="shared" si="19"/>
        <v>549.71748000000002</v>
      </c>
      <c r="E188" s="39">
        <v>0</v>
      </c>
      <c r="F188" s="39">
        <f t="shared" si="20"/>
        <v>879.54796800000008</v>
      </c>
      <c r="G188" s="104" t="str">
        <f t="shared" si="21"/>
        <v>Ground Floor for Commercial</v>
      </c>
      <c r="H188" s="105"/>
      <c r="I188" s="40"/>
      <c r="L188" s="109"/>
      <c r="M188" s="109"/>
      <c r="N188" s="40"/>
    </row>
    <row r="189" spans="1:14" s="2" customFormat="1" x14ac:dyDescent="0.25">
      <c r="A189" s="104">
        <f t="shared" si="22"/>
        <v>4</v>
      </c>
      <c r="B189" s="105"/>
      <c r="C189" s="39" t="s">
        <v>220</v>
      </c>
      <c r="D189" s="39">
        <f t="shared" si="19"/>
        <v>549.71748000000002</v>
      </c>
      <c r="E189" s="39">
        <v>0</v>
      </c>
      <c r="F189" s="39">
        <f t="shared" si="20"/>
        <v>879.54796800000008</v>
      </c>
      <c r="G189" s="104" t="str">
        <f t="shared" si="21"/>
        <v>Ground Floor for Commercial</v>
      </c>
      <c r="H189" s="105"/>
      <c r="I189" s="40"/>
      <c r="L189" s="109"/>
      <c r="M189" s="109"/>
      <c r="N189" s="40"/>
    </row>
    <row r="190" spans="1:14" s="2" customFormat="1" x14ac:dyDescent="0.25">
      <c r="A190" s="104">
        <f t="shared" si="22"/>
        <v>5</v>
      </c>
      <c r="B190" s="105"/>
      <c r="C190" s="39" t="s">
        <v>220</v>
      </c>
      <c r="D190" s="39">
        <f t="shared" si="19"/>
        <v>549.71748000000002</v>
      </c>
      <c r="E190" s="39">
        <v>0</v>
      </c>
      <c r="F190" s="39">
        <f t="shared" si="20"/>
        <v>879.54796800000008</v>
      </c>
      <c r="G190" s="104" t="str">
        <f t="shared" si="21"/>
        <v>Ground Floor for Commercial</v>
      </c>
      <c r="H190" s="105"/>
      <c r="I190" s="40"/>
      <c r="L190" s="109"/>
      <c r="M190" s="109"/>
      <c r="N190" s="40"/>
    </row>
    <row r="191" spans="1:14" s="2" customFormat="1" x14ac:dyDescent="0.25">
      <c r="A191" s="104">
        <f t="shared" si="22"/>
        <v>6</v>
      </c>
      <c r="B191" s="105"/>
      <c r="C191" s="39" t="s">
        <v>220</v>
      </c>
      <c r="D191" s="39">
        <f t="shared" si="19"/>
        <v>549.71748000000002</v>
      </c>
      <c r="E191" s="39">
        <v>0</v>
      </c>
      <c r="F191" s="39">
        <f t="shared" si="20"/>
        <v>879.54796800000008</v>
      </c>
      <c r="G191" s="104" t="str">
        <f t="shared" si="21"/>
        <v>Ground Floor for Commercial</v>
      </c>
      <c r="H191" s="105"/>
      <c r="I191" s="40"/>
      <c r="L191" s="109"/>
      <c r="M191" s="109"/>
      <c r="N191" s="40"/>
    </row>
    <row r="192" spans="1:14" s="2" customFormat="1" x14ac:dyDescent="0.25">
      <c r="A192" s="104">
        <f t="shared" si="22"/>
        <v>7</v>
      </c>
      <c r="B192" s="105"/>
      <c r="C192" s="39" t="s">
        <v>220</v>
      </c>
      <c r="D192" s="39">
        <f t="shared" si="19"/>
        <v>549.71748000000002</v>
      </c>
      <c r="E192" s="39">
        <v>0</v>
      </c>
      <c r="F192" s="39">
        <f t="shared" si="20"/>
        <v>879.54796800000008</v>
      </c>
      <c r="G192" s="104" t="str">
        <f t="shared" si="21"/>
        <v>Ground Floor for Commercial</v>
      </c>
      <c r="H192" s="105"/>
      <c r="I192" s="40"/>
      <c r="L192" s="109"/>
      <c r="M192" s="109"/>
      <c r="N192" s="40"/>
    </row>
    <row r="193" spans="1:14" s="2" customFormat="1" x14ac:dyDescent="0.25">
      <c r="A193" s="104">
        <f t="shared" si="22"/>
        <v>8</v>
      </c>
      <c r="B193" s="105"/>
      <c r="C193" s="39" t="s">
        <v>220</v>
      </c>
      <c r="D193" s="39">
        <f t="shared" si="19"/>
        <v>549.71748000000002</v>
      </c>
      <c r="E193" s="39">
        <v>0</v>
      </c>
      <c r="F193" s="39">
        <f t="shared" si="20"/>
        <v>879.54796800000008</v>
      </c>
      <c r="G193" s="104" t="str">
        <f t="shared" si="21"/>
        <v>Ground Floor for Commercial</v>
      </c>
      <c r="H193" s="105"/>
      <c r="I193" s="40"/>
      <c r="L193" s="109"/>
      <c r="M193" s="109"/>
      <c r="N193" s="40"/>
    </row>
    <row r="194" spans="1:14" s="2" customFormat="1" x14ac:dyDescent="0.25">
      <c r="A194" s="104">
        <f t="shared" si="22"/>
        <v>9</v>
      </c>
      <c r="B194" s="105"/>
      <c r="C194" s="39" t="s">
        <v>220</v>
      </c>
      <c r="D194" s="39">
        <f t="shared" si="19"/>
        <v>549.71748000000002</v>
      </c>
      <c r="E194" s="39">
        <v>0</v>
      </c>
      <c r="F194" s="39">
        <f t="shared" si="20"/>
        <v>879.54796800000008</v>
      </c>
      <c r="G194" s="104" t="str">
        <f t="shared" si="21"/>
        <v>Ground Floor for Commercial</v>
      </c>
      <c r="H194" s="105"/>
      <c r="I194" s="40"/>
      <c r="L194" s="109"/>
      <c r="M194" s="109"/>
      <c r="N194" s="40"/>
    </row>
    <row r="195" spans="1:14" s="2" customFormat="1" x14ac:dyDescent="0.25">
      <c r="A195" s="104">
        <f t="shared" si="22"/>
        <v>10</v>
      </c>
      <c r="B195" s="105"/>
      <c r="C195" s="39" t="s">
        <v>220</v>
      </c>
      <c r="D195" s="39">
        <f t="shared" si="19"/>
        <v>549.71748000000002</v>
      </c>
      <c r="E195" s="39">
        <v>0</v>
      </c>
      <c r="F195" s="39">
        <f t="shared" si="20"/>
        <v>879.54796800000008</v>
      </c>
      <c r="G195" s="104" t="str">
        <f t="shared" si="21"/>
        <v>Ground Floor for Commercial</v>
      </c>
      <c r="H195" s="105"/>
      <c r="I195" s="40"/>
      <c r="L195" s="109"/>
      <c r="M195" s="109"/>
      <c r="N195" s="40"/>
    </row>
    <row r="196" spans="1:14" s="2" customFormat="1" x14ac:dyDescent="0.25">
      <c r="A196" s="104">
        <f t="shared" si="22"/>
        <v>11</v>
      </c>
      <c r="B196" s="105"/>
      <c r="C196" s="39" t="s">
        <v>220</v>
      </c>
      <c r="D196" s="39">
        <f t="shared" si="19"/>
        <v>549.71748000000002</v>
      </c>
      <c r="E196" s="39">
        <v>0</v>
      </c>
      <c r="F196" s="39">
        <f t="shared" si="20"/>
        <v>879.54796800000008</v>
      </c>
      <c r="G196" s="104" t="str">
        <f t="shared" si="21"/>
        <v>Ground Floor for Commercial</v>
      </c>
      <c r="H196" s="105"/>
      <c r="I196" s="40"/>
      <c r="L196" s="109"/>
      <c r="M196" s="109"/>
      <c r="N196" s="40"/>
    </row>
    <row r="197" spans="1:14" s="2" customFormat="1" x14ac:dyDescent="0.25">
      <c r="A197" s="104">
        <f t="shared" si="22"/>
        <v>12</v>
      </c>
      <c r="B197" s="105"/>
      <c r="C197" s="39" t="s">
        <v>220</v>
      </c>
      <c r="D197" s="39">
        <f t="shared" si="19"/>
        <v>549.71748000000002</v>
      </c>
      <c r="E197" s="39">
        <v>0</v>
      </c>
      <c r="F197" s="39">
        <f t="shared" si="20"/>
        <v>879.54796800000008</v>
      </c>
      <c r="G197" s="104" t="str">
        <f t="shared" si="21"/>
        <v>Ground Floor for Commercial</v>
      </c>
      <c r="H197" s="105"/>
      <c r="I197" s="40"/>
      <c r="L197" s="109"/>
      <c r="M197" s="109"/>
      <c r="N197" s="40"/>
    </row>
    <row r="198" spans="1:14" s="2" customFormat="1" x14ac:dyDescent="0.25">
      <c r="A198" s="104">
        <f t="shared" si="22"/>
        <v>13</v>
      </c>
      <c r="B198" s="105"/>
      <c r="C198" s="39" t="s">
        <v>220</v>
      </c>
      <c r="D198" s="39">
        <f t="shared" si="19"/>
        <v>549.71748000000002</v>
      </c>
      <c r="E198" s="39">
        <v>0</v>
      </c>
      <c r="F198" s="39">
        <f t="shared" si="20"/>
        <v>879.54796800000008</v>
      </c>
      <c r="G198" s="104" t="str">
        <f t="shared" si="21"/>
        <v>Ground Floor for Commercial</v>
      </c>
      <c r="H198" s="105"/>
      <c r="I198" s="40"/>
      <c r="L198" s="109"/>
      <c r="M198" s="109"/>
      <c r="N198" s="40"/>
    </row>
    <row r="199" spans="1:14" s="2" customFormat="1" x14ac:dyDescent="0.25">
      <c r="A199" s="104">
        <f t="shared" si="22"/>
        <v>14</v>
      </c>
      <c r="B199" s="105"/>
      <c r="C199" s="39" t="s">
        <v>220</v>
      </c>
      <c r="D199" s="72">
        <f t="shared" si="19"/>
        <v>549.71748000000002</v>
      </c>
      <c r="E199" s="39">
        <v>0</v>
      </c>
      <c r="F199" s="39">
        <f t="shared" si="20"/>
        <v>879.54796800000008</v>
      </c>
      <c r="G199" s="104" t="str">
        <f t="shared" si="21"/>
        <v>Ground Floor for Commercial</v>
      </c>
      <c r="H199" s="105"/>
      <c r="I199" s="40"/>
      <c r="L199" s="109"/>
      <c r="M199" s="109"/>
      <c r="N199" s="40"/>
    </row>
    <row r="200" spans="1:14" s="2" customFormat="1" x14ac:dyDescent="0.25">
      <c r="A200" s="104">
        <f t="shared" si="22"/>
        <v>15</v>
      </c>
      <c r="B200" s="105"/>
      <c r="C200" s="39" t="s">
        <v>220</v>
      </c>
      <c r="D200" s="72">
        <f>50.93*10.764</f>
        <v>548.21051999999997</v>
      </c>
      <c r="E200" s="39">
        <v>0</v>
      </c>
      <c r="F200" s="39">
        <f t="shared" si="20"/>
        <v>877.13683200000003</v>
      </c>
      <c r="G200" s="104" t="str">
        <f t="shared" si="21"/>
        <v>Ground Floor for Commercial</v>
      </c>
      <c r="H200" s="105"/>
      <c r="I200" s="40"/>
      <c r="L200" s="109"/>
      <c r="M200" s="109"/>
      <c r="N200" s="40"/>
    </row>
    <row r="201" spans="1:14" s="2" customFormat="1" x14ac:dyDescent="0.25">
      <c r="A201" s="104">
        <f t="shared" si="22"/>
        <v>16</v>
      </c>
      <c r="B201" s="105"/>
      <c r="C201" s="39" t="s">
        <v>220</v>
      </c>
      <c r="D201" s="72">
        <f>36.57*10.764</f>
        <v>393.63947999999999</v>
      </c>
      <c r="E201" s="39">
        <v>0</v>
      </c>
      <c r="F201" s="39">
        <f t="shared" si="20"/>
        <v>629.82316800000001</v>
      </c>
      <c r="G201" s="104" t="str">
        <f t="shared" si="21"/>
        <v>Ground Floor for Commercial</v>
      </c>
      <c r="H201" s="105"/>
      <c r="I201" s="40"/>
      <c r="L201" s="109"/>
      <c r="M201" s="109"/>
      <c r="N201" s="40"/>
    </row>
    <row r="202" spans="1:14" s="2" customFormat="1" x14ac:dyDescent="0.25">
      <c r="A202" s="104">
        <f t="shared" si="22"/>
        <v>17</v>
      </c>
      <c r="B202" s="105"/>
      <c r="C202" s="39" t="s">
        <v>220</v>
      </c>
      <c r="D202" s="39">
        <f>10.764*40.33</f>
        <v>434.11211999999995</v>
      </c>
      <c r="E202" s="39">
        <v>0</v>
      </c>
      <c r="F202" s="39">
        <f t="shared" si="20"/>
        <v>694.57939199999998</v>
      </c>
      <c r="G202" s="104" t="str">
        <f t="shared" si="21"/>
        <v>Ground Floor for Commercial</v>
      </c>
      <c r="H202" s="105"/>
      <c r="I202" s="40"/>
      <c r="L202" s="109"/>
      <c r="M202" s="109"/>
      <c r="N202" s="40"/>
    </row>
    <row r="203" spans="1:14" s="2" customFormat="1" x14ac:dyDescent="0.25">
      <c r="A203" s="104">
        <f t="shared" si="22"/>
        <v>18</v>
      </c>
      <c r="B203" s="105"/>
      <c r="C203" s="39" t="s">
        <v>220</v>
      </c>
      <c r="D203" s="39">
        <f t="shared" ref="D203:D209" si="23">10.764*40.33</f>
        <v>434.11211999999995</v>
      </c>
      <c r="E203" s="39">
        <v>0</v>
      </c>
      <c r="F203" s="39">
        <f t="shared" si="20"/>
        <v>694.57939199999998</v>
      </c>
      <c r="G203" s="104" t="str">
        <f t="shared" si="21"/>
        <v>Ground Floor for Commercial</v>
      </c>
      <c r="H203" s="105"/>
      <c r="I203" s="40"/>
      <c r="L203" s="109"/>
      <c r="M203" s="109"/>
      <c r="N203" s="40"/>
    </row>
    <row r="204" spans="1:14" s="2" customFormat="1" x14ac:dyDescent="0.25">
      <c r="A204" s="104">
        <f t="shared" si="22"/>
        <v>19</v>
      </c>
      <c r="B204" s="105"/>
      <c r="C204" s="39" t="s">
        <v>220</v>
      </c>
      <c r="D204" s="39">
        <f t="shared" si="23"/>
        <v>434.11211999999995</v>
      </c>
      <c r="E204" s="39">
        <v>0</v>
      </c>
      <c r="F204" s="39">
        <f t="shared" si="20"/>
        <v>694.57939199999998</v>
      </c>
      <c r="G204" s="104" t="str">
        <f t="shared" si="21"/>
        <v>Ground Floor for Commercial</v>
      </c>
      <c r="H204" s="105"/>
      <c r="I204" s="40"/>
      <c r="L204" s="109"/>
      <c r="M204" s="109"/>
      <c r="N204" s="40"/>
    </row>
    <row r="205" spans="1:14" s="2" customFormat="1" x14ac:dyDescent="0.25">
      <c r="A205" s="104">
        <f t="shared" si="22"/>
        <v>20</v>
      </c>
      <c r="B205" s="105"/>
      <c r="C205" s="39" t="s">
        <v>220</v>
      </c>
      <c r="D205" s="39">
        <f t="shared" si="23"/>
        <v>434.11211999999995</v>
      </c>
      <c r="E205" s="39">
        <v>0</v>
      </c>
      <c r="F205" s="39">
        <f t="shared" si="20"/>
        <v>694.57939199999998</v>
      </c>
      <c r="G205" s="104" t="str">
        <f t="shared" si="21"/>
        <v>Ground Floor for Commercial</v>
      </c>
      <c r="H205" s="105"/>
      <c r="I205" s="40"/>
      <c r="L205" s="109"/>
      <c r="M205" s="109"/>
      <c r="N205" s="40"/>
    </row>
    <row r="206" spans="1:14" s="2" customFormat="1" x14ac:dyDescent="0.25">
      <c r="A206" s="104">
        <f t="shared" si="22"/>
        <v>21</v>
      </c>
      <c r="B206" s="105"/>
      <c r="C206" s="39" t="s">
        <v>220</v>
      </c>
      <c r="D206" s="39">
        <f t="shared" si="23"/>
        <v>434.11211999999995</v>
      </c>
      <c r="E206" s="39">
        <v>0</v>
      </c>
      <c r="F206" s="39">
        <f t="shared" si="20"/>
        <v>694.57939199999998</v>
      </c>
      <c r="G206" s="104" t="str">
        <f t="shared" si="21"/>
        <v>Ground Floor for Commercial</v>
      </c>
      <c r="H206" s="105"/>
      <c r="I206" s="40"/>
      <c r="L206" s="109"/>
      <c r="M206" s="109"/>
      <c r="N206" s="40"/>
    </row>
    <row r="207" spans="1:14" s="2" customFormat="1" x14ac:dyDescent="0.25">
      <c r="A207" s="104">
        <f t="shared" si="22"/>
        <v>22</v>
      </c>
      <c r="B207" s="105"/>
      <c r="C207" s="39" t="s">
        <v>220</v>
      </c>
      <c r="D207" s="39">
        <f t="shared" si="23"/>
        <v>434.11211999999995</v>
      </c>
      <c r="E207" s="39">
        <v>0</v>
      </c>
      <c r="F207" s="39">
        <f t="shared" si="20"/>
        <v>694.57939199999998</v>
      </c>
      <c r="G207" s="104" t="str">
        <f t="shared" si="21"/>
        <v>Ground Floor for Commercial</v>
      </c>
      <c r="H207" s="105"/>
      <c r="I207" s="40"/>
      <c r="L207" s="109"/>
      <c r="M207" s="109"/>
      <c r="N207" s="40"/>
    </row>
    <row r="208" spans="1:14" s="2" customFormat="1" x14ac:dyDescent="0.25">
      <c r="A208" s="104">
        <f t="shared" si="22"/>
        <v>23</v>
      </c>
      <c r="B208" s="105"/>
      <c r="C208" s="39" t="s">
        <v>220</v>
      </c>
      <c r="D208" s="39">
        <f t="shared" si="23"/>
        <v>434.11211999999995</v>
      </c>
      <c r="E208" s="39">
        <v>0</v>
      </c>
      <c r="F208" s="39">
        <f t="shared" si="20"/>
        <v>694.57939199999998</v>
      </c>
      <c r="G208" s="104" t="str">
        <f t="shared" si="21"/>
        <v>Ground Floor for Commercial</v>
      </c>
      <c r="H208" s="105"/>
      <c r="I208" s="40"/>
      <c r="L208" s="109"/>
      <c r="M208" s="109"/>
      <c r="N208" s="40"/>
    </row>
    <row r="209" spans="1:14" s="2" customFormat="1" x14ac:dyDescent="0.25">
      <c r="A209" s="104">
        <f t="shared" si="22"/>
        <v>24</v>
      </c>
      <c r="B209" s="105"/>
      <c r="C209" s="39" t="s">
        <v>220</v>
      </c>
      <c r="D209" s="39">
        <f t="shared" si="23"/>
        <v>434.11211999999995</v>
      </c>
      <c r="E209" s="39">
        <v>0</v>
      </c>
      <c r="F209" s="39">
        <f t="shared" si="20"/>
        <v>694.57939199999998</v>
      </c>
      <c r="G209" s="104" t="str">
        <f t="shared" si="21"/>
        <v>Ground Floor for Commercial</v>
      </c>
      <c r="H209" s="105"/>
      <c r="I209" s="40"/>
      <c r="L209" s="109"/>
      <c r="M209" s="109"/>
      <c r="N209" s="40"/>
    </row>
    <row r="210" spans="1:14" s="2" customFormat="1" x14ac:dyDescent="0.25">
      <c r="A210" s="104">
        <f t="shared" si="22"/>
        <v>25</v>
      </c>
      <c r="B210" s="105"/>
      <c r="C210" s="39" t="s">
        <v>220</v>
      </c>
      <c r="D210" s="71">
        <f>10.764*54.99</f>
        <v>591.91236000000004</v>
      </c>
      <c r="E210" s="39">
        <v>0</v>
      </c>
      <c r="F210" s="39">
        <f t="shared" si="20"/>
        <v>947.05977600000006</v>
      </c>
      <c r="G210" s="104" t="str">
        <f t="shared" si="21"/>
        <v>Ground Floor for Commercial</v>
      </c>
      <c r="H210" s="105"/>
      <c r="I210" s="40"/>
      <c r="L210" s="109"/>
      <c r="M210" s="109"/>
      <c r="N210" s="40"/>
    </row>
    <row r="211" spans="1:14" s="2" customFormat="1" x14ac:dyDescent="0.25">
      <c r="A211" s="104">
        <f t="shared" si="22"/>
        <v>26</v>
      </c>
      <c r="B211" s="105"/>
      <c r="C211" s="39" t="s">
        <v>220</v>
      </c>
      <c r="D211" s="71">
        <f>10.764*54.65</f>
        <v>588.25259999999992</v>
      </c>
      <c r="E211" s="39">
        <v>0</v>
      </c>
      <c r="F211" s="39">
        <f t="shared" si="20"/>
        <v>941.20415999999989</v>
      </c>
      <c r="G211" s="104" t="str">
        <f t="shared" si="21"/>
        <v>Ground Floor for Commercial</v>
      </c>
      <c r="H211" s="105"/>
      <c r="I211" s="40"/>
      <c r="L211" s="109"/>
      <c r="M211" s="109"/>
      <c r="N211" s="40"/>
    </row>
    <row r="212" spans="1:14" s="2" customFormat="1" x14ac:dyDescent="0.25">
      <c r="A212" s="104">
        <f t="shared" si="22"/>
        <v>27</v>
      </c>
      <c r="B212" s="105"/>
      <c r="C212" s="39" t="s">
        <v>220</v>
      </c>
      <c r="D212" s="71">
        <f>10.764*41.34</f>
        <v>444.98376000000002</v>
      </c>
      <c r="E212" s="39">
        <v>0</v>
      </c>
      <c r="F212" s="39">
        <f t="shared" si="20"/>
        <v>711.97401600000012</v>
      </c>
      <c r="G212" s="104" t="str">
        <f t="shared" si="21"/>
        <v>Ground Floor for Commercial</v>
      </c>
      <c r="H212" s="105"/>
      <c r="I212" s="40"/>
      <c r="L212" s="109"/>
      <c r="M212" s="109"/>
      <c r="N212" s="40"/>
    </row>
    <row r="213" spans="1:14" s="2" customFormat="1" x14ac:dyDescent="0.25">
      <c r="A213" s="104">
        <f t="shared" si="22"/>
        <v>28</v>
      </c>
      <c r="B213" s="105"/>
      <c r="C213" s="39" t="s">
        <v>220</v>
      </c>
      <c r="D213" s="71">
        <f t="shared" ref="D213:D214" si="24">10.764*41.34</f>
        <v>444.98376000000002</v>
      </c>
      <c r="E213" s="39">
        <v>0</v>
      </c>
      <c r="F213" s="39">
        <f t="shared" si="20"/>
        <v>711.97401600000012</v>
      </c>
      <c r="G213" s="104" t="str">
        <f t="shared" si="21"/>
        <v>Ground Floor for Commercial</v>
      </c>
      <c r="H213" s="105"/>
      <c r="I213" s="40"/>
      <c r="L213" s="109"/>
      <c r="M213" s="109"/>
      <c r="N213" s="40"/>
    </row>
    <row r="214" spans="1:14" s="2" customFormat="1" x14ac:dyDescent="0.25">
      <c r="A214" s="104">
        <f t="shared" si="22"/>
        <v>29</v>
      </c>
      <c r="B214" s="105"/>
      <c r="C214" s="39" t="s">
        <v>220</v>
      </c>
      <c r="D214" s="71">
        <f t="shared" si="24"/>
        <v>444.98376000000002</v>
      </c>
      <c r="E214" s="39">
        <v>0</v>
      </c>
      <c r="F214" s="39">
        <f t="shared" si="20"/>
        <v>711.97401600000012</v>
      </c>
      <c r="G214" s="104" t="str">
        <f t="shared" si="21"/>
        <v>Ground Floor for Commercial</v>
      </c>
      <c r="H214" s="105"/>
      <c r="I214" s="40"/>
      <c r="L214" s="109"/>
      <c r="M214" s="109"/>
      <c r="N214" s="40"/>
    </row>
    <row r="215" spans="1:14" s="2" customFormat="1" x14ac:dyDescent="0.25">
      <c r="A215" s="104">
        <f t="shared" si="22"/>
        <v>30</v>
      </c>
      <c r="B215" s="105"/>
      <c r="C215" s="39" t="s">
        <v>220</v>
      </c>
      <c r="D215" s="71">
        <f>10.764*41.63</f>
        <v>448.10532000000001</v>
      </c>
      <c r="E215" s="39">
        <v>0</v>
      </c>
      <c r="F215" s="39">
        <f t="shared" si="20"/>
        <v>716.96851200000003</v>
      </c>
      <c r="G215" s="104" t="str">
        <f t="shared" si="21"/>
        <v>Ground Floor for Commercial</v>
      </c>
      <c r="H215" s="105"/>
      <c r="I215" s="40"/>
      <c r="L215" s="109"/>
      <c r="M215" s="109"/>
      <c r="N215" s="40"/>
    </row>
    <row r="216" spans="1:14" s="2" customFormat="1" x14ac:dyDescent="0.25">
      <c r="A216" s="104">
        <f t="shared" si="22"/>
        <v>31</v>
      </c>
      <c r="B216" s="105"/>
      <c r="C216" s="39" t="s">
        <v>220</v>
      </c>
      <c r="D216" s="71">
        <f>10.764*41.61</f>
        <v>447.89003999999994</v>
      </c>
      <c r="E216" s="39">
        <v>0</v>
      </c>
      <c r="F216" s="39">
        <f t="shared" si="20"/>
        <v>716.62406399999998</v>
      </c>
      <c r="G216" s="104" t="str">
        <f t="shared" si="21"/>
        <v>Ground Floor for Commercial</v>
      </c>
      <c r="H216" s="105"/>
      <c r="I216" s="40"/>
      <c r="L216" s="109"/>
      <c r="M216" s="109"/>
      <c r="N216" s="40"/>
    </row>
    <row r="217" spans="1:14" s="2" customFormat="1" x14ac:dyDescent="0.25">
      <c r="A217" s="104">
        <f t="shared" si="22"/>
        <v>32</v>
      </c>
      <c r="B217" s="105"/>
      <c r="C217" s="39" t="s">
        <v>220</v>
      </c>
      <c r="D217" s="39">
        <f>10.764*41.34</f>
        <v>444.98376000000002</v>
      </c>
      <c r="E217" s="39">
        <v>0</v>
      </c>
      <c r="F217" s="39">
        <f t="shared" si="20"/>
        <v>711.97401600000012</v>
      </c>
      <c r="G217" s="104" t="str">
        <f t="shared" si="21"/>
        <v>Ground Floor for Commercial</v>
      </c>
      <c r="H217" s="105"/>
      <c r="I217" s="40"/>
      <c r="L217" s="109"/>
      <c r="M217" s="109"/>
      <c r="N217" s="40"/>
    </row>
    <row r="218" spans="1:14" s="2" customFormat="1" x14ac:dyDescent="0.25">
      <c r="A218" s="104">
        <f t="shared" si="22"/>
        <v>33</v>
      </c>
      <c r="B218" s="105"/>
      <c r="C218" s="39" t="s">
        <v>220</v>
      </c>
      <c r="D218" s="39">
        <f>10.764*41.83</f>
        <v>450.25811999999996</v>
      </c>
      <c r="E218" s="39">
        <v>0</v>
      </c>
      <c r="F218" s="39">
        <f t="shared" si="20"/>
        <v>720.41299200000003</v>
      </c>
      <c r="G218" s="104" t="str">
        <f t="shared" si="21"/>
        <v>Ground Floor for Commercial</v>
      </c>
      <c r="H218" s="105"/>
      <c r="I218" s="40"/>
      <c r="L218" s="109"/>
      <c r="M218" s="109"/>
      <c r="N218" s="40"/>
    </row>
    <row r="219" spans="1:14" s="2" customFormat="1" x14ac:dyDescent="0.25">
      <c r="A219" s="104">
        <f t="shared" si="22"/>
        <v>34</v>
      </c>
      <c r="B219" s="105"/>
      <c r="C219" s="39" t="s">
        <v>220</v>
      </c>
      <c r="D219" s="71">
        <f>10.764*66.27</f>
        <v>713.3302799999999</v>
      </c>
      <c r="E219" s="39">
        <v>0</v>
      </c>
      <c r="F219" s="39">
        <f t="shared" si="20"/>
        <v>1141.328448</v>
      </c>
      <c r="G219" s="104" t="str">
        <f t="shared" si="21"/>
        <v>Ground Floor for Commercial</v>
      </c>
      <c r="H219" s="105"/>
      <c r="I219" s="40"/>
      <c r="L219" s="109"/>
      <c r="M219" s="109"/>
      <c r="N219" s="40"/>
    </row>
    <row r="220" spans="1:14" s="2" customFormat="1" x14ac:dyDescent="0.25">
      <c r="A220" s="104">
        <f t="shared" si="22"/>
        <v>35</v>
      </c>
      <c r="B220" s="105"/>
      <c r="C220" s="39" t="s">
        <v>220</v>
      </c>
      <c r="D220" s="71">
        <f>10.764*42.41</f>
        <v>456.50123999999994</v>
      </c>
      <c r="E220" s="39">
        <v>0</v>
      </c>
      <c r="F220" s="39">
        <f t="shared" si="20"/>
        <v>730.40198399999997</v>
      </c>
      <c r="G220" s="104" t="str">
        <f t="shared" si="21"/>
        <v>Ground Floor for Commercial</v>
      </c>
      <c r="H220" s="105"/>
      <c r="I220" s="40"/>
      <c r="L220" s="109"/>
      <c r="M220" s="109"/>
      <c r="N220" s="40"/>
    </row>
    <row r="221" spans="1:14" s="2" customFormat="1" x14ac:dyDescent="0.25">
      <c r="A221" s="104">
        <f t="shared" si="22"/>
        <v>36</v>
      </c>
      <c r="B221" s="105"/>
      <c r="C221" s="39" t="s">
        <v>220</v>
      </c>
      <c r="D221" s="71">
        <f>10.764*25.99</f>
        <v>279.75635999999997</v>
      </c>
      <c r="E221" s="39">
        <v>0</v>
      </c>
      <c r="F221" s="39">
        <f t="shared" si="20"/>
        <v>447.61017599999997</v>
      </c>
      <c r="G221" s="104" t="str">
        <f t="shared" si="21"/>
        <v>Ground Floor for Commercial</v>
      </c>
      <c r="H221" s="105"/>
      <c r="I221" s="40"/>
      <c r="L221" s="109"/>
      <c r="M221" s="109"/>
      <c r="N221" s="40"/>
    </row>
    <row r="222" spans="1:14" s="2" customFormat="1" x14ac:dyDescent="0.25">
      <c r="A222" s="104">
        <f t="shared" si="22"/>
        <v>37</v>
      </c>
      <c r="B222" s="105"/>
      <c r="C222" s="39" t="s">
        <v>220</v>
      </c>
      <c r="D222" s="71">
        <f>10.764*25.99</f>
        <v>279.75635999999997</v>
      </c>
      <c r="E222" s="39">
        <v>0</v>
      </c>
      <c r="F222" s="39">
        <f t="shared" si="20"/>
        <v>447.61017599999997</v>
      </c>
      <c r="G222" s="104" t="str">
        <f t="shared" si="21"/>
        <v>Ground Floor for Commercial</v>
      </c>
      <c r="H222" s="105"/>
      <c r="I222" s="40"/>
      <c r="L222" s="109"/>
      <c r="M222" s="109"/>
      <c r="N222" s="40"/>
    </row>
    <row r="223" spans="1:14" s="2" customFormat="1" x14ac:dyDescent="0.25">
      <c r="A223" s="104">
        <f t="shared" si="22"/>
        <v>38</v>
      </c>
      <c r="B223" s="105"/>
      <c r="C223" s="39" t="s">
        <v>220</v>
      </c>
      <c r="D223" s="71">
        <f>10.764*24.77</f>
        <v>266.62428</v>
      </c>
      <c r="E223" s="39">
        <v>0</v>
      </c>
      <c r="F223" s="39">
        <f t="shared" si="20"/>
        <v>426.59884800000003</v>
      </c>
      <c r="G223" s="104" t="str">
        <f t="shared" si="21"/>
        <v>Ground Floor for Commercial</v>
      </c>
      <c r="H223" s="105"/>
      <c r="I223" s="40"/>
      <c r="L223" s="109"/>
      <c r="M223" s="109"/>
      <c r="N223" s="40"/>
    </row>
    <row r="224" spans="1:14" s="2" customFormat="1" x14ac:dyDescent="0.25">
      <c r="A224" s="104">
        <f t="shared" si="22"/>
        <v>39</v>
      </c>
      <c r="B224" s="105"/>
      <c r="C224" s="39" t="s">
        <v>220</v>
      </c>
      <c r="D224" s="71">
        <f>10.764*25.66</f>
        <v>276.20423999999997</v>
      </c>
      <c r="E224" s="39">
        <v>0</v>
      </c>
      <c r="F224" s="39">
        <f t="shared" si="20"/>
        <v>441.926784</v>
      </c>
      <c r="G224" s="104" t="str">
        <f t="shared" si="21"/>
        <v>Ground Floor for Commercial</v>
      </c>
      <c r="H224" s="105"/>
      <c r="I224" s="40"/>
      <c r="L224" s="109"/>
      <c r="M224" s="109"/>
      <c r="N224" s="40"/>
    </row>
    <row r="225" spans="1:14" s="2" customFormat="1" x14ac:dyDescent="0.25">
      <c r="A225" s="104">
        <f t="shared" si="22"/>
        <v>40</v>
      </c>
      <c r="B225" s="105"/>
      <c r="C225" s="39" t="s">
        <v>220</v>
      </c>
      <c r="D225" s="71">
        <f>10.764*26.13</f>
        <v>281.26331999999996</v>
      </c>
      <c r="E225" s="39">
        <v>0</v>
      </c>
      <c r="F225" s="39">
        <f t="shared" si="20"/>
        <v>450.02131199999997</v>
      </c>
      <c r="G225" s="104" t="str">
        <f t="shared" si="21"/>
        <v>Ground Floor for Commercial</v>
      </c>
      <c r="H225" s="105"/>
      <c r="I225" s="40"/>
      <c r="L225" s="109"/>
      <c r="M225" s="109"/>
      <c r="N225" s="40"/>
    </row>
    <row r="226" spans="1:14" s="2" customFormat="1" x14ac:dyDescent="0.25">
      <c r="A226" s="104">
        <f t="shared" si="22"/>
        <v>41</v>
      </c>
      <c r="B226" s="105"/>
      <c r="C226" s="39" t="s">
        <v>220</v>
      </c>
      <c r="D226" s="71">
        <f>10.764*24.82</f>
        <v>267.16247999999996</v>
      </c>
      <c r="E226" s="39">
        <v>0</v>
      </c>
      <c r="F226" s="39">
        <f t="shared" si="20"/>
        <v>427.45996799999995</v>
      </c>
      <c r="G226" s="104" t="str">
        <f t="shared" si="21"/>
        <v>Ground Floor for Commercial</v>
      </c>
      <c r="H226" s="105"/>
      <c r="I226" s="40"/>
      <c r="L226" s="109"/>
      <c r="M226" s="109"/>
      <c r="N226" s="40"/>
    </row>
    <row r="227" spans="1:14" s="2" customFormat="1" x14ac:dyDescent="0.25">
      <c r="A227" s="104">
        <f t="shared" si="22"/>
        <v>42</v>
      </c>
      <c r="B227" s="105"/>
      <c r="C227" s="39" t="s">
        <v>220</v>
      </c>
      <c r="D227" s="71">
        <f t="shared" ref="D227:D228" si="25">10.764*24.82</f>
        <v>267.16247999999996</v>
      </c>
      <c r="E227" s="39">
        <v>0</v>
      </c>
      <c r="F227" s="39">
        <f t="shared" si="20"/>
        <v>427.45996799999995</v>
      </c>
      <c r="G227" s="104" t="str">
        <f t="shared" si="21"/>
        <v>Ground Floor for Commercial</v>
      </c>
      <c r="H227" s="105"/>
      <c r="I227" s="40"/>
      <c r="L227" s="109"/>
      <c r="M227" s="109"/>
      <c r="N227" s="40"/>
    </row>
    <row r="228" spans="1:14" s="2" customFormat="1" x14ac:dyDescent="0.25">
      <c r="A228" s="104">
        <f t="shared" si="22"/>
        <v>43</v>
      </c>
      <c r="B228" s="105"/>
      <c r="C228" s="39" t="s">
        <v>220</v>
      </c>
      <c r="D228" s="71">
        <f t="shared" si="25"/>
        <v>267.16247999999996</v>
      </c>
      <c r="E228" s="39">
        <v>0</v>
      </c>
      <c r="F228" s="39">
        <f t="shared" si="20"/>
        <v>427.45996799999995</v>
      </c>
      <c r="G228" s="104" t="str">
        <f t="shared" si="21"/>
        <v>Ground Floor for Commercial</v>
      </c>
      <c r="H228" s="105"/>
      <c r="I228" s="40"/>
      <c r="L228" s="109"/>
      <c r="M228" s="109"/>
      <c r="N228" s="40"/>
    </row>
    <row r="229" spans="1:14" s="2" customFormat="1" x14ac:dyDescent="0.25">
      <c r="A229" s="104">
        <f t="shared" si="22"/>
        <v>44</v>
      </c>
      <c r="B229" s="105"/>
      <c r="C229" s="39" t="s">
        <v>220</v>
      </c>
      <c r="D229" s="39">
        <f>10.764*46.66</f>
        <v>502.24823999999995</v>
      </c>
      <c r="E229" s="39">
        <v>0</v>
      </c>
      <c r="F229" s="39">
        <f t="shared" si="20"/>
        <v>803.59718399999997</v>
      </c>
      <c r="G229" s="104" t="str">
        <f t="shared" si="21"/>
        <v>Ground Floor for Commercial</v>
      </c>
      <c r="H229" s="105"/>
      <c r="I229" s="40"/>
      <c r="L229" s="109"/>
      <c r="M229" s="109"/>
      <c r="N229" s="40"/>
    </row>
    <row r="230" spans="1:14" s="2" customFormat="1" x14ac:dyDescent="0.25">
      <c r="A230" s="104">
        <f t="shared" si="22"/>
        <v>45</v>
      </c>
      <c r="B230" s="105"/>
      <c r="C230" s="39" t="s">
        <v>220</v>
      </c>
      <c r="D230" s="39">
        <f>10.764*30.06</f>
        <v>323.56583999999998</v>
      </c>
      <c r="E230" s="39">
        <v>0</v>
      </c>
      <c r="F230" s="39">
        <f t="shared" si="20"/>
        <v>517.70534399999997</v>
      </c>
      <c r="G230" s="104" t="str">
        <f t="shared" si="21"/>
        <v>Ground Floor for Commercial</v>
      </c>
      <c r="H230" s="105"/>
      <c r="I230" s="40"/>
      <c r="L230" s="109"/>
      <c r="M230" s="109"/>
      <c r="N230" s="40"/>
    </row>
    <row r="231" spans="1:14" s="2" customFormat="1" x14ac:dyDescent="0.25">
      <c r="A231" s="104">
        <f t="shared" si="22"/>
        <v>46</v>
      </c>
      <c r="B231" s="105"/>
      <c r="C231" s="39" t="s">
        <v>220</v>
      </c>
      <c r="D231" s="71">
        <f>10.764*30.24</f>
        <v>325.50335999999999</v>
      </c>
      <c r="E231" s="39">
        <v>0</v>
      </c>
      <c r="F231" s="39">
        <f t="shared" si="20"/>
        <v>520.80537600000002</v>
      </c>
      <c r="G231" s="104" t="str">
        <f t="shared" si="21"/>
        <v>Ground Floor for Commercial</v>
      </c>
      <c r="H231" s="105"/>
      <c r="I231" s="40"/>
      <c r="L231" s="109"/>
      <c r="M231" s="109"/>
      <c r="N231" s="40"/>
    </row>
    <row r="232" spans="1:14" s="2" customFormat="1" x14ac:dyDescent="0.25">
      <c r="A232" s="104">
        <f t="shared" si="22"/>
        <v>47</v>
      </c>
      <c r="B232" s="105"/>
      <c r="C232" s="39" t="s">
        <v>220</v>
      </c>
      <c r="D232" s="39">
        <f>10.764*45.41</f>
        <v>488.79323999999991</v>
      </c>
      <c r="E232" s="39">
        <v>0</v>
      </c>
      <c r="F232" s="39">
        <f t="shared" si="20"/>
        <v>782.06918399999995</v>
      </c>
      <c r="G232" s="104" t="str">
        <f t="shared" si="21"/>
        <v>Ground Floor for Commercial</v>
      </c>
      <c r="H232" s="105"/>
      <c r="I232" s="40"/>
      <c r="L232" s="109"/>
      <c r="M232" s="109"/>
      <c r="N232" s="40"/>
    </row>
    <row r="233" spans="1:14" s="2" customFormat="1" x14ac:dyDescent="0.25">
      <c r="A233" s="104">
        <f t="shared" si="22"/>
        <v>48</v>
      </c>
      <c r="B233" s="105"/>
      <c r="C233" s="39" t="s">
        <v>220</v>
      </c>
      <c r="D233" s="39">
        <f>10.764*44.07</f>
        <v>474.36947999999995</v>
      </c>
      <c r="E233" s="39">
        <v>0</v>
      </c>
      <c r="F233" s="39">
        <f t="shared" si="20"/>
        <v>758.99116800000002</v>
      </c>
      <c r="G233" s="104" t="str">
        <f t="shared" si="21"/>
        <v>Ground Floor for Commercial</v>
      </c>
      <c r="H233" s="105"/>
      <c r="I233" s="40"/>
      <c r="L233" s="109"/>
      <c r="M233" s="109"/>
      <c r="N233" s="40"/>
    </row>
    <row r="234" spans="1:14" s="2" customFormat="1" x14ac:dyDescent="0.25">
      <c r="A234" s="104">
        <f t="shared" si="22"/>
        <v>49</v>
      </c>
      <c r="B234" s="105"/>
      <c r="C234" s="39" t="s">
        <v>220</v>
      </c>
      <c r="D234" s="39">
        <f>10.764*30.61</f>
        <v>329.48603999999995</v>
      </c>
      <c r="E234" s="39">
        <v>0</v>
      </c>
      <c r="F234" s="39">
        <f t="shared" si="20"/>
        <v>527.17766399999994</v>
      </c>
      <c r="G234" s="104" t="str">
        <f t="shared" si="21"/>
        <v>Ground Floor for Commercial</v>
      </c>
      <c r="H234" s="105"/>
      <c r="I234" s="40"/>
      <c r="L234" s="109"/>
      <c r="M234" s="109"/>
      <c r="N234" s="40"/>
    </row>
    <row r="235" spans="1:14" s="2" customFormat="1" x14ac:dyDescent="0.25">
      <c r="A235" s="104">
        <f t="shared" si="22"/>
        <v>50</v>
      </c>
      <c r="B235" s="105"/>
      <c r="C235" s="39" t="s">
        <v>220</v>
      </c>
      <c r="D235" s="39">
        <f>10.764*55.73</f>
        <v>599.87771999999995</v>
      </c>
      <c r="E235" s="39">
        <v>0</v>
      </c>
      <c r="F235" s="39">
        <f t="shared" si="20"/>
        <v>959.80435199999999</v>
      </c>
      <c r="G235" s="104" t="str">
        <f t="shared" si="21"/>
        <v>Ground Floor for Commercial</v>
      </c>
      <c r="H235" s="105"/>
      <c r="I235" s="40"/>
      <c r="L235" s="109"/>
      <c r="M235" s="109"/>
      <c r="N235" s="40"/>
    </row>
    <row r="236" spans="1:14" s="2" customFormat="1" x14ac:dyDescent="0.25">
      <c r="A236" s="104">
        <f t="shared" si="22"/>
        <v>51</v>
      </c>
      <c r="B236" s="105"/>
      <c r="C236" s="39" t="s">
        <v>220</v>
      </c>
      <c r="D236" s="71">
        <f>10.764*55.73</f>
        <v>599.87771999999995</v>
      </c>
      <c r="E236" s="39">
        <v>0</v>
      </c>
      <c r="F236" s="39">
        <f t="shared" si="20"/>
        <v>959.80435199999999</v>
      </c>
      <c r="G236" s="104" t="str">
        <f t="shared" si="21"/>
        <v>Ground Floor for Commercial</v>
      </c>
      <c r="H236" s="105"/>
      <c r="I236" s="40"/>
      <c r="L236" s="109"/>
      <c r="M236" s="109"/>
      <c r="N236" s="40"/>
    </row>
    <row r="237" spans="1:14" s="2" customFormat="1" x14ac:dyDescent="0.25">
      <c r="A237" s="104">
        <f t="shared" si="22"/>
        <v>52</v>
      </c>
      <c r="B237" s="105"/>
      <c r="C237" s="39" t="s">
        <v>220</v>
      </c>
      <c r="D237" s="39">
        <f>10.764*46.04</f>
        <v>495.57455999999996</v>
      </c>
      <c r="E237" s="39">
        <v>0</v>
      </c>
      <c r="F237" s="39">
        <f t="shared" si="20"/>
        <v>792.91929600000003</v>
      </c>
      <c r="G237" s="104" t="str">
        <f t="shared" si="21"/>
        <v>Ground Floor for Commercial</v>
      </c>
      <c r="H237" s="105"/>
      <c r="I237" s="40"/>
      <c r="L237" s="109"/>
      <c r="M237" s="109"/>
      <c r="N237" s="40"/>
    </row>
    <row r="238" spans="1:14" s="2" customFormat="1" x14ac:dyDescent="0.25">
      <c r="A238" s="104">
        <f t="shared" si="22"/>
        <v>53</v>
      </c>
      <c r="B238" s="105"/>
      <c r="C238" s="39" t="s">
        <v>220</v>
      </c>
      <c r="D238" s="39">
        <f t="shared" ref="D238:D249" si="26">10.764*46.04</f>
        <v>495.57455999999996</v>
      </c>
      <c r="E238" s="39">
        <v>0</v>
      </c>
      <c r="F238" s="39">
        <f t="shared" si="20"/>
        <v>792.91929600000003</v>
      </c>
      <c r="G238" s="104" t="str">
        <f t="shared" si="21"/>
        <v>Ground Floor for Commercial</v>
      </c>
      <c r="H238" s="105"/>
      <c r="I238" s="40"/>
      <c r="L238" s="109"/>
      <c r="M238" s="109"/>
      <c r="N238" s="40"/>
    </row>
    <row r="239" spans="1:14" s="2" customFormat="1" x14ac:dyDescent="0.25">
      <c r="A239" s="104">
        <f t="shared" si="22"/>
        <v>54</v>
      </c>
      <c r="B239" s="105"/>
      <c r="C239" s="39" t="s">
        <v>220</v>
      </c>
      <c r="D239" s="39">
        <f t="shared" si="26"/>
        <v>495.57455999999996</v>
      </c>
      <c r="E239" s="39">
        <v>0</v>
      </c>
      <c r="F239" s="39">
        <f t="shared" si="20"/>
        <v>792.91929600000003</v>
      </c>
      <c r="G239" s="104" t="str">
        <f t="shared" si="21"/>
        <v>Ground Floor for Commercial</v>
      </c>
      <c r="H239" s="105"/>
      <c r="I239" s="40">
        <f>300*793</f>
        <v>237900</v>
      </c>
      <c r="L239" s="109"/>
      <c r="M239" s="109"/>
      <c r="N239" s="40"/>
    </row>
    <row r="240" spans="1:14" s="2" customFormat="1" x14ac:dyDescent="0.25">
      <c r="A240" s="104">
        <f t="shared" si="22"/>
        <v>55</v>
      </c>
      <c r="B240" s="105"/>
      <c r="C240" s="39" t="s">
        <v>220</v>
      </c>
      <c r="D240" s="39">
        <f t="shared" si="26"/>
        <v>495.57455999999996</v>
      </c>
      <c r="E240" s="39">
        <v>0</v>
      </c>
      <c r="F240" s="39">
        <f t="shared" si="20"/>
        <v>792.91929600000003</v>
      </c>
      <c r="G240" s="104" t="str">
        <f t="shared" si="21"/>
        <v>Ground Floor for Commercial</v>
      </c>
      <c r="H240" s="105"/>
      <c r="I240" s="40"/>
      <c r="L240" s="109"/>
      <c r="M240" s="109"/>
      <c r="N240" s="40"/>
    </row>
    <row r="241" spans="1:14" s="2" customFormat="1" x14ac:dyDescent="0.25">
      <c r="A241" s="104">
        <f t="shared" si="22"/>
        <v>56</v>
      </c>
      <c r="B241" s="105"/>
      <c r="C241" s="39" t="s">
        <v>220</v>
      </c>
      <c r="D241" s="39">
        <f t="shared" si="26"/>
        <v>495.57455999999996</v>
      </c>
      <c r="E241" s="39">
        <v>0</v>
      </c>
      <c r="F241" s="39">
        <f t="shared" si="20"/>
        <v>792.91929600000003</v>
      </c>
      <c r="G241" s="104" t="str">
        <f t="shared" si="21"/>
        <v>Ground Floor for Commercial</v>
      </c>
      <c r="H241" s="105"/>
      <c r="I241" s="40"/>
      <c r="L241" s="109"/>
      <c r="M241" s="109"/>
      <c r="N241" s="40"/>
    </row>
    <row r="242" spans="1:14" s="2" customFormat="1" x14ac:dyDescent="0.25">
      <c r="A242" s="104">
        <f t="shared" si="22"/>
        <v>57</v>
      </c>
      <c r="B242" s="105"/>
      <c r="C242" s="39" t="s">
        <v>220</v>
      </c>
      <c r="D242" s="39">
        <f t="shared" si="26"/>
        <v>495.57455999999996</v>
      </c>
      <c r="E242" s="39">
        <v>0</v>
      </c>
      <c r="F242" s="39">
        <f t="shared" si="20"/>
        <v>792.91929600000003</v>
      </c>
      <c r="G242" s="104" t="str">
        <f t="shared" si="21"/>
        <v>Ground Floor for Commercial</v>
      </c>
      <c r="H242" s="105"/>
      <c r="I242" s="40"/>
      <c r="L242" s="109"/>
      <c r="M242" s="109"/>
      <c r="N242" s="40"/>
    </row>
    <row r="243" spans="1:14" s="2" customFormat="1" x14ac:dyDescent="0.25">
      <c r="A243" s="104">
        <f t="shared" si="22"/>
        <v>58</v>
      </c>
      <c r="B243" s="105"/>
      <c r="C243" s="39" t="s">
        <v>220</v>
      </c>
      <c r="D243" s="39">
        <f t="shared" si="26"/>
        <v>495.57455999999996</v>
      </c>
      <c r="E243" s="39">
        <v>0</v>
      </c>
      <c r="F243" s="39">
        <f t="shared" si="20"/>
        <v>792.91929600000003</v>
      </c>
      <c r="G243" s="104" t="str">
        <f t="shared" si="21"/>
        <v>Ground Floor for Commercial</v>
      </c>
      <c r="H243" s="105"/>
      <c r="I243" s="40"/>
      <c r="L243" s="109"/>
      <c r="M243" s="109"/>
      <c r="N243" s="40"/>
    </row>
    <row r="244" spans="1:14" s="2" customFormat="1" x14ac:dyDescent="0.25">
      <c r="A244" s="104">
        <f t="shared" si="22"/>
        <v>59</v>
      </c>
      <c r="B244" s="105"/>
      <c r="C244" s="39" t="s">
        <v>220</v>
      </c>
      <c r="D244" s="39">
        <f t="shared" si="26"/>
        <v>495.57455999999996</v>
      </c>
      <c r="E244" s="39">
        <v>0</v>
      </c>
      <c r="F244" s="39">
        <f t="shared" si="20"/>
        <v>792.91929600000003</v>
      </c>
      <c r="G244" s="104" t="str">
        <f t="shared" si="21"/>
        <v>Ground Floor for Commercial</v>
      </c>
      <c r="H244" s="105"/>
      <c r="I244" s="40"/>
      <c r="L244" s="109"/>
      <c r="M244" s="109"/>
      <c r="N244" s="40"/>
    </row>
    <row r="245" spans="1:14" s="2" customFormat="1" x14ac:dyDescent="0.25">
      <c r="A245" s="104">
        <f t="shared" si="22"/>
        <v>60</v>
      </c>
      <c r="B245" s="105"/>
      <c r="C245" s="39" t="s">
        <v>220</v>
      </c>
      <c r="D245" s="39">
        <f t="shared" si="26"/>
        <v>495.57455999999996</v>
      </c>
      <c r="E245" s="39">
        <v>0</v>
      </c>
      <c r="F245" s="39">
        <f t="shared" si="20"/>
        <v>792.91929600000003</v>
      </c>
      <c r="G245" s="104" t="str">
        <f t="shared" si="21"/>
        <v>Ground Floor for Commercial</v>
      </c>
      <c r="H245" s="105"/>
      <c r="I245" s="40"/>
      <c r="L245" s="109"/>
      <c r="M245" s="109"/>
      <c r="N245" s="40"/>
    </row>
    <row r="246" spans="1:14" s="2" customFormat="1" x14ac:dyDescent="0.25">
      <c r="A246" s="104">
        <f t="shared" si="22"/>
        <v>61</v>
      </c>
      <c r="B246" s="105"/>
      <c r="C246" s="39" t="s">
        <v>220</v>
      </c>
      <c r="D246" s="39">
        <f t="shared" si="26"/>
        <v>495.57455999999996</v>
      </c>
      <c r="E246" s="39">
        <v>0</v>
      </c>
      <c r="F246" s="39">
        <f t="shared" si="20"/>
        <v>792.91929600000003</v>
      </c>
      <c r="G246" s="104" t="str">
        <f t="shared" si="21"/>
        <v>Ground Floor for Commercial</v>
      </c>
      <c r="H246" s="105"/>
      <c r="I246" s="40"/>
      <c r="L246" s="109"/>
      <c r="M246" s="109"/>
      <c r="N246" s="40"/>
    </row>
    <row r="247" spans="1:14" s="2" customFormat="1" x14ac:dyDescent="0.25">
      <c r="A247" s="104">
        <f t="shared" si="22"/>
        <v>62</v>
      </c>
      <c r="B247" s="105"/>
      <c r="C247" s="39" t="s">
        <v>220</v>
      </c>
      <c r="D247" s="39">
        <f t="shared" si="26"/>
        <v>495.57455999999996</v>
      </c>
      <c r="E247" s="39">
        <v>0</v>
      </c>
      <c r="F247" s="39">
        <f t="shared" si="20"/>
        <v>792.91929600000003</v>
      </c>
      <c r="G247" s="104" t="str">
        <f t="shared" si="21"/>
        <v>Ground Floor for Commercial</v>
      </c>
      <c r="H247" s="105"/>
      <c r="I247" s="40"/>
      <c r="L247" s="109"/>
      <c r="M247" s="109"/>
      <c r="N247" s="40"/>
    </row>
    <row r="248" spans="1:14" s="2" customFormat="1" x14ac:dyDescent="0.25">
      <c r="A248" s="104">
        <f t="shared" si="22"/>
        <v>63</v>
      </c>
      <c r="B248" s="105"/>
      <c r="C248" s="39" t="s">
        <v>220</v>
      </c>
      <c r="D248" s="39">
        <f t="shared" si="26"/>
        <v>495.57455999999996</v>
      </c>
      <c r="E248" s="39">
        <v>0</v>
      </c>
      <c r="F248" s="39">
        <f t="shared" si="20"/>
        <v>792.91929600000003</v>
      </c>
      <c r="G248" s="104" t="str">
        <f t="shared" si="21"/>
        <v>Ground Floor for Commercial</v>
      </c>
      <c r="H248" s="105"/>
      <c r="I248" s="40"/>
      <c r="L248" s="109"/>
      <c r="M248" s="109"/>
      <c r="N248" s="40"/>
    </row>
    <row r="249" spans="1:14" s="2" customFormat="1" x14ac:dyDescent="0.25">
      <c r="A249" s="104">
        <f t="shared" si="22"/>
        <v>64</v>
      </c>
      <c r="B249" s="105"/>
      <c r="C249" s="39" t="s">
        <v>220</v>
      </c>
      <c r="D249" s="39">
        <f t="shared" si="26"/>
        <v>495.57455999999996</v>
      </c>
      <c r="E249" s="39">
        <v>0</v>
      </c>
      <c r="F249" s="39">
        <f t="shared" si="20"/>
        <v>792.91929600000003</v>
      </c>
      <c r="G249" s="104" t="str">
        <f t="shared" si="21"/>
        <v>Ground Floor for Commercial</v>
      </c>
      <c r="H249" s="105"/>
      <c r="I249" s="40"/>
      <c r="L249" s="109"/>
      <c r="M249" s="109"/>
      <c r="N249" s="40"/>
    </row>
    <row r="250" spans="1:14" s="2" customFormat="1" x14ac:dyDescent="0.25">
      <c r="A250" s="104">
        <f t="shared" si="22"/>
        <v>65</v>
      </c>
      <c r="B250" s="105"/>
      <c r="C250" s="39" t="s">
        <v>220</v>
      </c>
      <c r="D250" s="39">
        <f>10.764*74.93</f>
        <v>806.54651999999999</v>
      </c>
      <c r="E250" s="39">
        <v>0</v>
      </c>
      <c r="F250" s="39">
        <f t="shared" si="20"/>
        <v>1290.474432</v>
      </c>
      <c r="G250" s="104" t="str">
        <f t="shared" si="21"/>
        <v>Ground Floor for Commercial</v>
      </c>
      <c r="H250" s="105"/>
      <c r="I250" s="40"/>
      <c r="L250" s="109"/>
      <c r="M250" s="109"/>
      <c r="N250" s="40"/>
    </row>
    <row r="251" spans="1:14" s="2" customFormat="1" x14ac:dyDescent="0.25">
      <c r="A251" s="104">
        <f t="shared" si="22"/>
        <v>66</v>
      </c>
      <c r="B251" s="105"/>
      <c r="C251" s="39" t="s">
        <v>220</v>
      </c>
      <c r="D251" s="39">
        <f>10.764*49.6</f>
        <v>533.89440000000002</v>
      </c>
      <c r="E251" s="39">
        <v>0</v>
      </c>
      <c r="F251" s="39">
        <f t="shared" ref="F251:F252" si="27">D251*(($F$115)+1)+E251</f>
        <v>854.23104000000012</v>
      </c>
      <c r="G251" s="104" t="str">
        <f t="shared" ref="G251:G252" si="28">G250</f>
        <v>Ground Floor for Commercial</v>
      </c>
      <c r="H251" s="105"/>
      <c r="I251" s="40"/>
      <c r="L251" s="109"/>
      <c r="M251" s="109"/>
      <c r="N251" s="40"/>
    </row>
    <row r="252" spans="1:14" s="2" customFormat="1" x14ac:dyDescent="0.25">
      <c r="A252" s="104">
        <f t="shared" ref="A252" si="29">A251+1</f>
        <v>67</v>
      </c>
      <c r="B252" s="105"/>
      <c r="C252" s="39" t="s">
        <v>220</v>
      </c>
      <c r="D252" s="39">
        <f t="shared" ref="D252" si="30">10.764*74.93</f>
        <v>806.54651999999999</v>
      </c>
      <c r="E252" s="39">
        <v>0</v>
      </c>
      <c r="F252" s="39">
        <f t="shared" si="27"/>
        <v>1290.474432</v>
      </c>
      <c r="G252" s="104" t="str">
        <f t="shared" si="28"/>
        <v>Ground Floor for Commercial</v>
      </c>
      <c r="H252" s="105"/>
      <c r="I252" s="40"/>
      <c r="L252" s="109"/>
      <c r="M252" s="109"/>
      <c r="N252" s="40"/>
    </row>
    <row r="253" spans="1:14" s="2" customFormat="1" x14ac:dyDescent="0.25">
      <c r="A253" s="106" t="s">
        <v>222</v>
      </c>
      <c r="B253" s="107"/>
      <c r="C253" s="107"/>
      <c r="D253" s="107"/>
      <c r="E253" s="107"/>
      <c r="F253" s="107"/>
      <c r="G253" s="107"/>
      <c r="H253" s="108"/>
    </row>
    <row r="254" spans="1:14" s="2" customFormat="1" x14ac:dyDescent="0.25">
      <c r="A254" s="104">
        <v>101</v>
      </c>
      <c r="B254" s="105"/>
      <c r="C254" s="39" t="s">
        <v>223</v>
      </c>
      <c r="D254" s="39">
        <f>47.59*10.764</f>
        <v>512.25876000000005</v>
      </c>
      <c r="E254" s="39">
        <v>0</v>
      </c>
      <c r="F254" s="39">
        <f>D254*(($F$115)+1)+E254</f>
        <v>819.61401600000011</v>
      </c>
      <c r="G254" s="104" t="str">
        <f>A253</f>
        <v>1st Floor for Commercial</v>
      </c>
      <c r="H254" s="105"/>
      <c r="I254" s="40"/>
      <c r="J254" s="2">
        <f>15*D254*12</f>
        <v>92206.57680000001</v>
      </c>
      <c r="L254" s="109"/>
      <c r="M254" s="109"/>
      <c r="N254" s="40"/>
    </row>
    <row r="255" spans="1:14" s="2" customFormat="1" x14ac:dyDescent="0.25">
      <c r="A255" s="104">
        <f>A254+1</f>
        <v>102</v>
      </c>
      <c r="B255" s="105"/>
      <c r="C255" s="39" t="s">
        <v>223</v>
      </c>
      <c r="D255" s="39">
        <f t="shared" ref="D255:D267" si="31">47.59*10.764</f>
        <v>512.25876000000005</v>
      </c>
      <c r="E255" s="39">
        <v>0</v>
      </c>
      <c r="F255" s="39">
        <f t="shared" ref="F255:F318" si="32">D255*(($F$115)+1)+E255</f>
        <v>819.61401600000011</v>
      </c>
      <c r="G255" s="104" t="str">
        <f t="shared" ref="G255:G318" si="33">G254</f>
        <v>1st Floor for Commercial</v>
      </c>
      <c r="H255" s="105"/>
      <c r="I255" s="40"/>
      <c r="L255" s="109"/>
      <c r="M255" s="109"/>
      <c r="N255" s="40"/>
    </row>
    <row r="256" spans="1:14" s="2" customFormat="1" x14ac:dyDescent="0.25">
      <c r="A256" s="104">
        <f t="shared" ref="A256:A323" si="34">A255+1</f>
        <v>103</v>
      </c>
      <c r="B256" s="105"/>
      <c r="C256" s="39" t="s">
        <v>223</v>
      </c>
      <c r="D256" s="39">
        <f t="shared" si="31"/>
        <v>512.25876000000005</v>
      </c>
      <c r="E256" s="39">
        <v>0</v>
      </c>
      <c r="F256" s="39">
        <f t="shared" si="32"/>
        <v>819.61401600000011</v>
      </c>
      <c r="G256" s="104" t="str">
        <f t="shared" si="33"/>
        <v>1st Floor for Commercial</v>
      </c>
      <c r="H256" s="105"/>
      <c r="I256" s="40"/>
      <c r="L256" s="109"/>
      <c r="M256" s="109"/>
      <c r="N256" s="40"/>
    </row>
    <row r="257" spans="1:14" s="2" customFormat="1" x14ac:dyDescent="0.25">
      <c r="A257" s="104">
        <f t="shared" si="34"/>
        <v>104</v>
      </c>
      <c r="B257" s="105"/>
      <c r="C257" s="39" t="s">
        <v>223</v>
      </c>
      <c r="D257" s="39">
        <f t="shared" si="31"/>
        <v>512.25876000000005</v>
      </c>
      <c r="E257" s="39">
        <v>0</v>
      </c>
      <c r="F257" s="39">
        <f t="shared" si="32"/>
        <v>819.61401600000011</v>
      </c>
      <c r="G257" s="104" t="str">
        <f t="shared" si="33"/>
        <v>1st Floor for Commercial</v>
      </c>
      <c r="H257" s="105"/>
      <c r="I257" s="40"/>
      <c r="L257" s="109"/>
      <c r="M257" s="109"/>
      <c r="N257" s="40"/>
    </row>
    <row r="258" spans="1:14" s="2" customFormat="1" x14ac:dyDescent="0.25">
      <c r="A258" s="104">
        <f t="shared" si="34"/>
        <v>105</v>
      </c>
      <c r="B258" s="105"/>
      <c r="C258" s="39" t="s">
        <v>223</v>
      </c>
      <c r="D258" s="39">
        <f t="shared" si="31"/>
        <v>512.25876000000005</v>
      </c>
      <c r="E258" s="39">
        <v>0</v>
      </c>
      <c r="F258" s="39">
        <f t="shared" si="32"/>
        <v>819.61401600000011</v>
      </c>
      <c r="G258" s="104" t="str">
        <f t="shared" si="33"/>
        <v>1st Floor for Commercial</v>
      </c>
      <c r="H258" s="105"/>
      <c r="I258" s="40"/>
      <c r="L258" s="109"/>
      <c r="M258" s="109"/>
      <c r="N258" s="40"/>
    </row>
    <row r="259" spans="1:14" s="2" customFormat="1" x14ac:dyDescent="0.25">
      <c r="A259" s="104">
        <f t="shared" si="34"/>
        <v>106</v>
      </c>
      <c r="B259" s="105"/>
      <c r="C259" s="39" t="s">
        <v>223</v>
      </c>
      <c r="D259" s="39">
        <f t="shared" si="31"/>
        <v>512.25876000000005</v>
      </c>
      <c r="E259" s="39">
        <v>0</v>
      </c>
      <c r="F259" s="39">
        <f t="shared" si="32"/>
        <v>819.61401600000011</v>
      </c>
      <c r="G259" s="104" t="str">
        <f t="shared" si="33"/>
        <v>1st Floor for Commercial</v>
      </c>
      <c r="H259" s="105"/>
      <c r="I259" s="40"/>
      <c r="L259" s="109"/>
      <c r="M259" s="109"/>
      <c r="N259" s="40"/>
    </row>
    <row r="260" spans="1:14" s="2" customFormat="1" x14ac:dyDescent="0.25">
      <c r="A260" s="104">
        <f t="shared" si="34"/>
        <v>107</v>
      </c>
      <c r="B260" s="105"/>
      <c r="C260" s="39" t="s">
        <v>223</v>
      </c>
      <c r="D260" s="39">
        <f t="shared" si="31"/>
        <v>512.25876000000005</v>
      </c>
      <c r="E260" s="39">
        <v>0</v>
      </c>
      <c r="F260" s="39">
        <f t="shared" si="32"/>
        <v>819.61401600000011</v>
      </c>
      <c r="G260" s="104" t="str">
        <f t="shared" si="33"/>
        <v>1st Floor for Commercial</v>
      </c>
      <c r="H260" s="105"/>
      <c r="I260" s="40"/>
      <c r="L260" s="109"/>
      <c r="M260" s="109"/>
      <c r="N260" s="40"/>
    </row>
    <row r="261" spans="1:14" s="2" customFormat="1" x14ac:dyDescent="0.25">
      <c r="A261" s="104">
        <f t="shared" si="34"/>
        <v>108</v>
      </c>
      <c r="B261" s="105"/>
      <c r="C261" s="39" t="s">
        <v>223</v>
      </c>
      <c r="D261" s="39">
        <f t="shared" si="31"/>
        <v>512.25876000000005</v>
      </c>
      <c r="E261" s="39">
        <v>0</v>
      </c>
      <c r="F261" s="39">
        <f t="shared" si="32"/>
        <v>819.61401600000011</v>
      </c>
      <c r="G261" s="104" t="str">
        <f t="shared" si="33"/>
        <v>1st Floor for Commercial</v>
      </c>
      <c r="H261" s="105"/>
      <c r="I261" s="40"/>
      <c r="L261" s="109"/>
      <c r="M261" s="109"/>
      <c r="N261" s="40"/>
    </row>
    <row r="262" spans="1:14" s="2" customFormat="1" x14ac:dyDescent="0.25">
      <c r="A262" s="104">
        <f t="shared" si="34"/>
        <v>109</v>
      </c>
      <c r="B262" s="105"/>
      <c r="C262" s="39" t="s">
        <v>223</v>
      </c>
      <c r="D262" s="39">
        <f t="shared" si="31"/>
        <v>512.25876000000005</v>
      </c>
      <c r="E262" s="39">
        <v>0</v>
      </c>
      <c r="F262" s="39">
        <f t="shared" si="32"/>
        <v>819.61401600000011</v>
      </c>
      <c r="G262" s="104" t="str">
        <f t="shared" si="33"/>
        <v>1st Floor for Commercial</v>
      </c>
      <c r="H262" s="105"/>
      <c r="I262" s="40"/>
      <c r="L262" s="109"/>
      <c r="M262" s="109"/>
      <c r="N262" s="40"/>
    </row>
    <row r="263" spans="1:14" s="2" customFormat="1" x14ac:dyDescent="0.25">
      <c r="A263" s="104">
        <f t="shared" si="34"/>
        <v>110</v>
      </c>
      <c r="B263" s="105"/>
      <c r="C263" s="39" t="s">
        <v>223</v>
      </c>
      <c r="D263" s="39">
        <f t="shared" si="31"/>
        <v>512.25876000000005</v>
      </c>
      <c r="E263" s="39">
        <v>0</v>
      </c>
      <c r="F263" s="39">
        <f t="shared" si="32"/>
        <v>819.61401600000011</v>
      </c>
      <c r="G263" s="104" t="str">
        <f t="shared" si="33"/>
        <v>1st Floor for Commercial</v>
      </c>
      <c r="H263" s="105"/>
      <c r="I263" s="40"/>
      <c r="L263" s="109"/>
      <c r="M263" s="109"/>
      <c r="N263" s="40"/>
    </row>
    <row r="264" spans="1:14" s="2" customFormat="1" x14ac:dyDescent="0.25">
      <c r="A264" s="104">
        <f t="shared" si="34"/>
        <v>111</v>
      </c>
      <c r="B264" s="105"/>
      <c r="C264" s="39" t="s">
        <v>223</v>
      </c>
      <c r="D264" s="39">
        <f t="shared" si="31"/>
        <v>512.25876000000005</v>
      </c>
      <c r="E264" s="39">
        <v>0</v>
      </c>
      <c r="F264" s="39">
        <f t="shared" si="32"/>
        <v>819.61401600000011</v>
      </c>
      <c r="G264" s="104" t="str">
        <f t="shared" si="33"/>
        <v>1st Floor for Commercial</v>
      </c>
      <c r="H264" s="105"/>
      <c r="I264" s="40"/>
      <c r="L264" s="109"/>
      <c r="M264" s="109"/>
      <c r="N264" s="40"/>
    </row>
    <row r="265" spans="1:14" s="2" customFormat="1" x14ac:dyDescent="0.25">
      <c r="A265" s="104">
        <f t="shared" si="34"/>
        <v>112</v>
      </c>
      <c r="B265" s="105"/>
      <c r="C265" s="39" t="s">
        <v>223</v>
      </c>
      <c r="D265" s="39">
        <f t="shared" si="31"/>
        <v>512.25876000000005</v>
      </c>
      <c r="E265" s="39">
        <v>0</v>
      </c>
      <c r="F265" s="39">
        <f t="shared" si="32"/>
        <v>819.61401600000011</v>
      </c>
      <c r="G265" s="104" t="str">
        <f t="shared" si="33"/>
        <v>1st Floor for Commercial</v>
      </c>
      <c r="H265" s="105"/>
      <c r="I265" s="40"/>
      <c r="L265" s="109"/>
      <c r="M265" s="109"/>
      <c r="N265" s="40"/>
    </row>
    <row r="266" spans="1:14" s="2" customFormat="1" x14ac:dyDescent="0.25">
      <c r="A266" s="104">
        <f t="shared" si="34"/>
        <v>113</v>
      </c>
      <c r="B266" s="105"/>
      <c r="C266" s="39" t="s">
        <v>223</v>
      </c>
      <c r="D266" s="39">
        <f t="shared" si="31"/>
        <v>512.25876000000005</v>
      </c>
      <c r="E266" s="39">
        <v>0</v>
      </c>
      <c r="F266" s="39">
        <f t="shared" si="32"/>
        <v>819.61401600000011</v>
      </c>
      <c r="G266" s="104" t="str">
        <f t="shared" si="33"/>
        <v>1st Floor for Commercial</v>
      </c>
      <c r="H266" s="105"/>
      <c r="I266" s="40"/>
      <c r="L266" s="109"/>
      <c r="M266" s="109"/>
      <c r="N266" s="40"/>
    </row>
    <row r="267" spans="1:14" s="2" customFormat="1" x14ac:dyDescent="0.25">
      <c r="A267" s="104">
        <f t="shared" si="34"/>
        <v>114</v>
      </c>
      <c r="B267" s="105"/>
      <c r="C267" s="39" t="s">
        <v>223</v>
      </c>
      <c r="D267" s="39">
        <f t="shared" si="31"/>
        <v>512.25876000000005</v>
      </c>
      <c r="E267" s="39">
        <v>0</v>
      </c>
      <c r="F267" s="39">
        <f t="shared" si="32"/>
        <v>819.61401600000011</v>
      </c>
      <c r="G267" s="104" t="str">
        <f t="shared" si="33"/>
        <v>1st Floor for Commercial</v>
      </c>
      <c r="H267" s="105"/>
      <c r="I267" s="40"/>
      <c r="L267" s="109"/>
      <c r="M267" s="109"/>
      <c r="N267" s="40"/>
    </row>
    <row r="268" spans="1:14" s="2" customFormat="1" x14ac:dyDescent="0.25">
      <c r="A268" s="104">
        <f t="shared" si="34"/>
        <v>115</v>
      </c>
      <c r="B268" s="105"/>
      <c r="C268" s="39" t="s">
        <v>223</v>
      </c>
      <c r="D268" s="39">
        <f>54.56*10.764</f>
        <v>587.28383999999994</v>
      </c>
      <c r="E268" s="39">
        <v>0</v>
      </c>
      <c r="F268" s="39">
        <f t="shared" si="32"/>
        <v>939.65414399999997</v>
      </c>
      <c r="G268" s="104" t="str">
        <f t="shared" si="33"/>
        <v>1st Floor for Commercial</v>
      </c>
      <c r="H268" s="105"/>
      <c r="I268" s="40"/>
      <c r="L268" s="109"/>
      <c r="M268" s="109"/>
      <c r="N268" s="40"/>
    </row>
    <row r="269" spans="1:14" s="2" customFormat="1" x14ac:dyDescent="0.25">
      <c r="A269" s="104">
        <f t="shared" si="34"/>
        <v>116</v>
      </c>
      <c r="B269" s="105"/>
      <c r="C269" s="39" t="s">
        <v>223</v>
      </c>
      <c r="D269" s="71">
        <f>10.764*44.51</f>
        <v>479.10563999999994</v>
      </c>
      <c r="E269" s="39">
        <v>0</v>
      </c>
      <c r="F269" s="39">
        <f t="shared" si="32"/>
        <v>766.5690239999999</v>
      </c>
      <c r="G269" s="104" t="str">
        <f t="shared" si="33"/>
        <v>1st Floor for Commercial</v>
      </c>
      <c r="H269" s="105"/>
      <c r="I269" s="40"/>
      <c r="L269" s="109"/>
      <c r="M269" s="109"/>
      <c r="N269" s="40"/>
    </row>
    <row r="270" spans="1:14" s="2" customFormat="1" x14ac:dyDescent="0.25">
      <c r="A270" s="104">
        <f t="shared" si="34"/>
        <v>117</v>
      </c>
      <c r="B270" s="105"/>
      <c r="C270" s="39" t="s">
        <v>223</v>
      </c>
      <c r="D270" s="71">
        <f>10.764*37.54</f>
        <v>404.08055999999999</v>
      </c>
      <c r="E270" s="39">
        <v>0</v>
      </c>
      <c r="F270" s="39">
        <f t="shared" si="32"/>
        <v>646.52889600000003</v>
      </c>
      <c r="G270" s="104" t="str">
        <f t="shared" si="33"/>
        <v>1st Floor for Commercial</v>
      </c>
      <c r="H270" s="105"/>
      <c r="I270" s="40"/>
      <c r="L270" s="109"/>
      <c r="M270" s="109"/>
      <c r="N270" s="40"/>
    </row>
    <row r="271" spans="1:14" s="2" customFormat="1" x14ac:dyDescent="0.25">
      <c r="A271" s="104">
        <f t="shared" si="34"/>
        <v>118</v>
      </c>
      <c r="B271" s="105"/>
      <c r="C271" s="39" t="s">
        <v>223</v>
      </c>
      <c r="D271" s="71">
        <f>10.764*39.93</f>
        <v>429.80651999999998</v>
      </c>
      <c r="E271" s="39">
        <v>0</v>
      </c>
      <c r="F271" s="39">
        <f t="shared" si="32"/>
        <v>687.69043199999999</v>
      </c>
      <c r="G271" s="104" t="str">
        <f t="shared" si="33"/>
        <v>1st Floor for Commercial</v>
      </c>
      <c r="H271" s="105"/>
      <c r="I271" s="40"/>
      <c r="L271" s="109"/>
      <c r="M271" s="109"/>
      <c r="N271" s="40"/>
    </row>
    <row r="272" spans="1:14" s="2" customFormat="1" x14ac:dyDescent="0.25">
      <c r="A272" s="104">
        <f t="shared" si="34"/>
        <v>119</v>
      </c>
      <c r="B272" s="105"/>
      <c r="C272" s="39" t="s">
        <v>223</v>
      </c>
      <c r="D272" s="39">
        <f t="shared" ref="D272:D275" si="35">10.764*39.93</f>
        <v>429.80651999999998</v>
      </c>
      <c r="E272" s="39">
        <v>0</v>
      </c>
      <c r="F272" s="39">
        <f t="shared" si="32"/>
        <v>687.69043199999999</v>
      </c>
      <c r="G272" s="104" t="str">
        <f t="shared" si="33"/>
        <v>1st Floor for Commercial</v>
      </c>
      <c r="H272" s="105"/>
      <c r="I272" s="40"/>
      <c r="L272" s="109"/>
      <c r="M272" s="109"/>
      <c r="N272" s="40"/>
    </row>
    <row r="273" spans="1:14" s="2" customFormat="1" x14ac:dyDescent="0.25">
      <c r="A273" s="104">
        <f t="shared" si="34"/>
        <v>120</v>
      </c>
      <c r="B273" s="105"/>
      <c r="C273" s="39" t="s">
        <v>223</v>
      </c>
      <c r="D273" s="39">
        <f t="shared" si="35"/>
        <v>429.80651999999998</v>
      </c>
      <c r="E273" s="39">
        <v>0</v>
      </c>
      <c r="F273" s="39">
        <f t="shared" si="32"/>
        <v>687.69043199999999</v>
      </c>
      <c r="G273" s="104" t="str">
        <f t="shared" si="33"/>
        <v>1st Floor for Commercial</v>
      </c>
      <c r="H273" s="105"/>
      <c r="I273" s="40"/>
      <c r="L273" s="109"/>
      <c r="M273" s="109"/>
      <c r="N273" s="40"/>
    </row>
    <row r="274" spans="1:14" s="2" customFormat="1" x14ac:dyDescent="0.25">
      <c r="A274" s="104">
        <f t="shared" si="34"/>
        <v>121</v>
      </c>
      <c r="B274" s="105"/>
      <c r="C274" s="39" t="s">
        <v>223</v>
      </c>
      <c r="D274" s="39">
        <f t="shared" si="35"/>
        <v>429.80651999999998</v>
      </c>
      <c r="E274" s="39">
        <v>0</v>
      </c>
      <c r="F274" s="39">
        <f t="shared" si="32"/>
        <v>687.69043199999999</v>
      </c>
      <c r="G274" s="104" t="str">
        <f t="shared" si="33"/>
        <v>1st Floor for Commercial</v>
      </c>
      <c r="H274" s="105"/>
      <c r="I274" s="40"/>
      <c r="L274" s="109"/>
      <c r="M274" s="109"/>
      <c r="N274" s="40"/>
    </row>
    <row r="275" spans="1:14" s="2" customFormat="1" x14ac:dyDescent="0.25">
      <c r="A275" s="104">
        <f t="shared" si="34"/>
        <v>122</v>
      </c>
      <c r="B275" s="105"/>
      <c r="C275" s="39" t="s">
        <v>223</v>
      </c>
      <c r="D275" s="39">
        <f t="shared" si="35"/>
        <v>429.80651999999998</v>
      </c>
      <c r="E275" s="39">
        <v>0</v>
      </c>
      <c r="F275" s="39">
        <f t="shared" si="32"/>
        <v>687.69043199999999</v>
      </c>
      <c r="G275" s="104" t="str">
        <f t="shared" si="33"/>
        <v>1st Floor for Commercial</v>
      </c>
      <c r="H275" s="105"/>
      <c r="I275" s="40"/>
      <c r="L275" s="109"/>
      <c r="M275" s="109"/>
      <c r="N275" s="40"/>
    </row>
    <row r="276" spans="1:14" s="2" customFormat="1" x14ac:dyDescent="0.25">
      <c r="A276" s="104">
        <f t="shared" si="34"/>
        <v>123</v>
      </c>
      <c r="B276" s="105"/>
      <c r="C276" s="39" t="s">
        <v>223</v>
      </c>
      <c r="D276" s="39">
        <f>10.764*40.28</f>
        <v>433.57391999999999</v>
      </c>
      <c r="E276" s="39">
        <v>0</v>
      </c>
      <c r="F276" s="39">
        <f t="shared" si="32"/>
        <v>693.71827200000007</v>
      </c>
      <c r="G276" s="104" t="str">
        <f t="shared" si="33"/>
        <v>1st Floor for Commercial</v>
      </c>
      <c r="H276" s="105"/>
      <c r="I276" s="40"/>
      <c r="L276" s="109"/>
      <c r="M276" s="109"/>
      <c r="N276" s="40"/>
    </row>
    <row r="277" spans="1:14" s="2" customFormat="1" x14ac:dyDescent="0.25">
      <c r="A277" s="104">
        <f t="shared" si="34"/>
        <v>124</v>
      </c>
      <c r="B277" s="105"/>
      <c r="C277" s="39" t="s">
        <v>223</v>
      </c>
      <c r="D277" s="39">
        <f>10.764*40.81</f>
        <v>439.27884</v>
      </c>
      <c r="E277" s="39">
        <v>0</v>
      </c>
      <c r="F277" s="39">
        <f t="shared" si="32"/>
        <v>702.84614400000009</v>
      </c>
      <c r="G277" s="104" t="str">
        <f t="shared" si="33"/>
        <v>1st Floor for Commercial</v>
      </c>
      <c r="H277" s="105"/>
      <c r="I277" s="40"/>
      <c r="L277" s="109"/>
      <c r="M277" s="109"/>
      <c r="N277" s="40"/>
    </row>
    <row r="278" spans="1:14" s="2" customFormat="1" x14ac:dyDescent="0.25">
      <c r="A278" s="104">
        <f t="shared" si="34"/>
        <v>125</v>
      </c>
      <c r="B278" s="105"/>
      <c r="C278" s="39" t="s">
        <v>223</v>
      </c>
      <c r="D278" s="71">
        <f>10.764*40.81</f>
        <v>439.27884</v>
      </c>
      <c r="E278" s="39">
        <v>0</v>
      </c>
      <c r="F278" s="39">
        <f t="shared" si="32"/>
        <v>702.84614400000009</v>
      </c>
      <c r="G278" s="104" t="str">
        <f t="shared" si="33"/>
        <v>1st Floor for Commercial</v>
      </c>
      <c r="H278" s="105"/>
      <c r="I278" s="40"/>
      <c r="L278" s="109"/>
      <c r="M278" s="109"/>
      <c r="N278" s="40"/>
    </row>
    <row r="279" spans="1:14" s="2" customFormat="1" x14ac:dyDescent="0.25">
      <c r="A279" s="104">
        <f t="shared" si="34"/>
        <v>126</v>
      </c>
      <c r="B279" s="105"/>
      <c r="C279" s="39" t="s">
        <v>223</v>
      </c>
      <c r="D279" s="71">
        <f>10.764*52.82</f>
        <v>568.55448000000001</v>
      </c>
      <c r="E279" s="39">
        <v>0</v>
      </c>
      <c r="F279" s="39">
        <f t="shared" si="32"/>
        <v>909.68716800000004</v>
      </c>
      <c r="G279" s="104" t="str">
        <f t="shared" si="33"/>
        <v>1st Floor for Commercial</v>
      </c>
      <c r="H279" s="105"/>
      <c r="I279" s="40"/>
      <c r="L279" s="109"/>
      <c r="M279" s="109"/>
      <c r="N279" s="40"/>
    </row>
    <row r="280" spans="1:14" s="2" customFormat="1" x14ac:dyDescent="0.25">
      <c r="A280" s="104">
        <f t="shared" si="34"/>
        <v>127</v>
      </c>
      <c r="B280" s="105"/>
      <c r="C280" s="39" t="s">
        <v>223</v>
      </c>
      <c r="D280" s="71">
        <f>10.764*53.37</f>
        <v>574.47467999999992</v>
      </c>
      <c r="E280" s="39">
        <v>0</v>
      </c>
      <c r="F280" s="39">
        <f t="shared" si="32"/>
        <v>919.1594879999999</v>
      </c>
      <c r="G280" s="104" t="str">
        <f t="shared" si="33"/>
        <v>1st Floor for Commercial</v>
      </c>
      <c r="H280" s="105"/>
      <c r="I280" s="40"/>
      <c r="L280" s="109"/>
      <c r="M280" s="109"/>
      <c r="N280" s="40"/>
    </row>
    <row r="281" spans="1:14" s="2" customFormat="1" x14ac:dyDescent="0.25">
      <c r="A281" s="104">
        <f t="shared" si="34"/>
        <v>128</v>
      </c>
      <c r="B281" s="105"/>
      <c r="C281" s="39" t="s">
        <v>223</v>
      </c>
      <c r="D281" s="71">
        <f>10.764*42.78</f>
        <v>460.48392000000001</v>
      </c>
      <c r="E281" s="39">
        <v>0</v>
      </c>
      <c r="F281" s="39">
        <f t="shared" si="32"/>
        <v>736.77427200000011</v>
      </c>
      <c r="G281" s="104" t="str">
        <f t="shared" si="33"/>
        <v>1st Floor for Commercial</v>
      </c>
      <c r="H281" s="105"/>
      <c r="I281" s="40"/>
      <c r="L281" s="109"/>
      <c r="M281" s="109"/>
      <c r="N281" s="40"/>
    </row>
    <row r="282" spans="1:14" s="2" customFormat="1" x14ac:dyDescent="0.25">
      <c r="A282" s="104">
        <f t="shared" si="34"/>
        <v>129</v>
      </c>
      <c r="B282" s="105"/>
      <c r="C282" s="39" t="s">
        <v>223</v>
      </c>
      <c r="D282" s="71">
        <f>10.764*42.91</f>
        <v>461.88323999999994</v>
      </c>
      <c r="E282" s="39">
        <v>0</v>
      </c>
      <c r="F282" s="39">
        <f t="shared" si="32"/>
        <v>739.01318399999991</v>
      </c>
      <c r="G282" s="104" t="str">
        <f t="shared" si="33"/>
        <v>1st Floor for Commercial</v>
      </c>
      <c r="H282" s="105"/>
      <c r="I282" s="40"/>
      <c r="L282" s="109"/>
      <c r="M282" s="109"/>
      <c r="N282" s="40"/>
    </row>
    <row r="283" spans="1:14" s="2" customFormat="1" x14ac:dyDescent="0.25">
      <c r="A283" s="104">
        <f t="shared" si="34"/>
        <v>130</v>
      </c>
      <c r="B283" s="105"/>
      <c r="C283" s="39" t="s">
        <v>223</v>
      </c>
      <c r="D283" s="71">
        <f>10.764*43.08</f>
        <v>463.71311999999995</v>
      </c>
      <c r="E283" s="39">
        <v>0</v>
      </c>
      <c r="F283" s="39">
        <f t="shared" si="32"/>
        <v>741.94099199999994</v>
      </c>
      <c r="G283" s="104" t="str">
        <f t="shared" si="33"/>
        <v>1st Floor for Commercial</v>
      </c>
      <c r="H283" s="105"/>
      <c r="I283" s="40"/>
      <c r="L283" s="109"/>
      <c r="M283" s="109"/>
      <c r="N283" s="40"/>
    </row>
    <row r="284" spans="1:14" s="2" customFormat="1" x14ac:dyDescent="0.25">
      <c r="A284" s="104">
        <f t="shared" si="34"/>
        <v>131</v>
      </c>
      <c r="B284" s="105"/>
      <c r="C284" s="39" t="s">
        <v>223</v>
      </c>
      <c r="D284" s="71">
        <f>10.764*43.19</f>
        <v>464.89715999999993</v>
      </c>
      <c r="E284" s="39">
        <v>0</v>
      </c>
      <c r="F284" s="39">
        <f t="shared" si="32"/>
        <v>743.83545599999991</v>
      </c>
      <c r="G284" s="104" t="str">
        <f t="shared" si="33"/>
        <v>1st Floor for Commercial</v>
      </c>
      <c r="H284" s="105"/>
      <c r="I284" s="40"/>
      <c r="L284" s="109"/>
      <c r="M284" s="109"/>
      <c r="N284" s="40"/>
    </row>
    <row r="285" spans="1:14" s="2" customFormat="1" x14ac:dyDescent="0.25">
      <c r="A285" s="104">
        <f t="shared" si="34"/>
        <v>132</v>
      </c>
      <c r="B285" s="105"/>
      <c r="C285" s="39" t="s">
        <v>223</v>
      </c>
      <c r="D285" s="39">
        <f>10.764*43.19</f>
        <v>464.89715999999993</v>
      </c>
      <c r="E285" s="39">
        <v>0</v>
      </c>
      <c r="F285" s="39">
        <f t="shared" si="32"/>
        <v>743.83545599999991</v>
      </c>
      <c r="G285" s="104" t="str">
        <f t="shared" si="33"/>
        <v>1st Floor for Commercial</v>
      </c>
      <c r="H285" s="105"/>
      <c r="I285" s="40"/>
      <c r="L285" s="109"/>
      <c r="M285" s="109"/>
      <c r="N285" s="40"/>
    </row>
    <row r="286" spans="1:14" s="2" customFormat="1" x14ac:dyDescent="0.25">
      <c r="A286" s="104">
        <f t="shared" si="34"/>
        <v>133</v>
      </c>
      <c r="B286" s="105"/>
      <c r="C286" s="39" t="s">
        <v>223</v>
      </c>
      <c r="D286" s="39">
        <f>10.764*43.08</f>
        <v>463.71311999999995</v>
      </c>
      <c r="E286" s="39">
        <v>0</v>
      </c>
      <c r="F286" s="39">
        <f t="shared" si="32"/>
        <v>741.94099199999994</v>
      </c>
      <c r="G286" s="104" t="str">
        <f t="shared" si="33"/>
        <v>1st Floor for Commercial</v>
      </c>
      <c r="H286" s="105"/>
      <c r="I286" s="40"/>
      <c r="L286" s="109"/>
      <c r="M286" s="109"/>
      <c r="N286" s="40"/>
    </row>
    <row r="287" spans="1:14" s="2" customFormat="1" x14ac:dyDescent="0.25">
      <c r="A287" s="104">
        <f t="shared" si="34"/>
        <v>134</v>
      </c>
      <c r="B287" s="105"/>
      <c r="C287" s="39" t="s">
        <v>223</v>
      </c>
      <c r="D287" s="39">
        <f>10.764*42.91</f>
        <v>461.88323999999994</v>
      </c>
      <c r="E287" s="39">
        <v>0</v>
      </c>
      <c r="F287" s="39">
        <f t="shared" si="32"/>
        <v>739.01318399999991</v>
      </c>
      <c r="G287" s="104" t="str">
        <f t="shared" si="33"/>
        <v>1st Floor for Commercial</v>
      </c>
      <c r="H287" s="105"/>
      <c r="I287" s="40"/>
      <c r="L287" s="109"/>
      <c r="M287" s="109"/>
      <c r="N287" s="40"/>
    </row>
    <row r="288" spans="1:14" s="2" customFormat="1" x14ac:dyDescent="0.25">
      <c r="A288" s="104">
        <f t="shared" si="34"/>
        <v>135</v>
      </c>
      <c r="B288" s="105"/>
      <c r="C288" s="39" t="s">
        <v>223</v>
      </c>
      <c r="D288" s="39">
        <f>10.764*42.73</f>
        <v>459.94571999999994</v>
      </c>
      <c r="E288" s="39">
        <v>0</v>
      </c>
      <c r="F288" s="39">
        <f t="shared" si="32"/>
        <v>735.91315199999997</v>
      </c>
      <c r="G288" s="104" t="str">
        <f t="shared" si="33"/>
        <v>1st Floor for Commercial</v>
      </c>
      <c r="H288" s="105"/>
      <c r="I288" s="40"/>
      <c r="L288" s="109"/>
      <c r="M288" s="109"/>
      <c r="N288" s="40"/>
    </row>
    <row r="289" spans="1:14" s="2" customFormat="1" x14ac:dyDescent="0.25">
      <c r="A289" s="104">
        <f t="shared" si="34"/>
        <v>136</v>
      </c>
      <c r="B289" s="105"/>
      <c r="C289" s="39" t="s">
        <v>223</v>
      </c>
      <c r="D289" s="71">
        <f>10.764*80.95</f>
        <v>871.34579999999994</v>
      </c>
      <c r="E289" s="39">
        <v>0</v>
      </c>
      <c r="F289" s="39">
        <f t="shared" si="32"/>
        <v>1394.15328</v>
      </c>
      <c r="G289" s="104" t="str">
        <f t="shared" si="33"/>
        <v>1st Floor for Commercial</v>
      </c>
      <c r="H289" s="105"/>
      <c r="I289" s="40"/>
      <c r="L289" s="109"/>
      <c r="M289" s="109"/>
      <c r="N289" s="40"/>
    </row>
    <row r="290" spans="1:14" s="2" customFormat="1" x14ac:dyDescent="0.25">
      <c r="A290" s="104">
        <f t="shared" si="34"/>
        <v>137</v>
      </c>
      <c r="B290" s="105"/>
      <c r="C290" s="39" t="s">
        <v>223</v>
      </c>
      <c r="D290" s="39">
        <f>10.764*51.5</f>
        <v>554.346</v>
      </c>
      <c r="E290" s="39">
        <v>0</v>
      </c>
      <c r="F290" s="39">
        <f t="shared" si="32"/>
        <v>886.95360000000005</v>
      </c>
      <c r="G290" s="104" t="str">
        <f t="shared" si="33"/>
        <v>1st Floor for Commercial</v>
      </c>
      <c r="H290" s="105"/>
      <c r="I290" s="40"/>
      <c r="L290" s="109"/>
      <c r="M290" s="109"/>
      <c r="N290" s="40"/>
    </row>
    <row r="291" spans="1:14" s="2" customFormat="1" x14ac:dyDescent="0.25">
      <c r="A291" s="104">
        <f t="shared" si="34"/>
        <v>138</v>
      </c>
      <c r="B291" s="105"/>
      <c r="C291" s="39" t="s">
        <v>223</v>
      </c>
      <c r="D291" s="39">
        <f>10.764*25.87</f>
        <v>278.46467999999999</v>
      </c>
      <c r="E291" s="39">
        <v>0</v>
      </c>
      <c r="F291" s="39">
        <f t="shared" si="32"/>
        <v>445.54348800000002</v>
      </c>
      <c r="G291" s="104" t="str">
        <f t="shared" si="33"/>
        <v>1st Floor for Commercial</v>
      </c>
      <c r="H291" s="105"/>
      <c r="I291" s="40"/>
      <c r="L291" s="109"/>
      <c r="M291" s="109"/>
      <c r="N291" s="40"/>
    </row>
    <row r="292" spans="1:14" s="2" customFormat="1" x14ac:dyDescent="0.25">
      <c r="A292" s="104">
        <f t="shared" si="34"/>
        <v>139</v>
      </c>
      <c r="B292" s="105"/>
      <c r="C292" s="39" t="s">
        <v>223</v>
      </c>
      <c r="D292" s="39">
        <f t="shared" ref="D292" si="36">10.764*25.87</f>
        <v>278.46467999999999</v>
      </c>
      <c r="E292" s="39">
        <v>0</v>
      </c>
      <c r="F292" s="39">
        <f t="shared" si="32"/>
        <v>445.54348800000002</v>
      </c>
      <c r="G292" s="104" t="str">
        <f t="shared" si="33"/>
        <v>1st Floor for Commercial</v>
      </c>
      <c r="H292" s="105"/>
      <c r="I292" s="40"/>
      <c r="L292" s="109"/>
      <c r="M292" s="109"/>
      <c r="N292" s="40"/>
    </row>
    <row r="293" spans="1:14" s="2" customFormat="1" x14ac:dyDescent="0.25">
      <c r="A293" s="104">
        <f t="shared" si="34"/>
        <v>140</v>
      </c>
      <c r="B293" s="105"/>
      <c r="C293" s="39" t="s">
        <v>223</v>
      </c>
      <c r="D293" s="39">
        <f>10.764*24.55</f>
        <v>264.25619999999998</v>
      </c>
      <c r="E293" s="39">
        <v>0</v>
      </c>
      <c r="F293" s="39">
        <f t="shared" si="32"/>
        <v>422.80991999999998</v>
      </c>
      <c r="G293" s="104" t="str">
        <f t="shared" si="33"/>
        <v>1st Floor for Commercial</v>
      </c>
      <c r="H293" s="105"/>
      <c r="I293" s="40"/>
      <c r="L293" s="109"/>
      <c r="M293" s="109"/>
      <c r="N293" s="40"/>
    </row>
    <row r="294" spans="1:14" s="2" customFormat="1" x14ac:dyDescent="0.25">
      <c r="A294" s="104">
        <f t="shared" si="34"/>
        <v>141</v>
      </c>
      <c r="B294" s="105"/>
      <c r="C294" s="39" t="s">
        <v>223</v>
      </c>
      <c r="D294" s="39">
        <f>10.764*26.12</f>
        <v>281.15568000000002</v>
      </c>
      <c r="E294" s="39">
        <v>0</v>
      </c>
      <c r="F294" s="39">
        <f t="shared" si="32"/>
        <v>449.84908800000005</v>
      </c>
      <c r="G294" s="104" t="str">
        <f t="shared" si="33"/>
        <v>1st Floor for Commercial</v>
      </c>
      <c r="H294" s="105"/>
      <c r="I294" s="40"/>
      <c r="L294" s="109"/>
      <c r="M294" s="109"/>
      <c r="N294" s="40"/>
    </row>
    <row r="295" spans="1:14" s="2" customFormat="1" x14ac:dyDescent="0.25">
      <c r="A295" s="104">
        <f t="shared" si="34"/>
        <v>142</v>
      </c>
      <c r="B295" s="105"/>
      <c r="C295" s="39" t="s">
        <v>223</v>
      </c>
      <c r="D295" s="39">
        <f>10.764*26.12</f>
        <v>281.15568000000002</v>
      </c>
      <c r="E295" s="39">
        <v>0</v>
      </c>
      <c r="F295" s="39">
        <f t="shared" si="32"/>
        <v>449.84908800000005</v>
      </c>
      <c r="G295" s="104" t="str">
        <f t="shared" si="33"/>
        <v>1st Floor for Commercial</v>
      </c>
      <c r="H295" s="105"/>
      <c r="I295" s="40"/>
      <c r="L295" s="109"/>
      <c r="M295" s="109"/>
      <c r="N295" s="40"/>
    </row>
    <row r="296" spans="1:14" s="2" customFormat="1" x14ac:dyDescent="0.25">
      <c r="A296" s="104">
        <f t="shared" si="34"/>
        <v>143</v>
      </c>
      <c r="B296" s="105"/>
      <c r="C296" s="39" t="s">
        <v>223</v>
      </c>
      <c r="D296" s="39">
        <f>10.764*24.72</f>
        <v>266.08607999999998</v>
      </c>
      <c r="E296" s="39">
        <v>0</v>
      </c>
      <c r="F296" s="39">
        <f t="shared" si="32"/>
        <v>425.737728</v>
      </c>
      <c r="G296" s="104" t="str">
        <f t="shared" si="33"/>
        <v>1st Floor for Commercial</v>
      </c>
      <c r="H296" s="105"/>
      <c r="I296" s="40"/>
      <c r="L296" s="109"/>
      <c r="M296" s="109"/>
      <c r="N296" s="40"/>
    </row>
    <row r="297" spans="1:14" s="2" customFormat="1" x14ac:dyDescent="0.25">
      <c r="A297" s="104">
        <f t="shared" si="34"/>
        <v>144</v>
      </c>
      <c r="B297" s="105"/>
      <c r="C297" s="39" t="s">
        <v>223</v>
      </c>
      <c r="D297" s="39">
        <f t="shared" ref="D297:D298" si="37">10.764*24.72</f>
        <v>266.08607999999998</v>
      </c>
      <c r="E297" s="39">
        <v>0</v>
      </c>
      <c r="F297" s="39">
        <f t="shared" si="32"/>
        <v>425.737728</v>
      </c>
      <c r="G297" s="104" t="str">
        <f t="shared" si="33"/>
        <v>1st Floor for Commercial</v>
      </c>
      <c r="H297" s="105"/>
      <c r="I297" s="40"/>
      <c r="L297" s="109"/>
      <c r="M297" s="109"/>
      <c r="N297" s="40"/>
    </row>
    <row r="298" spans="1:14" s="2" customFormat="1" x14ac:dyDescent="0.25">
      <c r="A298" s="104">
        <f t="shared" si="34"/>
        <v>145</v>
      </c>
      <c r="B298" s="105"/>
      <c r="C298" s="39" t="s">
        <v>223</v>
      </c>
      <c r="D298" s="39">
        <f t="shared" si="37"/>
        <v>266.08607999999998</v>
      </c>
      <c r="E298" s="39">
        <v>0</v>
      </c>
      <c r="F298" s="39">
        <f t="shared" si="32"/>
        <v>425.737728</v>
      </c>
      <c r="G298" s="104" t="str">
        <f t="shared" si="33"/>
        <v>1st Floor for Commercial</v>
      </c>
      <c r="H298" s="105"/>
      <c r="I298" s="40"/>
      <c r="L298" s="109"/>
      <c r="M298" s="109"/>
      <c r="N298" s="40"/>
    </row>
    <row r="299" spans="1:14" s="2" customFormat="1" x14ac:dyDescent="0.25">
      <c r="A299" s="104">
        <f t="shared" si="34"/>
        <v>146</v>
      </c>
      <c r="B299" s="105"/>
      <c r="C299" s="39" t="s">
        <v>223</v>
      </c>
      <c r="D299" s="39">
        <f>10.764*46.68</f>
        <v>502.46351999999996</v>
      </c>
      <c r="E299" s="39">
        <v>0</v>
      </c>
      <c r="F299" s="39">
        <f t="shared" si="32"/>
        <v>803.94163200000003</v>
      </c>
      <c r="G299" s="104" t="str">
        <f t="shared" si="33"/>
        <v>1st Floor for Commercial</v>
      </c>
      <c r="H299" s="105"/>
      <c r="I299" s="40"/>
      <c r="L299" s="109"/>
      <c r="M299" s="109"/>
      <c r="N299" s="40"/>
    </row>
    <row r="300" spans="1:14" s="2" customFormat="1" x14ac:dyDescent="0.25">
      <c r="A300" s="104">
        <f t="shared" si="34"/>
        <v>147</v>
      </c>
      <c r="B300" s="105"/>
      <c r="C300" s="39" t="s">
        <v>223</v>
      </c>
      <c r="D300" s="39">
        <f>10.764*30.08</f>
        <v>323.78111999999999</v>
      </c>
      <c r="E300" s="39">
        <v>0</v>
      </c>
      <c r="F300" s="39">
        <f t="shared" si="32"/>
        <v>518.04979200000002</v>
      </c>
      <c r="G300" s="104" t="str">
        <f t="shared" si="33"/>
        <v>1st Floor for Commercial</v>
      </c>
      <c r="H300" s="105"/>
      <c r="I300" s="40"/>
      <c r="L300" s="109"/>
      <c r="M300" s="109"/>
      <c r="N300" s="40"/>
    </row>
    <row r="301" spans="1:14" s="2" customFormat="1" x14ac:dyDescent="0.25">
      <c r="A301" s="104">
        <f t="shared" si="34"/>
        <v>148</v>
      </c>
      <c r="B301" s="105"/>
      <c r="C301" s="39" t="s">
        <v>223</v>
      </c>
      <c r="D301" s="39">
        <f>10.764*30.24</f>
        <v>325.50335999999999</v>
      </c>
      <c r="E301" s="39">
        <v>0</v>
      </c>
      <c r="F301" s="39">
        <f t="shared" si="32"/>
        <v>520.80537600000002</v>
      </c>
      <c r="G301" s="104" t="str">
        <f t="shared" si="33"/>
        <v>1st Floor for Commercial</v>
      </c>
      <c r="H301" s="105"/>
      <c r="I301" s="40"/>
      <c r="L301" s="109"/>
      <c r="M301" s="109"/>
      <c r="N301" s="40"/>
    </row>
    <row r="302" spans="1:14" s="2" customFormat="1" x14ac:dyDescent="0.25">
      <c r="A302" s="104">
        <f t="shared" si="34"/>
        <v>149</v>
      </c>
      <c r="B302" s="105"/>
      <c r="C302" s="39" t="s">
        <v>223</v>
      </c>
      <c r="D302" s="39">
        <f>10.764*45.41</f>
        <v>488.79323999999991</v>
      </c>
      <c r="E302" s="39">
        <v>0</v>
      </c>
      <c r="F302" s="39">
        <f t="shared" si="32"/>
        <v>782.06918399999995</v>
      </c>
      <c r="G302" s="104" t="str">
        <f t="shared" si="33"/>
        <v>1st Floor for Commercial</v>
      </c>
      <c r="H302" s="105"/>
      <c r="I302" s="40"/>
      <c r="L302" s="109"/>
      <c r="M302" s="109"/>
      <c r="N302" s="40"/>
    </row>
    <row r="303" spans="1:14" s="2" customFormat="1" x14ac:dyDescent="0.25">
      <c r="A303" s="104">
        <f t="shared" si="34"/>
        <v>150</v>
      </c>
      <c r="B303" s="105"/>
      <c r="C303" s="39" t="s">
        <v>223</v>
      </c>
      <c r="D303" s="39">
        <f>10.764*44.07</f>
        <v>474.36947999999995</v>
      </c>
      <c r="E303" s="39">
        <v>0</v>
      </c>
      <c r="F303" s="39">
        <f t="shared" si="32"/>
        <v>758.99116800000002</v>
      </c>
      <c r="G303" s="104" t="str">
        <f t="shared" si="33"/>
        <v>1st Floor for Commercial</v>
      </c>
      <c r="H303" s="105"/>
      <c r="I303" s="40"/>
      <c r="L303" s="109"/>
      <c r="M303" s="109"/>
      <c r="N303" s="40"/>
    </row>
    <row r="304" spans="1:14" s="2" customFormat="1" x14ac:dyDescent="0.25">
      <c r="A304" s="104">
        <f t="shared" si="34"/>
        <v>151</v>
      </c>
      <c r="B304" s="105"/>
      <c r="C304" s="39" t="s">
        <v>223</v>
      </c>
      <c r="D304" s="39">
        <f>10.764*45.41</f>
        <v>488.79323999999991</v>
      </c>
      <c r="E304" s="39">
        <v>0</v>
      </c>
      <c r="F304" s="39">
        <f t="shared" si="32"/>
        <v>782.06918399999995</v>
      </c>
      <c r="G304" s="104" t="str">
        <f t="shared" si="33"/>
        <v>1st Floor for Commercial</v>
      </c>
      <c r="H304" s="105"/>
      <c r="I304" s="40"/>
      <c r="L304" s="109"/>
      <c r="M304" s="109"/>
      <c r="N304" s="40"/>
    </row>
    <row r="305" spans="1:14" s="2" customFormat="1" x14ac:dyDescent="0.25">
      <c r="A305" s="104">
        <f t="shared" si="34"/>
        <v>152</v>
      </c>
      <c r="B305" s="105"/>
      <c r="C305" s="39" t="s">
        <v>223</v>
      </c>
      <c r="D305" s="71">
        <f>10.764*47.92</f>
        <v>515.81088</v>
      </c>
      <c r="E305" s="39">
        <v>0</v>
      </c>
      <c r="F305" s="39">
        <f t="shared" si="32"/>
        <v>825.29740800000002</v>
      </c>
      <c r="G305" s="104" t="str">
        <f t="shared" si="33"/>
        <v>1st Floor for Commercial</v>
      </c>
      <c r="H305" s="105"/>
      <c r="I305" s="40"/>
      <c r="L305" s="109"/>
      <c r="M305" s="109"/>
      <c r="N305" s="40"/>
    </row>
    <row r="306" spans="1:14" s="2" customFormat="1" x14ac:dyDescent="0.25">
      <c r="A306" s="104">
        <f t="shared" si="34"/>
        <v>153</v>
      </c>
      <c r="B306" s="105"/>
      <c r="C306" s="39" t="s">
        <v>223</v>
      </c>
      <c r="D306" s="71">
        <f t="shared" ref="D306:D309" si="38">10.764*47.92</f>
        <v>515.81088</v>
      </c>
      <c r="E306" s="39">
        <v>0</v>
      </c>
      <c r="F306" s="39">
        <f t="shared" si="32"/>
        <v>825.29740800000002</v>
      </c>
      <c r="G306" s="104" t="str">
        <f t="shared" si="33"/>
        <v>1st Floor for Commercial</v>
      </c>
      <c r="H306" s="105"/>
      <c r="I306" s="40"/>
      <c r="L306" s="109"/>
      <c r="M306" s="109"/>
      <c r="N306" s="40"/>
    </row>
    <row r="307" spans="1:14" s="2" customFormat="1" x14ac:dyDescent="0.25">
      <c r="A307" s="104">
        <f t="shared" si="34"/>
        <v>154</v>
      </c>
      <c r="B307" s="105"/>
      <c r="C307" s="39" t="s">
        <v>223</v>
      </c>
      <c r="D307" s="71">
        <f t="shared" si="38"/>
        <v>515.81088</v>
      </c>
      <c r="E307" s="39">
        <v>0</v>
      </c>
      <c r="F307" s="39">
        <f t="shared" si="32"/>
        <v>825.29740800000002</v>
      </c>
      <c r="G307" s="104" t="str">
        <f t="shared" si="33"/>
        <v>1st Floor for Commercial</v>
      </c>
      <c r="H307" s="105"/>
      <c r="I307" s="40"/>
      <c r="L307" s="109"/>
      <c r="M307" s="109"/>
      <c r="N307" s="40"/>
    </row>
    <row r="308" spans="1:14" s="2" customFormat="1" x14ac:dyDescent="0.25">
      <c r="A308" s="104">
        <f t="shared" si="34"/>
        <v>155</v>
      </c>
      <c r="B308" s="105"/>
      <c r="C308" s="39" t="s">
        <v>223</v>
      </c>
      <c r="D308" s="71">
        <f t="shared" si="38"/>
        <v>515.81088</v>
      </c>
      <c r="E308" s="39">
        <v>0</v>
      </c>
      <c r="F308" s="39">
        <f t="shared" si="32"/>
        <v>825.29740800000002</v>
      </c>
      <c r="G308" s="104" t="str">
        <f t="shared" si="33"/>
        <v>1st Floor for Commercial</v>
      </c>
      <c r="H308" s="105"/>
      <c r="I308" s="40"/>
      <c r="L308" s="109"/>
      <c r="M308" s="109"/>
      <c r="N308" s="40"/>
    </row>
    <row r="309" spans="1:14" s="2" customFormat="1" x14ac:dyDescent="0.25">
      <c r="A309" s="104">
        <f t="shared" si="34"/>
        <v>156</v>
      </c>
      <c r="B309" s="105"/>
      <c r="C309" s="39" t="s">
        <v>223</v>
      </c>
      <c r="D309" s="71">
        <f t="shared" si="38"/>
        <v>515.81088</v>
      </c>
      <c r="E309" s="39">
        <v>0</v>
      </c>
      <c r="F309" s="39">
        <f t="shared" si="32"/>
        <v>825.29740800000002</v>
      </c>
      <c r="G309" s="104" t="str">
        <f t="shared" si="33"/>
        <v>1st Floor for Commercial</v>
      </c>
      <c r="H309" s="105"/>
      <c r="I309" s="40"/>
      <c r="L309" s="109"/>
      <c r="M309" s="109"/>
      <c r="N309" s="40"/>
    </row>
    <row r="310" spans="1:14" s="2" customFormat="1" x14ac:dyDescent="0.25">
      <c r="A310" s="104">
        <f t="shared" si="34"/>
        <v>157</v>
      </c>
      <c r="B310" s="105"/>
      <c r="C310" s="39" t="s">
        <v>223</v>
      </c>
      <c r="D310" s="39">
        <f>10.764*45.91</f>
        <v>494.17523999999992</v>
      </c>
      <c r="E310" s="39">
        <v>0</v>
      </c>
      <c r="F310" s="39">
        <f t="shared" si="32"/>
        <v>790.68038399999989</v>
      </c>
      <c r="G310" s="104" t="str">
        <f t="shared" si="33"/>
        <v>1st Floor for Commercial</v>
      </c>
      <c r="H310" s="105"/>
      <c r="I310" s="40"/>
      <c r="L310" s="109"/>
      <c r="M310" s="109"/>
      <c r="N310" s="40"/>
    </row>
    <row r="311" spans="1:14" s="2" customFormat="1" x14ac:dyDescent="0.25">
      <c r="A311" s="104">
        <f t="shared" si="34"/>
        <v>158</v>
      </c>
      <c r="B311" s="105"/>
      <c r="C311" s="39" t="s">
        <v>223</v>
      </c>
      <c r="D311" s="39">
        <f>10.764*47.59</f>
        <v>512.25876000000005</v>
      </c>
      <c r="E311" s="39">
        <v>0</v>
      </c>
      <c r="F311" s="39">
        <f t="shared" si="32"/>
        <v>819.61401600000011</v>
      </c>
      <c r="G311" s="104" t="str">
        <f t="shared" si="33"/>
        <v>1st Floor for Commercial</v>
      </c>
      <c r="H311" s="105"/>
      <c r="I311" s="40"/>
      <c r="L311" s="109"/>
      <c r="M311" s="109"/>
      <c r="N311" s="40"/>
    </row>
    <row r="312" spans="1:14" s="2" customFormat="1" x14ac:dyDescent="0.25">
      <c r="A312" s="104">
        <f t="shared" si="34"/>
        <v>159</v>
      </c>
      <c r="B312" s="105"/>
      <c r="C312" s="39" t="s">
        <v>223</v>
      </c>
      <c r="D312" s="39">
        <f t="shared" ref="D312:D322" si="39">10.764*47.59</f>
        <v>512.25876000000005</v>
      </c>
      <c r="E312" s="39">
        <v>0</v>
      </c>
      <c r="F312" s="39">
        <f t="shared" si="32"/>
        <v>819.61401600000011</v>
      </c>
      <c r="G312" s="104" t="str">
        <f t="shared" si="33"/>
        <v>1st Floor for Commercial</v>
      </c>
      <c r="H312" s="105"/>
      <c r="I312" s="40"/>
      <c r="L312" s="109"/>
      <c r="M312" s="109"/>
      <c r="N312" s="40"/>
    </row>
    <row r="313" spans="1:14" s="2" customFormat="1" x14ac:dyDescent="0.25">
      <c r="A313" s="104">
        <f t="shared" si="34"/>
        <v>160</v>
      </c>
      <c r="B313" s="105"/>
      <c r="C313" s="39" t="s">
        <v>223</v>
      </c>
      <c r="D313" s="39">
        <f t="shared" si="39"/>
        <v>512.25876000000005</v>
      </c>
      <c r="E313" s="39">
        <v>0</v>
      </c>
      <c r="F313" s="39">
        <f t="shared" si="32"/>
        <v>819.61401600000011</v>
      </c>
      <c r="G313" s="104" t="str">
        <f t="shared" si="33"/>
        <v>1st Floor for Commercial</v>
      </c>
      <c r="H313" s="105"/>
      <c r="I313" s="40"/>
      <c r="L313" s="109"/>
      <c r="M313" s="109"/>
      <c r="N313" s="40"/>
    </row>
    <row r="314" spans="1:14" s="2" customFormat="1" x14ac:dyDescent="0.25">
      <c r="A314" s="104">
        <f t="shared" si="34"/>
        <v>161</v>
      </c>
      <c r="B314" s="105"/>
      <c r="C314" s="39" t="s">
        <v>223</v>
      </c>
      <c r="D314" s="39">
        <f t="shared" si="39"/>
        <v>512.25876000000005</v>
      </c>
      <c r="E314" s="39">
        <v>0</v>
      </c>
      <c r="F314" s="39">
        <f t="shared" si="32"/>
        <v>819.61401600000011</v>
      </c>
      <c r="G314" s="104" t="str">
        <f t="shared" si="33"/>
        <v>1st Floor for Commercial</v>
      </c>
      <c r="H314" s="105"/>
      <c r="I314" s="40"/>
      <c r="L314" s="109"/>
      <c r="M314" s="109"/>
      <c r="N314" s="40"/>
    </row>
    <row r="315" spans="1:14" s="2" customFormat="1" x14ac:dyDescent="0.25">
      <c r="A315" s="104">
        <f t="shared" si="34"/>
        <v>162</v>
      </c>
      <c r="B315" s="105"/>
      <c r="C315" s="39" t="s">
        <v>223</v>
      </c>
      <c r="D315" s="39">
        <f t="shared" si="39"/>
        <v>512.25876000000005</v>
      </c>
      <c r="E315" s="39">
        <v>0</v>
      </c>
      <c r="F315" s="39">
        <f t="shared" si="32"/>
        <v>819.61401600000011</v>
      </c>
      <c r="G315" s="104" t="str">
        <f t="shared" si="33"/>
        <v>1st Floor for Commercial</v>
      </c>
      <c r="H315" s="105"/>
      <c r="I315" s="40"/>
      <c r="L315" s="109"/>
      <c r="M315" s="109"/>
      <c r="N315" s="40"/>
    </row>
    <row r="316" spans="1:14" s="2" customFormat="1" x14ac:dyDescent="0.25">
      <c r="A316" s="104">
        <f t="shared" si="34"/>
        <v>163</v>
      </c>
      <c r="B316" s="105"/>
      <c r="C316" s="39" t="s">
        <v>223</v>
      </c>
      <c r="D316" s="39">
        <f t="shared" si="39"/>
        <v>512.25876000000005</v>
      </c>
      <c r="E316" s="39">
        <v>0</v>
      </c>
      <c r="F316" s="39">
        <f t="shared" si="32"/>
        <v>819.61401600000011</v>
      </c>
      <c r="G316" s="104" t="str">
        <f t="shared" si="33"/>
        <v>1st Floor for Commercial</v>
      </c>
      <c r="H316" s="105"/>
      <c r="I316" s="40"/>
      <c r="L316" s="109"/>
      <c r="M316" s="109"/>
      <c r="N316" s="40"/>
    </row>
    <row r="317" spans="1:14" s="2" customFormat="1" x14ac:dyDescent="0.25">
      <c r="A317" s="104">
        <f t="shared" si="34"/>
        <v>164</v>
      </c>
      <c r="B317" s="105"/>
      <c r="C317" s="39" t="s">
        <v>223</v>
      </c>
      <c r="D317" s="39">
        <f t="shared" si="39"/>
        <v>512.25876000000005</v>
      </c>
      <c r="E317" s="39">
        <v>0</v>
      </c>
      <c r="F317" s="39">
        <f t="shared" si="32"/>
        <v>819.61401600000011</v>
      </c>
      <c r="G317" s="104" t="str">
        <f t="shared" si="33"/>
        <v>1st Floor for Commercial</v>
      </c>
      <c r="H317" s="105"/>
      <c r="I317" s="40"/>
      <c r="L317" s="109"/>
      <c r="M317" s="109"/>
      <c r="N317" s="40"/>
    </row>
    <row r="318" spans="1:14" s="2" customFormat="1" x14ac:dyDescent="0.25">
      <c r="A318" s="104">
        <f t="shared" si="34"/>
        <v>165</v>
      </c>
      <c r="B318" s="105"/>
      <c r="C318" s="39" t="s">
        <v>223</v>
      </c>
      <c r="D318" s="39">
        <f t="shared" si="39"/>
        <v>512.25876000000005</v>
      </c>
      <c r="E318" s="39">
        <v>0</v>
      </c>
      <c r="F318" s="39">
        <f t="shared" si="32"/>
        <v>819.61401600000011</v>
      </c>
      <c r="G318" s="104" t="str">
        <f t="shared" si="33"/>
        <v>1st Floor for Commercial</v>
      </c>
      <c r="H318" s="105"/>
      <c r="I318" s="40"/>
      <c r="L318" s="109"/>
      <c r="M318" s="109"/>
      <c r="N318" s="40"/>
    </row>
    <row r="319" spans="1:14" s="2" customFormat="1" x14ac:dyDescent="0.25">
      <c r="A319" s="104">
        <f t="shared" si="34"/>
        <v>166</v>
      </c>
      <c r="B319" s="105"/>
      <c r="C319" s="39" t="s">
        <v>223</v>
      </c>
      <c r="D319" s="39">
        <f t="shared" si="39"/>
        <v>512.25876000000005</v>
      </c>
      <c r="E319" s="39">
        <v>0</v>
      </c>
      <c r="F319" s="39">
        <f t="shared" ref="F319:F320" si="40">D319*(($F$115)+1)+E319</f>
        <v>819.61401600000011</v>
      </c>
      <c r="G319" s="104" t="str">
        <f t="shared" ref="G319:G327" si="41">G318</f>
        <v>1st Floor for Commercial</v>
      </c>
      <c r="H319" s="105"/>
      <c r="I319" s="40"/>
      <c r="L319" s="109"/>
      <c r="M319" s="109"/>
      <c r="N319" s="40"/>
    </row>
    <row r="320" spans="1:14" s="2" customFormat="1" x14ac:dyDescent="0.25">
      <c r="A320" s="104">
        <f t="shared" ref="A320:A322" si="42">A319+1</f>
        <v>167</v>
      </c>
      <c r="B320" s="105"/>
      <c r="C320" s="39" t="s">
        <v>223</v>
      </c>
      <c r="D320" s="39">
        <f t="shared" si="39"/>
        <v>512.25876000000005</v>
      </c>
      <c r="E320" s="39">
        <v>0</v>
      </c>
      <c r="F320" s="39">
        <f t="shared" si="40"/>
        <v>819.61401600000011</v>
      </c>
      <c r="G320" s="104" t="str">
        <f t="shared" si="41"/>
        <v>1st Floor for Commercial</v>
      </c>
      <c r="H320" s="105"/>
      <c r="I320" s="40"/>
      <c r="L320" s="109"/>
      <c r="M320" s="109"/>
      <c r="N320" s="40"/>
    </row>
    <row r="321" spans="1:16" s="2" customFormat="1" x14ac:dyDescent="0.25">
      <c r="A321" s="104">
        <f t="shared" si="34"/>
        <v>168</v>
      </c>
      <c r="B321" s="105"/>
      <c r="C321" s="39" t="s">
        <v>223</v>
      </c>
      <c r="D321" s="39">
        <f t="shared" si="39"/>
        <v>512.25876000000005</v>
      </c>
      <c r="E321" s="39">
        <v>0</v>
      </c>
      <c r="F321" s="39">
        <f t="shared" ref="F321:F325" si="43">D321*(($F$115)+1)+E321</f>
        <v>819.61401600000011</v>
      </c>
      <c r="G321" s="104" t="str">
        <f t="shared" si="41"/>
        <v>1st Floor for Commercial</v>
      </c>
      <c r="H321" s="105"/>
      <c r="I321" s="40"/>
      <c r="L321" s="109"/>
      <c r="M321" s="109"/>
      <c r="N321" s="40"/>
    </row>
    <row r="322" spans="1:16" s="2" customFormat="1" x14ac:dyDescent="0.25">
      <c r="A322" s="104">
        <f t="shared" si="42"/>
        <v>169</v>
      </c>
      <c r="B322" s="105"/>
      <c r="C322" s="39" t="s">
        <v>223</v>
      </c>
      <c r="D322" s="39">
        <f t="shared" si="39"/>
        <v>512.25876000000005</v>
      </c>
      <c r="E322" s="39">
        <v>0</v>
      </c>
      <c r="F322" s="39">
        <f t="shared" si="43"/>
        <v>819.61401600000011</v>
      </c>
      <c r="G322" s="104" t="str">
        <f t="shared" si="41"/>
        <v>1st Floor for Commercial</v>
      </c>
      <c r="H322" s="105"/>
      <c r="I322" s="40"/>
      <c r="L322" s="109"/>
      <c r="M322" s="109"/>
      <c r="N322" s="40"/>
    </row>
    <row r="323" spans="1:16" s="2" customFormat="1" x14ac:dyDescent="0.25">
      <c r="A323" s="104">
        <f t="shared" si="34"/>
        <v>170</v>
      </c>
      <c r="B323" s="105"/>
      <c r="C323" s="39" t="s">
        <v>223</v>
      </c>
      <c r="D323" s="39">
        <f>10.764*46.59</f>
        <v>501.49475999999999</v>
      </c>
      <c r="E323" s="39">
        <v>0</v>
      </c>
      <c r="F323" s="39">
        <f t="shared" si="43"/>
        <v>802.391616</v>
      </c>
      <c r="G323" s="104" t="str">
        <f t="shared" si="41"/>
        <v>1st Floor for Commercial</v>
      </c>
      <c r="H323" s="105"/>
      <c r="I323" s="40"/>
      <c r="L323" s="109"/>
      <c r="M323" s="109"/>
      <c r="N323" s="40"/>
    </row>
    <row r="324" spans="1:16" s="2" customFormat="1" x14ac:dyDescent="0.25">
      <c r="A324" s="104">
        <f t="shared" ref="A324:A327" si="44">A323+1</f>
        <v>171</v>
      </c>
      <c r="B324" s="105"/>
      <c r="C324" s="39" t="s">
        <v>223</v>
      </c>
      <c r="D324" s="39">
        <f t="shared" ref="D324:D327" si="45">10.764*46.59</f>
        <v>501.49475999999999</v>
      </c>
      <c r="E324" s="39">
        <v>0</v>
      </c>
      <c r="F324" s="39">
        <f t="shared" si="43"/>
        <v>802.391616</v>
      </c>
      <c r="G324" s="104" t="str">
        <f t="shared" si="41"/>
        <v>1st Floor for Commercial</v>
      </c>
      <c r="H324" s="105"/>
      <c r="I324" s="40"/>
      <c r="L324" s="109"/>
      <c r="M324" s="109"/>
      <c r="N324" s="40"/>
    </row>
    <row r="325" spans="1:16" s="2" customFormat="1" x14ac:dyDescent="0.25">
      <c r="A325" s="104">
        <f t="shared" si="44"/>
        <v>172</v>
      </c>
      <c r="B325" s="105"/>
      <c r="C325" s="39" t="s">
        <v>223</v>
      </c>
      <c r="D325" s="39">
        <f t="shared" si="45"/>
        <v>501.49475999999999</v>
      </c>
      <c r="E325" s="39">
        <v>0</v>
      </c>
      <c r="F325" s="39">
        <f t="shared" si="43"/>
        <v>802.391616</v>
      </c>
      <c r="G325" s="104" t="str">
        <f t="shared" si="41"/>
        <v>1st Floor for Commercial</v>
      </c>
      <c r="H325" s="105"/>
      <c r="I325" s="40"/>
      <c r="L325" s="109"/>
      <c r="M325" s="109"/>
      <c r="N325" s="40"/>
    </row>
    <row r="326" spans="1:16" s="2" customFormat="1" x14ac:dyDescent="0.25">
      <c r="A326" s="104">
        <f t="shared" si="44"/>
        <v>173</v>
      </c>
      <c r="B326" s="105"/>
      <c r="C326" s="39" t="s">
        <v>223</v>
      </c>
      <c r="D326" s="39">
        <f t="shared" si="45"/>
        <v>501.49475999999999</v>
      </c>
      <c r="E326" s="39">
        <v>0</v>
      </c>
      <c r="F326" s="39">
        <f t="shared" ref="F326:F327" si="46">D326*(($F$115)+1)+E326</f>
        <v>802.391616</v>
      </c>
      <c r="G326" s="104" t="str">
        <f t="shared" si="41"/>
        <v>1st Floor for Commercial</v>
      </c>
      <c r="H326" s="105"/>
      <c r="I326" s="40"/>
      <c r="L326" s="109"/>
      <c r="M326" s="109"/>
      <c r="N326" s="40"/>
    </row>
    <row r="327" spans="1:16" s="2" customFormat="1" x14ac:dyDescent="0.25">
      <c r="A327" s="104">
        <f t="shared" si="44"/>
        <v>174</v>
      </c>
      <c r="B327" s="105"/>
      <c r="C327" s="39" t="s">
        <v>223</v>
      </c>
      <c r="D327" s="39">
        <f t="shared" si="45"/>
        <v>501.49475999999999</v>
      </c>
      <c r="E327" s="39">
        <v>0</v>
      </c>
      <c r="F327" s="39">
        <f t="shared" si="46"/>
        <v>802.391616</v>
      </c>
      <c r="G327" s="104" t="str">
        <f t="shared" si="41"/>
        <v>1st Floor for Commercial</v>
      </c>
      <c r="H327" s="105"/>
      <c r="I327" s="40"/>
      <c r="L327" s="109"/>
      <c r="M327" s="109"/>
      <c r="N327" s="40"/>
    </row>
    <row r="328" spans="1:16" s="2" customFormat="1" x14ac:dyDescent="0.25">
      <c r="A328" s="106" t="s">
        <v>224</v>
      </c>
      <c r="B328" s="107"/>
      <c r="C328" s="107"/>
      <c r="D328" s="107"/>
      <c r="E328" s="107"/>
      <c r="F328" s="107"/>
      <c r="G328" s="107"/>
      <c r="H328" s="108"/>
      <c r="I328" s="40"/>
      <c r="O328" s="2" t="str">
        <f>MID(A328,1,3)</f>
        <v>2nd</v>
      </c>
      <c r="P328" s="2">
        <f ca="1">--TRIM(RIGHT(SUBSTITUTE(LEFT(A328,_xlfn.AGGREGATE(14,6,FIND({0,1,2,3,4,5,6,7,8,9},A328,ROW(INDIRECT("1:"&amp;LEN(A328)))),1))," ",REPT(" ",LEN(A328))),LEN(A328)))</f>
        <v>4</v>
      </c>
    </row>
    <row r="329" spans="1:16" s="2" customFormat="1" x14ac:dyDescent="0.25">
      <c r="A329" s="104" t="str">
        <f t="shared" ref="A329:A334" ca="1" si="47">L329</f>
        <v>201 &amp; 401</v>
      </c>
      <c r="B329" s="105"/>
      <c r="C329" s="39" t="s">
        <v>223</v>
      </c>
      <c r="D329" s="39">
        <f>47.59*10.764</f>
        <v>512.25876000000005</v>
      </c>
      <c r="E329" s="39">
        <v>0</v>
      </c>
      <c r="F329" s="39">
        <f t="shared" ref="F329:F334" si="48">D329*(($F$115)+1)+E329</f>
        <v>819.61401600000011</v>
      </c>
      <c r="G329" s="104" t="str">
        <f>A328</f>
        <v>2nd &amp; 4th Floor</v>
      </c>
      <c r="H329" s="105"/>
      <c r="I329" s="40"/>
      <c r="L329" s="2" t="str">
        <f ca="1">O329&amp;""&amp;M329&amp;""&amp;P329</f>
        <v>201 &amp; 401</v>
      </c>
      <c r="M329" s="2" t="s">
        <v>156</v>
      </c>
      <c r="N329" s="40">
        <v>1</v>
      </c>
      <c r="O329" s="2">
        <f ca="1">(SUMPRODUCT(MID(0&amp;O328, LARGE(INDEX(ISNUMBER(--MID(O328, ROW(INDIRECT("1:"&amp;LEN(O328))), 1)) * ROW(INDIRECT("1:"&amp;LEN(O328))), 0), ROW(INDIRECT("1:"&amp;LEN(O328))))+1, 1) * 10^ROW(INDIRECT("1:"&amp;LEN(O328)))/10))*N329*100+1</f>
        <v>201</v>
      </c>
      <c r="P329" s="2">
        <f ca="1">(SUMPRODUCT(MID(0&amp;P328, LARGE(INDEX(ISNUMBER(--MID(P328, ROW(INDIRECT("1:"&amp;LEN(P328))), 1)) * ROW(INDIRECT("1:"&amp;LEN(P328))), 0), ROW(INDIRECT("1:"&amp;LEN(P328))))+1, 1) * 10^ROW(INDIRECT("1:"&amp;LEN(P328)))/10))*N329*100+1</f>
        <v>401</v>
      </c>
    </row>
    <row r="330" spans="1:16" s="2" customFormat="1" x14ac:dyDescent="0.25">
      <c r="A330" s="104" t="str">
        <f t="shared" ca="1" si="47"/>
        <v>202 &amp; 402</v>
      </c>
      <c r="B330" s="105"/>
      <c r="C330" s="39" t="s">
        <v>223</v>
      </c>
      <c r="D330" s="39">
        <f t="shared" ref="D330:D342" si="49">47.59*10.764</f>
        <v>512.25876000000005</v>
      </c>
      <c r="E330" s="39">
        <v>0</v>
      </c>
      <c r="F330" s="39">
        <f t="shared" si="48"/>
        <v>819.61401600000011</v>
      </c>
      <c r="G330" s="104" t="str">
        <f t="shared" ref="G330:G395" si="50">G329</f>
        <v>2nd &amp; 4th Floor</v>
      </c>
      <c r="H330" s="105"/>
      <c r="I330" s="40"/>
      <c r="L330" s="2" t="str">
        <f t="shared" ref="L330:L334" ca="1" si="51">O330&amp;""&amp;M330&amp;""&amp;P330</f>
        <v>202 &amp; 402</v>
      </c>
      <c r="M330" s="2" t="s">
        <v>156</v>
      </c>
      <c r="N330" s="40">
        <f t="shared" ref="N330:P330" si="52">N329+1</f>
        <v>2</v>
      </c>
      <c r="O330" s="2">
        <f t="shared" ca="1" si="52"/>
        <v>202</v>
      </c>
      <c r="P330" s="2">
        <f t="shared" ca="1" si="52"/>
        <v>402</v>
      </c>
    </row>
    <row r="331" spans="1:16" s="2" customFormat="1" x14ac:dyDescent="0.25">
      <c r="A331" s="104" t="str">
        <f t="shared" ca="1" si="47"/>
        <v>203 &amp; 403</v>
      </c>
      <c r="B331" s="105"/>
      <c r="C331" s="39" t="s">
        <v>223</v>
      </c>
      <c r="D331" s="39">
        <f t="shared" si="49"/>
        <v>512.25876000000005</v>
      </c>
      <c r="E331" s="39">
        <v>0</v>
      </c>
      <c r="F331" s="39">
        <f t="shared" si="48"/>
        <v>819.61401600000011</v>
      </c>
      <c r="G331" s="104" t="str">
        <f t="shared" si="50"/>
        <v>2nd &amp; 4th Floor</v>
      </c>
      <c r="H331" s="105"/>
      <c r="I331" s="40"/>
      <c r="L331" s="2" t="str">
        <f t="shared" ca="1" si="51"/>
        <v>203 &amp; 403</v>
      </c>
      <c r="M331" s="2" t="s">
        <v>156</v>
      </c>
      <c r="N331" s="40">
        <f t="shared" ref="N331:P331" si="53">N330+1</f>
        <v>3</v>
      </c>
      <c r="O331" s="2">
        <f t="shared" ca="1" si="53"/>
        <v>203</v>
      </c>
      <c r="P331" s="2">
        <f t="shared" ca="1" si="53"/>
        <v>403</v>
      </c>
    </row>
    <row r="332" spans="1:16" s="2" customFormat="1" x14ac:dyDescent="0.25">
      <c r="A332" s="104" t="str">
        <f t="shared" ca="1" si="47"/>
        <v>204 &amp; 404</v>
      </c>
      <c r="B332" s="105"/>
      <c r="C332" s="39" t="s">
        <v>223</v>
      </c>
      <c r="D332" s="39">
        <f t="shared" si="49"/>
        <v>512.25876000000005</v>
      </c>
      <c r="E332" s="39">
        <v>0</v>
      </c>
      <c r="F332" s="39">
        <f t="shared" si="48"/>
        <v>819.61401600000011</v>
      </c>
      <c r="G332" s="104" t="str">
        <f t="shared" si="50"/>
        <v>2nd &amp; 4th Floor</v>
      </c>
      <c r="H332" s="105"/>
      <c r="I332" s="40"/>
      <c r="L332" s="2" t="str">
        <f t="shared" ca="1" si="51"/>
        <v>204 &amp; 404</v>
      </c>
      <c r="M332" s="2" t="s">
        <v>156</v>
      </c>
      <c r="N332" s="40">
        <f t="shared" ref="N332:P332" si="54">N331+1</f>
        <v>4</v>
      </c>
      <c r="O332" s="2">
        <f t="shared" ca="1" si="54"/>
        <v>204</v>
      </c>
      <c r="P332" s="2">
        <f t="shared" ca="1" si="54"/>
        <v>404</v>
      </c>
    </row>
    <row r="333" spans="1:16" s="2" customFormat="1" x14ac:dyDescent="0.25">
      <c r="A333" s="104" t="str">
        <f t="shared" ca="1" si="47"/>
        <v>205 &amp; 405</v>
      </c>
      <c r="B333" s="105"/>
      <c r="C333" s="39" t="s">
        <v>223</v>
      </c>
      <c r="D333" s="39">
        <f t="shared" si="49"/>
        <v>512.25876000000005</v>
      </c>
      <c r="E333" s="39">
        <v>0</v>
      </c>
      <c r="F333" s="39">
        <f t="shared" si="48"/>
        <v>819.61401600000011</v>
      </c>
      <c r="G333" s="104" t="str">
        <f t="shared" si="50"/>
        <v>2nd &amp; 4th Floor</v>
      </c>
      <c r="H333" s="105"/>
      <c r="I333" s="40"/>
      <c r="L333" s="2" t="str">
        <f t="shared" ca="1" si="51"/>
        <v>205 &amp; 405</v>
      </c>
      <c r="M333" s="2" t="s">
        <v>156</v>
      </c>
      <c r="N333" s="40">
        <f t="shared" ref="N333:P333" si="55">N332+1</f>
        <v>5</v>
      </c>
      <c r="O333" s="2">
        <f t="shared" ca="1" si="55"/>
        <v>205</v>
      </c>
      <c r="P333" s="2">
        <f t="shared" ca="1" si="55"/>
        <v>405</v>
      </c>
    </row>
    <row r="334" spans="1:16" s="2" customFormat="1" x14ac:dyDescent="0.25">
      <c r="A334" s="104" t="str">
        <f t="shared" ca="1" si="47"/>
        <v>206 &amp; 406</v>
      </c>
      <c r="B334" s="105"/>
      <c r="C334" s="39" t="s">
        <v>223</v>
      </c>
      <c r="D334" s="39">
        <f t="shared" si="49"/>
        <v>512.25876000000005</v>
      </c>
      <c r="E334" s="39">
        <v>0</v>
      </c>
      <c r="F334" s="39">
        <f t="shared" si="48"/>
        <v>819.61401600000011</v>
      </c>
      <c r="G334" s="104" t="str">
        <f t="shared" si="50"/>
        <v>2nd &amp; 4th Floor</v>
      </c>
      <c r="H334" s="105"/>
      <c r="I334" s="40"/>
      <c r="L334" s="2" t="str">
        <f t="shared" ca="1" si="51"/>
        <v>206 &amp; 406</v>
      </c>
      <c r="M334" s="2" t="s">
        <v>156</v>
      </c>
      <c r="N334" s="40">
        <f t="shared" ref="N334:P334" si="56">N333+1</f>
        <v>6</v>
      </c>
      <c r="O334" s="2">
        <f t="shared" ca="1" si="56"/>
        <v>206</v>
      </c>
      <c r="P334" s="2">
        <f t="shared" ca="1" si="56"/>
        <v>406</v>
      </c>
    </row>
    <row r="335" spans="1:16" s="2" customFormat="1" x14ac:dyDescent="0.25">
      <c r="A335" s="104" t="str">
        <f t="shared" ref="A335:A342" ca="1" si="57">L335</f>
        <v>207 &amp; 407</v>
      </c>
      <c r="B335" s="105"/>
      <c r="C335" s="39" t="s">
        <v>223</v>
      </c>
      <c r="D335" s="39">
        <f t="shared" si="49"/>
        <v>512.25876000000005</v>
      </c>
      <c r="E335" s="39">
        <v>0</v>
      </c>
      <c r="F335" s="39">
        <f t="shared" ref="F335:F342" si="58">D335*(($F$115)+1)+E335</f>
        <v>819.61401600000011</v>
      </c>
      <c r="G335" s="104" t="str">
        <f t="shared" si="50"/>
        <v>2nd &amp; 4th Floor</v>
      </c>
      <c r="H335" s="105"/>
      <c r="I335" s="40"/>
      <c r="L335" s="2" t="str">
        <f t="shared" ref="L335:L342" ca="1" si="59">O335&amp;""&amp;M335&amp;""&amp;P335</f>
        <v>207 &amp; 407</v>
      </c>
      <c r="M335" s="2" t="s">
        <v>156</v>
      </c>
      <c r="N335" s="40">
        <f t="shared" ref="N335:P335" si="60">N334+1</f>
        <v>7</v>
      </c>
      <c r="O335" s="2">
        <f t="shared" ca="1" si="60"/>
        <v>207</v>
      </c>
      <c r="P335" s="2">
        <f t="shared" ca="1" si="60"/>
        <v>407</v>
      </c>
    </row>
    <row r="336" spans="1:16" s="2" customFormat="1" x14ac:dyDescent="0.25">
      <c r="A336" s="104" t="str">
        <f t="shared" ca="1" si="57"/>
        <v>208 &amp; 408</v>
      </c>
      <c r="B336" s="105"/>
      <c r="C336" s="39" t="s">
        <v>223</v>
      </c>
      <c r="D336" s="39">
        <f t="shared" si="49"/>
        <v>512.25876000000005</v>
      </c>
      <c r="E336" s="39">
        <v>0</v>
      </c>
      <c r="F336" s="39">
        <f t="shared" si="58"/>
        <v>819.61401600000011</v>
      </c>
      <c r="G336" s="104" t="str">
        <f t="shared" si="50"/>
        <v>2nd &amp; 4th Floor</v>
      </c>
      <c r="H336" s="105"/>
      <c r="I336" s="40"/>
      <c r="L336" s="2" t="str">
        <f t="shared" ca="1" si="59"/>
        <v>208 &amp; 408</v>
      </c>
      <c r="M336" s="2" t="s">
        <v>156</v>
      </c>
      <c r="N336" s="40">
        <f t="shared" ref="N336:P336" si="61">N335+1</f>
        <v>8</v>
      </c>
      <c r="O336" s="2">
        <f t="shared" ca="1" si="61"/>
        <v>208</v>
      </c>
      <c r="P336" s="2">
        <f t="shared" ca="1" si="61"/>
        <v>408</v>
      </c>
    </row>
    <row r="337" spans="1:16" s="2" customFormat="1" x14ac:dyDescent="0.25">
      <c r="A337" s="104" t="str">
        <f t="shared" ca="1" si="57"/>
        <v>209 &amp; 409</v>
      </c>
      <c r="B337" s="105"/>
      <c r="C337" s="39" t="s">
        <v>223</v>
      </c>
      <c r="D337" s="39">
        <f t="shared" si="49"/>
        <v>512.25876000000005</v>
      </c>
      <c r="E337" s="39">
        <v>0</v>
      </c>
      <c r="F337" s="39">
        <f t="shared" si="58"/>
        <v>819.61401600000011</v>
      </c>
      <c r="G337" s="104" t="str">
        <f t="shared" si="50"/>
        <v>2nd &amp; 4th Floor</v>
      </c>
      <c r="H337" s="105"/>
      <c r="I337" s="40"/>
      <c r="L337" s="2" t="str">
        <f t="shared" ca="1" si="59"/>
        <v>209 &amp; 409</v>
      </c>
      <c r="M337" s="2" t="s">
        <v>156</v>
      </c>
      <c r="N337" s="40">
        <f t="shared" ref="N337:P337" si="62">N336+1</f>
        <v>9</v>
      </c>
      <c r="O337" s="2">
        <f t="shared" ca="1" si="62"/>
        <v>209</v>
      </c>
      <c r="P337" s="2">
        <f t="shared" ca="1" si="62"/>
        <v>409</v>
      </c>
    </row>
    <row r="338" spans="1:16" s="2" customFormat="1" x14ac:dyDescent="0.25">
      <c r="A338" s="104" t="str">
        <f t="shared" ca="1" si="57"/>
        <v>210 &amp; 410</v>
      </c>
      <c r="B338" s="105"/>
      <c r="C338" s="39" t="s">
        <v>223</v>
      </c>
      <c r="D338" s="39">
        <f t="shared" si="49"/>
        <v>512.25876000000005</v>
      </c>
      <c r="E338" s="39">
        <v>0</v>
      </c>
      <c r="F338" s="39">
        <f t="shared" si="58"/>
        <v>819.61401600000011</v>
      </c>
      <c r="G338" s="104" t="str">
        <f t="shared" si="50"/>
        <v>2nd &amp; 4th Floor</v>
      </c>
      <c r="H338" s="105"/>
      <c r="I338" s="40"/>
      <c r="L338" s="2" t="str">
        <f t="shared" ca="1" si="59"/>
        <v>210 &amp; 410</v>
      </c>
      <c r="M338" s="2" t="s">
        <v>156</v>
      </c>
      <c r="N338" s="40">
        <f t="shared" ref="N338:P338" si="63">N337+1</f>
        <v>10</v>
      </c>
      <c r="O338" s="2">
        <f t="shared" ca="1" si="63"/>
        <v>210</v>
      </c>
      <c r="P338" s="2">
        <f t="shared" ca="1" si="63"/>
        <v>410</v>
      </c>
    </row>
    <row r="339" spans="1:16" s="2" customFormat="1" x14ac:dyDescent="0.25">
      <c r="A339" s="104" t="str">
        <f t="shared" ca="1" si="57"/>
        <v>211 &amp; 411</v>
      </c>
      <c r="B339" s="105"/>
      <c r="C339" s="39" t="s">
        <v>223</v>
      </c>
      <c r="D339" s="39">
        <f t="shared" si="49"/>
        <v>512.25876000000005</v>
      </c>
      <c r="E339" s="39">
        <v>0</v>
      </c>
      <c r="F339" s="39">
        <f t="shared" si="58"/>
        <v>819.61401600000011</v>
      </c>
      <c r="G339" s="104" t="str">
        <f t="shared" si="50"/>
        <v>2nd &amp; 4th Floor</v>
      </c>
      <c r="H339" s="105"/>
      <c r="I339" s="40"/>
      <c r="L339" s="2" t="str">
        <f t="shared" ca="1" si="59"/>
        <v>211 &amp; 411</v>
      </c>
      <c r="M339" s="2" t="s">
        <v>156</v>
      </c>
      <c r="N339" s="40">
        <f t="shared" ref="N339:P339" si="64">N338+1</f>
        <v>11</v>
      </c>
      <c r="O339" s="2">
        <f t="shared" ca="1" si="64"/>
        <v>211</v>
      </c>
      <c r="P339" s="2">
        <f t="shared" ca="1" si="64"/>
        <v>411</v>
      </c>
    </row>
    <row r="340" spans="1:16" s="2" customFormat="1" x14ac:dyDescent="0.25">
      <c r="A340" s="104" t="str">
        <f t="shared" ca="1" si="57"/>
        <v>212 &amp; 412</v>
      </c>
      <c r="B340" s="105"/>
      <c r="C340" s="39" t="s">
        <v>223</v>
      </c>
      <c r="D340" s="39">
        <f t="shared" si="49"/>
        <v>512.25876000000005</v>
      </c>
      <c r="E340" s="39">
        <v>0</v>
      </c>
      <c r="F340" s="39">
        <f t="shared" si="58"/>
        <v>819.61401600000011</v>
      </c>
      <c r="G340" s="104" t="str">
        <f t="shared" si="50"/>
        <v>2nd &amp; 4th Floor</v>
      </c>
      <c r="H340" s="105"/>
      <c r="I340" s="40"/>
      <c r="L340" s="2" t="str">
        <f t="shared" ca="1" si="59"/>
        <v>212 &amp; 412</v>
      </c>
      <c r="M340" s="2" t="s">
        <v>156</v>
      </c>
      <c r="N340" s="40">
        <f t="shared" ref="N340:P340" si="65">N339+1</f>
        <v>12</v>
      </c>
      <c r="O340" s="2">
        <f t="shared" ca="1" si="65"/>
        <v>212</v>
      </c>
      <c r="P340" s="2">
        <f t="shared" ca="1" si="65"/>
        <v>412</v>
      </c>
    </row>
    <row r="341" spans="1:16" s="2" customFormat="1" x14ac:dyDescent="0.25">
      <c r="A341" s="104" t="str">
        <f t="shared" ca="1" si="57"/>
        <v>213 &amp; 413</v>
      </c>
      <c r="B341" s="105"/>
      <c r="C341" s="39" t="s">
        <v>223</v>
      </c>
      <c r="D341" s="39">
        <f t="shared" si="49"/>
        <v>512.25876000000005</v>
      </c>
      <c r="E341" s="39">
        <v>0</v>
      </c>
      <c r="F341" s="39">
        <f t="shared" si="58"/>
        <v>819.61401600000011</v>
      </c>
      <c r="G341" s="104" t="str">
        <f t="shared" si="50"/>
        <v>2nd &amp; 4th Floor</v>
      </c>
      <c r="H341" s="105"/>
      <c r="I341" s="40"/>
      <c r="L341" s="2" t="str">
        <f t="shared" ca="1" si="59"/>
        <v>213 &amp; 413</v>
      </c>
      <c r="M341" s="2" t="s">
        <v>156</v>
      </c>
      <c r="N341" s="40">
        <f t="shared" ref="N341:P341" si="66">N340+1</f>
        <v>13</v>
      </c>
      <c r="O341" s="2">
        <f t="shared" ca="1" si="66"/>
        <v>213</v>
      </c>
      <c r="P341" s="2">
        <f t="shared" ca="1" si="66"/>
        <v>413</v>
      </c>
    </row>
    <row r="342" spans="1:16" s="2" customFormat="1" x14ac:dyDescent="0.25">
      <c r="A342" s="104" t="str">
        <f t="shared" ca="1" si="57"/>
        <v>214 &amp; 414</v>
      </c>
      <c r="B342" s="105"/>
      <c r="C342" s="39" t="s">
        <v>223</v>
      </c>
      <c r="D342" s="39">
        <f t="shared" si="49"/>
        <v>512.25876000000005</v>
      </c>
      <c r="E342" s="39">
        <v>0</v>
      </c>
      <c r="F342" s="39">
        <f t="shared" si="58"/>
        <v>819.61401600000011</v>
      </c>
      <c r="G342" s="104" t="str">
        <f t="shared" si="50"/>
        <v>2nd &amp; 4th Floor</v>
      </c>
      <c r="H342" s="105"/>
      <c r="I342" s="40"/>
      <c r="L342" s="2" t="str">
        <f t="shared" ca="1" si="59"/>
        <v>214 &amp; 414</v>
      </c>
      <c r="M342" s="2" t="s">
        <v>156</v>
      </c>
      <c r="N342" s="40">
        <f t="shared" ref="N342:P342" si="67">N341+1</f>
        <v>14</v>
      </c>
      <c r="O342" s="2">
        <f t="shared" ca="1" si="67"/>
        <v>214</v>
      </c>
      <c r="P342" s="2">
        <f t="shared" ca="1" si="67"/>
        <v>414</v>
      </c>
    </row>
    <row r="343" spans="1:16" s="2" customFormat="1" x14ac:dyDescent="0.25">
      <c r="A343" s="104" t="str">
        <f t="shared" ref="A343:A358" ca="1" si="68">L343</f>
        <v>215 &amp; 415</v>
      </c>
      <c r="B343" s="105"/>
      <c r="C343" s="39" t="s">
        <v>223</v>
      </c>
      <c r="D343" s="39">
        <f>54.56*10.764</f>
        <v>587.28383999999994</v>
      </c>
      <c r="E343" s="39">
        <v>0</v>
      </c>
      <c r="F343" s="39">
        <f t="shared" ref="F343:F358" si="69">D343*(($F$115)+1)+E343</f>
        <v>939.65414399999997</v>
      </c>
      <c r="G343" s="104" t="str">
        <f t="shared" si="50"/>
        <v>2nd &amp; 4th Floor</v>
      </c>
      <c r="H343" s="105"/>
      <c r="I343" s="40"/>
      <c r="L343" s="2" t="str">
        <f t="shared" ref="L343:L358" ca="1" si="70">O343&amp;""&amp;M343&amp;""&amp;P343</f>
        <v>215 &amp; 415</v>
      </c>
      <c r="M343" s="2" t="s">
        <v>156</v>
      </c>
      <c r="N343" s="40">
        <f t="shared" ref="N343:P343" si="71">N342+1</f>
        <v>15</v>
      </c>
      <c r="O343" s="2">
        <f t="shared" ca="1" si="71"/>
        <v>215</v>
      </c>
      <c r="P343" s="2">
        <f t="shared" ca="1" si="71"/>
        <v>415</v>
      </c>
    </row>
    <row r="344" spans="1:16" s="2" customFormat="1" x14ac:dyDescent="0.25">
      <c r="A344" s="104" t="str">
        <f t="shared" ca="1" si="68"/>
        <v>216 &amp; 416</v>
      </c>
      <c r="B344" s="105"/>
      <c r="C344" s="39" t="s">
        <v>223</v>
      </c>
      <c r="D344" s="71">
        <f>10.764*44.51</f>
        <v>479.10563999999994</v>
      </c>
      <c r="E344" s="39">
        <v>0</v>
      </c>
      <c r="F344" s="39">
        <f t="shared" si="69"/>
        <v>766.5690239999999</v>
      </c>
      <c r="G344" s="104" t="str">
        <f t="shared" si="50"/>
        <v>2nd &amp; 4th Floor</v>
      </c>
      <c r="H344" s="105"/>
      <c r="I344" s="40"/>
      <c r="L344" s="2" t="str">
        <f t="shared" ca="1" si="70"/>
        <v>216 &amp; 416</v>
      </c>
      <c r="M344" s="2" t="s">
        <v>156</v>
      </c>
      <c r="N344" s="40">
        <f t="shared" ref="N344:P344" si="72">N343+1</f>
        <v>16</v>
      </c>
      <c r="O344" s="2">
        <f t="shared" ca="1" si="72"/>
        <v>216</v>
      </c>
      <c r="P344" s="2">
        <f t="shared" ca="1" si="72"/>
        <v>416</v>
      </c>
    </row>
    <row r="345" spans="1:16" s="2" customFormat="1" x14ac:dyDescent="0.25">
      <c r="A345" s="104" t="str">
        <f t="shared" ca="1" si="68"/>
        <v>217 &amp; 417</v>
      </c>
      <c r="B345" s="105"/>
      <c r="C345" s="39" t="s">
        <v>223</v>
      </c>
      <c r="D345" s="71">
        <f>10.764*37.54</f>
        <v>404.08055999999999</v>
      </c>
      <c r="E345" s="39">
        <v>0</v>
      </c>
      <c r="F345" s="39">
        <f t="shared" si="69"/>
        <v>646.52889600000003</v>
      </c>
      <c r="G345" s="104" t="str">
        <f t="shared" si="50"/>
        <v>2nd &amp; 4th Floor</v>
      </c>
      <c r="H345" s="105"/>
      <c r="I345" s="40"/>
      <c r="L345" s="2" t="str">
        <f t="shared" ca="1" si="70"/>
        <v>217 &amp; 417</v>
      </c>
      <c r="M345" s="2" t="s">
        <v>156</v>
      </c>
      <c r="N345" s="40">
        <f t="shared" ref="N345:P345" si="73">N344+1</f>
        <v>17</v>
      </c>
      <c r="O345" s="2">
        <f t="shared" ca="1" si="73"/>
        <v>217</v>
      </c>
      <c r="P345" s="2">
        <f t="shared" ca="1" si="73"/>
        <v>417</v>
      </c>
    </row>
    <row r="346" spans="1:16" s="2" customFormat="1" x14ac:dyDescent="0.25">
      <c r="A346" s="104" t="str">
        <f t="shared" ca="1" si="68"/>
        <v>218 &amp; 418</v>
      </c>
      <c r="B346" s="105"/>
      <c r="C346" s="39" t="s">
        <v>223</v>
      </c>
      <c r="D346" s="71">
        <f>10.764*39.93</f>
        <v>429.80651999999998</v>
      </c>
      <c r="E346" s="39">
        <v>0</v>
      </c>
      <c r="F346" s="39">
        <f t="shared" si="69"/>
        <v>687.69043199999999</v>
      </c>
      <c r="G346" s="104" t="str">
        <f t="shared" si="50"/>
        <v>2nd &amp; 4th Floor</v>
      </c>
      <c r="H346" s="105"/>
      <c r="I346" s="40"/>
      <c r="L346" s="2" t="str">
        <f t="shared" ca="1" si="70"/>
        <v>218 &amp; 418</v>
      </c>
      <c r="M346" s="2" t="s">
        <v>156</v>
      </c>
      <c r="N346" s="40">
        <f t="shared" ref="N346:P346" si="74">N345+1</f>
        <v>18</v>
      </c>
      <c r="O346" s="2">
        <f t="shared" ca="1" si="74"/>
        <v>218</v>
      </c>
      <c r="P346" s="2">
        <f t="shared" ca="1" si="74"/>
        <v>418</v>
      </c>
    </row>
    <row r="347" spans="1:16" s="2" customFormat="1" x14ac:dyDescent="0.25">
      <c r="A347" s="104" t="str">
        <f t="shared" ca="1" si="68"/>
        <v>219 &amp; 419</v>
      </c>
      <c r="B347" s="105"/>
      <c r="C347" s="39" t="s">
        <v>223</v>
      </c>
      <c r="D347" s="39">
        <f t="shared" ref="D347:D350" si="75">10.764*39.93</f>
        <v>429.80651999999998</v>
      </c>
      <c r="E347" s="39">
        <v>0</v>
      </c>
      <c r="F347" s="39">
        <f t="shared" si="69"/>
        <v>687.69043199999999</v>
      </c>
      <c r="G347" s="104" t="str">
        <f t="shared" si="50"/>
        <v>2nd &amp; 4th Floor</v>
      </c>
      <c r="H347" s="105"/>
      <c r="I347" s="40"/>
      <c r="L347" s="2" t="str">
        <f t="shared" ca="1" si="70"/>
        <v>219 &amp; 419</v>
      </c>
      <c r="M347" s="2" t="s">
        <v>156</v>
      </c>
      <c r="N347" s="40">
        <f t="shared" ref="N347:P347" si="76">N346+1</f>
        <v>19</v>
      </c>
      <c r="O347" s="2">
        <f t="shared" ca="1" si="76"/>
        <v>219</v>
      </c>
      <c r="P347" s="2">
        <f t="shared" ca="1" si="76"/>
        <v>419</v>
      </c>
    </row>
    <row r="348" spans="1:16" s="2" customFormat="1" x14ac:dyDescent="0.25">
      <c r="A348" s="104" t="str">
        <f t="shared" ca="1" si="68"/>
        <v>220 &amp; 420</v>
      </c>
      <c r="B348" s="105"/>
      <c r="C348" s="39" t="s">
        <v>223</v>
      </c>
      <c r="D348" s="39">
        <f t="shared" si="75"/>
        <v>429.80651999999998</v>
      </c>
      <c r="E348" s="39">
        <v>0</v>
      </c>
      <c r="F348" s="39">
        <f t="shared" si="69"/>
        <v>687.69043199999999</v>
      </c>
      <c r="G348" s="104" t="str">
        <f t="shared" si="50"/>
        <v>2nd &amp; 4th Floor</v>
      </c>
      <c r="H348" s="105"/>
      <c r="I348" s="40"/>
      <c r="L348" s="2" t="str">
        <f t="shared" ca="1" si="70"/>
        <v>220 &amp; 420</v>
      </c>
      <c r="M348" s="2" t="s">
        <v>156</v>
      </c>
      <c r="N348" s="40">
        <f t="shared" ref="N348:P348" si="77">N347+1</f>
        <v>20</v>
      </c>
      <c r="O348" s="2">
        <f t="shared" ca="1" si="77"/>
        <v>220</v>
      </c>
      <c r="P348" s="2">
        <f t="shared" ca="1" si="77"/>
        <v>420</v>
      </c>
    </row>
    <row r="349" spans="1:16" s="2" customFormat="1" x14ac:dyDescent="0.25">
      <c r="A349" s="104" t="str">
        <f t="shared" ca="1" si="68"/>
        <v>221 &amp; 421</v>
      </c>
      <c r="B349" s="105"/>
      <c r="C349" s="39" t="s">
        <v>223</v>
      </c>
      <c r="D349" s="39">
        <f t="shared" si="75"/>
        <v>429.80651999999998</v>
      </c>
      <c r="E349" s="39">
        <v>0</v>
      </c>
      <c r="F349" s="39">
        <f t="shared" si="69"/>
        <v>687.69043199999999</v>
      </c>
      <c r="G349" s="104" t="str">
        <f t="shared" si="50"/>
        <v>2nd &amp; 4th Floor</v>
      </c>
      <c r="H349" s="105"/>
      <c r="I349" s="40"/>
      <c r="L349" s="2" t="str">
        <f t="shared" ca="1" si="70"/>
        <v>221 &amp; 421</v>
      </c>
      <c r="M349" s="2" t="s">
        <v>156</v>
      </c>
      <c r="N349" s="40">
        <f t="shared" ref="N349:P349" si="78">N348+1</f>
        <v>21</v>
      </c>
      <c r="O349" s="2">
        <f t="shared" ca="1" si="78"/>
        <v>221</v>
      </c>
      <c r="P349" s="2">
        <f t="shared" ca="1" si="78"/>
        <v>421</v>
      </c>
    </row>
    <row r="350" spans="1:16" s="2" customFormat="1" x14ac:dyDescent="0.25">
      <c r="A350" s="104" t="str">
        <f t="shared" ca="1" si="68"/>
        <v>222 &amp; 422</v>
      </c>
      <c r="B350" s="105"/>
      <c r="C350" s="39" t="s">
        <v>223</v>
      </c>
      <c r="D350" s="39">
        <f t="shared" si="75"/>
        <v>429.80651999999998</v>
      </c>
      <c r="E350" s="39">
        <v>0</v>
      </c>
      <c r="F350" s="39">
        <f t="shared" si="69"/>
        <v>687.69043199999999</v>
      </c>
      <c r="G350" s="104" t="str">
        <f t="shared" si="50"/>
        <v>2nd &amp; 4th Floor</v>
      </c>
      <c r="H350" s="105"/>
      <c r="I350" s="40"/>
      <c r="L350" s="2" t="str">
        <f t="shared" ca="1" si="70"/>
        <v>222 &amp; 422</v>
      </c>
      <c r="M350" s="2" t="s">
        <v>156</v>
      </c>
      <c r="N350" s="40">
        <f t="shared" ref="N350:P350" si="79">N349+1</f>
        <v>22</v>
      </c>
      <c r="O350" s="2">
        <f t="shared" ca="1" si="79"/>
        <v>222</v>
      </c>
      <c r="P350" s="2">
        <f t="shared" ca="1" si="79"/>
        <v>422</v>
      </c>
    </row>
    <row r="351" spans="1:16" s="2" customFormat="1" x14ac:dyDescent="0.25">
      <c r="A351" s="104" t="str">
        <f t="shared" ca="1" si="68"/>
        <v>223 &amp; 423</v>
      </c>
      <c r="B351" s="105"/>
      <c r="C351" s="39" t="s">
        <v>223</v>
      </c>
      <c r="D351" s="39">
        <f>10.764*40.28</f>
        <v>433.57391999999999</v>
      </c>
      <c r="E351" s="39">
        <v>0</v>
      </c>
      <c r="F351" s="39">
        <f t="shared" si="69"/>
        <v>693.71827200000007</v>
      </c>
      <c r="G351" s="104" t="str">
        <f t="shared" si="50"/>
        <v>2nd &amp; 4th Floor</v>
      </c>
      <c r="H351" s="105"/>
      <c r="I351" s="40"/>
      <c r="L351" s="2" t="str">
        <f t="shared" ca="1" si="70"/>
        <v>223 &amp; 423</v>
      </c>
      <c r="M351" s="2" t="s">
        <v>156</v>
      </c>
      <c r="N351" s="40">
        <f t="shared" ref="N351:P351" si="80">N350+1</f>
        <v>23</v>
      </c>
      <c r="O351" s="2">
        <f t="shared" ca="1" si="80"/>
        <v>223</v>
      </c>
      <c r="P351" s="2">
        <f t="shared" ca="1" si="80"/>
        <v>423</v>
      </c>
    </row>
    <row r="352" spans="1:16" s="2" customFormat="1" x14ac:dyDescent="0.25">
      <c r="A352" s="104" t="str">
        <f t="shared" ca="1" si="68"/>
        <v>224 &amp; 424</v>
      </c>
      <c r="B352" s="105"/>
      <c r="C352" s="39" t="s">
        <v>223</v>
      </c>
      <c r="D352" s="39">
        <f>10.764*40.81</f>
        <v>439.27884</v>
      </c>
      <c r="E352" s="39">
        <v>0</v>
      </c>
      <c r="F352" s="39">
        <f t="shared" si="69"/>
        <v>702.84614400000009</v>
      </c>
      <c r="G352" s="104" t="str">
        <f t="shared" si="50"/>
        <v>2nd &amp; 4th Floor</v>
      </c>
      <c r="H352" s="105"/>
      <c r="I352" s="40"/>
      <c r="L352" s="2" t="str">
        <f t="shared" ca="1" si="70"/>
        <v>224 &amp; 424</v>
      </c>
      <c r="M352" s="2" t="s">
        <v>156</v>
      </c>
      <c r="N352" s="40">
        <f t="shared" ref="N352:P352" si="81">N351+1</f>
        <v>24</v>
      </c>
      <c r="O352" s="2">
        <f t="shared" ca="1" si="81"/>
        <v>224</v>
      </c>
      <c r="P352" s="2">
        <f t="shared" ca="1" si="81"/>
        <v>424</v>
      </c>
    </row>
    <row r="353" spans="1:16" s="2" customFormat="1" x14ac:dyDescent="0.25">
      <c r="A353" s="104" t="str">
        <f t="shared" ca="1" si="68"/>
        <v>225 &amp; 425</v>
      </c>
      <c r="B353" s="105"/>
      <c r="C353" s="39" t="s">
        <v>223</v>
      </c>
      <c r="D353" s="71">
        <f>10.764*40.81</f>
        <v>439.27884</v>
      </c>
      <c r="E353" s="39">
        <v>0</v>
      </c>
      <c r="F353" s="39">
        <f t="shared" si="69"/>
        <v>702.84614400000009</v>
      </c>
      <c r="G353" s="104" t="str">
        <f t="shared" si="50"/>
        <v>2nd &amp; 4th Floor</v>
      </c>
      <c r="H353" s="105"/>
      <c r="I353" s="40"/>
      <c r="L353" s="2" t="str">
        <f t="shared" ca="1" si="70"/>
        <v>225 &amp; 425</v>
      </c>
      <c r="M353" s="2" t="s">
        <v>156</v>
      </c>
      <c r="N353" s="40">
        <f t="shared" ref="N353:P353" si="82">N352+1</f>
        <v>25</v>
      </c>
      <c r="O353" s="2">
        <f t="shared" ca="1" si="82"/>
        <v>225</v>
      </c>
      <c r="P353" s="2">
        <f t="shared" ca="1" si="82"/>
        <v>425</v>
      </c>
    </row>
    <row r="354" spans="1:16" s="2" customFormat="1" x14ac:dyDescent="0.25">
      <c r="A354" s="104" t="str">
        <f t="shared" ca="1" si="68"/>
        <v>226 &amp; 426</v>
      </c>
      <c r="B354" s="105"/>
      <c r="C354" s="39" t="s">
        <v>223</v>
      </c>
      <c r="D354" s="71">
        <f>10.764*52.82</f>
        <v>568.55448000000001</v>
      </c>
      <c r="E354" s="39">
        <v>0</v>
      </c>
      <c r="F354" s="39">
        <f t="shared" si="69"/>
        <v>909.68716800000004</v>
      </c>
      <c r="G354" s="104" t="str">
        <f t="shared" si="50"/>
        <v>2nd &amp; 4th Floor</v>
      </c>
      <c r="H354" s="105"/>
      <c r="I354" s="40"/>
      <c r="L354" s="2" t="str">
        <f t="shared" ca="1" si="70"/>
        <v>226 &amp; 426</v>
      </c>
      <c r="M354" s="2" t="s">
        <v>156</v>
      </c>
      <c r="N354" s="40">
        <f t="shared" ref="N354:P354" si="83">N353+1</f>
        <v>26</v>
      </c>
      <c r="O354" s="2">
        <f t="shared" ca="1" si="83"/>
        <v>226</v>
      </c>
      <c r="P354" s="2">
        <f t="shared" ca="1" si="83"/>
        <v>426</v>
      </c>
    </row>
    <row r="355" spans="1:16" s="2" customFormat="1" x14ac:dyDescent="0.25">
      <c r="A355" s="104" t="str">
        <f t="shared" ca="1" si="68"/>
        <v>227 &amp; 427</v>
      </c>
      <c r="B355" s="105"/>
      <c r="C355" s="39" t="s">
        <v>223</v>
      </c>
      <c r="D355" s="71">
        <f>10.764*53.37</f>
        <v>574.47467999999992</v>
      </c>
      <c r="E355" s="39">
        <v>0</v>
      </c>
      <c r="F355" s="39">
        <f t="shared" si="69"/>
        <v>919.1594879999999</v>
      </c>
      <c r="G355" s="104" t="str">
        <f t="shared" si="50"/>
        <v>2nd &amp; 4th Floor</v>
      </c>
      <c r="H355" s="105"/>
      <c r="I355" s="40"/>
      <c r="L355" s="2" t="str">
        <f t="shared" ca="1" si="70"/>
        <v>227 &amp; 427</v>
      </c>
      <c r="M355" s="2" t="s">
        <v>156</v>
      </c>
      <c r="N355" s="40">
        <f t="shared" ref="N355:P355" si="84">N354+1</f>
        <v>27</v>
      </c>
      <c r="O355" s="2">
        <f t="shared" ca="1" si="84"/>
        <v>227</v>
      </c>
      <c r="P355" s="2">
        <f t="shared" ca="1" si="84"/>
        <v>427</v>
      </c>
    </row>
    <row r="356" spans="1:16" s="2" customFormat="1" x14ac:dyDescent="0.25">
      <c r="A356" s="104" t="str">
        <f t="shared" ca="1" si="68"/>
        <v>228 &amp; 428</v>
      </c>
      <c r="B356" s="105"/>
      <c r="C356" s="39" t="s">
        <v>223</v>
      </c>
      <c r="D356" s="71">
        <f>10.764*42.78</f>
        <v>460.48392000000001</v>
      </c>
      <c r="E356" s="39">
        <v>0</v>
      </c>
      <c r="F356" s="39">
        <f t="shared" si="69"/>
        <v>736.77427200000011</v>
      </c>
      <c r="G356" s="104" t="str">
        <f t="shared" si="50"/>
        <v>2nd &amp; 4th Floor</v>
      </c>
      <c r="H356" s="105"/>
      <c r="I356" s="40"/>
      <c r="L356" s="2" t="str">
        <f t="shared" ca="1" si="70"/>
        <v>228 &amp; 428</v>
      </c>
      <c r="M356" s="2" t="s">
        <v>156</v>
      </c>
      <c r="N356" s="40">
        <f t="shared" ref="N356:P356" si="85">N355+1</f>
        <v>28</v>
      </c>
      <c r="O356" s="2">
        <f t="shared" ca="1" si="85"/>
        <v>228</v>
      </c>
      <c r="P356" s="2">
        <f t="shared" ca="1" si="85"/>
        <v>428</v>
      </c>
    </row>
    <row r="357" spans="1:16" s="2" customFormat="1" x14ac:dyDescent="0.25">
      <c r="A357" s="104" t="str">
        <f t="shared" ca="1" si="68"/>
        <v>229 &amp; 429</v>
      </c>
      <c r="B357" s="105"/>
      <c r="C357" s="39" t="s">
        <v>223</v>
      </c>
      <c r="D357" s="71">
        <f>10.764*42.91</f>
        <v>461.88323999999994</v>
      </c>
      <c r="E357" s="39">
        <v>0</v>
      </c>
      <c r="F357" s="39">
        <f t="shared" si="69"/>
        <v>739.01318399999991</v>
      </c>
      <c r="G357" s="104" t="str">
        <f t="shared" si="50"/>
        <v>2nd &amp; 4th Floor</v>
      </c>
      <c r="H357" s="105"/>
      <c r="I357" s="40"/>
      <c r="L357" s="2" t="str">
        <f t="shared" ca="1" si="70"/>
        <v>229 &amp; 429</v>
      </c>
      <c r="M357" s="2" t="s">
        <v>156</v>
      </c>
      <c r="N357" s="40">
        <f t="shared" ref="N357:P357" si="86">N356+1</f>
        <v>29</v>
      </c>
      <c r="O357" s="2">
        <f t="shared" ca="1" si="86"/>
        <v>229</v>
      </c>
      <c r="P357" s="2">
        <f t="shared" ca="1" si="86"/>
        <v>429</v>
      </c>
    </row>
    <row r="358" spans="1:16" s="2" customFormat="1" x14ac:dyDescent="0.25">
      <c r="A358" s="104" t="str">
        <f t="shared" ca="1" si="68"/>
        <v>230 &amp; 430</v>
      </c>
      <c r="B358" s="105"/>
      <c r="C358" s="39" t="s">
        <v>223</v>
      </c>
      <c r="D358" s="71">
        <f>10.764*43.08</f>
        <v>463.71311999999995</v>
      </c>
      <c r="E358" s="39">
        <v>0</v>
      </c>
      <c r="F358" s="39">
        <f t="shared" si="69"/>
        <v>741.94099199999994</v>
      </c>
      <c r="G358" s="104" t="str">
        <f t="shared" si="50"/>
        <v>2nd &amp; 4th Floor</v>
      </c>
      <c r="H358" s="105"/>
      <c r="I358" s="40"/>
      <c r="L358" s="2" t="str">
        <f t="shared" ca="1" si="70"/>
        <v>230 &amp; 430</v>
      </c>
      <c r="M358" s="2" t="s">
        <v>156</v>
      </c>
      <c r="N358" s="40">
        <f t="shared" ref="N358:P358" si="87">N357+1</f>
        <v>30</v>
      </c>
      <c r="O358" s="2">
        <f t="shared" ca="1" si="87"/>
        <v>230</v>
      </c>
      <c r="P358" s="2">
        <f t="shared" ca="1" si="87"/>
        <v>430</v>
      </c>
    </row>
    <row r="359" spans="1:16" s="2" customFormat="1" x14ac:dyDescent="0.25">
      <c r="A359" s="104" t="str">
        <f t="shared" ref="A359:A390" ca="1" si="88">L359</f>
        <v>231 &amp; 431</v>
      </c>
      <c r="B359" s="105"/>
      <c r="C359" s="39" t="s">
        <v>223</v>
      </c>
      <c r="D359" s="71">
        <f>10.764*43.26</f>
        <v>465.65063999999995</v>
      </c>
      <c r="E359" s="39">
        <v>0</v>
      </c>
      <c r="F359" s="39">
        <f t="shared" ref="F359:F390" si="89">D359*(($F$115)+1)+E359</f>
        <v>745.04102399999999</v>
      </c>
      <c r="G359" s="104" t="str">
        <f t="shared" si="50"/>
        <v>2nd &amp; 4th Floor</v>
      </c>
      <c r="H359" s="105"/>
      <c r="I359" s="40"/>
      <c r="L359" s="2" t="str">
        <f t="shared" ref="L359:L390" ca="1" si="90">O359&amp;""&amp;M359&amp;""&amp;P359</f>
        <v>231 &amp; 431</v>
      </c>
      <c r="M359" s="2" t="s">
        <v>156</v>
      </c>
      <c r="N359" s="40">
        <f t="shared" ref="N359:P359" si="91">N358+1</f>
        <v>31</v>
      </c>
      <c r="O359" s="2">
        <f t="shared" ca="1" si="91"/>
        <v>231</v>
      </c>
      <c r="P359" s="2">
        <f t="shared" ca="1" si="91"/>
        <v>431</v>
      </c>
    </row>
    <row r="360" spans="1:16" s="2" customFormat="1" x14ac:dyDescent="0.25">
      <c r="A360" s="104" t="str">
        <f t="shared" ca="1" si="88"/>
        <v>232 &amp; 432</v>
      </c>
      <c r="B360" s="105"/>
      <c r="C360" s="39" t="s">
        <v>223</v>
      </c>
      <c r="D360" s="39">
        <f>10.764*43.19</f>
        <v>464.89715999999993</v>
      </c>
      <c r="E360" s="39">
        <v>0</v>
      </c>
      <c r="F360" s="39">
        <f t="shared" si="89"/>
        <v>743.83545599999991</v>
      </c>
      <c r="G360" s="104" t="str">
        <f t="shared" si="50"/>
        <v>2nd &amp; 4th Floor</v>
      </c>
      <c r="H360" s="105"/>
      <c r="I360" s="40"/>
      <c r="L360" s="2" t="str">
        <f t="shared" ca="1" si="90"/>
        <v>232 &amp; 432</v>
      </c>
      <c r="M360" s="2" t="s">
        <v>156</v>
      </c>
      <c r="N360" s="40">
        <f t="shared" ref="N360:P360" si="92">N359+1</f>
        <v>32</v>
      </c>
      <c r="O360" s="2">
        <f t="shared" ca="1" si="92"/>
        <v>232</v>
      </c>
      <c r="P360" s="2">
        <f t="shared" ca="1" si="92"/>
        <v>432</v>
      </c>
    </row>
    <row r="361" spans="1:16" s="2" customFormat="1" x14ac:dyDescent="0.25">
      <c r="A361" s="104" t="str">
        <f t="shared" ca="1" si="88"/>
        <v>233 &amp; 433</v>
      </c>
      <c r="B361" s="105"/>
      <c r="C361" s="39" t="s">
        <v>223</v>
      </c>
      <c r="D361" s="39">
        <f>10.764*43.08</f>
        <v>463.71311999999995</v>
      </c>
      <c r="E361" s="39">
        <v>0</v>
      </c>
      <c r="F361" s="39">
        <f t="shared" si="89"/>
        <v>741.94099199999994</v>
      </c>
      <c r="G361" s="104" t="str">
        <f t="shared" si="50"/>
        <v>2nd &amp; 4th Floor</v>
      </c>
      <c r="H361" s="105"/>
      <c r="I361" s="40"/>
      <c r="L361" s="2" t="str">
        <f t="shared" ca="1" si="90"/>
        <v>233 &amp; 433</v>
      </c>
      <c r="M361" s="2" t="s">
        <v>156</v>
      </c>
      <c r="N361" s="40">
        <f t="shared" ref="N361:P361" si="93">N360+1</f>
        <v>33</v>
      </c>
      <c r="O361" s="2">
        <f t="shared" ca="1" si="93"/>
        <v>233</v>
      </c>
      <c r="P361" s="2">
        <f t="shared" ca="1" si="93"/>
        <v>433</v>
      </c>
    </row>
    <row r="362" spans="1:16" s="2" customFormat="1" x14ac:dyDescent="0.25">
      <c r="A362" s="104" t="str">
        <f t="shared" ca="1" si="88"/>
        <v>234 &amp; 434</v>
      </c>
      <c r="B362" s="105"/>
      <c r="C362" s="39" t="s">
        <v>223</v>
      </c>
      <c r="D362" s="39">
        <f>10.764*42.91</f>
        <v>461.88323999999994</v>
      </c>
      <c r="E362" s="39">
        <v>0</v>
      </c>
      <c r="F362" s="39">
        <f t="shared" si="89"/>
        <v>739.01318399999991</v>
      </c>
      <c r="G362" s="104" t="str">
        <f t="shared" si="50"/>
        <v>2nd &amp; 4th Floor</v>
      </c>
      <c r="H362" s="105"/>
      <c r="I362" s="40"/>
      <c r="L362" s="2" t="str">
        <f t="shared" ca="1" si="90"/>
        <v>234 &amp; 434</v>
      </c>
      <c r="M362" s="2" t="s">
        <v>156</v>
      </c>
      <c r="N362" s="40">
        <f t="shared" ref="N362:P362" si="94">N361+1</f>
        <v>34</v>
      </c>
      <c r="O362" s="2">
        <f t="shared" ca="1" si="94"/>
        <v>234</v>
      </c>
      <c r="P362" s="2">
        <f t="shared" ca="1" si="94"/>
        <v>434</v>
      </c>
    </row>
    <row r="363" spans="1:16" s="2" customFormat="1" x14ac:dyDescent="0.25">
      <c r="A363" s="104" t="str">
        <f t="shared" ca="1" si="88"/>
        <v>235 &amp; 435</v>
      </c>
      <c r="B363" s="105"/>
      <c r="C363" s="39" t="s">
        <v>223</v>
      </c>
      <c r="D363" s="39">
        <f>10.764*42.73</f>
        <v>459.94571999999994</v>
      </c>
      <c r="E363" s="39">
        <v>0</v>
      </c>
      <c r="F363" s="39">
        <f t="shared" si="89"/>
        <v>735.91315199999997</v>
      </c>
      <c r="G363" s="104" t="str">
        <f t="shared" si="50"/>
        <v>2nd &amp; 4th Floor</v>
      </c>
      <c r="H363" s="105"/>
      <c r="I363" s="40"/>
      <c r="L363" s="2" t="str">
        <f t="shared" ca="1" si="90"/>
        <v>235 &amp; 435</v>
      </c>
      <c r="M363" s="2" t="s">
        <v>156</v>
      </c>
      <c r="N363" s="40">
        <f t="shared" ref="N363:P363" si="95">N362+1</f>
        <v>35</v>
      </c>
      <c r="O363" s="2">
        <f t="shared" ca="1" si="95"/>
        <v>235</v>
      </c>
      <c r="P363" s="2">
        <f t="shared" ca="1" si="95"/>
        <v>435</v>
      </c>
    </row>
    <row r="364" spans="1:16" s="2" customFormat="1" x14ac:dyDescent="0.25">
      <c r="A364" s="104" t="str">
        <f t="shared" ca="1" si="88"/>
        <v>236 &amp; 436</v>
      </c>
      <c r="B364" s="105"/>
      <c r="C364" s="39" t="s">
        <v>223</v>
      </c>
      <c r="D364" s="71">
        <f>10.764*80.95</f>
        <v>871.34579999999994</v>
      </c>
      <c r="E364" s="39">
        <v>0</v>
      </c>
      <c r="F364" s="39">
        <f t="shared" si="89"/>
        <v>1394.15328</v>
      </c>
      <c r="G364" s="104" t="str">
        <f t="shared" si="50"/>
        <v>2nd &amp; 4th Floor</v>
      </c>
      <c r="H364" s="105"/>
      <c r="I364" s="40"/>
      <c r="L364" s="2" t="str">
        <f t="shared" ca="1" si="90"/>
        <v>236 &amp; 436</v>
      </c>
      <c r="M364" s="2" t="s">
        <v>156</v>
      </c>
      <c r="N364" s="40">
        <f t="shared" ref="N364:P364" si="96">N363+1</f>
        <v>36</v>
      </c>
      <c r="O364" s="2">
        <f t="shared" ca="1" si="96"/>
        <v>236</v>
      </c>
      <c r="P364" s="2">
        <f t="shared" ca="1" si="96"/>
        <v>436</v>
      </c>
    </row>
    <row r="365" spans="1:16" s="2" customFormat="1" x14ac:dyDescent="0.25">
      <c r="A365" s="104" t="str">
        <f t="shared" ca="1" si="88"/>
        <v>237 &amp; 437</v>
      </c>
      <c r="B365" s="105"/>
      <c r="C365" s="39" t="s">
        <v>223</v>
      </c>
      <c r="D365" s="39">
        <f>10.764*51.5</f>
        <v>554.346</v>
      </c>
      <c r="E365" s="39">
        <v>0</v>
      </c>
      <c r="F365" s="39">
        <f t="shared" si="89"/>
        <v>886.95360000000005</v>
      </c>
      <c r="G365" s="104" t="str">
        <f t="shared" si="50"/>
        <v>2nd &amp; 4th Floor</v>
      </c>
      <c r="H365" s="105"/>
      <c r="I365" s="40"/>
      <c r="L365" s="2" t="str">
        <f t="shared" ca="1" si="90"/>
        <v>237 &amp; 437</v>
      </c>
      <c r="M365" s="2" t="s">
        <v>156</v>
      </c>
      <c r="N365" s="40">
        <f t="shared" ref="N365:P365" si="97">N364+1</f>
        <v>37</v>
      </c>
      <c r="O365" s="2">
        <f t="shared" ca="1" si="97"/>
        <v>237</v>
      </c>
      <c r="P365" s="2">
        <f t="shared" ca="1" si="97"/>
        <v>437</v>
      </c>
    </row>
    <row r="366" spans="1:16" s="2" customFormat="1" x14ac:dyDescent="0.25">
      <c r="A366" s="104" t="str">
        <f t="shared" ca="1" si="88"/>
        <v>238 &amp; 438</v>
      </c>
      <c r="B366" s="105"/>
      <c r="C366" s="39" t="s">
        <v>223</v>
      </c>
      <c r="D366" s="39">
        <f>10.764*25.87</f>
        <v>278.46467999999999</v>
      </c>
      <c r="E366" s="39">
        <v>0</v>
      </c>
      <c r="F366" s="39">
        <f t="shared" si="89"/>
        <v>445.54348800000002</v>
      </c>
      <c r="G366" s="104" t="str">
        <f t="shared" si="50"/>
        <v>2nd &amp; 4th Floor</v>
      </c>
      <c r="H366" s="105"/>
      <c r="I366" s="40"/>
      <c r="L366" s="2" t="str">
        <f t="shared" ca="1" si="90"/>
        <v>238 &amp; 438</v>
      </c>
      <c r="M366" s="2" t="s">
        <v>156</v>
      </c>
      <c r="N366" s="40">
        <f t="shared" ref="N366:P366" si="98">N365+1</f>
        <v>38</v>
      </c>
      <c r="O366" s="2">
        <f t="shared" ca="1" si="98"/>
        <v>238</v>
      </c>
      <c r="P366" s="2">
        <f t="shared" ca="1" si="98"/>
        <v>438</v>
      </c>
    </row>
    <row r="367" spans="1:16" s="2" customFormat="1" x14ac:dyDescent="0.25">
      <c r="A367" s="104" t="str">
        <f t="shared" ca="1" si="88"/>
        <v>239 &amp; 439</v>
      </c>
      <c r="B367" s="105"/>
      <c r="C367" s="39" t="s">
        <v>223</v>
      </c>
      <c r="D367" s="39">
        <f t="shared" ref="D367" si="99">10.764*25.87</f>
        <v>278.46467999999999</v>
      </c>
      <c r="E367" s="39">
        <v>0</v>
      </c>
      <c r="F367" s="39">
        <f t="shared" si="89"/>
        <v>445.54348800000002</v>
      </c>
      <c r="G367" s="104" t="str">
        <f t="shared" si="50"/>
        <v>2nd &amp; 4th Floor</v>
      </c>
      <c r="H367" s="105"/>
      <c r="I367" s="40"/>
      <c r="L367" s="2" t="str">
        <f t="shared" ca="1" si="90"/>
        <v>239 &amp; 439</v>
      </c>
      <c r="M367" s="2" t="s">
        <v>156</v>
      </c>
      <c r="N367" s="40">
        <f t="shared" ref="N367:P367" si="100">N366+1</f>
        <v>39</v>
      </c>
      <c r="O367" s="2">
        <f t="shared" ca="1" si="100"/>
        <v>239</v>
      </c>
      <c r="P367" s="2">
        <f t="shared" ca="1" si="100"/>
        <v>439</v>
      </c>
    </row>
    <row r="368" spans="1:16" s="2" customFormat="1" x14ac:dyDescent="0.25">
      <c r="A368" s="104" t="str">
        <f t="shared" ca="1" si="88"/>
        <v>240 &amp; 440</v>
      </c>
      <c r="B368" s="105"/>
      <c r="C368" s="39" t="s">
        <v>223</v>
      </c>
      <c r="D368" s="39">
        <f>10.764*24.55</f>
        <v>264.25619999999998</v>
      </c>
      <c r="E368" s="39">
        <v>0</v>
      </c>
      <c r="F368" s="39">
        <f t="shared" si="89"/>
        <v>422.80991999999998</v>
      </c>
      <c r="G368" s="104" t="str">
        <f t="shared" si="50"/>
        <v>2nd &amp; 4th Floor</v>
      </c>
      <c r="H368" s="105"/>
      <c r="I368" s="40"/>
      <c r="L368" s="2" t="str">
        <f t="shared" ca="1" si="90"/>
        <v>240 &amp; 440</v>
      </c>
      <c r="M368" s="2" t="s">
        <v>156</v>
      </c>
      <c r="N368" s="40">
        <f t="shared" ref="N368:P368" si="101">N367+1</f>
        <v>40</v>
      </c>
      <c r="O368" s="2">
        <f t="shared" ca="1" si="101"/>
        <v>240</v>
      </c>
      <c r="P368" s="2">
        <f t="shared" ca="1" si="101"/>
        <v>440</v>
      </c>
    </row>
    <row r="369" spans="1:16" s="2" customFormat="1" x14ac:dyDescent="0.25">
      <c r="A369" s="104" t="str">
        <f t="shared" ca="1" si="88"/>
        <v>241 &amp; 441</v>
      </c>
      <c r="B369" s="105"/>
      <c r="C369" s="39" t="s">
        <v>223</v>
      </c>
      <c r="D369" s="39">
        <f>10.764*26.12</f>
        <v>281.15568000000002</v>
      </c>
      <c r="E369" s="39">
        <v>0</v>
      </c>
      <c r="F369" s="39">
        <f t="shared" si="89"/>
        <v>449.84908800000005</v>
      </c>
      <c r="G369" s="104" t="str">
        <f t="shared" si="50"/>
        <v>2nd &amp; 4th Floor</v>
      </c>
      <c r="H369" s="105"/>
      <c r="I369" s="40"/>
      <c r="L369" s="2" t="str">
        <f t="shared" ca="1" si="90"/>
        <v>241 &amp; 441</v>
      </c>
      <c r="M369" s="2" t="s">
        <v>156</v>
      </c>
      <c r="N369" s="40">
        <f t="shared" ref="N369:P369" si="102">N368+1</f>
        <v>41</v>
      </c>
      <c r="O369" s="2">
        <f t="shared" ca="1" si="102"/>
        <v>241</v>
      </c>
      <c r="P369" s="2">
        <f t="shared" ca="1" si="102"/>
        <v>441</v>
      </c>
    </row>
    <row r="370" spans="1:16" s="2" customFormat="1" x14ac:dyDescent="0.25">
      <c r="A370" s="104" t="str">
        <f t="shared" ca="1" si="88"/>
        <v>242 &amp; 442</v>
      </c>
      <c r="B370" s="105"/>
      <c r="C370" s="39" t="s">
        <v>223</v>
      </c>
      <c r="D370" s="39">
        <f>10.764*26.12</f>
        <v>281.15568000000002</v>
      </c>
      <c r="E370" s="39">
        <v>0</v>
      </c>
      <c r="F370" s="39">
        <f t="shared" si="89"/>
        <v>449.84908800000005</v>
      </c>
      <c r="G370" s="104" t="str">
        <f t="shared" si="50"/>
        <v>2nd &amp; 4th Floor</v>
      </c>
      <c r="H370" s="105"/>
      <c r="I370" s="40"/>
      <c r="L370" s="2" t="str">
        <f t="shared" ca="1" si="90"/>
        <v>242 &amp; 442</v>
      </c>
      <c r="M370" s="2" t="s">
        <v>156</v>
      </c>
      <c r="N370" s="40">
        <f t="shared" ref="N370:P370" si="103">N369+1</f>
        <v>42</v>
      </c>
      <c r="O370" s="2">
        <f t="shared" ca="1" si="103"/>
        <v>242</v>
      </c>
      <c r="P370" s="2">
        <f t="shared" ca="1" si="103"/>
        <v>442</v>
      </c>
    </row>
    <row r="371" spans="1:16" s="2" customFormat="1" x14ac:dyDescent="0.25">
      <c r="A371" s="104" t="str">
        <f t="shared" ca="1" si="88"/>
        <v>243 &amp; 443</v>
      </c>
      <c r="B371" s="105"/>
      <c r="C371" s="39" t="s">
        <v>223</v>
      </c>
      <c r="D371" s="39">
        <f>10.764*24.72</f>
        <v>266.08607999999998</v>
      </c>
      <c r="E371" s="39">
        <v>0</v>
      </c>
      <c r="F371" s="39">
        <f t="shared" si="89"/>
        <v>425.737728</v>
      </c>
      <c r="G371" s="104" t="str">
        <f t="shared" si="50"/>
        <v>2nd &amp; 4th Floor</v>
      </c>
      <c r="H371" s="105"/>
      <c r="I371" s="40"/>
      <c r="L371" s="2" t="str">
        <f t="shared" ca="1" si="90"/>
        <v>243 &amp; 443</v>
      </c>
      <c r="M371" s="2" t="s">
        <v>156</v>
      </c>
      <c r="N371" s="40">
        <f t="shared" ref="N371:P371" si="104">N370+1</f>
        <v>43</v>
      </c>
      <c r="O371" s="2">
        <f t="shared" ca="1" si="104"/>
        <v>243</v>
      </c>
      <c r="P371" s="2">
        <f t="shared" ca="1" si="104"/>
        <v>443</v>
      </c>
    </row>
    <row r="372" spans="1:16" s="2" customFormat="1" x14ac:dyDescent="0.25">
      <c r="A372" s="104" t="str">
        <f t="shared" ca="1" si="88"/>
        <v>244 &amp; 444</v>
      </c>
      <c r="B372" s="105"/>
      <c r="C372" s="39" t="s">
        <v>223</v>
      </c>
      <c r="D372" s="39">
        <f t="shared" ref="D372:D373" si="105">10.764*24.72</f>
        <v>266.08607999999998</v>
      </c>
      <c r="E372" s="39">
        <v>0</v>
      </c>
      <c r="F372" s="39">
        <f t="shared" si="89"/>
        <v>425.737728</v>
      </c>
      <c r="G372" s="104" t="str">
        <f t="shared" si="50"/>
        <v>2nd &amp; 4th Floor</v>
      </c>
      <c r="H372" s="105"/>
      <c r="I372" s="40"/>
      <c r="L372" s="2" t="str">
        <f t="shared" ca="1" si="90"/>
        <v>244 &amp; 444</v>
      </c>
      <c r="M372" s="2" t="s">
        <v>156</v>
      </c>
      <c r="N372" s="40">
        <f t="shared" ref="N372:P372" si="106">N371+1</f>
        <v>44</v>
      </c>
      <c r="O372" s="2">
        <f t="shared" ca="1" si="106"/>
        <v>244</v>
      </c>
      <c r="P372" s="2">
        <f t="shared" ca="1" si="106"/>
        <v>444</v>
      </c>
    </row>
    <row r="373" spans="1:16" s="2" customFormat="1" x14ac:dyDescent="0.25">
      <c r="A373" s="104" t="str">
        <f t="shared" ca="1" si="88"/>
        <v>245 &amp; 445</v>
      </c>
      <c r="B373" s="105"/>
      <c r="C373" s="39" t="s">
        <v>223</v>
      </c>
      <c r="D373" s="39">
        <f t="shared" si="105"/>
        <v>266.08607999999998</v>
      </c>
      <c r="E373" s="39">
        <v>0</v>
      </c>
      <c r="F373" s="39">
        <f t="shared" si="89"/>
        <v>425.737728</v>
      </c>
      <c r="G373" s="104" t="str">
        <f t="shared" si="50"/>
        <v>2nd &amp; 4th Floor</v>
      </c>
      <c r="H373" s="105"/>
      <c r="I373" s="40"/>
      <c r="L373" s="2" t="str">
        <f t="shared" ca="1" si="90"/>
        <v>245 &amp; 445</v>
      </c>
      <c r="M373" s="2" t="s">
        <v>156</v>
      </c>
      <c r="N373" s="40">
        <f t="shared" ref="N373:P373" si="107">N372+1</f>
        <v>45</v>
      </c>
      <c r="O373" s="2">
        <f t="shared" ca="1" si="107"/>
        <v>245</v>
      </c>
      <c r="P373" s="2">
        <f t="shared" ca="1" si="107"/>
        <v>445</v>
      </c>
    </row>
    <row r="374" spans="1:16" s="2" customFormat="1" x14ac:dyDescent="0.25">
      <c r="A374" s="104" t="str">
        <f t="shared" ca="1" si="88"/>
        <v>246 &amp; 446</v>
      </c>
      <c r="B374" s="105"/>
      <c r="C374" s="39" t="s">
        <v>223</v>
      </c>
      <c r="D374" s="39">
        <f>10.764*46.68</f>
        <v>502.46351999999996</v>
      </c>
      <c r="E374" s="39">
        <v>0</v>
      </c>
      <c r="F374" s="39">
        <f t="shared" si="89"/>
        <v>803.94163200000003</v>
      </c>
      <c r="G374" s="104" t="str">
        <f t="shared" si="50"/>
        <v>2nd &amp; 4th Floor</v>
      </c>
      <c r="H374" s="105"/>
      <c r="I374" s="40"/>
      <c r="L374" s="2" t="str">
        <f t="shared" ca="1" si="90"/>
        <v>246 &amp; 446</v>
      </c>
      <c r="M374" s="2" t="s">
        <v>156</v>
      </c>
      <c r="N374" s="40">
        <f t="shared" ref="N374:P374" si="108">N373+1</f>
        <v>46</v>
      </c>
      <c r="O374" s="2">
        <f t="shared" ca="1" si="108"/>
        <v>246</v>
      </c>
      <c r="P374" s="2">
        <f t="shared" ca="1" si="108"/>
        <v>446</v>
      </c>
    </row>
    <row r="375" spans="1:16" s="2" customFormat="1" x14ac:dyDescent="0.25">
      <c r="A375" s="104" t="str">
        <f t="shared" ca="1" si="88"/>
        <v>247 &amp; 447</v>
      </c>
      <c r="B375" s="105"/>
      <c r="C375" s="39" t="s">
        <v>223</v>
      </c>
      <c r="D375" s="39">
        <f>10.764*30.08</f>
        <v>323.78111999999999</v>
      </c>
      <c r="E375" s="39">
        <v>0</v>
      </c>
      <c r="F375" s="39">
        <f t="shared" si="89"/>
        <v>518.04979200000002</v>
      </c>
      <c r="G375" s="104" t="str">
        <f t="shared" si="50"/>
        <v>2nd &amp; 4th Floor</v>
      </c>
      <c r="H375" s="105"/>
      <c r="I375" s="40"/>
      <c r="L375" s="2" t="str">
        <f t="shared" ca="1" si="90"/>
        <v>247 &amp; 447</v>
      </c>
      <c r="M375" s="2" t="s">
        <v>156</v>
      </c>
      <c r="N375" s="40">
        <f t="shared" ref="N375:P375" si="109">N374+1</f>
        <v>47</v>
      </c>
      <c r="O375" s="2">
        <f t="shared" ca="1" si="109"/>
        <v>247</v>
      </c>
      <c r="P375" s="2">
        <f t="shared" ca="1" si="109"/>
        <v>447</v>
      </c>
    </row>
    <row r="376" spans="1:16" s="2" customFormat="1" x14ac:dyDescent="0.25">
      <c r="A376" s="104" t="str">
        <f t="shared" ca="1" si="88"/>
        <v>248 &amp; 448</v>
      </c>
      <c r="B376" s="105"/>
      <c r="C376" s="39" t="s">
        <v>223</v>
      </c>
      <c r="D376" s="39">
        <f>10.764*30.24</f>
        <v>325.50335999999999</v>
      </c>
      <c r="E376" s="39">
        <v>0</v>
      </c>
      <c r="F376" s="39">
        <f t="shared" si="89"/>
        <v>520.80537600000002</v>
      </c>
      <c r="G376" s="104" t="str">
        <f t="shared" si="50"/>
        <v>2nd &amp; 4th Floor</v>
      </c>
      <c r="H376" s="105"/>
      <c r="I376" s="40"/>
      <c r="L376" s="2" t="str">
        <f t="shared" ca="1" si="90"/>
        <v>248 &amp; 448</v>
      </c>
      <c r="M376" s="2" t="s">
        <v>156</v>
      </c>
      <c r="N376" s="40">
        <f t="shared" ref="N376:P376" si="110">N375+1</f>
        <v>48</v>
      </c>
      <c r="O376" s="2">
        <f t="shared" ca="1" si="110"/>
        <v>248</v>
      </c>
      <c r="P376" s="2">
        <f t="shared" ca="1" si="110"/>
        <v>448</v>
      </c>
    </row>
    <row r="377" spans="1:16" s="2" customFormat="1" x14ac:dyDescent="0.25">
      <c r="A377" s="104" t="str">
        <f t="shared" ca="1" si="88"/>
        <v>249 &amp; 449</v>
      </c>
      <c r="B377" s="105"/>
      <c r="C377" s="39" t="s">
        <v>223</v>
      </c>
      <c r="D377" s="39">
        <f>10.764*45.41</f>
        <v>488.79323999999991</v>
      </c>
      <c r="E377" s="39">
        <v>0</v>
      </c>
      <c r="F377" s="39">
        <f t="shared" si="89"/>
        <v>782.06918399999995</v>
      </c>
      <c r="G377" s="104" t="str">
        <f t="shared" si="50"/>
        <v>2nd &amp; 4th Floor</v>
      </c>
      <c r="H377" s="105"/>
      <c r="I377" s="40"/>
      <c r="L377" s="2" t="str">
        <f t="shared" ca="1" si="90"/>
        <v>249 &amp; 449</v>
      </c>
      <c r="M377" s="2" t="s">
        <v>156</v>
      </c>
      <c r="N377" s="40">
        <f t="shared" ref="N377:P377" si="111">N376+1</f>
        <v>49</v>
      </c>
      <c r="O377" s="2">
        <f t="shared" ca="1" si="111"/>
        <v>249</v>
      </c>
      <c r="P377" s="2">
        <f t="shared" ca="1" si="111"/>
        <v>449</v>
      </c>
    </row>
    <row r="378" spans="1:16" s="2" customFormat="1" x14ac:dyDescent="0.25">
      <c r="A378" s="104" t="str">
        <f t="shared" ca="1" si="88"/>
        <v>250 &amp; 450</v>
      </c>
      <c r="B378" s="105"/>
      <c r="C378" s="39" t="s">
        <v>223</v>
      </c>
      <c r="D378" s="39">
        <f>10.764*44.07</f>
        <v>474.36947999999995</v>
      </c>
      <c r="E378" s="39">
        <v>0</v>
      </c>
      <c r="F378" s="39">
        <f t="shared" si="89"/>
        <v>758.99116800000002</v>
      </c>
      <c r="G378" s="104" t="str">
        <f t="shared" si="50"/>
        <v>2nd &amp; 4th Floor</v>
      </c>
      <c r="H378" s="105"/>
      <c r="I378" s="40"/>
      <c r="L378" s="2" t="str">
        <f t="shared" ca="1" si="90"/>
        <v>250 &amp; 450</v>
      </c>
      <c r="M378" s="2" t="s">
        <v>156</v>
      </c>
      <c r="N378" s="40">
        <f t="shared" ref="N378:P378" si="112">N377+1</f>
        <v>50</v>
      </c>
      <c r="O378" s="2">
        <f t="shared" ca="1" si="112"/>
        <v>250</v>
      </c>
      <c r="P378" s="2">
        <f t="shared" ca="1" si="112"/>
        <v>450</v>
      </c>
    </row>
    <row r="379" spans="1:16" s="2" customFormat="1" x14ac:dyDescent="0.25">
      <c r="A379" s="104" t="str">
        <f t="shared" ca="1" si="88"/>
        <v>251 &amp; 451</v>
      </c>
      <c r="B379" s="105"/>
      <c r="C379" s="39" t="s">
        <v>223</v>
      </c>
      <c r="D379" s="39">
        <f>10.764*45.41</f>
        <v>488.79323999999991</v>
      </c>
      <c r="E379" s="39">
        <v>0</v>
      </c>
      <c r="F379" s="39">
        <f t="shared" si="89"/>
        <v>782.06918399999995</v>
      </c>
      <c r="G379" s="104" t="str">
        <f t="shared" si="50"/>
        <v>2nd &amp; 4th Floor</v>
      </c>
      <c r="H379" s="105"/>
      <c r="I379" s="40"/>
      <c r="L379" s="2" t="str">
        <f t="shared" ca="1" si="90"/>
        <v>251 &amp; 451</v>
      </c>
      <c r="M379" s="2" t="s">
        <v>156</v>
      </c>
      <c r="N379" s="40">
        <f t="shared" ref="N379:P379" si="113">N378+1</f>
        <v>51</v>
      </c>
      <c r="O379" s="2">
        <f t="shared" ca="1" si="113"/>
        <v>251</v>
      </c>
      <c r="P379" s="2">
        <f t="shared" ca="1" si="113"/>
        <v>451</v>
      </c>
    </row>
    <row r="380" spans="1:16" s="2" customFormat="1" x14ac:dyDescent="0.25">
      <c r="A380" s="104" t="str">
        <f t="shared" ca="1" si="88"/>
        <v>252 &amp; 452</v>
      </c>
      <c r="B380" s="105"/>
      <c r="C380" s="39" t="s">
        <v>223</v>
      </c>
      <c r="D380" s="71">
        <f>10.764*47.92</f>
        <v>515.81088</v>
      </c>
      <c r="E380" s="39">
        <v>0</v>
      </c>
      <c r="F380" s="39">
        <f t="shared" si="89"/>
        <v>825.29740800000002</v>
      </c>
      <c r="G380" s="104" t="str">
        <f t="shared" si="50"/>
        <v>2nd &amp; 4th Floor</v>
      </c>
      <c r="H380" s="105"/>
      <c r="I380" s="40"/>
      <c r="L380" s="2" t="str">
        <f t="shared" ca="1" si="90"/>
        <v>252 &amp; 452</v>
      </c>
      <c r="M380" s="2" t="s">
        <v>156</v>
      </c>
      <c r="N380" s="40">
        <f t="shared" ref="N380:P380" si="114">N379+1</f>
        <v>52</v>
      </c>
      <c r="O380" s="2">
        <f t="shared" ca="1" si="114"/>
        <v>252</v>
      </c>
      <c r="P380" s="2">
        <f t="shared" ca="1" si="114"/>
        <v>452</v>
      </c>
    </row>
    <row r="381" spans="1:16" s="2" customFormat="1" x14ac:dyDescent="0.25">
      <c r="A381" s="104" t="str">
        <f t="shared" ca="1" si="88"/>
        <v>253 &amp; 453</v>
      </c>
      <c r="B381" s="105"/>
      <c r="C381" s="39" t="s">
        <v>223</v>
      </c>
      <c r="D381" s="71">
        <f t="shared" ref="D381:D384" si="115">10.764*47.92</f>
        <v>515.81088</v>
      </c>
      <c r="E381" s="39">
        <v>0</v>
      </c>
      <c r="F381" s="39">
        <f t="shared" si="89"/>
        <v>825.29740800000002</v>
      </c>
      <c r="G381" s="104" t="str">
        <f t="shared" si="50"/>
        <v>2nd &amp; 4th Floor</v>
      </c>
      <c r="H381" s="105"/>
      <c r="I381" s="40"/>
      <c r="L381" s="2" t="str">
        <f t="shared" ca="1" si="90"/>
        <v>253 &amp; 453</v>
      </c>
      <c r="M381" s="2" t="s">
        <v>156</v>
      </c>
      <c r="N381" s="40">
        <f t="shared" ref="N381:P381" si="116">N380+1</f>
        <v>53</v>
      </c>
      <c r="O381" s="2">
        <f t="shared" ca="1" si="116"/>
        <v>253</v>
      </c>
      <c r="P381" s="2">
        <f t="shared" ca="1" si="116"/>
        <v>453</v>
      </c>
    </row>
    <row r="382" spans="1:16" s="2" customFormat="1" x14ac:dyDescent="0.25">
      <c r="A382" s="104" t="str">
        <f t="shared" ca="1" si="88"/>
        <v>254 &amp; 454</v>
      </c>
      <c r="B382" s="105"/>
      <c r="C382" s="39" t="s">
        <v>223</v>
      </c>
      <c r="D382" s="71">
        <f t="shared" si="115"/>
        <v>515.81088</v>
      </c>
      <c r="E382" s="39">
        <v>0</v>
      </c>
      <c r="F382" s="39">
        <f t="shared" si="89"/>
        <v>825.29740800000002</v>
      </c>
      <c r="G382" s="104" t="str">
        <f t="shared" si="50"/>
        <v>2nd &amp; 4th Floor</v>
      </c>
      <c r="H382" s="105"/>
      <c r="I382" s="40"/>
      <c r="L382" s="2" t="str">
        <f t="shared" ca="1" si="90"/>
        <v>254 &amp; 454</v>
      </c>
      <c r="M382" s="2" t="s">
        <v>156</v>
      </c>
      <c r="N382" s="40">
        <f t="shared" ref="N382:P382" si="117">N381+1</f>
        <v>54</v>
      </c>
      <c r="O382" s="2">
        <f t="shared" ca="1" si="117"/>
        <v>254</v>
      </c>
      <c r="P382" s="2">
        <f t="shared" ca="1" si="117"/>
        <v>454</v>
      </c>
    </row>
    <row r="383" spans="1:16" s="2" customFormat="1" x14ac:dyDescent="0.25">
      <c r="A383" s="104" t="str">
        <f t="shared" ca="1" si="88"/>
        <v>255 &amp; 455</v>
      </c>
      <c r="B383" s="105"/>
      <c r="C383" s="39" t="s">
        <v>223</v>
      </c>
      <c r="D383" s="71">
        <f t="shared" si="115"/>
        <v>515.81088</v>
      </c>
      <c r="E383" s="39">
        <v>0</v>
      </c>
      <c r="F383" s="39">
        <f t="shared" si="89"/>
        <v>825.29740800000002</v>
      </c>
      <c r="G383" s="104" t="str">
        <f t="shared" si="50"/>
        <v>2nd &amp; 4th Floor</v>
      </c>
      <c r="H383" s="105"/>
      <c r="I383" s="40"/>
      <c r="L383" s="2" t="str">
        <f t="shared" ca="1" si="90"/>
        <v>255 &amp; 455</v>
      </c>
      <c r="M383" s="2" t="s">
        <v>156</v>
      </c>
      <c r="N383" s="40">
        <f t="shared" ref="N383:P383" si="118">N382+1</f>
        <v>55</v>
      </c>
      <c r="O383" s="2">
        <f t="shared" ca="1" si="118"/>
        <v>255</v>
      </c>
      <c r="P383" s="2">
        <f t="shared" ca="1" si="118"/>
        <v>455</v>
      </c>
    </row>
    <row r="384" spans="1:16" s="2" customFormat="1" x14ac:dyDescent="0.25">
      <c r="A384" s="104" t="str">
        <f t="shared" ca="1" si="88"/>
        <v>256 &amp; 456</v>
      </c>
      <c r="B384" s="105"/>
      <c r="C384" s="39" t="s">
        <v>223</v>
      </c>
      <c r="D384" s="71">
        <f t="shared" si="115"/>
        <v>515.81088</v>
      </c>
      <c r="E384" s="39">
        <v>0</v>
      </c>
      <c r="F384" s="39">
        <f t="shared" si="89"/>
        <v>825.29740800000002</v>
      </c>
      <c r="G384" s="104" t="str">
        <f t="shared" si="50"/>
        <v>2nd &amp; 4th Floor</v>
      </c>
      <c r="H384" s="105"/>
      <c r="I384" s="40"/>
      <c r="L384" s="2" t="str">
        <f t="shared" ca="1" si="90"/>
        <v>256 &amp; 456</v>
      </c>
      <c r="M384" s="2" t="s">
        <v>156</v>
      </c>
      <c r="N384" s="40">
        <f t="shared" ref="N384:P384" si="119">N383+1</f>
        <v>56</v>
      </c>
      <c r="O384" s="2">
        <f t="shared" ca="1" si="119"/>
        <v>256</v>
      </c>
      <c r="P384" s="2">
        <f t="shared" ca="1" si="119"/>
        <v>456</v>
      </c>
    </row>
    <row r="385" spans="1:16" s="2" customFormat="1" x14ac:dyDescent="0.25">
      <c r="A385" s="104" t="str">
        <f t="shared" ca="1" si="88"/>
        <v>257 &amp; 457</v>
      </c>
      <c r="B385" s="105"/>
      <c r="C385" s="39" t="s">
        <v>223</v>
      </c>
      <c r="D385" s="39">
        <f>10.764*45.91</f>
        <v>494.17523999999992</v>
      </c>
      <c r="E385" s="39">
        <v>0</v>
      </c>
      <c r="F385" s="39">
        <f t="shared" si="89"/>
        <v>790.68038399999989</v>
      </c>
      <c r="G385" s="104" t="str">
        <f t="shared" si="50"/>
        <v>2nd &amp; 4th Floor</v>
      </c>
      <c r="H385" s="105"/>
      <c r="I385" s="40"/>
      <c r="L385" s="2" t="str">
        <f t="shared" ca="1" si="90"/>
        <v>257 &amp; 457</v>
      </c>
      <c r="M385" s="2" t="s">
        <v>156</v>
      </c>
      <c r="N385" s="40">
        <f t="shared" ref="N385:P385" si="120">N384+1</f>
        <v>57</v>
      </c>
      <c r="O385" s="2">
        <f t="shared" ca="1" si="120"/>
        <v>257</v>
      </c>
      <c r="P385" s="2">
        <f t="shared" ca="1" si="120"/>
        <v>457</v>
      </c>
    </row>
    <row r="386" spans="1:16" s="2" customFormat="1" x14ac:dyDescent="0.25">
      <c r="A386" s="104" t="str">
        <f t="shared" ca="1" si="88"/>
        <v>258 &amp; 458</v>
      </c>
      <c r="B386" s="105"/>
      <c r="C386" s="39" t="s">
        <v>223</v>
      </c>
      <c r="D386" s="39">
        <f>10.764*47.59</f>
        <v>512.25876000000005</v>
      </c>
      <c r="E386" s="39">
        <v>0</v>
      </c>
      <c r="F386" s="39">
        <f t="shared" si="89"/>
        <v>819.61401600000011</v>
      </c>
      <c r="G386" s="104" t="str">
        <f t="shared" si="50"/>
        <v>2nd &amp; 4th Floor</v>
      </c>
      <c r="H386" s="105"/>
      <c r="I386" s="40"/>
      <c r="L386" s="2" t="str">
        <f t="shared" ca="1" si="90"/>
        <v>258 &amp; 458</v>
      </c>
      <c r="M386" s="2" t="s">
        <v>156</v>
      </c>
      <c r="N386" s="40">
        <f t="shared" ref="N386:P386" si="121">N385+1</f>
        <v>58</v>
      </c>
      <c r="O386" s="2">
        <f t="shared" ca="1" si="121"/>
        <v>258</v>
      </c>
      <c r="P386" s="2">
        <f t="shared" ca="1" si="121"/>
        <v>458</v>
      </c>
    </row>
    <row r="387" spans="1:16" s="2" customFormat="1" x14ac:dyDescent="0.25">
      <c r="A387" s="104" t="str">
        <f t="shared" ca="1" si="88"/>
        <v>259 &amp; 459</v>
      </c>
      <c r="B387" s="105"/>
      <c r="C387" s="39" t="s">
        <v>223</v>
      </c>
      <c r="D387" s="39">
        <f t="shared" ref="D387:D397" si="122">10.764*47.59</f>
        <v>512.25876000000005</v>
      </c>
      <c r="E387" s="39">
        <v>0</v>
      </c>
      <c r="F387" s="39">
        <f t="shared" si="89"/>
        <v>819.61401600000011</v>
      </c>
      <c r="G387" s="104" t="str">
        <f t="shared" si="50"/>
        <v>2nd &amp; 4th Floor</v>
      </c>
      <c r="H387" s="105"/>
      <c r="I387" s="40"/>
      <c r="L387" s="2" t="str">
        <f t="shared" ca="1" si="90"/>
        <v>259 &amp; 459</v>
      </c>
      <c r="M387" s="2" t="s">
        <v>156</v>
      </c>
      <c r="N387" s="40">
        <f t="shared" ref="N387:P387" si="123">N386+1</f>
        <v>59</v>
      </c>
      <c r="O387" s="2">
        <f t="shared" ca="1" si="123"/>
        <v>259</v>
      </c>
      <c r="P387" s="2">
        <f t="shared" ca="1" si="123"/>
        <v>459</v>
      </c>
    </row>
    <row r="388" spans="1:16" s="2" customFormat="1" x14ac:dyDescent="0.25">
      <c r="A388" s="104" t="str">
        <f t="shared" ca="1" si="88"/>
        <v>260 &amp; 460</v>
      </c>
      <c r="B388" s="105"/>
      <c r="C388" s="39" t="s">
        <v>223</v>
      </c>
      <c r="D388" s="39">
        <f t="shared" si="122"/>
        <v>512.25876000000005</v>
      </c>
      <c r="E388" s="39">
        <v>0</v>
      </c>
      <c r="F388" s="39">
        <f t="shared" si="89"/>
        <v>819.61401600000011</v>
      </c>
      <c r="G388" s="104" t="str">
        <f t="shared" si="50"/>
        <v>2nd &amp; 4th Floor</v>
      </c>
      <c r="H388" s="105"/>
      <c r="I388" s="40"/>
      <c r="L388" s="2" t="str">
        <f t="shared" ca="1" si="90"/>
        <v>260 &amp; 460</v>
      </c>
      <c r="M388" s="2" t="s">
        <v>156</v>
      </c>
      <c r="N388" s="40">
        <f t="shared" ref="N388:P388" si="124">N387+1</f>
        <v>60</v>
      </c>
      <c r="O388" s="2">
        <f t="shared" ca="1" si="124"/>
        <v>260</v>
      </c>
      <c r="P388" s="2">
        <f t="shared" ca="1" si="124"/>
        <v>460</v>
      </c>
    </row>
    <row r="389" spans="1:16" s="2" customFormat="1" x14ac:dyDescent="0.25">
      <c r="A389" s="104" t="str">
        <f t="shared" ca="1" si="88"/>
        <v>261 &amp; 461</v>
      </c>
      <c r="B389" s="105"/>
      <c r="C389" s="39" t="s">
        <v>223</v>
      </c>
      <c r="D389" s="39">
        <f t="shared" si="122"/>
        <v>512.25876000000005</v>
      </c>
      <c r="E389" s="39">
        <v>0</v>
      </c>
      <c r="F389" s="39">
        <f t="shared" si="89"/>
        <v>819.61401600000011</v>
      </c>
      <c r="G389" s="104" t="str">
        <f t="shared" si="50"/>
        <v>2nd &amp; 4th Floor</v>
      </c>
      <c r="H389" s="105"/>
      <c r="I389" s="40"/>
      <c r="L389" s="2" t="str">
        <f t="shared" ca="1" si="90"/>
        <v>261 &amp; 461</v>
      </c>
      <c r="M389" s="2" t="s">
        <v>156</v>
      </c>
      <c r="N389" s="40">
        <f t="shared" ref="N389:P389" si="125">N388+1</f>
        <v>61</v>
      </c>
      <c r="O389" s="2">
        <f t="shared" ca="1" si="125"/>
        <v>261</v>
      </c>
      <c r="P389" s="2">
        <f t="shared" ca="1" si="125"/>
        <v>461</v>
      </c>
    </row>
    <row r="390" spans="1:16" s="2" customFormat="1" x14ac:dyDescent="0.25">
      <c r="A390" s="104" t="str">
        <f t="shared" ca="1" si="88"/>
        <v>262 &amp; 462</v>
      </c>
      <c r="B390" s="105"/>
      <c r="C390" s="39" t="s">
        <v>223</v>
      </c>
      <c r="D390" s="39">
        <f t="shared" si="122"/>
        <v>512.25876000000005</v>
      </c>
      <c r="E390" s="39">
        <v>0</v>
      </c>
      <c r="F390" s="39">
        <f t="shared" si="89"/>
        <v>819.61401600000011</v>
      </c>
      <c r="G390" s="104" t="str">
        <f t="shared" si="50"/>
        <v>2nd &amp; 4th Floor</v>
      </c>
      <c r="H390" s="105"/>
      <c r="I390" s="40"/>
      <c r="L390" s="2" t="str">
        <f t="shared" ca="1" si="90"/>
        <v>262 &amp; 462</v>
      </c>
      <c r="M390" s="2" t="s">
        <v>156</v>
      </c>
      <c r="N390" s="40">
        <f t="shared" ref="N390:P390" si="126">N389+1</f>
        <v>62</v>
      </c>
      <c r="O390" s="2">
        <f t="shared" ca="1" si="126"/>
        <v>262</v>
      </c>
      <c r="P390" s="2">
        <f t="shared" ca="1" si="126"/>
        <v>462</v>
      </c>
    </row>
    <row r="391" spans="1:16" s="2" customFormat="1" x14ac:dyDescent="0.25">
      <c r="A391" s="104" t="str">
        <f t="shared" ref="A391:A402" ca="1" si="127">L391</f>
        <v>263 &amp; 463</v>
      </c>
      <c r="B391" s="105"/>
      <c r="C391" s="39" t="s">
        <v>223</v>
      </c>
      <c r="D391" s="39">
        <f t="shared" si="122"/>
        <v>512.25876000000005</v>
      </c>
      <c r="E391" s="39">
        <v>0</v>
      </c>
      <c r="F391" s="39">
        <f t="shared" ref="F391:F402" si="128">D391*(($F$115)+1)+E391</f>
        <v>819.61401600000011</v>
      </c>
      <c r="G391" s="104" t="str">
        <f t="shared" si="50"/>
        <v>2nd &amp; 4th Floor</v>
      </c>
      <c r="H391" s="105"/>
      <c r="I391" s="40"/>
      <c r="L391" s="2" t="str">
        <f t="shared" ref="L391:L402" ca="1" si="129">O391&amp;""&amp;M391&amp;""&amp;P391</f>
        <v>263 &amp; 463</v>
      </c>
      <c r="M391" s="2" t="s">
        <v>156</v>
      </c>
      <c r="N391" s="40">
        <f t="shared" ref="N391:P391" si="130">N390+1</f>
        <v>63</v>
      </c>
      <c r="O391" s="2">
        <f t="shared" ca="1" si="130"/>
        <v>263</v>
      </c>
      <c r="P391" s="2">
        <f t="shared" ca="1" si="130"/>
        <v>463</v>
      </c>
    </row>
    <row r="392" spans="1:16" s="2" customFormat="1" x14ac:dyDescent="0.25">
      <c r="A392" s="104" t="str">
        <f t="shared" ca="1" si="127"/>
        <v>264 &amp; 464</v>
      </c>
      <c r="B392" s="105"/>
      <c r="C392" s="39" t="s">
        <v>223</v>
      </c>
      <c r="D392" s="39">
        <f t="shared" si="122"/>
        <v>512.25876000000005</v>
      </c>
      <c r="E392" s="39">
        <v>0</v>
      </c>
      <c r="F392" s="39">
        <f t="shared" si="128"/>
        <v>819.61401600000011</v>
      </c>
      <c r="G392" s="104" t="str">
        <f t="shared" si="50"/>
        <v>2nd &amp; 4th Floor</v>
      </c>
      <c r="H392" s="105"/>
      <c r="I392" s="40"/>
      <c r="L392" s="2" t="str">
        <f t="shared" ca="1" si="129"/>
        <v>264 &amp; 464</v>
      </c>
      <c r="M392" s="2" t="s">
        <v>156</v>
      </c>
      <c r="N392" s="40">
        <f t="shared" ref="N392:P392" si="131">N391+1</f>
        <v>64</v>
      </c>
      <c r="O392" s="2">
        <f t="shared" ca="1" si="131"/>
        <v>264</v>
      </c>
      <c r="P392" s="2">
        <f t="shared" ca="1" si="131"/>
        <v>464</v>
      </c>
    </row>
    <row r="393" spans="1:16" s="2" customFormat="1" x14ac:dyDescent="0.25">
      <c r="A393" s="104" t="str">
        <f t="shared" ca="1" si="127"/>
        <v>265 &amp; 465</v>
      </c>
      <c r="B393" s="105"/>
      <c r="C393" s="39" t="s">
        <v>223</v>
      </c>
      <c r="D393" s="39">
        <f t="shared" si="122"/>
        <v>512.25876000000005</v>
      </c>
      <c r="E393" s="39">
        <v>0</v>
      </c>
      <c r="F393" s="39">
        <f t="shared" si="128"/>
        <v>819.61401600000011</v>
      </c>
      <c r="G393" s="104" t="str">
        <f t="shared" si="50"/>
        <v>2nd &amp; 4th Floor</v>
      </c>
      <c r="H393" s="105"/>
      <c r="I393" s="40"/>
      <c r="L393" s="2" t="str">
        <f t="shared" ca="1" si="129"/>
        <v>265 &amp; 465</v>
      </c>
      <c r="M393" s="2" t="s">
        <v>156</v>
      </c>
      <c r="N393" s="40">
        <f t="shared" ref="N393:P393" si="132">N392+1</f>
        <v>65</v>
      </c>
      <c r="O393" s="2">
        <f t="shared" ca="1" si="132"/>
        <v>265</v>
      </c>
      <c r="P393" s="2">
        <f t="shared" ca="1" si="132"/>
        <v>465</v>
      </c>
    </row>
    <row r="394" spans="1:16" s="2" customFormat="1" x14ac:dyDescent="0.25">
      <c r="A394" s="104" t="str">
        <f t="shared" ca="1" si="127"/>
        <v>266 &amp; 466</v>
      </c>
      <c r="B394" s="105"/>
      <c r="C394" s="39" t="s">
        <v>223</v>
      </c>
      <c r="D394" s="39">
        <f t="shared" si="122"/>
        <v>512.25876000000005</v>
      </c>
      <c r="E394" s="39">
        <v>0</v>
      </c>
      <c r="F394" s="39">
        <f t="shared" si="128"/>
        <v>819.61401600000011</v>
      </c>
      <c r="G394" s="104" t="str">
        <f t="shared" ref="G394" si="133">G393</f>
        <v>2nd &amp; 4th Floor</v>
      </c>
      <c r="H394" s="105"/>
      <c r="I394" s="40"/>
      <c r="L394" s="2" t="str">
        <f t="shared" ca="1" si="129"/>
        <v>266 &amp; 466</v>
      </c>
      <c r="M394" s="2" t="s">
        <v>156</v>
      </c>
      <c r="N394" s="40">
        <f t="shared" ref="N394:P394" si="134">N393+1</f>
        <v>66</v>
      </c>
      <c r="O394" s="2">
        <f t="shared" ca="1" si="134"/>
        <v>266</v>
      </c>
      <c r="P394" s="2">
        <f t="shared" ca="1" si="134"/>
        <v>466</v>
      </c>
    </row>
    <row r="395" spans="1:16" s="2" customFormat="1" x14ac:dyDescent="0.25">
      <c r="A395" s="104" t="str">
        <f t="shared" ca="1" si="127"/>
        <v>267 &amp; 467</v>
      </c>
      <c r="B395" s="105"/>
      <c r="C395" s="39" t="s">
        <v>223</v>
      </c>
      <c r="D395" s="39">
        <f t="shared" si="122"/>
        <v>512.25876000000005</v>
      </c>
      <c r="E395" s="39">
        <v>0</v>
      </c>
      <c r="F395" s="39">
        <f t="shared" si="128"/>
        <v>819.61401600000011</v>
      </c>
      <c r="G395" s="104" t="str">
        <f t="shared" si="50"/>
        <v>2nd &amp; 4th Floor</v>
      </c>
      <c r="H395" s="105"/>
      <c r="I395" s="40"/>
      <c r="L395" s="2" t="str">
        <f t="shared" ca="1" si="129"/>
        <v>267 &amp; 467</v>
      </c>
      <c r="M395" s="2" t="s">
        <v>156</v>
      </c>
      <c r="N395" s="40">
        <f t="shared" ref="N395:P395" si="135">N394+1</f>
        <v>67</v>
      </c>
      <c r="O395" s="2">
        <f t="shared" ca="1" si="135"/>
        <v>267</v>
      </c>
      <c r="P395" s="2">
        <f t="shared" ca="1" si="135"/>
        <v>467</v>
      </c>
    </row>
    <row r="396" spans="1:16" s="2" customFormat="1" x14ac:dyDescent="0.25">
      <c r="A396" s="104" t="str">
        <f t="shared" ca="1" si="127"/>
        <v>268 &amp; 468</v>
      </c>
      <c r="B396" s="105"/>
      <c r="C396" s="39" t="s">
        <v>223</v>
      </c>
      <c r="D396" s="39">
        <f t="shared" si="122"/>
        <v>512.25876000000005</v>
      </c>
      <c r="E396" s="39">
        <v>0</v>
      </c>
      <c r="F396" s="39">
        <f t="shared" si="128"/>
        <v>819.61401600000011</v>
      </c>
      <c r="G396" s="104" t="str">
        <f t="shared" ref="G396:G402" si="136">G395</f>
        <v>2nd &amp; 4th Floor</v>
      </c>
      <c r="H396" s="105"/>
      <c r="I396" s="40"/>
      <c r="L396" s="2" t="str">
        <f t="shared" ca="1" si="129"/>
        <v>268 &amp; 468</v>
      </c>
      <c r="M396" s="2" t="s">
        <v>156</v>
      </c>
      <c r="N396" s="40">
        <f t="shared" ref="N396:P396" si="137">N395+1</f>
        <v>68</v>
      </c>
      <c r="O396" s="2">
        <f t="shared" ca="1" si="137"/>
        <v>268</v>
      </c>
      <c r="P396" s="2">
        <f t="shared" ca="1" si="137"/>
        <v>468</v>
      </c>
    </row>
    <row r="397" spans="1:16" s="2" customFormat="1" x14ac:dyDescent="0.25">
      <c r="A397" s="104" t="str">
        <f t="shared" ca="1" si="127"/>
        <v>269 &amp; 469</v>
      </c>
      <c r="B397" s="105"/>
      <c r="C397" s="39" t="s">
        <v>223</v>
      </c>
      <c r="D397" s="39">
        <f t="shared" si="122"/>
        <v>512.25876000000005</v>
      </c>
      <c r="E397" s="39">
        <v>0</v>
      </c>
      <c r="F397" s="39">
        <f t="shared" si="128"/>
        <v>819.61401600000011</v>
      </c>
      <c r="G397" s="104" t="str">
        <f t="shared" si="136"/>
        <v>2nd &amp; 4th Floor</v>
      </c>
      <c r="H397" s="105"/>
      <c r="I397" s="40"/>
      <c r="L397" s="2" t="str">
        <f t="shared" ca="1" si="129"/>
        <v>269 &amp; 469</v>
      </c>
      <c r="M397" s="2" t="s">
        <v>156</v>
      </c>
      <c r="N397" s="40">
        <f t="shared" ref="N397:P397" si="138">N396+1</f>
        <v>69</v>
      </c>
      <c r="O397" s="2">
        <f t="shared" ca="1" si="138"/>
        <v>269</v>
      </c>
      <c r="P397" s="2">
        <f t="shared" ca="1" si="138"/>
        <v>469</v>
      </c>
    </row>
    <row r="398" spans="1:16" s="2" customFormat="1" x14ac:dyDescent="0.25">
      <c r="A398" s="104" t="str">
        <f t="shared" ca="1" si="127"/>
        <v>270 &amp; 470</v>
      </c>
      <c r="B398" s="105"/>
      <c r="C398" s="39" t="s">
        <v>223</v>
      </c>
      <c r="D398" s="39">
        <f>10.764*46.59</f>
        <v>501.49475999999999</v>
      </c>
      <c r="E398" s="39">
        <v>0</v>
      </c>
      <c r="F398" s="39">
        <f t="shared" si="128"/>
        <v>802.391616</v>
      </c>
      <c r="G398" s="104" t="str">
        <f t="shared" si="136"/>
        <v>2nd &amp; 4th Floor</v>
      </c>
      <c r="H398" s="105"/>
      <c r="I398" s="40"/>
      <c r="L398" s="2" t="str">
        <f t="shared" ca="1" si="129"/>
        <v>270 &amp; 470</v>
      </c>
      <c r="M398" s="2" t="s">
        <v>156</v>
      </c>
      <c r="N398" s="40">
        <f t="shared" ref="N398:P398" si="139">N397+1</f>
        <v>70</v>
      </c>
      <c r="O398" s="2">
        <f t="shared" ca="1" si="139"/>
        <v>270</v>
      </c>
      <c r="P398" s="2">
        <f t="shared" ca="1" si="139"/>
        <v>470</v>
      </c>
    </row>
    <row r="399" spans="1:16" s="2" customFormat="1" x14ac:dyDescent="0.25">
      <c r="A399" s="104" t="str">
        <f t="shared" ca="1" si="127"/>
        <v>271 &amp; 471</v>
      </c>
      <c r="B399" s="105"/>
      <c r="C399" s="39" t="s">
        <v>223</v>
      </c>
      <c r="D399" s="39">
        <f t="shared" ref="D399:D402" si="140">10.764*46.59</f>
        <v>501.49475999999999</v>
      </c>
      <c r="E399" s="39">
        <v>0</v>
      </c>
      <c r="F399" s="39">
        <f t="shared" si="128"/>
        <v>802.391616</v>
      </c>
      <c r="G399" s="104" t="str">
        <f t="shared" si="136"/>
        <v>2nd &amp; 4th Floor</v>
      </c>
      <c r="H399" s="105"/>
      <c r="I399" s="40"/>
      <c r="L399" s="2" t="str">
        <f t="shared" ca="1" si="129"/>
        <v>271 &amp; 471</v>
      </c>
      <c r="M399" s="2" t="s">
        <v>156</v>
      </c>
      <c r="N399" s="40">
        <f t="shared" ref="N399:P399" si="141">N398+1</f>
        <v>71</v>
      </c>
      <c r="O399" s="2">
        <f t="shared" ca="1" si="141"/>
        <v>271</v>
      </c>
      <c r="P399" s="2">
        <f t="shared" ca="1" si="141"/>
        <v>471</v>
      </c>
    </row>
    <row r="400" spans="1:16" s="2" customFormat="1" x14ac:dyDescent="0.25">
      <c r="A400" s="104" t="str">
        <f t="shared" ca="1" si="127"/>
        <v>272 &amp; 472</v>
      </c>
      <c r="B400" s="105"/>
      <c r="C400" s="39" t="s">
        <v>223</v>
      </c>
      <c r="D400" s="39">
        <f t="shared" si="140"/>
        <v>501.49475999999999</v>
      </c>
      <c r="E400" s="39">
        <v>0</v>
      </c>
      <c r="F400" s="39">
        <f t="shared" si="128"/>
        <v>802.391616</v>
      </c>
      <c r="G400" s="104" t="str">
        <f t="shared" si="136"/>
        <v>2nd &amp; 4th Floor</v>
      </c>
      <c r="H400" s="105"/>
      <c r="I400" s="40"/>
      <c r="L400" s="2" t="str">
        <f t="shared" ca="1" si="129"/>
        <v>272 &amp; 472</v>
      </c>
      <c r="M400" s="2" t="s">
        <v>156</v>
      </c>
      <c r="N400" s="40">
        <f t="shared" ref="N400:P400" si="142">N399+1</f>
        <v>72</v>
      </c>
      <c r="O400" s="2">
        <f t="shared" ca="1" si="142"/>
        <v>272</v>
      </c>
      <c r="P400" s="2">
        <f t="shared" ca="1" si="142"/>
        <v>472</v>
      </c>
    </row>
    <row r="401" spans="1:16" s="2" customFormat="1" x14ac:dyDescent="0.25">
      <c r="A401" s="104" t="str">
        <f t="shared" ca="1" si="127"/>
        <v>273 &amp; 473</v>
      </c>
      <c r="B401" s="105"/>
      <c r="C401" s="39" t="s">
        <v>223</v>
      </c>
      <c r="D401" s="39">
        <f t="shared" si="140"/>
        <v>501.49475999999999</v>
      </c>
      <c r="E401" s="39">
        <v>0</v>
      </c>
      <c r="F401" s="39">
        <f t="shared" si="128"/>
        <v>802.391616</v>
      </c>
      <c r="G401" s="104" t="str">
        <f t="shared" si="136"/>
        <v>2nd &amp; 4th Floor</v>
      </c>
      <c r="H401" s="105"/>
      <c r="I401" s="40"/>
      <c r="L401" s="2" t="str">
        <f t="shared" ca="1" si="129"/>
        <v>273 &amp; 473</v>
      </c>
      <c r="M401" s="2" t="s">
        <v>156</v>
      </c>
      <c r="N401" s="40">
        <f t="shared" ref="N401:P401" si="143">N400+1</f>
        <v>73</v>
      </c>
      <c r="O401" s="2">
        <f t="shared" ca="1" si="143"/>
        <v>273</v>
      </c>
      <c r="P401" s="2">
        <f t="shared" ca="1" si="143"/>
        <v>473</v>
      </c>
    </row>
    <row r="402" spans="1:16" s="2" customFormat="1" x14ac:dyDescent="0.25">
      <c r="A402" s="104" t="str">
        <f t="shared" ca="1" si="127"/>
        <v>274 &amp; 474</v>
      </c>
      <c r="B402" s="105"/>
      <c r="C402" s="39" t="s">
        <v>223</v>
      </c>
      <c r="D402" s="39">
        <f t="shared" si="140"/>
        <v>501.49475999999999</v>
      </c>
      <c r="E402" s="39">
        <v>0</v>
      </c>
      <c r="F402" s="39">
        <f t="shared" si="128"/>
        <v>802.391616</v>
      </c>
      <c r="G402" s="104" t="str">
        <f t="shared" si="136"/>
        <v>2nd &amp; 4th Floor</v>
      </c>
      <c r="H402" s="105"/>
      <c r="I402" s="40"/>
      <c r="L402" s="2" t="str">
        <f t="shared" ca="1" si="129"/>
        <v>274 &amp; 474</v>
      </c>
      <c r="M402" s="2" t="s">
        <v>156</v>
      </c>
      <c r="N402" s="40">
        <f t="shared" ref="N402:P402" si="144">N401+1</f>
        <v>74</v>
      </c>
      <c r="O402" s="2">
        <f t="shared" ca="1" si="144"/>
        <v>274</v>
      </c>
      <c r="P402" s="2">
        <f t="shared" ca="1" si="144"/>
        <v>474</v>
      </c>
    </row>
    <row r="403" spans="1:16" s="2" customFormat="1" x14ac:dyDescent="0.25">
      <c r="A403" s="106" t="s">
        <v>225</v>
      </c>
      <c r="B403" s="107"/>
      <c r="C403" s="107"/>
      <c r="D403" s="107"/>
      <c r="E403" s="107"/>
      <c r="F403" s="107"/>
      <c r="G403" s="107"/>
      <c r="H403" s="108"/>
      <c r="I403" s="40"/>
      <c r="O403" s="2" t="str">
        <f>MID(A403,1,3)</f>
        <v>3rd</v>
      </c>
      <c r="P403" s="2">
        <f ca="1">--TRIM(RIGHT(SUBSTITUTE(LEFT(A403,_xlfn.AGGREGATE(14,6,FIND({0,1,2,3,4,5,6,7,8,9},A403,ROW(INDIRECT("1:"&amp;LEN(A403)))),1))," ",REPT(" ",LEN(A403))),LEN(A403)))</f>
        <v>5</v>
      </c>
    </row>
    <row r="404" spans="1:16" s="2" customFormat="1" x14ac:dyDescent="0.25">
      <c r="A404" s="104" t="str">
        <f t="shared" ref="A404:A467" ca="1" si="145">L404</f>
        <v>301 &amp; 501</v>
      </c>
      <c r="B404" s="105"/>
      <c r="C404" s="39" t="s">
        <v>223</v>
      </c>
      <c r="D404" s="39">
        <f>47.59*10.764</f>
        <v>512.25876000000005</v>
      </c>
      <c r="E404" s="39">
        <v>0</v>
      </c>
      <c r="F404" s="39">
        <f t="shared" ref="F404:F467" si="146">D404*(($F$115)+1)+E404</f>
        <v>819.61401600000011</v>
      </c>
      <c r="G404" s="104" t="str">
        <f>A403</f>
        <v>3rd &amp; 5th Floor</v>
      </c>
      <c r="H404" s="105"/>
      <c r="I404" s="40"/>
      <c r="L404" s="2" t="str">
        <f ca="1">O404&amp;""&amp;M404&amp;""&amp;P404</f>
        <v>301 &amp; 501</v>
      </c>
      <c r="M404" s="2" t="s">
        <v>156</v>
      </c>
      <c r="N404" s="40">
        <v>1</v>
      </c>
      <c r="O404" s="2">
        <f ca="1">(SUMPRODUCT(MID(0&amp;O403, LARGE(INDEX(ISNUMBER(--MID(O403, ROW(INDIRECT("1:"&amp;LEN(O403))), 1)) * ROW(INDIRECT("1:"&amp;LEN(O403))), 0), ROW(INDIRECT("1:"&amp;LEN(O403))))+1, 1) * 10^ROW(INDIRECT("1:"&amp;LEN(O403)))/10))*N404*100+1</f>
        <v>301</v>
      </c>
      <c r="P404" s="2">
        <f ca="1">(SUMPRODUCT(MID(0&amp;P403, LARGE(INDEX(ISNUMBER(--MID(P403, ROW(INDIRECT("1:"&amp;LEN(P403))), 1)) * ROW(INDIRECT("1:"&amp;LEN(P403))), 0), ROW(INDIRECT("1:"&amp;LEN(P403))))+1, 1) * 10^ROW(INDIRECT("1:"&amp;LEN(P403)))/10))*N404*100+1</f>
        <v>501</v>
      </c>
    </row>
    <row r="405" spans="1:16" s="2" customFormat="1" x14ac:dyDescent="0.25">
      <c r="A405" s="104" t="str">
        <f t="shared" ca="1" si="145"/>
        <v>302 &amp; 502</v>
      </c>
      <c r="B405" s="105"/>
      <c r="C405" s="39" t="s">
        <v>223</v>
      </c>
      <c r="D405" s="39">
        <f t="shared" ref="D405:D417" si="147">47.59*10.764</f>
        <v>512.25876000000005</v>
      </c>
      <c r="E405" s="39">
        <v>0</v>
      </c>
      <c r="F405" s="39">
        <f t="shared" si="146"/>
        <v>819.61401600000011</v>
      </c>
      <c r="G405" s="104" t="str">
        <f t="shared" ref="G405:G468" si="148">G404</f>
        <v>3rd &amp; 5th Floor</v>
      </c>
      <c r="H405" s="105"/>
      <c r="I405" s="40"/>
      <c r="J405" s="2">
        <f>15*820*24</f>
        <v>295200</v>
      </c>
      <c r="L405" s="2" t="str">
        <f t="shared" ref="L405:L468" ca="1" si="149">O405&amp;""&amp;M405&amp;""&amp;P405</f>
        <v>302 &amp; 502</v>
      </c>
      <c r="M405" s="2" t="s">
        <v>156</v>
      </c>
      <c r="N405" s="40">
        <f t="shared" ref="N405:P405" si="150">N404+1</f>
        <v>2</v>
      </c>
      <c r="O405" s="2">
        <f t="shared" ca="1" si="150"/>
        <v>302</v>
      </c>
      <c r="P405" s="2">
        <f t="shared" ca="1" si="150"/>
        <v>502</v>
      </c>
    </row>
    <row r="406" spans="1:16" s="2" customFormat="1" x14ac:dyDescent="0.25">
      <c r="A406" s="104" t="str">
        <f t="shared" ca="1" si="145"/>
        <v>303 &amp; 503</v>
      </c>
      <c r="B406" s="105"/>
      <c r="C406" s="39" t="s">
        <v>223</v>
      </c>
      <c r="D406" s="39">
        <f t="shared" si="147"/>
        <v>512.25876000000005</v>
      </c>
      <c r="E406" s="39">
        <v>0</v>
      </c>
      <c r="F406" s="39">
        <f t="shared" si="146"/>
        <v>819.61401600000011</v>
      </c>
      <c r="G406" s="104" t="str">
        <f t="shared" si="148"/>
        <v>3rd &amp; 5th Floor</v>
      </c>
      <c r="H406" s="105"/>
      <c r="I406" s="40"/>
      <c r="L406" s="2" t="str">
        <f t="shared" ca="1" si="149"/>
        <v>303 &amp; 503</v>
      </c>
      <c r="M406" s="2" t="s">
        <v>156</v>
      </c>
      <c r="N406" s="40">
        <f t="shared" ref="N406:P406" si="151">N405+1</f>
        <v>3</v>
      </c>
      <c r="O406" s="2">
        <f t="shared" ca="1" si="151"/>
        <v>303</v>
      </c>
      <c r="P406" s="2">
        <f t="shared" ca="1" si="151"/>
        <v>503</v>
      </c>
    </row>
    <row r="407" spans="1:16" s="2" customFormat="1" x14ac:dyDescent="0.25">
      <c r="A407" s="104" t="str">
        <f t="shared" ca="1" si="145"/>
        <v>304 &amp; 504</v>
      </c>
      <c r="B407" s="105"/>
      <c r="C407" s="39" t="s">
        <v>223</v>
      </c>
      <c r="D407" s="39">
        <f t="shared" si="147"/>
        <v>512.25876000000005</v>
      </c>
      <c r="E407" s="39">
        <v>0</v>
      </c>
      <c r="F407" s="39">
        <f t="shared" si="146"/>
        <v>819.61401600000011</v>
      </c>
      <c r="G407" s="104" t="str">
        <f t="shared" si="148"/>
        <v>3rd &amp; 5th Floor</v>
      </c>
      <c r="H407" s="105"/>
      <c r="I407" s="40"/>
      <c r="L407" s="2" t="str">
        <f t="shared" ca="1" si="149"/>
        <v>304 &amp; 504</v>
      </c>
      <c r="M407" s="2" t="s">
        <v>156</v>
      </c>
      <c r="N407" s="40">
        <f t="shared" ref="N407:P407" si="152">N406+1</f>
        <v>4</v>
      </c>
      <c r="O407" s="2">
        <f t="shared" ca="1" si="152"/>
        <v>304</v>
      </c>
      <c r="P407" s="2">
        <f t="shared" ca="1" si="152"/>
        <v>504</v>
      </c>
    </row>
    <row r="408" spans="1:16" s="2" customFormat="1" x14ac:dyDescent="0.25">
      <c r="A408" s="104" t="str">
        <f t="shared" ca="1" si="145"/>
        <v>305 &amp; 505</v>
      </c>
      <c r="B408" s="105"/>
      <c r="C408" s="39" t="s">
        <v>223</v>
      </c>
      <c r="D408" s="39">
        <f t="shared" si="147"/>
        <v>512.25876000000005</v>
      </c>
      <c r="E408" s="39">
        <v>0</v>
      </c>
      <c r="F408" s="39">
        <f t="shared" si="146"/>
        <v>819.61401600000011</v>
      </c>
      <c r="G408" s="104" t="str">
        <f t="shared" si="148"/>
        <v>3rd &amp; 5th Floor</v>
      </c>
      <c r="H408" s="105"/>
      <c r="I408" s="40"/>
      <c r="L408" s="2" t="str">
        <f t="shared" ca="1" si="149"/>
        <v>305 &amp; 505</v>
      </c>
      <c r="M408" s="2" t="s">
        <v>156</v>
      </c>
      <c r="N408" s="40">
        <f t="shared" ref="N408:P408" si="153">N407+1</f>
        <v>5</v>
      </c>
      <c r="O408" s="2">
        <f t="shared" ca="1" si="153"/>
        <v>305</v>
      </c>
      <c r="P408" s="2">
        <f t="shared" ca="1" si="153"/>
        <v>505</v>
      </c>
    </row>
    <row r="409" spans="1:16" s="2" customFormat="1" x14ac:dyDescent="0.25">
      <c r="A409" s="104" t="str">
        <f t="shared" ca="1" si="145"/>
        <v>306 &amp; 506</v>
      </c>
      <c r="B409" s="105"/>
      <c r="C409" s="39" t="s">
        <v>223</v>
      </c>
      <c r="D409" s="39">
        <f t="shared" si="147"/>
        <v>512.25876000000005</v>
      </c>
      <c r="E409" s="39">
        <v>0</v>
      </c>
      <c r="F409" s="39">
        <f t="shared" si="146"/>
        <v>819.61401600000011</v>
      </c>
      <c r="G409" s="104" t="str">
        <f t="shared" si="148"/>
        <v>3rd &amp; 5th Floor</v>
      </c>
      <c r="H409" s="105"/>
      <c r="I409" s="40"/>
      <c r="L409" s="2" t="str">
        <f t="shared" ca="1" si="149"/>
        <v>306 &amp; 506</v>
      </c>
      <c r="M409" s="2" t="s">
        <v>156</v>
      </c>
      <c r="N409" s="40">
        <f t="shared" ref="N409:P409" si="154">N408+1</f>
        <v>6</v>
      </c>
      <c r="O409" s="2">
        <f t="shared" ca="1" si="154"/>
        <v>306</v>
      </c>
      <c r="P409" s="2">
        <f t="shared" ca="1" si="154"/>
        <v>506</v>
      </c>
    </row>
    <row r="410" spans="1:16" s="2" customFormat="1" x14ac:dyDescent="0.25">
      <c r="A410" s="104" t="str">
        <f t="shared" ca="1" si="145"/>
        <v>307 &amp; 507</v>
      </c>
      <c r="B410" s="105"/>
      <c r="C410" s="39" t="s">
        <v>223</v>
      </c>
      <c r="D410" s="39">
        <f t="shared" si="147"/>
        <v>512.25876000000005</v>
      </c>
      <c r="E410" s="39">
        <v>0</v>
      </c>
      <c r="F410" s="39">
        <f t="shared" si="146"/>
        <v>819.61401600000011</v>
      </c>
      <c r="G410" s="104" t="str">
        <f t="shared" si="148"/>
        <v>3rd &amp; 5th Floor</v>
      </c>
      <c r="H410" s="105"/>
      <c r="I410" s="40"/>
      <c r="L410" s="2" t="str">
        <f t="shared" ca="1" si="149"/>
        <v>307 &amp; 507</v>
      </c>
      <c r="M410" s="2" t="s">
        <v>156</v>
      </c>
      <c r="N410" s="40">
        <f t="shared" ref="N410:P410" si="155">N409+1</f>
        <v>7</v>
      </c>
      <c r="O410" s="2">
        <f t="shared" ca="1" si="155"/>
        <v>307</v>
      </c>
      <c r="P410" s="2">
        <f t="shared" ca="1" si="155"/>
        <v>507</v>
      </c>
    </row>
    <row r="411" spans="1:16" s="2" customFormat="1" x14ac:dyDescent="0.25">
      <c r="A411" s="104" t="str">
        <f t="shared" ca="1" si="145"/>
        <v>308 &amp; 508</v>
      </c>
      <c r="B411" s="105"/>
      <c r="C411" s="39" t="s">
        <v>223</v>
      </c>
      <c r="D411" s="39">
        <f t="shared" si="147"/>
        <v>512.25876000000005</v>
      </c>
      <c r="E411" s="39">
        <v>0</v>
      </c>
      <c r="F411" s="39">
        <f t="shared" si="146"/>
        <v>819.61401600000011</v>
      </c>
      <c r="G411" s="104" t="str">
        <f t="shared" si="148"/>
        <v>3rd &amp; 5th Floor</v>
      </c>
      <c r="H411" s="105"/>
      <c r="I411" s="40"/>
      <c r="L411" s="2" t="str">
        <f t="shared" ca="1" si="149"/>
        <v>308 &amp; 508</v>
      </c>
      <c r="M411" s="2" t="s">
        <v>156</v>
      </c>
      <c r="N411" s="40">
        <f t="shared" ref="N411:P411" si="156">N410+1</f>
        <v>8</v>
      </c>
      <c r="O411" s="2">
        <f t="shared" ca="1" si="156"/>
        <v>308</v>
      </c>
      <c r="P411" s="2">
        <f t="shared" ca="1" si="156"/>
        <v>508</v>
      </c>
    </row>
    <row r="412" spans="1:16" s="2" customFormat="1" x14ac:dyDescent="0.25">
      <c r="A412" s="104" t="str">
        <f t="shared" ca="1" si="145"/>
        <v>309 &amp; 509</v>
      </c>
      <c r="B412" s="105"/>
      <c r="C412" s="39" t="s">
        <v>223</v>
      </c>
      <c r="D412" s="39">
        <f t="shared" si="147"/>
        <v>512.25876000000005</v>
      </c>
      <c r="E412" s="39">
        <v>0</v>
      </c>
      <c r="F412" s="39">
        <f t="shared" si="146"/>
        <v>819.61401600000011</v>
      </c>
      <c r="G412" s="104" t="str">
        <f t="shared" si="148"/>
        <v>3rd &amp; 5th Floor</v>
      </c>
      <c r="H412" s="105"/>
      <c r="I412" s="40"/>
      <c r="L412" s="2" t="str">
        <f t="shared" ca="1" si="149"/>
        <v>309 &amp; 509</v>
      </c>
      <c r="M412" s="2" t="s">
        <v>156</v>
      </c>
      <c r="N412" s="40">
        <f t="shared" ref="N412:P412" si="157">N411+1</f>
        <v>9</v>
      </c>
      <c r="O412" s="2">
        <f t="shared" ca="1" si="157"/>
        <v>309</v>
      </c>
      <c r="P412" s="2">
        <f t="shared" ca="1" si="157"/>
        <v>509</v>
      </c>
    </row>
    <row r="413" spans="1:16" s="2" customFormat="1" x14ac:dyDescent="0.25">
      <c r="A413" s="104" t="str">
        <f t="shared" ca="1" si="145"/>
        <v>310 &amp; 510</v>
      </c>
      <c r="B413" s="105"/>
      <c r="C413" s="39" t="s">
        <v>223</v>
      </c>
      <c r="D413" s="39">
        <f t="shared" si="147"/>
        <v>512.25876000000005</v>
      </c>
      <c r="E413" s="39">
        <v>0</v>
      </c>
      <c r="F413" s="39">
        <f t="shared" si="146"/>
        <v>819.61401600000011</v>
      </c>
      <c r="G413" s="104" t="str">
        <f t="shared" si="148"/>
        <v>3rd &amp; 5th Floor</v>
      </c>
      <c r="H413" s="105"/>
      <c r="I413" s="40"/>
      <c r="L413" s="2" t="str">
        <f t="shared" ca="1" si="149"/>
        <v>310 &amp; 510</v>
      </c>
      <c r="M413" s="2" t="s">
        <v>156</v>
      </c>
      <c r="N413" s="40">
        <f t="shared" ref="N413:P413" si="158">N412+1</f>
        <v>10</v>
      </c>
      <c r="O413" s="2">
        <f t="shared" ca="1" si="158"/>
        <v>310</v>
      </c>
      <c r="P413" s="2">
        <f t="shared" ca="1" si="158"/>
        <v>510</v>
      </c>
    </row>
    <row r="414" spans="1:16" s="2" customFormat="1" x14ac:dyDescent="0.25">
      <c r="A414" s="104" t="str">
        <f t="shared" ca="1" si="145"/>
        <v>311 &amp; 511</v>
      </c>
      <c r="B414" s="105"/>
      <c r="C414" s="39" t="s">
        <v>223</v>
      </c>
      <c r="D414" s="39">
        <f t="shared" si="147"/>
        <v>512.25876000000005</v>
      </c>
      <c r="E414" s="39">
        <v>0</v>
      </c>
      <c r="F414" s="39">
        <f t="shared" si="146"/>
        <v>819.61401600000011</v>
      </c>
      <c r="G414" s="104" t="str">
        <f t="shared" si="148"/>
        <v>3rd &amp; 5th Floor</v>
      </c>
      <c r="H414" s="105"/>
      <c r="I414" s="40"/>
      <c r="L414" s="2" t="str">
        <f t="shared" ca="1" si="149"/>
        <v>311 &amp; 511</v>
      </c>
      <c r="M414" s="2" t="s">
        <v>156</v>
      </c>
      <c r="N414" s="40">
        <f t="shared" ref="N414:P414" si="159">N413+1</f>
        <v>11</v>
      </c>
      <c r="O414" s="2">
        <f t="shared" ca="1" si="159"/>
        <v>311</v>
      </c>
      <c r="P414" s="2">
        <f t="shared" ca="1" si="159"/>
        <v>511</v>
      </c>
    </row>
    <row r="415" spans="1:16" s="2" customFormat="1" x14ac:dyDescent="0.25">
      <c r="A415" s="104" t="str">
        <f t="shared" ca="1" si="145"/>
        <v>312 &amp; 512</v>
      </c>
      <c r="B415" s="105"/>
      <c r="C415" s="39" t="s">
        <v>223</v>
      </c>
      <c r="D415" s="39">
        <f t="shared" si="147"/>
        <v>512.25876000000005</v>
      </c>
      <c r="E415" s="39">
        <v>0</v>
      </c>
      <c r="F415" s="39">
        <f t="shared" si="146"/>
        <v>819.61401600000011</v>
      </c>
      <c r="G415" s="104" t="str">
        <f t="shared" si="148"/>
        <v>3rd &amp; 5th Floor</v>
      </c>
      <c r="H415" s="105"/>
      <c r="I415" s="40"/>
      <c r="L415" s="2" t="str">
        <f t="shared" ca="1" si="149"/>
        <v>312 &amp; 512</v>
      </c>
      <c r="M415" s="2" t="s">
        <v>156</v>
      </c>
      <c r="N415" s="40">
        <f t="shared" ref="N415:P415" si="160">N414+1</f>
        <v>12</v>
      </c>
      <c r="O415" s="2">
        <f t="shared" ca="1" si="160"/>
        <v>312</v>
      </c>
      <c r="P415" s="2">
        <f t="shared" ca="1" si="160"/>
        <v>512</v>
      </c>
    </row>
    <row r="416" spans="1:16" s="2" customFormat="1" x14ac:dyDescent="0.25">
      <c r="A416" s="104" t="str">
        <f t="shared" ca="1" si="145"/>
        <v>313 &amp; 513</v>
      </c>
      <c r="B416" s="105"/>
      <c r="C416" s="39" t="s">
        <v>223</v>
      </c>
      <c r="D416" s="39">
        <f t="shared" si="147"/>
        <v>512.25876000000005</v>
      </c>
      <c r="E416" s="39">
        <v>0</v>
      </c>
      <c r="F416" s="39">
        <f t="shared" si="146"/>
        <v>819.61401600000011</v>
      </c>
      <c r="G416" s="104" t="str">
        <f t="shared" si="148"/>
        <v>3rd &amp; 5th Floor</v>
      </c>
      <c r="H416" s="105"/>
      <c r="I416" s="40"/>
      <c r="L416" s="2" t="str">
        <f t="shared" ca="1" si="149"/>
        <v>313 &amp; 513</v>
      </c>
      <c r="M416" s="2" t="s">
        <v>156</v>
      </c>
      <c r="N416" s="40">
        <f t="shared" ref="N416:P416" si="161">N415+1</f>
        <v>13</v>
      </c>
      <c r="O416" s="2">
        <f t="shared" ca="1" si="161"/>
        <v>313</v>
      </c>
      <c r="P416" s="2">
        <f t="shared" ca="1" si="161"/>
        <v>513</v>
      </c>
    </row>
    <row r="417" spans="1:16" s="2" customFormat="1" x14ac:dyDescent="0.25">
      <c r="A417" s="104" t="str">
        <f t="shared" ca="1" si="145"/>
        <v>314 &amp; 514</v>
      </c>
      <c r="B417" s="105"/>
      <c r="C417" s="39" t="s">
        <v>223</v>
      </c>
      <c r="D417" s="39">
        <f t="shared" si="147"/>
        <v>512.25876000000005</v>
      </c>
      <c r="E417" s="39">
        <v>0</v>
      </c>
      <c r="F417" s="39">
        <f t="shared" si="146"/>
        <v>819.61401600000011</v>
      </c>
      <c r="G417" s="104" t="str">
        <f t="shared" si="148"/>
        <v>3rd &amp; 5th Floor</v>
      </c>
      <c r="H417" s="105"/>
      <c r="I417" s="40"/>
      <c r="L417" s="2" t="str">
        <f t="shared" ca="1" si="149"/>
        <v>314 &amp; 514</v>
      </c>
      <c r="M417" s="2" t="s">
        <v>156</v>
      </c>
      <c r="N417" s="40">
        <f t="shared" ref="N417:P417" si="162">N416+1</f>
        <v>14</v>
      </c>
      <c r="O417" s="2">
        <f t="shared" ca="1" si="162"/>
        <v>314</v>
      </c>
      <c r="P417" s="2">
        <f t="shared" ca="1" si="162"/>
        <v>514</v>
      </c>
    </row>
    <row r="418" spans="1:16" s="2" customFormat="1" x14ac:dyDescent="0.25">
      <c r="A418" s="104" t="str">
        <f t="shared" ca="1" si="145"/>
        <v>315 &amp; 515</v>
      </c>
      <c r="B418" s="105"/>
      <c r="C418" s="39" t="s">
        <v>223</v>
      </c>
      <c r="D418" s="39">
        <f>54.56*10.764</f>
        <v>587.28383999999994</v>
      </c>
      <c r="E418" s="39">
        <v>0</v>
      </c>
      <c r="F418" s="39">
        <f t="shared" si="146"/>
        <v>939.65414399999997</v>
      </c>
      <c r="G418" s="104" t="str">
        <f t="shared" si="148"/>
        <v>3rd &amp; 5th Floor</v>
      </c>
      <c r="H418" s="105"/>
      <c r="I418" s="40"/>
      <c r="L418" s="2" t="str">
        <f t="shared" ca="1" si="149"/>
        <v>315 &amp; 515</v>
      </c>
      <c r="M418" s="2" t="s">
        <v>156</v>
      </c>
      <c r="N418" s="40">
        <f t="shared" ref="N418:P418" si="163">N417+1</f>
        <v>15</v>
      </c>
      <c r="O418" s="2">
        <f t="shared" ca="1" si="163"/>
        <v>315</v>
      </c>
      <c r="P418" s="2">
        <f t="shared" ca="1" si="163"/>
        <v>515</v>
      </c>
    </row>
    <row r="419" spans="1:16" s="2" customFormat="1" x14ac:dyDescent="0.25">
      <c r="A419" s="104" t="str">
        <f t="shared" ca="1" si="145"/>
        <v>316 &amp; 516</v>
      </c>
      <c r="B419" s="105"/>
      <c r="C419" s="39" t="s">
        <v>223</v>
      </c>
      <c r="D419" s="71">
        <f>10.764*44.51</f>
        <v>479.10563999999994</v>
      </c>
      <c r="E419" s="39">
        <v>0</v>
      </c>
      <c r="F419" s="39">
        <f t="shared" si="146"/>
        <v>766.5690239999999</v>
      </c>
      <c r="G419" s="104" t="str">
        <f t="shared" si="148"/>
        <v>3rd &amp; 5th Floor</v>
      </c>
      <c r="H419" s="105"/>
      <c r="I419" s="40"/>
      <c r="L419" s="2" t="str">
        <f t="shared" ca="1" si="149"/>
        <v>316 &amp; 516</v>
      </c>
      <c r="M419" s="2" t="s">
        <v>156</v>
      </c>
      <c r="N419" s="40">
        <f t="shared" ref="N419:P419" si="164">N418+1</f>
        <v>16</v>
      </c>
      <c r="O419" s="2">
        <f t="shared" ca="1" si="164"/>
        <v>316</v>
      </c>
      <c r="P419" s="2">
        <f t="shared" ca="1" si="164"/>
        <v>516</v>
      </c>
    </row>
    <row r="420" spans="1:16" s="2" customFormat="1" x14ac:dyDescent="0.25">
      <c r="A420" s="104" t="str">
        <f t="shared" ca="1" si="145"/>
        <v>317 &amp; 517</v>
      </c>
      <c r="B420" s="105"/>
      <c r="C420" s="39" t="s">
        <v>223</v>
      </c>
      <c r="D420" s="71">
        <f>10.764*37.54</f>
        <v>404.08055999999999</v>
      </c>
      <c r="E420" s="39">
        <v>0</v>
      </c>
      <c r="F420" s="39">
        <f t="shared" si="146"/>
        <v>646.52889600000003</v>
      </c>
      <c r="G420" s="104" t="str">
        <f t="shared" si="148"/>
        <v>3rd &amp; 5th Floor</v>
      </c>
      <c r="H420" s="105"/>
      <c r="I420" s="40"/>
      <c r="L420" s="2" t="str">
        <f t="shared" ca="1" si="149"/>
        <v>317 &amp; 517</v>
      </c>
      <c r="M420" s="2" t="s">
        <v>156</v>
      </c>
      <c r="N420" s="40">
        <f t="shared" ref="N420:P420" si="165">N419+1</f>
        <v>17</v>
      </c>
      <c r="O420" s="2">
        <f t="shared" ca="1" si="165"/>
        <v>317</v>
      </c>
      <c r="P420" s="2">
        <f t="shared" ca="1" si="165"/>
        <v>517</v>
      </c>
    </row>
    <row r="421" spans="1:16" s="2" customFormat="1" x14ac:dyDescent="0.25">
      <c r="A421" s="104" t="str">
        <f t="shared" ca="1" si="145"/>
        <v>318 &amp; 518</v>
      </c>
      <c r="B421" s="105"/>
      <c r="C421" s="39" t="s">
        <v>223</v>
      </c>
      <c r="D421" s="71">
        <f>10.764*39.93</f>
        <v>429.80651999999998</v>
      </c>
      <c r="E421" s="39">
        <v>0</v>
      </c>
      <c r="F421" s="39">
        <f t="shared" si="146"/>
        <v>687.69043199999999</v>
      </c>
      <c r="G421" s="104" t="str">
        <f t="shared" si="148"/>
        <v>3rd &amp; 5th Floor</v>
      </c>
      <c r="H421" s="105"/>
      <c r="I421" s="40"/>
      <c r="L421" s="2" t="str">
        <f t="shared" ca="1" si="149"/>
        <v>318 &amp; 518</v>
      </c>
      <c r="M421" s="2" t="s">
        <v>156</v>
      </c>
      <c r="N421" s="40">
        <f t="shared" ref="N421:P421" si="166">N420+1</f>
        <v>18</v>
      </c>
      <c r="O421" s="2">
        <f t="shared" ca="1" si="166"/>
        <v>318</v>
      </c>
      <c r="P421" s="2">
        <f t="shared" ca="1" si="166"/>
        <v>518</v>
      </c>
    </row>
    <row r="422" spans="1:16" s="2" customFormat="1" x14ac:dyDescent="0.25">
      <c r="A422" s="104" t="str">
        <f t="shared" ca="1" si="145"/>
        <v>319 &amp; 519</v>
      </c>
      <c r="B422" s="105"/>
      <c r="C422" s="39" t="s">
        <v>223</v>
      </c>
      <c r="D422" s="39">
        <f t="shared" ref="D422:D425" si="167">10.764*39.93</f>
        <v>429.80651999999998</v>
      </c>
      <c r="E422" s="39">
        <v>0</v>
      </c>
      <c r="F422" s="39">
        <f t="shared" si="146"/>
        <v>687.69043199999999</v>
      </c>
      <c r="G422" s="104" t="str">
        <f t="shared" si="148"/>
        <v>3rd &amp; 5th Floor</v>
      </c>
      <c r="H422" s="105"/>
      <c r="I422" s="40"/>
      <c r="L422" s="2" t="str">
        <f t="shared" ca="1" si="149"/>
        <v>319 &amp; 519</v>
      </c>
      <c r="M422" s="2" t="s">
        <v>156</v>
      </c>
      <c r="N422" s="40">
        <f t="shared" ref="N422:P422" si="168">N421+1</f>
        <v>19</v>
      </c>
      <c r="O422" s="2">
        <f t="shared" ca="1" si="168"/>
        <v>319</v>
      </c>
      <c r="P422" s="2">
        <f t="shared" ca="1" si="168"/>
        <v>519</v>
      </c>
    </row>
    <row r="423" spans="1:16" s="2" customFormat="1" x14ac:dyDescent="0.25">
      <c r="A423" s="104" t="str">
        <f t="shared" ca="1" si="145"/>
        <v>320 &amp; 520</v>
      </c>
      <c r="B423" s="105"/>
      <c r="C423" s="39" t="s">
        <v>223</v>
      </c>
      <c r="D423" s="39">
        <f t="shared" si="167"/>
        <v>429.80651999999998</v>
      </c>
      <c r="E423" s="39">
        <v>0</v>
      </c>
      <c r="F423" s="39">
        <f t="shared" si="146"/>
        <v>687.69043199999999</v>
      </c>
      <c r="G423" s="104" t="str">
        <f t="shared" si="148"/>
        <v>3rd &amp; 5th Floor</v>
      </c>
      <c r="H423" s="105"/>
      <c r="I423" s="40"/>
      <c r="L423" s="2" t="str">
        <f t="shared" ca="1" si="149"/>
        <v>320 &amp; 520</v>
      </c>
      <c r="M423" s="2" t="s">
        <v>156</v>
      </c>
      <c r="N423" s="40">
        <f t="shared" ref="N423:P423" si="169">N422+1</f>
        <v>20</v>
      </c>
      <c r="O423" s="2">
        <f t="shared" ca="1" si="169"/>
        <v>320</v>
      </c>
      <c r="P423" s="2">
        <f t="shared" ca="1" si="169"/>
        <v>520</v>
      </c>
    </row>
    <row r="424" spans="1:16" s="2" customFormat="1" x14ac:dyDescent="0.25">
      <c r="A424" s="104" t="str">
        <f t="shared" ca="1" si="145"/>
        <v>321 &amp; 521</v>
      </c>
      <c r="B424" s="105"/>
      <c r="C424" s="39" t="s">
        <v>223</v>
      </c>
      <c r="D424" s="39">
        <f t="shared" si="167"/>
        <v>429.80651999999998</v>
      </c>
      <c r="E424" s="39">
        <v>0</v>
      </c>
      <c r="F424" s="39">
        <f t="shared" si="146"/>
        <v>687.69043199999999</v>
      </c>
      <c r="G424" s="104" t="str">
        <f t="shared" si="148"/>
        <v>3rd &amp; 5th Floor</v>
      </c>
      <c r="H424" s="105"/>
      <c r="I424" s="40"/>
      <c r="L424" s="2" t="str">
        <f t="shared" ca="1" si="149"/>
        <v>321 &amp; 521</v>
      </c>
      <c r="M424" s="2" t="s">
        <v>156</v>
      </c>
      <c r="N424" s="40">
        <f t="shared" ref="N424:P424" si="170">N423+1</f>
        <v>21</v>
      </c>
      <c r="O424" s="2">
        <f t="shared" ca="1" si="170"/>
        <v>321</v>
      </c>
      <c r="P424" s="2">
        <f t="shared" ca="1" si="170"/>
        <v>521</v>
      </c>
    </row>
    <row r="425" spans="1:16" s="2" customFormat="1" x14ac:dyDescent="0.25">
      <c r="A425" s="104" t="str">
        <f t="shared" ca="1" si="145"/>
        <v>322 &amp; 522</v>
      </c>
      <c r="B425" s="105"/>
      <c r="C425" s="39" t="s">
        <v>223</v>
      </c>
      <c r="D425" s="39">
        <f t="shared" si="167"/>
        <v>429.80651999999998</v>
      </c>
      <c r="E425" s="39">
        <v>0</v>
      </c>
      <c r="F425" s="39">
        <f t="shared" si="146"/>
        <v>687.69043199999999</v>
      </c>
      <c r="G425" s="104" t="str">
        <f t="shared" si="148"/>
        <v>3rd &amp; 5th Floor</v>
      </c>
      <c r="H425" s="105"/>
      <c r="I425" s="40"/>
      <c r="L425" s="2" t="str">
        <f t="shared" ca="1" si="149"/>
        <v>322 &amp; 522</v>
      </c>
      <c r="M425" s="2" t="s">
        <v>156</v>
      </c>
      <c r="N425" s="40">
        <f t="shared" ref="N425:P425" si="171">N424+1</f>
        <v>22</v>
      </c>
      <c r="O425" s="2">
        <f t="shared" ca="1" si="171"/>
        <v>322</v>
      </c>
      <c r="P425" s="2">
        <f t="shared" ca="1" si="171"/>
        <v>522</v>
      </c>
    </row>
    <row r="426" spans="1:16" s="2" customFormat="1" x14ac:dyDescent="0.25">
      <c r="A426" s="104" t="str">
        <f t="shared" ca="1" si="145"/>
        <v>323 &amp; 523</v>
      </c>
      <c r="B426" s="105"/>
      <c r="C426" s="39" t="s">
        <v>223</v>
      </c>
      <c r="D426" s="39">
        <f>10.764*40.28</f>
        <v>433.57391999999999</v>
      </c>
      <c r="E426" s="39">
        <v>0</v>
      </c>
      <c r="F426" s="39">
        <f t="shared" si="146"/>
        <v>693.71827200000007</v>
      </c>
      <c r="G426" s="104" t="str">
        <f t="shared" si="148"/>
        <v>3rd &amp; 5th Floor</v>
      </c>
      <c r="H426" s="105"/>
      <c r="I426" s="40"/>
      <c r="L426" s="2" t="str">
        <f t="shared" ca="1" si="149"/>
        <v>323 &amp; 523</v>
      </c>
      <c r="M426" s="2" t="s">
        <v>156</v>
      </c>
      <c r="N426" s="40">
        <f t="shared" ref="N426:P426" si="172">N425+1</f>
        <v>23</v>
      </c>
      <c r="O426" s="2">
        <f t="shared" ca="1" si="172"/>
        <v>323</v>
      </c>
      <c r="P426" s="2">
        <f t="shared" ca="1" si="172"/>
        <v>523</v>
      </c>
    </row>
    <row r="427" spans="1:16" s="2" customFormat="1" x14ac:dyDescent="0.25">
      <c r="A427" s="104" t="str">
        <f t="shared" ca="1" si="145"/>
        <v>324 &amp; 524</v>
      </c>
      <c r="B427" s="105"/>
      <c r="C427" s="39" t="s">
        <v>223</v>
      </c>
      <c r="D427" s="39">
        <f>10.764*40.81</f>
        <v>439.27884</v>
      </c>
      <c r="E427" s="39">
        <v>0</v>
      </c>
      <c r="F427" s="39">
        <f t="shared" si="146"/>
        <v>702.84614400000009</v>
      </c>
      <c r="G427" s="104" t="str">
        <f t="shared" si="148"/>
        <v>3rd &amp; 5th Floor</v>
      </c>
      <c r="H427" s="105"/>
      <c r="I427" s="40"/>
      <c r="L427" s="2" t="str">
        <f t="shared" ca="1" si="149"/>
        <v>324 &amp; 524</v>
      </c>
      <c r="M427" s="2" t="s">
        <v>156</v>
      </c>
      <c r="N427" s="40">
        <f t="shared" ref="N427:P427" si="173">N426+1</f>
        <v>24</v>
      </c>
      <c r="O427" s="2">
        <f t="shared" ca="1" si="173"/>
        <v>324</v>
      </c>
      <c r="P427" s="2">
        <f t="shared" ca="1" si="173"/>
        <v>524</v>
      </c>
    </row>
    <row r="428" spans="1:16" s="2" customFormat="1" x14ac:dyDescent="0.25">
      <c r="A428" s="104" t="str">
        <f t="shared" ca="1" si="145"/>
        <v>325 &amp; 525</v>
      </c>
      <c r="B428" s="105"/>
      <c r="C428" s="39" t="s">
        <v>223</v>
      </c>
      <c r="D428" s="71">
        <f>10.764*40.81</f>
        <v>439.27884</v>
      </c>
      <c r="E428" s="39">
        <v>0</v>
      </c>
      <c r="F428" s="39">
        <f t="shared" si="146"/>
        <v>702.84614400000009</v>
      </c>
      <c r="G428" s="104" t="str">
        <f t="shared" si="148"/>
        <v>3rd &amp; 5th Floor</v>
      </c>
      <c r="H428" s="105"/>
      <c r="I428" s="40"/>
      <c r="L428" s="2" t="str">
        <f t="shared" ca="1" si="149"/>
        <v>325 &amp; 525</v>
      </c>
      <c r="M428" s="2" t="s">
        <v>156</v>
      </c>
      <c r="N428" s="40">
        <f t="shared" ref="N428:P428" si="174">N427+1</f>
        <v>25</v>
      </c>
      <c r="O428" s="2">
        <f t="shared" ca="1" si="174"/>
        <v>325</v>
      </c>
      <c r="P428" s="2">
        <f t="shared" ca="1" si="174"/>
        <v>525</v>
      </c>
    </row>
    <row r="429" spans="1:16" s="2" customFormat="1" x14ac:dyDescent="0.25">
      <c r="A429" s="104" t="str">
        <f t="shared" ca="1" si="145"/>
        <v>326 &amp; 526</v>
      </c>
      <c r="B429" s="105"/>
      <c r="C429" s="39" t="s">
        <v>223</v>
      </c>
      <c r="D429" s="71">
        <f>10.764*52.82</f>
        <v>568.55448000000001</v>
      </c>
      <c r="E429" s="39">
        <v>0</v>
      </c>
      <c r="F429" s="39">
        <f t="shared" si="146"/>
        <v>909.68716800000004</v>
      </c>
      <c r="G429" s="104" t="str">
        <f t="shared" si="148"/>
        <v>3rd &amp; 5th Floor</v>
      </c>
      <c r="H429" s="105"/>
      <c r="I429" s="40"/>
      <c r="L429" s="2" t="str">
        <f t="shared" ca="1" si="149"/>
        <v>326 &amp; 526</v>
      </c>
      <c r="M429" s="2" t="s">
        <v>156</v>
      </c>
      <c r="N429" s="40">
        <f t="shared" ref="N429:P429" si="175">N428+1</f>
        <v>26</v>
      </c>
      <c r="O429" s="2">
        <f t="shared" ca="1" si="175"/>
        <v>326</v>
      </c>
      <c r="P429" s="2">
        <f t="shared" ca="1" si="175"/>
        <v>526</v>
      </c>
    </row>
    <row r="430" spans="1:16" s="2" customFormat="1" x14ac:dyDescent="0.25">
      <c r="A430" s="104" t="str">
        <f t="shared" ca="1" si="145"/>
        <v>327 &amp; 527</v>
      </c>
      <c r="B430" s="105"/>
      <c r="C430" s="39" t="s">
        <v>223</v>
      </c>
      <c r="D430" s="71">
        <f>10.764*53.37</f>
        <v>574.47467999999992</v>
      </c>
      <c r="E430" s="39">
        <v>0</v>
      </c>
      <c r="F430" s="39">
        <f t="shared" si="146"/>
        <v>919.1594879999999</v>
      </c>
      <c r="G430" s="104" t="str">
        <f t="shared" si="148"/>
        <v>3rd &amp; 5th Floor</v>
      </c>
      <c r="H430" s="105"/>
      <c r="I430" s="40"/>
      <c r="L430" s="2" t="str">
        <f t="shared" ca="1" si="149"/>
        <v>327 &amp; 527</v>
      </c>
      <c r="M430" s="2" t="s">
        <v>156</v>
      </c>
      <c r="N430" s="40">
        <f t="shared" ref="N430:P430" si="176">N429+1</f>
        <v>27</v>
      </c>
      <c r="O430" s="2">
        <f t="shared" ca="1" si="176"/>
        <v>327</v>
      </c>
      <c r="P430" s="2">
        <f t="shared" ca="1" si="176"/>
        <v>527</v>
      </c>
    </row>
    <row r="431" spans="1:16" s="2" customFormat="1" x14ac:dyDescent="0.25">
      <c r="A431" s="104" t="str">
        <f t="shared" ca="1" si="145"/>
        <v>328 &amp; 528</v>
      </c>
      <c r="B431" s="105"/>
      <c r="C431" s="39" t="s">
        <v>223</v>
      </c>
      <c r="D431" s="71">
        <f>10.764*42.78</f>
        <v>460.48392000000001</v>
      </c>
      <c r="E431" s="39">
        <v>0</v>
      </c>
      <c r="F431" s="39">
        <f t="shared" si="146"/>
        <v>736.77427200000011</v>
      </c>
      <c r="G431" s="104" t="str">
        <f t="shared" si="148"/>
        <v>3rd &amp; 5th Floor</v>
      </c>
      <c r="H431" s="105"/>
      <c r="I431" s="40"/>
      <c r="L431" s="2" t="str">
        <f t="shared" ca="1" si="149"/>
        <v>328 &amp; 528</v>
      </c>
      <c r="M431" s="2" t="s">
        <v>156</v>
      </c>
      <c r="N431" s="40">
        <f t="shared" ref="N431:P431" si="177">N430+1</f>
        <v>28</v>
      </c>
      <c r="O431" s="2">
        <f t="shared" ca="1" si="177"/>
        <v>328</v>
      </c>
      <c r="P431" s="2">
        <f t="shared" ca="1" si="177"/>
        <v>528</v>
      </c>
    </row>
    <row r="432" spans="1:16" s="2" customFormat="1" x14ac:dyDescent="0.25">
      <c r="A432" s="104" t="str">
        <f t="shared" ca="1" si="145"/>
        <v>329 &amp; 529</v>
      </c>
      <c r="B432" s="105"/>
      <c r="C432" s="39" t="s">
        <v>223</v>
      </c>
      <c r="D432" s="71">
        <f>10.764*42.91</f>
        <v>461.88323999999994</v>
      </c>
      <c r="E432" s="39">
        <v>0</v>
      </c>
      <c r="F432" s="39">
        <f t="shared" si="146"/>
        <v>739.01318399999991</v>
      </c>
      <c r="G432" s="104" t="str">
        <f t="shared" si="148"/>
        <v>3rd &amp; 5th Floor</v>
      </c>
      <c r="H432" s="105"/>
      <c r="I432" s="40"/>
      <c r="L432" s="2" t="str">
        <f t="shared" ca="1" si="149"/>
        <v>329 &amp; 529</v>
      </c>
      <c r="M432" s="2" t="s">
        <v>156</v>
      </c>
      <c r="N432" s="40">
        <f t="shared" ref="N432:P432" si="178">N431+1</f>
        <v>29</v>
      </c>
      <c r="O432" s="2">
        <f t="shared" ca="1" si="178"/>
        <v>329</v>
      </c>
      <c r="P432" s="2">
        <f t="shared" ca="1" si="178"/>
        <v>529</v>
      </c>
    </row>
    <row r="433" spans="1:16" s="2" customFormat="1" x14ac:dyDescent="0.25">
      <c r="A433" s="104" t="str">
        <f t="shared" ca="1" si="145"/>
        <v>330 &amp; 530</v>
      </c>
      <c r="B433" s="105"/>
      <c r="C433" s="39" t="s">
        <v>223</v>
      </c>
      <c r="D433" s="71">
        <f>10.764*43.08</f>
        <v>463.71311999999995</v>
      </c>
      <c r="E433" s="39">
        <v>0</v>
      </c>
      <c r="F433" s="39">
        <f t="shared" si="146"/>
        <v>741.94099199999994</v>
      </c>
      <c r="G433" s="104" t="str">
        <f t="shared" si="148"/>
        <v>3rd &amp; 5th Floor</v>
      </c>
      <c r="H433" s="105"/>
      <c r="I433" s="40"/>
      <c r="L433" s="2" t="str">
        <f t="shared" ca="1" si="149"/>
        <v>330 &amp; 530</v>
      </c>
      <c r="M433" s="2" t="s">
        <v>156</v>
      </c>
      <c r="N433" s="40">
        <f t="shared" ref="N433:P433" si="179">N432+1</f>
        <v>30</v>
      </c>
      <c r="O433" s="2">
        <f t="shared" ca="1" si="179"/>
        <v>330</v>
      </c>
      <c r="P433" s="2">
        <f t="shared" ca="1" si="179"/>
        <v>530</v>
      </c>
    </row>
    <row r="434" spans="1:16" s="2" customFormat="1" x14ac:dyDescent="0.25">
      <c r="A434" s="104" t="str">
        <f t="shared" ca="1" si="145"/>
        <v>331 &amp; 531</v>
      </c>
      <c r="B434" s="105"/>
      <c r="C434" s="39" t="s">
        <v>223</v>
      </c>
      <c r="D434" s="71">
        <f>10.764*43.26</f>
        <v>465.65063999999995</v>
      </c>
      <c r="E434" s="39">
        <v>0</v>
      </c>
      <c r="F434" s="39">
        <f t="shared" si="146"/>
        <v>745.04102399999999</v>
      </c>
      <c r="G434" s="104" t="str">
        <f t="shared" si="148"/>
        <v>3rd &amp; 5th Floor</v>
      </c>
      <c r="H434" s="105"/>
      <c r="I434" s="40"/>
      <c r="L434" s="2" t="str">
        <f t="shared" ca="1" si="149"/>
        <v>331 &amp; 531</v>
      </c>
      <c r="M434" s="2" t="s">
        <v>156</v>
      </c>
      <c r="N434" s="40">
        <f t="shared" ref="N434:P434" si="180">N433+1</f>
        <v>31</v>
      </c>
      <c r="O434" s="2">
        <f t="shared" ca="1" si="180"/>
        <v>331</v>
      </c>
      <c r="P434" s="2">
        <f t="shared" ca="1" si="180"/>
        <v>531</v>
      </c>
    </row>
    <row r="435" spans="1:16" s="2" customFormat="1" x14ac:dyDescent="0.25">
      <c r="A435" s="104" t="str">
        <f t="shared" ca="1" si="145"/>
        <v>332 &amp; 532</v>
      </c>
      <c r="B435" s="105"/>
      <c r="C435" s="39" t="s">
        <v>223</v>
      </c>
      <c r="D435" s="39">
        <f>10.764*43.19</f>
        <v>464.89715999999993</v>
      </c>
      <c r="E435" s="39">
        <v>0</v>
      </c>
      <c r="F435" s="39">
        <f t="shared" si="146"/>
        <v>743.83545599999991</v>
      </c>
      <c r="G435" s="104" t="str">
        <f t="shared" si="148"/>
        <v>3rd &amp; 5th Floor</v>
      </c>
      <c r="H435" s="105"/>
      <c r="I435" s="40"/>
      <c r="L435" s="2" t="str">
        <f t="shared" ca="1" si="149"/>
        <v>332 &amp; 532</v>
      </c>
      <c r="M435" s="2" t="s">
        <v>156</v>
      </c>
      <c r="N435" s="40">
        <f t="shared" ref="N435:P435" si="181">N434+1</f>
        <v>32</v>
      </c>
      <c r="O435" s="2">
        <f t="shared" ca="1" si="181"/>
        <v>332</v>
      </c>
      <c r="P435" s="2">
        <f t="shared" ca="1" si="181"/>
        <v>532</v>
      </c>
    </row>
    <row r="436" spans="1:16" s="2" customFormat="1" x14ac:dyDescent="0.25">
      <c r="A436" s="104" t="str">
        <f t="shared" ca="1" si="145"/>
        <v>333 &amp; 533</v>
      </c>
      <c r="B436" s="105"/>
      <c r="C436" s="39" t="s">
        <v>223</v>
      </c>
      <c r="D436" s="39">
        <f>10.764*43.08</f>
        <v>463.71311999999995</v>
      </c>
      <c r="E436" s="39">
        <v>0</v>
      </c>
      <c r="F436" s="39">
        <f t="shared" si="146"/>
        <v>741.94099199999994</v>
      </c>
      <c r="G436" s="104" t="str">
        <f t="shared" si="148"/>
        <v>3rd &amp; 5th Floor</v>
      </c>
      <c r="H436" s="105"/>
      <c r="I436" s="40"/>
      <c r="L436" s="2" t="str">
        <f t="shared" ca="1" si="149"/>
        <v>333 &amp; 533</v>
      </c>
      <c r="M436" s="2" t="s">
        <v>156</v>
      </c>
      <c r="N436" s="40">
        <f t="shared" ref="N436:P436" si="182">N435+1</f>
        <v>33</v>
      </c>
      <c r="O436" s="2">
        <f t="shared" ca="1" si="182"/>
        <v>333</v>
      </c>
      <c r="P436" s="2">
        <f t="shared" ca="1" si="182"/>
        <v>533</v>
      </c>
    </row>
    <row r="437" spans="1:16" s="2" customFormat="1" x14ac:dyDescent="0.25">
      <c r="A437" s="104" t="str">
        <f t="shared" ca="1" si="145"/>
        <v>334 &amp; 534</v>
      </c>
      <c r="B437" s="105"/>
      <c r="C437" s="39" t="s">
        <v>223</v>
      </c>
      <c r="D437" s="39">
        <f>10.764*42.91</f>
        <v>461.88323999999994</v>
      </c>
      <c r="E437" s="39">
        <v>0</v>
      </c>
      <c r="F437" s="39">
        <f t="shared" si="146"/>
        <v>739.01318399999991</v>
      </c>
      <c r="G437" s="104" t="str">
        <f t="shared" si="148"/>
        <v>3rd &amp; 5th Floor</v>
      </c>
      <c r="H437" s="105"/>
      <c r="I437" s="40"/>
      <c r="L437" s="2" t="str">
        <f t="shared" ca="1" si="149"/>
        <v>334 &amp; 534</v>
      </c>
      <c r="M437" s="2" t="s">
        <v>156</v>
      </c>
      <c r="N437" s="40">
        <f t="shared" ref="N437:P437" si="183">N436+1</f>
        <v>34</v>
      </c>
      <c r="O437" s="2">
        <f t="shared" ca="1" si="183"/>
        <v>334</v>
      </c>
      <c r="P437" s="2">
        <f t="shared" ca="1" si="183"/>
        <v>534</v>
      </c>
    </row>
    <row r="438" spans="1:16" s="2" customFormat="1" x14ac:dyDescent="0.25">
      <c r="A438" s="104" t="str">
        <f t="shared" ca="1" si="145"/>
        <v>335 &amp; 535</v>
      </c>
      <c r="B438" s="105"/>
      <c r="C438" s="39" t="s">
        <v>223</v>
      </c>
      <c r="D438" s="39">
        <f>10.764*42.73</f>
        <v>459.94571999999994</v>
      </c>
      <c r="E438" s="39">
        <v>0</v>
      </c>
      <c r="F438" s="39">
        <f t="shared" si="146"/>
        <v>735.91315199999997</v>
      </c>
      <c r="G438" s="104" t="str">
        <f t="shared" si="148"/>
        <v>3rd &amp; 5th Floor</v>
      </c>
      <c r="H438" s="105"/>
      <c r="I438" s="40"/>
      <c r="L438" s="2" t="str">
        <f t="shared" ca="1" si="149"/>
        <v>335 &amp; 535</v>
      </c>
      <c r="M438" s="2" t="s">
        <v>156</v>
      </c>
      <c r="N438" s="40">
        <f t="shared" ref="N438:P438" si="184">N437+1</f>
        <v>35</v>
      </c>
      <c r="O438" s="2">
        <f t="shared" ca="1" si="184"/>
        <v>335</v>
      </c>
      <c r="P438" s="2">
        <f t="shared" ca="1" si="184"/>
        <v>535</v>
      </c>
    </row>
    <row r="439" spans="1:16" s="2" customFormat="1" x14ac:dyDescent="0.25">
      <c r="A439" s="104" t="str">
        <f t="shared" ca="1" si="145"/>
        <v>336 &amp; 536</v>
      </c>
      <c r="B439" s="105"/>
      <c r="C439" s="39" t="s">
        <v>223</v>
      </c>
      <c r="D439" s="71">
        <f>10.764*80.95</f>
        <v>871.34579999999994</v>
      </c>
      <c r="E439" s="39">
        <v>0</v>
      </c>
      <c r="F439" s="39">
        <f t="shared" si="146"/>
        <v>1394.15328</v>
      </c>
      <c r="G439" s="104" t="str">
        <f t="shared" si="148"/>
        <v>3rd &amp; 5th Floor</v>
      </c>
      <c r="H439" s="105"/>
      <c r="I439" s="40"/>
      <c r="L439" s="2" t="str">
        <f t="shared" ca="1" si="149"/>
        <v>336 &amp; 536</v>
      </c>
      <c r="M439" s="2" t="s">
        <v>156</v>
      </c>
      <c r="N439" s="40">
        <f t="shared" ref="N439:P439" si="185">N438+1</f>
        <v>36</v>
      </c>
      <c r="O439" s="2">
        <f t="shared" ca="1" si="185"/>
        <v>336</v>
      </c>
      <c r="P439" s="2">
        <f t="shared" ca="1" si="185"/>
        <v>536</v>
      </c>
    </row>
    <row r="440" spans="1:16" s="2" customFormat="1" x14ac:dyDescent="0.25">
      <c r="A440" s="104" t="str">
        <f t="shared" ca="1" si="145"/>
        <v>337 &amp; 537</v>
      </c>
      <c r="B440" s="105"/>
      <c r="C440" s="39" t="s">
        <v>223</v>
      </c>
      <c r="D440" s="39">
        <f>10.764*51.5</f>
        <v>554.346</v>
      </c>
      <c r="E440" s="39">
        <v>0</v>
      </c>
      <c r="F440" s="39">
        <f t="shared" si="146"/>
        <v>886.95360000000005</v>
      </c>
      <c r="G440" s="104" t="str">
        <f t="shared" si="148"/>
        <v>3rd &amp; 5th Floor</v>
      </c>
      <c r="H440" s="105"/>
      <c r="I440" s="40">
        <f>17698700/F440</f>
        <v>19954.482399079276</v>
      </c>
      <c r="J440" s="2">
        <f>327675/24</f>
        <v>13653.125</v>
      </c>
      <c r="K440" s="2">
        <f>J440/F440</f>
        <v>15.393279873941545</v>
      </c>
      <c r="L440" s="2" t="str">
        <f t="shared" ca="1" si="149"/>
        <v>337 &amp; 537</v>
      </c>
      <c r="M440" s="2" t="s">
        <v>156</v>
      </c>
      <c r="N440" s="40">
        <f t="shared" ref="N440:P440" si="186">N439+1</f>
        <v>37</v>
      </c>
      <c r="O440" s="2">
        <f t="shared" ca="1" si="186"/>
        <v>337</v>
      </c>
      <c r="P440" s="2">
        <f t="shared" ca="1" si="186"/>
        <v>537</v>
      </c>
    </row>
    <row r="441" spans="1:16" s="2" customFormat="1" x14ac:dyDescent="0.25">
      <c r="A441" s="104" t="str">
        <f t="shared" ca="1" si="145"/>
        <v>338 &amp; 538</v>
      </c>
      <c r="B441" s="105"/>
      <c r="C441" s="39" t="s">
        <v>223</v>
      </c>
      <c r="D441" s="39">
        <f>10.764*25.87</f>
        <v>278.46467999999999</v>
      </c>
      <c r="E441" s="39">
        <v>0</v>
      </c>
      <c r="F441" s="39">
        <f t="shared" si="146"/>
        <v>445.54348800000002</v>
      </c>
      <c r="G441" s="104" t="str">
        <f t="shared" si="148"/>
        <v>3rd &amp; 5th Floor</v>
      </c>
      <c r="H441" s="105"/>
      <c r="I441" s="40"/>
      <c r="L441" s="2" t="str">
        <f t="shared" ca="1" si="149"/>
        <v>338 &amp; 538</v>
      </c>
      <c r="M441" s="2" t="s">
        <v>156</v>
      </c>
      <c r="N441" s="40">
        <f t="shared" ref="N441:P441" si="187">N440+1</f>
        <v>38</v>
      </c>
      <c r="O441" s="2">
        <f t="shared" ca="1" si="187"/>
        <v>338</v>
      </c>
      <c r="P441" s="2">
        <f t="shared" ca="1" si="187"/>
        <v>538</v>
      </c>
    </row>
    <row r="442" spans="1:16" s="2" customFormat="1" x14ac:dyDescent="0.25">
      <c r="A442" s="104" t="str">
        <f t="shared" ca="1" si="145"/>
        <v>339 &amp; 539</v>
      </c>
      <c r="B442" s="105"/>
      <c r="C442" s="39" t="s">
        <v>223</v>
      </c>
      <c r="D442" s="39">
        <f t="shared" ref="D442" si="188">10.764*25.87</f>
        <v>278.46467999999999</v>
      </c>
      <c r="E442" s="39">
        <v>0</v>
      </c>
      <c r="F442" s="39">
        <f t="shared" si="146"/>
        <v>445.54348800000002</v>
      </c>
      <c r="G442" s="104" t="str">
        <f t="shared" si="148"/>
        <v>3rd &amp; 5th Floor</v>
      </c>
      <c r="H442" s="105"/>
      <c r="I442" s="40"/>
      <c r="L442" s="2" t="str">
        <f t="shared" ca="1" si="149"/>
        <v>339 &amp; 539</v>
      </c>
      <c r="M442" s="2" t="s">
        <v>156</v>
      </c>
      <c r="N442" s="40">
        <f t="shared" ref="N442:P442" si="189">N441+1</f>
        <v>39</v>
      </c>
      <c r="O442" s="2">
        <f t="shared" ca="1" si="189"/>
        <v>339</v>
      </c>
      <c r="P442" s="2">
        <f t="shared" ca="1" si="189"/>
        <v>539</v>
      </c>
    </row>
    <row r="443" spans="1:16" s="2" customFormat="1" x14ac:dyDescent="0.25">
      <c r="A443" s="104" t="str">
        <f t="shared" ca="1" si="145"/>
        <v>340 &amp; 540</v>
      </c>
      <c r="B443" s="105"/>
      <c r="C443" s="39" t="s">
        <v>223</v>
      </c>
      <c r="D443" s="39">
        <f>10.764*24.55</f>
        <v>264.25619999999998</v>
      </c>
      <c r="E443" s="39">
        <v>0</v>
      </c>
      <c r="F443" s="39">
        <f t="shared" si="146"/>
        <v>422.80991999999998</v>
      </c>
      <c r="G443" s="104" t="str">
        <f t="shared" si="148"/>
        <v>3rd &amp; 5th Floor</v>
      </c>
      <c r="H443" s="105"/>
      <c r="I443" s="40"/>
      <c r="L443" s="2" t="str">
        <f t="shared" ca="1" si="149"/>
        <v>340 &amp; 540</v>
      </c>
      <c r="M443" s="2" t="s">
        <v>156</v>
      </c>
      <c r="N443" s="40">
        <f t="shared" ref="N443:P443" si="190">N442+1</f>
        <v>40</v>
      </c>
      <c r="O443" s="2">
        <f t="shared" ca="1" si="190"/>
        <v>340</v>
      </c>
      <c r="P443" s="2">
        <f t="shared" ca="1" si="190"/>
        <v>540</v>
      </c>
    </row>
    <row r="444" spans="1:16" s="2" customFormat="1" x14ac:dyDescent="0.25">
      <c r="A444" s="104" t="str">
        <f t="shared" ca="1" si="145"/>
        <v>341 &amp; 541</v>
      </c>
      <c r="B444" s="105"/>
      <c r="C444" s="39" t="s">
        <v>223</v>
      </c>
      <c r="D444" s="39">
        <f>10.764*26.12</f>
        <v>281.15568000000002</v>
      </c>
      <c r="E444" s="39">
        <v>0</v>
      </c>
      <c r="F444" s="39">
        <f t="shared" si="146"/>
        <v>449.84908800000005</v>
      </c>
      <c r="G444" s="104" t="str">
        <f t="shared" si="148"/>
        <v>3rd &amp; 5th Floor</v>
      </c>
      <c r="H444" s="105"/>
      <c r="I444" s="40"/>
      <c r="L444" s="2" t="str">
        <f t="shared" ca="1" si="149"/>
        <v>341 &amp; 541</v>
      </c>
      <c r="M444" s="2" t="s">
        <v>156</v>
      </c>
      <c r="N444" s="40">
        <f t="shared" ref="N444:P444" si="191">N443+1</f>
        <v>41</v>
      </c>
      <c r="O444" s="2">
        <f t="shared" ca="1" si="191"/>
        <v>341</v>
      </c>
      <c r="P444" s="2">
        <f t="shared" ca="1" si="191"/>
        <v>541</v>
      </c>
    </row>
    <row r="445" spans="1:16" s="2" customFormat="1" x14ac:dyDescent="0.25">
      <c r="A445" s="104" t="str">
        <f t="shared" ca="1" si="145"/>
        <v>342 &amp; 542</v>
      </c>
      <c r="B445" s="105"/>
      <c r="C445" s="39" t="s">
        <v>223</v>
      </c>
      <c r="D445" s="39">
        <f>10.764*26.12</f>
        <v>281.15568000000002</v>
      </c>
      <c r="E445" s="39">
        <v>0</v>
      </c>
      <c r="F445" s="39">
        <f t="shared" si="146"/>
        <v>449.84908800000005</v>
      </c>
      <c r="G445" s="104" t="str">
        <f t="shared" si="148"/>
        <v>3rd &amp; 5th Floor</v>
      </c>
      <c r="H445" s="105"/>
      <c r="I445" s="40"/>
      <c r="L445" s="2" t="str">
        <f t="shared" ca="1" si="149"/>
        <v>342 &amp; 542</v>
      </c>
      <c r="M445" s="2" t="s">
        <v>156</v>
      </c>
      <c r="N445" s="40">
        <f t="shared" ref="N445:P445" si="192">N444+1</f>
        <v>42</v>
      </c>
      <c r="O445" s="2">
        <f t="shared" ca="1" si="192"/>
        <v>342</v>
      </c>
      <c r="P445" s="2">
        <f t="shared" ca="1" si="192"/>
        <v>542</v>
      </c>
    </row>
    <row r="446" spans="1:16" s="2" customFormat="1" x14ac:dyDescent="0.25">
      <c r="A446" s="104" t="str">
        <f t="shared" ca="1" si="145"/>
        <v>343 &amp; 543</v>
      </c>
      <c r="B446" s="105"/>
      <c r="C446" s="39" t="s">
        <v>223</v>
      </c>
      <c r="D446" s="39">
        <f>10.764*24.72</f>
        <v>266.08607999999998</v>
      </c>
      <c r="E446" s="39">
        <v>0</v>
      </c>
      <c r="F446" s="39">
        <f t="shared" si="146"/>
        <v>425.737728</v>
      </c>
      <c r="G446" s="104" t="str">
        <f t="shared" si="148"/>
        <v>3rd &amp; 5th Floor</v>
      </c>
      <c r="H446" s="105"/>
      <c r="I446" s="40"/>
      <c r="L446" s="2" t="str">
        <f t="shared" ca="1" si="149"/>
        <v>343 &amp; 543</v>
      </c>
      <c r="M446" s="2" t="s">
        <v>156</v>
      </c>
      <c r="N446" s="40">
        <f t="shared" ref="N446:P446" si="193">N445+1</f>
        <v>43</v>
      </c>
      <c r="O446" s="2">
        <f t="shared" ca="1" si="193"/>
        <v>343</v>
      </c>
      <c r="P446" s="2">
        <f t="shared" ca="1" si="193"/>
        <v>543</v>
      </c>
    </row>
    <row r="447" spans="1:16" s="2" customFormat="1" x14ac:dyDescent="0.25">
      <c r="A447" s="104" t="str">
        <f t="shared" ca="1" si="145"/>
        <v>344 &amp; 544</v>
      </c>
      <c r="B447" s="105"/>
      <c r="C447" s="39" t="s">
        <v>223</v>
      </c>
      <c r="D447" s="39">
        <f t="shared" ref="D447:D448" si="194">10.764*24.72</f>
        <v>266.08607999999998</v>
      </c>
      <c r="E447" s="39">
        <v>0</v>
      </c>
      <c r="F447" s="39">
        <f t="shared" si="146"/>
        <v>425.737728</v>
      </c>
      <c r="G447" s="104" t="str">
        <f t="shared" si="148"/>
        <v>3rd &amp; 5th Floor</v>
      </c>
      <c r="H447" s="105"/>
      <c r="I447" s="40"/>
      <c r="L447" s="2" t="str">
        <f t="shared" ca="1" si="149"/>
        <v>344 &amp; 544</v>
      </c>
      <c r="M447" s="2" t="s">
        <v>156</v>
      </c>
      <c r="N447" s="40">
        <f t="shared" ref="N447:P447" si="195">N446+1</f>
        <v>44</v>
      </c>
      <c r="O447" s="2">
        <f t="shared" ca="1" si="195"/>
        <v>344</v>
      </c>
      <c r="P447" s="2">
        <f t="shared" ca="1" si="195"/>
        <v>544</v>
      </c>
    </row>
    <row r="448" spans="1:16" s="2" customFormat="1" x14ac:dyDescent="0.25">
      <c r="A448" s="104" t="str">
        <f t="shared" ca="1" si="145"/>
        <v>345 &amp; 545</v>
      </c>
      <c r="B448" s="105"/>
      <c r="C448" s="39" t="s">
        <v>223</v>
      </c>
      <c r="D448" s="39">
        <f t="shared" si="194"/>
        <v>266.08607999999998</v>
      </c>
      <c r="E448" s="39">
        <v>0</v>
      </c>
      <c r="F448" s="39">
        <f t="shared" si="146"/>
        <v>425.737728</v>
      </c>
      <c r="G448" s="104" t="str">
        <f t="shared" si="148"/>
        <v>3rd &amp; 5th Floor</v>
      </c>
      <c r="H448" s="105"/>
      <c r="I448" s="40"/>
      <c r="L448" s="2" t="str">
        <f t="shared" ca="1" si="149"/>
        <v>345 &amp; 545</v>
      </c>
      <c r="M448" s="2" t="s">
        <v>156</v>
      </c>
      <c r="N448" s="40">
        <f t="shared" ref="N448:P448" si="196">N447+1</f>
        <v>45</v>
      </c>
      <c r="O448" s="2">
        <f t="shared" ca="1" si="196"/>
        <v>345</v>
      </c>
      <c r="P448" s="2">
        <f t="shared" ca="1" si="196"/>
        <v>545</v>
      </c>
    </row>
    <row r="449" spans="1:16" s="2" customFormat="1" x14ac:dyDescent="0.25">
      <c r="A449" s="104" t="str">
        <f t="shared" ca="1" si="145"/>
        <v>346 &amp; 546</v>
      </c>
      <c r="B449" s="105"/>
      <c r="C449" s="39" t="s">
        <v>223</v>
      </c>
      <c r="D449" s="39">
        <f>10.764*46.68</f>
        <v>502.46351999999996</v>
      </c>
      <c r="E449" s="39">
        <v>0</v>
      </c>
      <c r="F449" s="39">
        <f t="shared" si="146"/>
        <v>803.94163200000003</v>
      </c>
      <c r="G449" s="104" t="str">
        <f t="shared" si="148"/>
        <v>3rd &amp; 5th Floor</v>
      </c>
      <c r="H449" s="105"/>
      <c r="I449" s="40"/>
      <c r="L449" s="2" t="str">
        <f t="shared" ca="1" si="149"/>
        <v>346 &amp; 546</v>
      </c>
      <c r="M449" s="2" t="s">
        <v>156</v>
      </c>
      <c r="N449" s="40">
        <f t="shared" ref="N449:P449" si="197">N448+1</f>
        <v>46</v>
      </c>
      <c r="O449" s="2">
        <f t="shared" ca="1" si="197"/>
        <v>346</v>
      </c>
      <c r="P449" s="2">
        <f t="shared" ca="1" si="197"/>
        <v>546</v>
      </c>
    </row>
    <row r="450" spans="1:16" s="2" customFormat="1" x14ac:dyDescent="0.25">
      <c r="A450" s="104" t="str">
        <f t="shared" ca="1" si="145"/>
        <v>347 &amp; 547</v>
      </c>
      <c r="B450" s="105"/>
      <c r="C450" s="39" t="s">
        <v>223</v>
      </c>
      <c r="D450" s="39">
        <f>10.764*30.08</f>
        <v>323.78111999999999</v>
      </c>
      <c r="E450" s="39">
        <v>0</v>
      </c>
      <c r="F450" s="39">
        <f t="shared" si="146"/>
        <v>518.04979200000002</v>
      </c>
      <c r="G450" s="104" t="str">
        <f t="shared" si="148"/>
        <v>3rd &amp; 5th Floor</v>
      </c>
      <c r="H450" s="105"/>
      <c r="I450" s="40"/>
      <c r="L450" s="2" t="str">
        <f t="shared" ca="1" si="149"/>
        <v>347 &amp; 547</v>
      </c>
      <c r="M450" s="2" t="s">
        <v>156</v>
      </c>
      <c r="N450" s="40">
        <f t="shared" ref="N450:P450" si="198">N449+1</f>
        <v>47</v>
      </c>
      <c r="O450" s="2">
        <f t="shared" ca="1" si="198"/>
        <v>347</v>
      </c>
      <c r="P450" s="2">
        <f t="shared" ca="1" si="198"/>
        <v>547</v>
      </c>
    </row>
    <row r="451" spans="1:16" s="2" customFormat="1" x14ac:dyDescent="0.25">
      <c r="A451" s="104" t="str">
        <f t="shared" ca="1" si="145"/>
        <v>348 &amp; 548</v>
      </c>
      <c r="B451" s="105"/>
      <c r="C451" s="39" t="s">
        <v>223</v>
      </c>
      <c r="D451" s="39">
        <f>10.764*30.24</f>
        <v>325.50335999999999</v>
      </c>
      <c r="E451" s="39">
        <v>0</v>
      </c>
      <c r="F451" s="39">
        <f t="shared" si="146"/>
        <v>520.80537600000002</v>
      </c>
      <c r="G451" s="104" t="str">
        <f t="shared" si="148"/>
        <v>3rd &amp; 5th Floor</v>
      </c>
      <c r="H451" s="105"/>
      <c r="I451" s="40"/>
      <c r="L451" s="2" t="str">
        <f t="shared" ca="1" si="149"/>
        <v>348 &amp; 548</v>
      </c>
      <c r="M451" s="2" t="s">
        <v>156</v>
      </c>
      <c r="N451" s="40">
        <f t="shared" ref="N451:P451" si="199">N450+1</f>
        <v>48</v>
      </c>
      <c r="O451" s="2">
        <f t="shared" ca="1" si="199"/>
        <v>348</v>
      </c>
      <c r="P451" s="2">
        <f t="shared" ca="1" si="199"/>
        <v>548</v>
      </c>
    </row>
    <row r="452" spans="1:16" s="2" customFormat="1" x14ac:dyDescent="0.25">
      <c r="A452" s="104" t="str">
        <f t="shared" ca="1" si="145"/>
        <v>349 &amp; 549</v>
      </c>
      <c r="B452" s="105"/>
      <c r="C452" s="39" t="s">
        <v>223</v>
      </c>
      <c r="D452" s="39">
        <f>10.764*45.41</f>
        <v>488.79323999999991</v>
      </c>
      <c r="E452" s="39">
        <v>0</v>
      </c>
      <c r="F452" s="39">
        <f t="shared" si="146"/>
        <v>782.06918399999995</v>
      </c>
      <c r="G452" s="104" t="str">
        <f t="shared" si="148"/>
        <v>3rd &amp; 5th Floor</v>
      </c>
      <c r="H452" s="105"/>
      <c r="I452" s="40"/>
      <c r="L452" s="2" t="str">
        <f t="shared" ca="1" si="149"/>
        <v>349 &amp; 549</v>
      </c>
      <c r="M452" s="2" t="s">
        <v>156</v>
      </c>
      <c r="N452" s="40">
        <f t="shared" ref="N452:P452" si="200">N451+1</f>
        <v>49</v>
      </c>
      <c r="O452" s="2">
        <f t="shared" ca="1" si="200"/>
        <v>349</v>
      </c>
      <c r="P452" s="2">
        <f t="shared" ca="1" si="200"/>
        <v>549</v>
      </c>
    </row>
    <row r="453" spans="1:16" s="2" customFormat="1" x14ac:dyDescent="0.25">
      <c r="A453" s="104" t="str">
        <f t="shared" ca="1" si="145"/>
        <v>350 &amp; 550</v>
      </c>
      <c r="B453" s="105"/>
      <c r="C453" s="39" t="s">
        <v>223</v>
      </c>
      <c r="D453" s="39">
        <f>10.764*44.07</f>
        <v>474.36947999999995</v>
      </c>
      <c r="E453" s="39">
        <v>0</v>
      </c>
      <c r="F453" s="39">
        <f t="shared" si="146"/>
        <v>758.99116800000002</v>
      </c>
      <c r="G453" s="104" t="str">
        <f t="shared" si="148"/>
        <v>3rd &amp; 5th Floor</v>
      </c>
      <c r="H453" s="105"/>
      <c r="I453" s="40"/>
      <c r="L453" s="2" t="str">
        <f t="shared" ca="1" si="149"/>
        <v>350 &amp; 550</v>
      </c>
      <c r="M453" s="2" t="s">
        <v>156</v>
      </c>
      <c r="N453" s="40">
        <f t="shared" ref="N453:P453" si="201">N452+1</f>
        <v>50</v>
      </c>
      <c r="O453" s="2">
        <f t="shared" ca="1" si="201"/>
        <v>350</v>
      </c>
      <c r="P453" s="2">
        <f t="shared" ca="1" si="201"/>
        <v>550</v>
      </c>
    </row>
    <row r="454" spans="1:16" s="2" customFormat="1" x14ac:dyDescent="0.25">
      <c r="A454" s="104" t="str">
        <f t="shared" ca="1" si="145"/>
        <v>351 &amp; 551</v>
      </c>
      <c r="B454" s="105"/>
      <c r="C454" s="39" t="s">
        <v>223</v>
      </c>
      <c r="D454" s="39">
        <f>10.764*45.41</f>
        <v>488.79323999999991</v>
      </c>
      <c r="E454" s="39">
        <v>0</v>
      </c>
      <c r="F454" s="39">
        <f t="shared" si="146"/>
        <v>782.06918399999995</v>
      </c>
      <c r="G454" s="104" t="str">
        <f t="shared" si="148"/>
        <v>3rd &amp; 5th Floor</v>
      </c>
      <c r="H454" s="105"/>
      <c r="I454" s="40"/>
      <c r="L454" s="2" t="str">
        <f t="shared" ca="1" si="149"/>
        <v>351 &amp; 551</v>
      </c>
      <c r="M454" s="2" t="s">
        <v>156</v>
      </c>
      <c r="N454" s="40">
        <f t="shared" ref="N454:P454" si="202">N453+1</f>
        <v>51</v>
      </c>
      <c r="O454" s="2">
        <f t="shared" ca="1" si="202"/>
        <v>351</v>
      </c>
      <c r="P454" s="2">
        <f t="shared" ca="1" si="202"/>
        <v>551</v>
      </c>
    </row>
    <row r="455" spans="1:16" s="2" customFormat="1" x14ac:dyDescent="0.25">
      <c r="A455" s="104" t="str">
        <f t="shared" ca="1" si="145"/>
        <v>352 &amp; 552</v>
      </c>
      <c r="B455" s="105"/>
      <c r="C455" s="39" t="s">
        <v>223</v>
      </c>
      <c r="D455" s="71">
        <f>10.764*47.92</f>
        <v>515.81088</v>
      </c>
      <c r="E455" s="39">
        <v>0</v>
      </c>
      <c r="F455" s="39">
        <f t="shared" si="146"/>
        <v>825.29740800000002</v>
      </c>
      <c r="G455" s="104" t="str">
        <f t="shared" si="148"/>
        <v>3rd &amp; 5th Floor</v>
      </c>
      <c r="H455" s="105"/>
      <c r="I455" s="40"/>
      <c r="L455" s="2" t="str">
        <f t="shared" ca="1" si="149"/>
        <v>352 &amp; 552</v>
      </c>
      <c r="M455" s="2" t="s">
        <v>156</v>
      </c>
      <c r="N455" s="40">
        <f t="shared" ref="N455:P455" si="203">N454+1</f>
        <v>52</v>
      </c>
      <c r="O455" s="2">
        <f t="shared" ca="1" si="203"/>
        <v>352</v>
      </c>
      <c r="P455" s="2">
        <f t="shared" ca="1" si="203"/>
        <v>552</v>
      </c>
    </row>
    <row r="456" spans="1:16" s="2" customFormat="1" x14ac:dyDescent="0.25">
      <c r="A456" s="104" t="str">
        <f t="shared" ca="1" si="145"/>
        <v>353 &amp; 553</v>
      </c>
      <c r="B456" s="105"/>
      <c r="C456" s="39" t="s">
        <v>223</v>
      </c>
      <c r="D456" s="71">
        <f t="shared" ref="D456:D459" si="204">10.764*47.92</f>
        <v>515.81088</v>
      </c>
      <c r="E456" s="39">
        <v>0</v>
      </c>
      <c r="F456" s="39">
        <f t="shared" si="146"/>
        <v>825.29740800000002</v>
      </c>
      <c r="G456" s="104" t="str">
        <f t="shared" si="148"/>
        <v>3rd &amp; 5th Floor</v>
      </c>
      <c r="H456" s="105"/>
      <c r="I456" s="40"/>
      <c r="L456" s="2" t="str">
        <f t="shared" ca="1" si="149"/>
        <v>353 &amp; 553</v>
      </c>
      <c r="M456" s="2" t="s">
        <v>156</v>
      </c>
      <c r="N456" s="40">
        <f t="shared" ref="N456:P456" si="205">N455+1</f>
        <v>53</v>
      </c>
      <c r="O456" s="2">
        <f t="shared" ca="1" si="205"/>
        <v>353</v>
      </c>
      <c r="P456" s="2">
        <f t="shared" ca="1" si="205"/>
        <v>553</v>
      </c>
    </row>
    <row r="457" spans="1:16" s="2" customFormat="1" x14ac:dyDescent="0.25">
      <c r="A457" s="104" t="str">
        <f t="shared" ca="1" si="145"/>
        <v>354 &amp; 554</v>
      </c>
      <c r="B457" s="105"/>
      <c r="C457" s="39" t="s">
        <v>223</v>
      </c>
      <c r="D457" s="71">
        <f t="shared" si="204"/>
        <v>515.81088</v>
      </c>
      <c r="E457" s="39">
        <v>0</v>
      </c>
      <c r="F457" s="39">
        <f t="shared" si="146"/>
        <v>825.29740800000002</v>
      </c>
      <c r="G457" s="104" t="str">
        <f t="shared" si="148"/>
        <v>3rd &amp; 5th Floor</v>
      </c>
      <c r="H457" s="105"/>
      <c r="I457" s="40"/>
      <c r="L457" s="2" t="str">
        <f t="shared" ca="1" si="149"/>
        <v>354 &amp; 554</v>
      </c>
      <c r="M457" s="2" t="s">
        <v>156</v>
      </c>
      <c r="N457" s="40">
        <f t="shared" ref="N457:P457" si="206">N456+1</f>
        <v>54</v>
      </c>
      <c r="O457" s="2">
        <f t="shared" ca="1" si="206"/>
        <v>354</v>
      </c>
      <c r="P457" s="2">
        <f t="shared" ca="1" si="206"/>
        <v>554</v>
      </c>
    </row>
    <row r="458" spans="1:16" s="2" customFormat="1" x14ac:dyDescent="0.25">
      <c r="A458" s="104" t="str">
        <f t="shared" ca="1" si="145"/>
        <v>355 &amp; 555</v>
      </c>
      <c r="B458" s="105"/>
      <c r="C458" s="39" t="s">
        <v>223</v>
      </c>
      <c r="D458" s="71">
        <f t="shared" si="204"/>
        <v>515.81088</v>
      </c>
      <c r="E458" s="39">
        <v>0</v>
      </c>
      <c r="F458" s="39">
        <f t="shared" si="146"/>
        <v>825.29740800000002</v>
      </c>
      <c r="G458" s="104" t="str">
        <f t="shared" si="148"/>
        <v>3rd &amp; 5th Floor</v>
      </c>
      <c r="H458" s="105"/>
      <c r="I458" s="40"/>
      <c r="L458" s="2" t="str">
        <f t="shared" ca="1" si="149"/>
        <v>355 &amp; 555</v>
      </c>
      <c r="M458" s="2" t="s">
        <v>156</v>
      </c>
      <c r="N458" s="40">
        <f t="shared" ref="N458:P458" si="207">N457+1</f>
        <v>55</v>
      </c>
      <c r="O458" s="2">
        <f t="shared" ca="1" si="207"/>
        <v>355</v>
      </c>
      <c r="P458" s="2">
        <f t="shared" ca="1" si="207"/>
        <v>555</v>
      </c>
    </row>
    <row r="459" spans="1:16" s="2" customFormat="1" x14ac:dyDescent="0.25">
      <c r="A459" s="104" t="str">
        <f t="shared" ca="1" si="145"/>
        <v>356 &amp; 556</v>
      </c>
      <c r="B459" s="105"/>
      <c r="C459" s="39" t="s">
        <v>223</v>
      </c>
      <c r="D459" s="71">
        <f t="shared" si="204"/>
        <v>515.81088</v>
      </c>
      <c r="E459" s="39">
        <v>0</v>
      </c>
      <c r="F459" s="39">
        <f t="shared" si="146"/>
        <v>825.29740800000002</v>
      </c>
      <c r="G459" s="104" t="str">
        <f t="shared" si="148"/>
        <v>3rd &amp; 5th Floor</v>
      </c>
      <c r="H459" s="105"/>
      <c r="I459" s="40"/>
      <c r="L459" s="2" t="str">
        <f t="shared" ca="1" si="149"/>
        <v>356 &amp; 556</v>
      </c>
      <c r="M459" s="2" t="s">
        <v>156</v>
      </c>
      <c r="N459" s="40">
        <f t="shared" ref="N459:P459" si="208">N458+1</f>
        <v>56</v>
      </c>
      <c r="O459" s="2">
        <f t="shared" ca="1" si="208"/>
        <v>356</v>
      </c>
      <c r="P459" s="2">
        <f t="shared" ca="1" si="208"/>
        <v>556</v>
      </c>
    </row>
    <row r="460" spans="1:16" s="2" customFormat="1" x14ac:dyDescent="0.25">
      <c r="A460" s="104" t="str">
        <f t="shared" ca="1" si="145"/>
        <v>357 &amp; 557</v>
      </c>
      <c r="B460" s="105"/>
      <c r="C460" s="39" t="s">
        <v>223</v>
      </c>
      <c r="D460" s="39">
        <f>10.764*45.91</f>
        <v>494.17523999999992</v>
      </c>
      <c r="E460" s="39">
        <v>0</v>
      </c>
      <c r="F460" s="39">
        <f t="shared" si="146"/>
        <v>790.68038399999989</v>
      </c>
      <c r="G460" s="104" t="str">
        <f t="shared" si="148"/>
        <v>3rd &amp; 5th Floor</v>
      </c>
      <c r="H460" s="105"/>
      <c r="I460" s="40"/>
      <c r="L460" s="2" t="str">
        <f t="shared" ca="1" si="149"/>
        <v>357 &amp; 557</v>
      </c>
      <c r="M460" s="2" t="s">
        <v>156</v>
      </c>
      <c r="N460" s="40">
        <f t="shared" ref="N460:P460" si="209">N459+1</f>
        <v>57</v>
      </c>
      <c r="O460" s="2">
        <f t="shared" ca="1" si="209"/>
        <v>357</v>
      </c>
      <c r="P460" s="2">
        <f t="shared" ca="1" si="209"/>
        <v>557</v>
      </c>
    </row>
    <row r="461" spans="1:16" s="2" customFormat="1" x14ac:dyDescent="0.25">
      <c r="A461" s="104" t="str">
        <f t="shared" ca="1" si="145"/>
        <v>358 &amp; 558</v>
      </c>
      <c r="B461" s="105"/>
      <c r="C461" s="39" t="s">
        <v>223</v>
      </c>
      <c r="D461" s="39">
        <f>10.764*47.59</f>
        <v>512.25876000000005</v>
      </c>
      <c r="E461" s="39">
        <v>0</v>
      </c>
      <c r="F461" s="39">
        <f t="shared" si="146"/>
        <v>819.61401600000011</v>
      </c>
      <c r="G461" s="104" t="str">
        <f t="shared" si="148"/>
        <v>3rd &amp; 5th Floor</v>
      </c>
      <c r="H461" s="105"/>
      <c r="I461" s="40"/>
      <c r="L461" s="2" t="str">
        <f t="shared" ca="1" si="149"/>
        <v>358 &amp; 558</v>
      </c>
      <c r="M461" s="2" t="s">
        <v>156</v>
      </c>
      <c r="N461" s="40">
        <f t="shared" ref="N461:P461" si="210">N460+1</f>
        <v>58</v>
      </c>
      <c r="O461" s="2">
        <f t="shared" ca="1" si="210"/>
        <v>358</v>
      </c>
      <c r="P461" s="2">
        <f t="shared" ca="1" si="210"/>
        <v>558</v>
      </c>
    </row>
    <row r="462" spans="1:16" s="2" customFormat="1" x14ac:dyDescent="0.25">
      <c r="A462" s="104" t="str">
        <f t="shared" ca="1" si="145"/>
        <v>359 &amp; 559</v>
      </c>
      <c r="B462" s="105"/>
      <c r="C462" s="39" t="s">
        <v>223</v>
      </c>
      <c r="D462" s="39">
        <f t="shared" ref="D462:D472" si="211">10.764*47.59</f>
        <v>512.25876000000005</v>
      </c>
      <c r="E462" s="39">
        <v>0</v>
      </c>
      <c r="F462" s="39">
        <f t="shared" si="146"/>
        <v>819.61401600000011</v>
      </c>
      <c r="G462" s="104" t="str">
        <f t="shared" si="148"/>
        <v>3rd &amp; 5th Floor</v>
      </c>
      <c r="H462" s="105"/>
      <c r="I462" s="40"/>
      <c r="L462" s="2" t="str">
        <f t="shared" ca="1" si="149"/>
        <v>359 &amp; 559</v>
      </c>
      <c r="M462" s="2" t="s">
        <v>156</v>
      </c>
      <c r="N462" s="40">
        <f t="shared" ref="N462:P462" si="212">N461+1</f>
        <v>59</v>
      </c>
      <c r="O462" s="2">
        <f t="shared" ca="1" si="212"/>
        <v>359</v>
      </c>
      <c r="P462" s="2">
        <f t="shared" ca="1" si="212"/>
        <v>559</v>
      </c>
    </row>
    <row r="463" spans="1:16" s="2" customFormat="1" x14ac:dyDescent="0.25">
      <c r="A463" s="104" t="str">
        <f t="shared" ca="1" si="145"/>
        <v>360 &amp; 560</v>
      </c>
      <c r="B463" s="105"/>
      <c r="C463" s="39" t="s">
        <v>223</v>
      </c>
      <c r="D463" s="39">
        <f t="shared" si="211"/>
        <v>512.25876000000005</v>
      </c>
      <c r="E463" s="39">
        <v>0</v>
      </c>
      <c r="F463" s="39">
        <f t="shared" si="146"/>
        <v>819.61401600000011</v>
      </c>
      <c r="G463" s="104" t="str">
        <f t="shared" si="148"/>
        <v>3rd &amp; 5th Floor</v>
      </c>
      <c r="H463" s="105"/>
      <c r="I463" s="40"/>
      <c r="L463" s="2" t="str">
        <f t="shared" ca="1" si="149"/>
        <v>360 &amp; 560</v>
      </c>
      <c r="M463" s="2" t="s">
        <v>156</v>
      </c>
      <c r="N463" s="40">
        <f t="shared" ref="N463:P463" si="213">N462+1</f>
        <v>60</v>
      </c>
      <c r="O463" s="2">
        <f t="shared" ca="1" si="213"/>
        <v>360</v>
      </c>
      <c r="P463" s="2">
        <f t="shared" ca="1" si="213"/>
        <v>560</v>
      </c>
    </row>
    <row r="464" spans="1:16" s="2" customFormat="1" x14ac:dyDescent="0.25">
      <c r="A464" s="104" t="str">
        <f t="shared" ca="1" si="145"/>
        <v>361 &amp; 561</v>
      </c>
      <c r="B464" s="105"/>
      <c r="C464" s="39" t="s">
        <v>223</v>
      </c>
      <c r="D464" s="39">
        <f t="shared" si="211"/>
        <v>512.25876000000005</v>
      </c>
      <c r="E464" s="39">
        <v>0</v>
      </c>
      <c r="F464" s="39">
        <f t="shared" si="146"/>
        <v>819.61401600000011</v>
      </c>
      <c r="G464" s="104" t="str">
        <f t="shared" si="148"/>
        <v>3rd &amp; 5th Floor</v>
      </c>
      <c r="H464" s="105"/>
      <c r="I464" s="40"/>
      <c r="L464" s="2" t="str">
        <f t="shared" ca="1" si="149"/>
        <v>361 &amp; 561</v>
      </c>
      <c r="M464" s="2" t="s">
        <v>156</v>
      </c>
      <c r="N464" s="40">
        <f t="shared" ref="N464:P464" si="214">N463+1</f>
        <v>61</v>
      </c>
      <c r="O464" s="2">
        <f t="shared" ca="1" si="214"/>
        <v>361</v>
      </c>
      <c r="P464" s="2">
        <f t="shared" ca="1" si="214"/>
        <v>561</v>
      </c>
    </row>
    <row r="465" spans="1:16" s="2" customFormat="1" x14ac:dyDescent="0.25">
      <c r="A465" s="104" t="str">
        <f t="shared" ca="1" si="145"/>
        <v>362 &amp; 562</v>
      </c>
      <c r="B465" s="105"/>
      <c r="C465" s="39" t="s">
        <v>223</v>
      </c>
      <c r="D465" s="39">
        <f t="shared" si="211"/>
        <v>512.25876000000005</v>
      </c>
      <c r="E465" s="39">
        <v>0</v>
      </c>
      <c r="F465" s="39">
        <f t="shared" si="146"/>
        <v>819.61401600000011</v>
      </c>
      <c r="G465" s="104" t="str">
        <f t="shared" si="148"/>
        <v>3rd &amp; 5th Floor</v>
      </c>
      <c r="H465" s="105"/>
      <c r="I465" s="40"/>
      <c r="L465" s="2" t="str">
        <f t="shared" ca="1" si="149"/>
        <v>362 &amp; 562</v>
      </c>
      <c r="M465" s="2" t="s">
        <v>156</v>
      </c>
      <c r="N465" s="40">
        <f t="shared" ref="N465:P465" si="215">N464+1</f>
        <v>62</v>
      </c>
      <c r="O465" s="2">
        <f t="shared" ca="1" si="215"/>
        <v>362</v>
      </c>
      <c r="P465" s="2">
        <f t="shared" ca="1" si="215"/>
        <v>562</v>
      </c>
    </row>
    <row r="466" spans="1:16" s="2" customFormat="1" x14ac:dyDescent="0.25">
      <c r="A466" s="104" t="str">
        <f t="shared" ca="1" si="145"/>
        <v>363 &amp; 563</v>
      </c>
      <c r="B466" s="105"/>
      <c r="C466" s="39" t="s">
        <v>223</v>
      </c>
      <c r="D466" s="39">
        <f t="shared" si="211"/>
        <v>512.25876000000005</v>
      </c>
      <c r="E466" s="39">
        <v>0</v>
      </c>
      <c r="F466" s="39">
        <f t="shared" si="146"/>
        <v>819.61401600000011</v>
      </c>
      <c r="G466" s="104" t="str">
        <f t="shared" si="148"/>
        <v>3rd &amp; 5th Floor</v>
      </c>
      <c r="H466" s="105"/>
      <c r="I466" s="40"/>
      <c r="L466" s="2" t="str">
        <f t="shared" ca="1" si="149"/>
        <v>363 &amp; 563</v>
      </c>
      <c r="M466" s="2" t="s">
        <v>156</v>
      </c>
      <c r="N466" s="40">
        <f t="shared" ref="N466:P466" si="216">N465+1</f>
        <v>63</v>
      </c>
      <c r="O466" s="2">
        <f t="shared" ca="1" si="216"/>
        <v>363</v>
      </c>
      <c r="P466" s="2">
        <f t="shared" ca="1" si="216"/>
        <v>563</v>
      </c>
    </row>
    <row r="467" spans="1:16" s="2" customFormat="1" x14ac:dyDescent="0.25">
      <c r="A467" s="104" t="str">
        <f t="shared" ca="1" si="145"/>
        <v>364 &amp; 564</v>
      </c>
      <c r="B467" s="105"/>
      <c r="C467" s="39" t="s">
        <v>223</v>
      </c>
      <c r="D467" s="39">
        <f t="shared" si="211"/>
        <v>512.25876000000005</v>
      </c>
      <c r="E467" s="39">
        <v>0</v>
      </c>
      <c r="F467" s="39">
        <f t="shared" si="146"/>
        <v>819.61401600000011</v>
      </c>
      <c r="G467" s="104" t="str">
        <f t="shared" si="148"/>
        <v>3rd &amp; 5th Floor</v>
      </c>
      <c r="H467" s="105"/>
      <c r="I467" s="40"/>
      <c r="L467" s="2" t="str">
        <f t="shared" ca="1" si="149"/>
        <v>364 &amp; 564</v>
      </c>
      <c r="M467" s="2" t="s">
        <v>156</v>
      </c>
      <c r="N467" s="40">
        <f t="shared" ref="N467:P467" si="217">N466+1</f>
        <v>64</v>
      </c>
      <c r="O467" s="2">
        <f t="shared" ca="1" si="217"/>
        <v>364</v>
      </c>
      <c r="P467" s="2">
        <f t="shared" ca="1" si="217"/>
        <v>564</v>
      </c>
    </row>
    <row r="468" spans="1:16" s="2" customFormat="1" x14ac:dyDescent="0.25">
      <c r="A468" s="104" t="str">
        <f t="shared" ref="A468:A477" ca="1" si="218">L468</f>
        <v>365 &amp; 565</v>
      </c>
      <c r="B468" s="105"/>
      <c r="C468" s="39" t="s">
        <v>223</v>
      </c>
      <c r="D468" s="39">
        <f t="shared" si="211"/>
        <v>512.25876000000005</v>
      </c>
      <c r="E468" s="39">
        <v>0</v>
      </c>
      <c r="F468" s="39">
        <f t="shared" ref="F468:F477" si="219">D468*(($F$115)+1)+E468</f>
        <v>819.61401600000011</v>
      </c>
      <c r="G468" s="104" t="str">
        <f t="shared" si="148"/>
        <v>3rd &amp; 5th Floor</v>
      </c>
      <c r="H468" s="105"/>
      <c r="I468" s="40"/>
      <c r="L468" s="2" t="str">
        <f t="shared" ca="1" si="149"/>
        <v>365 &amp; 565</v>
      </c>
      <c r="M468" s="2" t="s">
        <v>156</v>
      </c>
      <c r="N468" s="40">
        <f t="shared" ref="N468:P468" si="220">N467+1</f>
        <v>65</v>
      </c>
      <c r="O468" s="2">
        <f t="shared" ca="1" si="220"/>
        <v>365</v>
      </c>
      <c r="P468" s="2">
        <f t="shared" ca="1" si="220"/>
        <v>565</v>
      </c>
    </row>
    <row r="469" spans="1:16" s="2" customFormat="1" x14ac:dyDescent="0.25">
      <c r="A469" s="104" t="str">
        <f t="shared" ca="1" si="218"/>
        <v>366 &amp; 566</v>
      </c>
      <c r="B469" s="105"/>
      <c r="C469" s="39" t="s">
        <v>223</v>
      </c>
      <c r="D469" s="39">
        <f t="shared" si="211"/>
        <v>512.25876000000005</v>
      </c>
      <c r="E469" s="39">
        <v>0</v>
      </c>
      <c r="F469" s="39">
        <f t="shared" si="219"/>
        <v>819.61401600000011</v>
      </c>
      <c r="G469" s="104" t="str">
        <f t="shared" ref="G469:G477" si="221">G468</f>
        <v>3rd &amp; 5th Floor</v>
      </c>
      <c r="H469" s="105"/>
      <c r="I469" s="40"/>
      <c r="L469" s="2" t="str">
        <f t="shared" ref="L469:L477" ca="1" si="222">O469&amp;""&amp;M469&amp;""&amp;P469</f>
        <v>366 &amp; 566</v>
      </c>
      <c r="M469" s="2" t="s">
        <v>156</v>
      </c>
      <c r="N469" s="40">
        <f t="shared" ref="N469:P469" si="223">N468+1</f>
        <v>66</v>
      </c>
      <c r="O469" s="2">
        <f t="shared" ca="1" si="223"/>
        <v>366</v>
      </c>
      <c r="P469" s="2">
        <f t="shared" ca="1" si="223"/>
        <v>566</v>
      </c>
    </row>
    <row r="470" spans="1:16" s="2" customFormat="1" x14ac:dyDescent="0.25">
      <c r="A470" s="104" t="str">
        <f t="shared" ca="1" si="218"/>
        <v>367 &amp; 567</v>
      </c>
      <c r="B470" s="105"/>
      <c r="C470" s="39" t="s">
        <v>223</v>
      </c>
      <c r="D470" s="39">
        <f t="shared" si="211"/>
        <v>512.25876000000005</v>
      </c>
      <c r="E470" s="39">
        <v>0</v>
      </c>
      <c r="F470" s="39">
        <f t="shared" si="219"/>
        <v>819.61401600000011</v>
      </c>
      <c r="G470" s="104" t="str">
        <f t="shared" si="221"/>
        <v>3rd &amp; 5th Floor</v>
      </c>
      <c r="H470" s="105"/>
      <c r="I470" s="40"/>
      <c r="L470" s="2" t="str">
        <f t="shared" ca="1" si="222"/>
        <v>367 &amp; 567</v>
      </c>
      <c r="M470" s="2" t="s">
        <v>156</v>
      </c>
      <c r="N470" s="40">
        <f t="shared" ref="N470:P470" si="224">N469+1</f>
        <v>67</v>
      </c>
      <c r="O470" s="2">
        <f t="shared" ca="1" si="224"/>
        <v>367</v>
      </c>
      <c r="P470" s="2">
        <f t="shared" ca="1" si="224"/>
        <v>567</v>
      </c>
    </row>
    <row r="471" spans="1:16" s="2" customFormat="1" x14ac:dyDescent="0.25">
      <c r="A471" s="104" t="str">
        <f t="shared" ca="1" si="218"/>
        <v>368 &amp; 568</v>
      </c>
      <c r="B471" s="105"/>
      <c r="C471" s="39" t="s">
        <v>223</v>
      </c>
      <c r="D471" s="39">
        <f t="shared" si="211"/>
        <v>512.25876000000005</v>
      </c>
      <c r="E471" s="39">
        <v>0</v>
      </c>
      <c r="F471" s="39">
        <f t="shared" si="219"/>
        <v>819.61401600000011</v>
      </c>
      <c r="G471" s="104" t="str">
        <f t="shared" si="221"/>
        <v>3rd &amp; 5th Floor</v>
      </c>
      <c r="H471" s="105"/>
      <c r="I471" s="40"/>
      <c r="L471" s="2" t="str">
        <f t="shared" ca="1" si="222"/>
        <v>368 &amp; 568</v>
      </c>
      <c r="M471" s="2" t="s">
        <v>156</v>
      </c>
      <c r="N471" s="40">
        <f t="shared" ref="N471:P471" si="225">N470+1</f>
        <v>68</v>
      </c>
      <c r="O471" s="2">
        <f t="shared" ca="1" si="225"/>
        <v>368</v>
      </c>
      <c r="P471" s="2">
        <f t="shared" ca="1" si="225"/>
        <v>568</v>
      </c>
    </row>
    <row r="472" spans="1:16" s="2" customFormat="1" x14ac:dyDescent="0.25">
      <c r="A472" s="104" t="str">
        <f t="shared" ca="1" si="218"/>
        <v>369 &amp; 569</v>
      </c>
      <c r="B472" s="105"/>
      <c r="C472" s="39" t="s">
        <v>223</v>
      </c>
      <c r="D472" s="39">
        <f t="shared" si="211"/>
        <v>512.25876000000005</v>
      </c>
      <c r="E472" s="39">
        <v>0</v>
      </c>
      <c r="F472" s="39">
        <f t="shared" si="219"/>
        <v>819.61401600000011</v>
      </c>
      <c r="G472" s="104" t="str">
        <f t="shared" si="221"/>
        <v>3rd &amp; 5th Floor</v>
      </c>
      <c r="H472" s="105"/>
      <c r="I472" s="40"/>
      <c r="L472" s="2" t="str">
        <f t="shared" ca="1" si="222"/>
        <v>369 &amp; 569</v>
      </c>
      <c r="M472" s="2" t="s">
        <v>156</v>
      </c>
      <c r="N472" s="40">
        <f t="shared" ref="N472:P472" si="226">N471+1</f>
        <v>69</v>
      </c>
      <c r="O472" s="2">
        <f t="shared" ca="1" si="226"/>
        <v>369</v>
      </c>
      <c r="P472" s="2">
        <f t="shared" ca="1" si="226"/>
        <v>569</v>
      </c>
    </row>
    <row r="473" spans="1:16" s="2" customFormat="1" x14ac:dyDescent="0.25">
      <c r="A473" s="104" t="str">
        <f t="shared" ca="1" si="218"/>
        <v>370 &amp; 570</v>
      </c>
      <c r="B473" s="105"/>
      <c r="C473" s="39" t="s">
        <v>223</v>
      </c>
      <c r="D473" s="39">
        <f>10.764*46.59</f>
        <v>501.49475999999999</v>
      </c>
      <c r="E473" s="39">
        <v>0</v>
      </c>
      <c r="F473" s="39">
        <f t="shared" si="219"/>
        <v>802.391616</v>
      </c>
      <c r="G473" s="104" t="str">
        <f t="shared" si="221"/>
        <v>3rd &amp; 5th Floor</v>
      </c>
      <c r="H473" s="105"/>
      <c r="I473" s="40"/>
      <c r="L473" s="2" t="str">
        <f t="shared" ca="1" si="222"/>
        <v>370 &amp; 570</v>
      </c>
      <c r="M473" s="2" t="s">
        <v>156</v>
      </c>
      <c r="N473" s="40">
        <f t="shared" ref="N473:P473" si="227">N472+1</f>
        <v>70</v>
      </c>
      <c r="O473" s="2">
        <f t="shared" ca="1" si="227"/>
        <v>370</v>
      </c>
      <c r="P473" s="2">
        <f t="shared" ca="1" si="227"/>
        <v>570</v>
      </c>
    </row>
    <row r="474" spans="1:16" s="2" customFormat="1" x14ac:dyDescent="0.25">
      <c r="A474" s="104" t="str">
        <f t="shared" ca="1" si="218"/>
        <v>371 &amp; 571</v>
      </c>
      <c r="B474" s="105"/>
      <c r="C474" s="39" t="s">
        <v>223</v>
      </c>
      <c r="D474" s="39">
        <f t="shared" ref="D474:D477" si="228">10.764*46.59</f>
        <v>501.49475999999999</v>
      </c>
      <c r="E474" s="39">
        <v>0</v>
      </c>
      <c r="F474" s="39">
        <f t="shared" si="219"/>
        <v>802.391616</v>
      </c>
      <c r="G474" s="104" t="str">
        <f t="shared" si="221"/>
        <v>3rd &amp; 5th Floor</v>
      </c>
      <c r="H474" s="105"/>
      <c r="I474" s="40"/>
      <c r="L474" s="2" t="str">
        <f t="shared" ca="1" si="222"/>
        <v>371 &amp; 571</v>
      </c>
      <c r="M474" s="2" t="s">
        <v>156</v>
      </c>
      <c r="N474" s="40">
        <f t="shared" ref="N474:P474" si="229">N473+1</f>
        <v>71</v>
      </c>
      <c r="O474" s="2">
        <f t="shared" ca="1" si="229"/>
        <v>371</v>
      </c>
      <c r="P474" s="2">
        <f t="shared" ca="1" si="229"/>
        <v>571</v>
      </c>
    </row>
    <row r="475" spans="1:16" s="2" customFormat="1" x14ac:dyDescent="0.25">
      <c r="A475" s="104" t="str">
        <f t="shared" ca="1" si="218"/>
        <v>372 &amp; 572</v>
      </c>
      <c r="B475" s="105"/>
      <c r="C475" s="39" t="s">
        <v>223</v>
      </c>
      <c r="D475" s="39">
        <f t="shared" si="228"/>
        <v>501.49475999999999</v>
      </c>
      <c r="E475" s="39">
        <v>0</v>
      </c>
      <c r="F475" s="39">
        <f t="shared" si="219"/>
        <v>802.391616</v>
      </c>
      <c r="G475" s="104" t="str">
        <f t="shared" si="221"/>
        <v>3rd &amp; 5th Floor</v>
      </c>
      <c r="H475" s="105"/>
      <c r="I475" s="40"/>
      <c r="L475" s="2" t="str">
        <f t="shared" ca="1" si="222"/>
        <v>372 &amp; 572</v>
      </c>
      <c r="M475" s="2" t="s">
        <v>156</v>
      </c>
      <c r="N475" s="40">
        <f t="shared" ref="N475:P475" si="230">N474+1</f>
        <v>72</v>
      </c>
      <c r="O475" s="2">
        <f t="shared" ca="1" si="230"/>
        <v>372</v>
      </c>
      <c r="P475" s="2">
        <f t="shared" ca="1" si="230"/>
        <v>572</v>
      </c>
    </row>
    <row r="476" spans="1:16" s="2" customFormat="1" x14ac:dyDescent="0.25">
      <c r="A476" s="104" t="str">
        <f t="shared" ca="1" si="218"/>
        <v>373 &amp; 573</v>
      </c>
      <c r="B476" s="105"/>
      <c r="C476" s="39" t="s">
        <v>223</v>
      </c>
      <c r="D476" s="39">
        <f t="shared" si="228"/>
        <v>501.49475999999999</v>
      </c>
      <c r="E476" s="39">
        <v>0</v>
      </c>
      <c r="F476" s="39">
        <f t="shared" si="219"/>
        <v>802.391616</v>
      </c>
      <c r="G476" s="104" t="str">
        <f t="shared" si="221"/>
        <v>3rd &amp; 5th Floor</v>
      </c>
      <c r="H476" s="105"/>
      <c r="I476" s="40"/>
      <c r="L476" s="2" t="str">
        <f t="shared" ca="1" si="222"/>
        <v>373 &amp; 573</v>
      </c>
      <c r="M476" s="2" t="s">
        <v>156</v>
      </c>
      <c r="N476" s="40">
        <f t="shared" ref="N476:P476" si="231">N475+1</f>
        <v>73</v>
      </c>
      <c r="O476" s="2">
        <f t="shared" ca="1" si="231"/>
        <v>373</v>
      </c>
      <c r="P476" s="2">
        <f t="shared" ca="1" si="231"/>
        <v>573</v>
      </c>
    </row>
    <row r="477" spans="1:16" s="2" customFormat="1" x14ac:dyDescent="0.25">
      <c r="A477" s="104" t="str">
        <f t="shared" ca="1" si="218"/>
        <v>374 &amp; 574</v>
      </c>
      <c r="B477" s="105"/>
      <c r="C477" s="39" t="s">
        <v>223</v>
      </c>
      <c r="D477" s="39">
        <f t="shared" si="228"/>
        <v>501.49475999999999</v>
      </c>
      <c r="E477" s="39">
        <v>0</v>
      </c>
      <c r="F477" s="39">
        <f t="shared" si="219"/>
        <v>802.391616</v>
      </c>
      <c r="G477" s="104" t="str">
        <f t="shared" si="221"/>
        <v>3rd &amp; 5th Floor</v>
      </c>
      <c r="H477" s="105"/>
      <c r="I477" s="40"/>
      <c r="L477" s="2" t="str">
        <f t="shared" ca="1" si="222"/>
        <v>374 &amp; 574</v>
      </c>
      <c r="M477" s="2" t="s">
        <v>156</v>
      </c>
      <c r="N477" s="40">
        <f t="shared" ref="N477:P477" si="232">N476+1</f>
        <v>74</v>
      </c>
      <c r="O477" s="2">
        <f t="shared" ca="1" si="232"/>
        <v>374</v>
      </c>
      <c r="P477" s="2">
        <f t="shared" ca="1" si="232"/>
        <v>574</v>
      </c>
    </row>
    <row r="478" spans="1:16" s="1" customFormat="1" x14ac:dyDescent="0.25">
      <c r="A478" s="224" t="s">
        <v>76</v>
      </c>
      <c r="B478" s="224"/>
      <c r="C478" s="224"/>
      <c r="D478" s="224"/>
      <c r="E478" s="224"/>
      <c r="F478" s="224"/>
      <c r="G478" s="224"/>
      <c r="H478" s="224"/>
    </row>
    <row r="479" spans="1:16" s="1" customFormat="1" ht="32.25" customHeight="1" x14ac:dyDescent="0.25">
      <c r="A479" s="45">
        <v>1</v>
      </c>
      <c r="B479" s="101" t="s">
        <v>266</v>
      </c>
      <c r="C479" s="102"/>
      <c r="D479" s="102"/>
      <c r="E479" s="102"/>
      <c r="F479" s="102"/>
      <c r="G479" s="102"/>
      <c r="H479" s="103"/>
      <c r="I479" s="100" t="s">
        <v>260</v>
      </c>
    </row>
    <row r="480" spans="1:16" s="1" customFormat="1" x14ac:dyDescent="0.25">
      <c r="A480" s="45">
        <v>2</v>
      </c>
      <c r="B480" s="101" t="s">
        <v>215</v>
      </c>
      <c r="C480" s="102"/>
      <c r="D480" s="102"/>
      <c r="E480" s="102"/>
      <c r="F480" s="102"/>
      <c r="G480" s="102"/>
      <c r="H480" s="103"/>
    </row>
    <row r="481" spans="1:9" s="1" customFormat="1" x14ac:dyDescent="0.25">
      <c r="A481" s="45">
        <v>3</v>
      </c>
      <c r="B481" s="231" t="s">
        <v>160</v>
      </c>
      <c r="C481" s="232"/>
      <c r="D481" s="232"/>
      <c r="E481" s="232"/>
      <c r="F481" s="232"/>
      <c r="G481" s="232"/>
      <c r="H481" s="233"/>
    </row>
    <row r="482" spans="1:9" s="1" customFormat="1" x14ac:dyDescent="0.25">
      <c r="A482" s="45">
        <v>4</v>
      </c>
      <c r="B482" s="231" t="s">
        <v>229</v>
      </c>
      <c r="C482" s="232"/>
      <c r="D482" s="232"/>
      <c r="E482" s="232"/>
      <c r="F482" s="232"/>
      <c r="G482" s="232"/>
      <c r="H482" s="233"/>
    </row>
    <row r="483" spans="1:9" s="1" customFormat="1" x14ac:dyDescent="0.25">
      <c r="A483" s="45">
        <v>5</v>
      </c>
      <c r="B483" s="231" t="s">
        <v>161</v>
      </c>
      <c r="C483" s="232"/>
      <c r="D483" s="232"/>
      <c r="E483" s="232"/>
      <c r="F483" s="232"/>
      <c r="G483" s="232"/>
      <c r="H483" s="233"/>
      <c r="I483" s="100"/>
    </row>
    <row r="484" spans="1:9" s="1" customFormat="1" x14ac:dyDescent="0.25">
      <c r="A484" s="45">
        <v>6</v>
      </c>
      <c r="B484" s="231" t="s">
        <v>162</v>
      </c>
      <c r="C484" s="232"/>
      <c r="D484" s="232"/>
      <c r="E484" s="232"/>
      <c r="F484" s="232"/>
      <c r="G484" s="232"/>
      <c r="H484" s="233"/>
    </row>
    <row r="485" spans="1:9" s="1" customFormat="1" x14ac:dyDescent="0.25">
      <c r="A485" s="45">
        <v>7</v>
      </c>
      <c r="B485" s="101" t="s">
        <v>241</v>
      </c>
      <c r="C485" s="102"/>
      <c r="D485" s="102"/>
      <c r="E485" s="102"/>
      <c r="F485" s="102"/>
      <c r="G485" s="102"/>
      <c r="H485" s="103"/>
    </row>
    <row r="486" spans="1:9" s="1" customFormat="1" ht="31.5" hidden="1" customHeight="1" x14ac:dyDescent="0.25">
      <c r="A486" s="89">
        <v>8</v>
      </c>
      <c r="B486" s="101" t="s">
        <v>247</v>
      </c>
      <c r="C486" s="102"/>
      <c r="D486" s="102"/>
      <c r="E486" s="102"/>
      <c r="F486" s="102"/>
      <c r="G486" s="102"/>
      <c r="H486" s="103"/>
      <c r="I486" s="1" t="s">
        <v>249</v>
      </c>
    </row>
    <row r="487" spans="1:9" s="1" customFormat="1" ht="32.25" customHeight="1" x14ac:dyDescent="0.25">
      <c r="A487" s="99">
        <v>8</v>
      </c>
      <c r="B487" s="101" t="s">
        <v>267</v>
      </c>
      <c r="C487" s="102"/>
      <c r="D487" s="102"/>
      <c r="E487" s="102"/>
      <c r="F487" s="102"/>
      <c r="G487" s="102"/>
      <c r="H487" s="103"/>
    </row>
    <row r="488" spans="1:9" s="1" customFormat="1" x14ac:dyDescent="0.25">
      <c r="A488" s="98">
        <v>9</v>
      </c>
      <c r="B488" s="101" t="s">
        <v>264</v>
      </c>
      <c r="C488" s="102"/>
      <c r="D488" s="102"/>
      <c r="E488" s="102"/>
      <c r="F488" s="102"/>
      <c r="G488" s="102"/>
      <c r="H488" s="103"/>
    </row>
    <row r="489" spans="1:9" x14ac:dyDescent="0.25">
      <c r="A489" s="211" t="s">
        <v>69</v>
      </c>
      <c r="B489" s="211"/>
      <c r="C489" s="211"/>
      <c r="D489" s="211"/>
      <c r="E489" s="211"/>
      <c r="F489" s="211"/>
      <c r="G489" s="211"/>
      <c r="H489" s="211"/>
    </row>
    <row r="490" spans="1:9" x14ac:dyDescent="0.25">
      <c r="A490" s="129" t="s">
        <v>70</v>
      </c>
      <c r="B490" s="129"/>
      <c r="C490" s="129"/>
      <c r="D490" s="129"/>
      <c r="E490" s="129"/>
      <c r="F490" s="129"/>
      <c r="G490" s="129"/>
      <c r="H490" s="129"/>
    </row>
    <row r="491" spans="1:9" ht="15.75" customHeight="1" x14ac:dyDescent="0.25">
      <c r="A491" s="202" t="s">
        <v>71</v>
      </c>
      <c r="B491" s="202"/>
      <c r="C491" s="202"/>
      <c r="D491" s="202"/>
      <c r="E491" s="202"/>
      <c r="F491" s="202"/>
      <c r="G491" s="202"/>
      <c r="H491" s="202"/>
    </row>
    <row r="492" spans="1:9" x14ac:dyDescent="0.25">
      <c r="A492" s="129" t="s">
        <v>72</v>
      </c>
      <c r="B492" s="129"/>
      <c r="C492" s="129"/>
      <c r="D492" s="129"/>
      <c r="E492" s="129"/>
      <c r="F492" s="129"/>
      <c r="G492" s="129"/>
      <c r="H492" s="129"/>
    </row>
    <row r="493" spans="1:9" x14ac:dyDescent="0.25">
      <c r="A493" s="129" t="s">
        <v>73</v>
      </c>
      <c r="B493" s="129"/>
      <c r="C493" s="129"/>
      <c r="D493" s="129"/>
      <c r="E493" s="129"/>
      <c r="F493" s="129"/>
      <c r="G493" s="129"/>
      <c r="H493" s="129"/>
    </row>
    <row r="494" spans="1:9" x14ac:dyDescent="0.25">
      <c r="A494" s="129" t="s">
        <v>163</v>
      </c>
      <c r="B494" s="129"/>
      <c r="C494" s="129"/>
      <c r="D494" s="129"/>
      <c r="E494" s="129"/>
      <c r="F494" s="129"/>
      <c r="G494" s="129"/>
      <c r="H494" s="129"/>
    </row>
    <row r="495" spans="1:9" ht="35.25" customHeight="1" x14ac:dyDescent="0.25">
      <c r="A495" s="110" t="s">
        <v>164</v>
      </c>
      <c r="B495" s="110"/>
      <c r="C495" s="110"/>
      <c r="D495" s="110"/>
      <c r="E495" s="110"/>
      <c r="F495" s="110"/>
      <c r="G495" s="110"/>
      <c r="H495" s="110"/>
    </row>
    <row r="496" spans="1:9" x14ac:dyDescent="0.25">
      <c r="A496" s="200" t="s">
        <v>107</v>
      </c>
      <c r="B496" s="200"/>
      <c r="C496" s="200" t="s">
        <v>261</v>
      </c>
      <c r="D496" s="200"/>
      <c r="E496" s="200" t="s">
        <v>138</v>
      </c>
      <c r="F496" s="200"/>
      <c r="G496" s="200" t="s">
        <v>265</v>
      </c>
      <c r="H496" s="200"/>
    </row>
    <row r="497" spans="1:8" x14ac:dyDescent="0.25">
      <c r="A497" s="199" t="s">
        <v>109</v>
      </c>
      <c r="B497" s="199"/>
      <c r="C497" s="199"/>
      <c r="D497" s="199"/>
      <c r="E497" s="199"/>
      <c r="F497" s="199"/>
      <c r="G497" s="199"/>
      <c r="H497" s="199"/>
    </row>
    <row r="498" spans="1:8" x14ac:dyDescent="0.25">
      <c r="A498" s="199"/>
      <c r="B498" s="199"/>
      <c r="C498" s="199"/>
      <c r="D498" s="199"/>
      <c r="E498" s="199"/>
      <c r="F498" s="199"/>
      <c r="G498" s="199"/>
      <c r="H498" s="199"/>
    </row>
    <row r="499" spans="1:8" x14ac:dyDescent="0.25">
      <c r="A499" s="199"/>
      <c r="B499" s="199"/>
      <c r="C499" s="199"/>
      <c r="D499" s="199"/>
      <c r="E499" s="199"/>
      <c r="F499" s="199"/>
      <c r="G499" s="199"/>
      <c r="H499" s="199"/>
    </row>
    <row r="500" spans="1:8" x14ac:dyDescent="0.25">
      <c r="A500" s="15" t="s">
        <v>74</v>
      </c>
      <c r="B500" s="16"/>
      <c r="C500" s="16"/>
      <c r="D500" s="15" t="str">
        <f>E8</f>
        <v>Options World</v>
      </c>
      <c r="F500" s="16"/>
      <c r="G500" s="16"/>
      <c r="H500" s="16"/>
    </row>
    <row r="501" spans="1:8" x14ac:dyDescent="0.25">
      <c r="A501" s="16"/>
      <c r="B501" s="16"/>
      <c r="C501" s="16"/>
      <c r="D501" s="16"/>
      <c r="E501" s="16"/>
      <c r="F501" s="16"/>
      <c r="G501" s="16"/>
      <c r="H501" s="16"/>
    </row>
    <row r="502" spans="1:8" x14ac:dyDescent="0.25">
      <c r="A502" s="97"/>
      <c r="B502" s="16"/>
      <c r="C502" s="16"/>
      <c r="D502" s="16"/>
      <c r="E502" s="16"/>
      <c r="F502" s="16"/>
      <c r="G502" s="16"/>
      <c r="H502" s="16"/>
    </row>
    <row r="503" spans="1:8" ht="15" customHeight="1" x14ac:dyDescent="0.25"/>
    <row r="507" spans="1:8" x14ac:dyDescent="0.25">
      <c r="D507"/>
    </row>
    <row r="536" spans="1:1" hidden="1" x14ac:dyDescent="0.25"/>
    <row r="537" spans="1:1" hidden="1" x14ac:dyDescent="0.25"/>
    <row r="538" spans="1:1" hidden="1" x14ac:dyDescent="0.25"/>
    <row r="539" spans="1:1" hidden="1" x14ac:dyDescent="0.25"/>
    <row r="540" spans="1:1" hidden="1" x14ac:dyDescent="0.25"/>
    <row r="541" spans="1:1" hidden="1" x14ac:dyDescent="0.25"/>
    <row r="542" spans="1:1" hidden="1" x14ac:dyDescent="0.25"/>
    <row r="543" spans="1:1" x14ac:dyDescent="0.25">
      <c r="A543" s="18" t="s">
        <v>75</v>
      </c>
    </row>
  </sheetData>
  <mergeCells count="1175">
    <mergeCell ref="B485:H485"/>
    <mergeCell ref="A93:H93"/>
    <mergeCell ref="G111:H111"/>
    <mergeCell ref="G329:H329"/>
    <mergeCell ref="F103:H103"/>
    <mergeCell ref="A99:E99"/>
    <mergeCell ref="F99:H99"/>
    <mergeCell ref="A100:E100"/>
    <mergeCell ref="A94:E94"/>
    <mergeCell ref="F96:H96"/>
    <mergeCell ref="A101:E101"/>
    <mergeCell ref="F101:H101"/>
    <mergeCell ref="A97:E97"/>
    <mergeCell ref="F97:H97"/>
    <mergeCell ref="A98:E98"/>
    <mergeCell ref="F98:H98"/>
    <mergeCell ref="G108:H108"/>
    <mergeCell ref="A103:E103"/>
    <mergeCell ref="C111:D111"/>
    <mergeCell ref="E111:F111"/>
    <mergeCell ref="B114:B115"/>
    <mergeCell ref="B484:H484"/>
    <mergeCell ref="A333:B333"/>
    <mergeCell ref="G333:H333"/>
    <mergeCell ref="A334:B334"/>
    <mergeCell ref="A332:B332"/>
    <mergeCell ref="G332:H332"/>
    <mergeCell ref="B479:H479"/>
    <mergeCell ref="B480:H480"/>
    <mergeCell ref="B481:H481"/>
    <mergeCell ref="B482:H482"/>
    <mergeCell ref="B483:H483"/>
    <mergeCell ref="A493:H493"/>
    <mergeCell ref="A478:H478"/>
    <mergeCell ref="A489:H489"/>
    <mergeCell ref="A490:H490"/>
    <mergeCell ref="A112:H112"/>
    <mergeCell ref="A102:E102"/>
    <mergeCell ref="A104:E104"/>
    <mergeCell ref="G137:H137"/>
    <mergeCell ref="A141:B141"/>
    <mergeCell ref="G141:H141"/>
    <mergeCell ref="A145:B145"/>
    <mergeCell ref="G145:H145"/>
    <mergeCell ref="A96:E96"/>
    <mergeCell ref="C108:D108"/>
    <mergeCell ref="A108:B108"/>
    <mergeCell ref="E108:F108"/>
    <mergeCell ref="D114:D115"/>
    <mergeCell ref="E109:F109"/>
    <mergeCell ref="G109:H109"/>
    <mergeCell ref="A110:B110"/>
    <mergeCell ref="C110:D110"/>
    <mergeCell ref="E110:F110"/>
    <mergeCell ref="G347:H347"/>
    <mergeCell ref="A340:B340"/>
    <mergeCell ref="A166:B166"/>
    <mergeCell ref="G166:H166"/>
    <mergeCell ref="A176:B176"/>
    <mergeCell ref="C114:C115"/>
    <mergeCell ref="F104:H104"/>
    <mergeCell ref="A132:B132"/>
    <mergeCell ref="G132:H132"/>
    <mergeCell ref="B486:H486"/>
    <mergeCell ref="A49:B49"/>
    <mergeCell ref="C49:E49"/>
    <mergeCell ref="A46:B46"/>
    <mergeCell ref="A50:H50"/>
    <mergeCell ref="A51:C51"/>
    <mergeCell ref="A52:C52"/>
    <mergeCell ref="D52:H52"/>
    <mergeCell ref="G49:H49"/>
    <mergeCell ref="A45:B45"/>
    <mergeCell ref="C45:E45"/>
    <mergeCell ref="G45:H45"/>
    <mergeCell ref="D53:H53"/>
    <mergeCell ref="E39:H39"/>
    <mergeCell ref="A39:D39"/>
    <mergeCell ref="A53:C53"/>
    <mergeCell ref="C48:H48"/>
    <mergeCell ref="G46:H46"/>
    <mergeCell ref="A47:B48"/>
    <mergeCell ref="G47:H4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1:H51"/>
    <mergeCell ref="C47:E47"/>
    <mergeCell ref="C46:E46"/>
    <mergeCell ref="A91:H91"/>
    <mergeCell ref="A92:B92"/>
    <mergeCell ref="A497:H499"/>
    <mergeCell ref="A496:B496"/>
    <mergeCell ref="E496:F496"/>
    <mergeCell ref="C496:D496"/>
    <mergeCell ref="G496:H496"/>
    <mergeCell ref="A107:H107"/>
    <mergeCell ref="A105:E105"/>
    <mergeCell ref="F105:H105"/>
    <mergeCell ref="A106:E106"/>
    <mergeCell ref="F106:H106"/>
    <mergeCell ref="A341:B341"/>
    <mergeCell ref="A111:B111"/>
    <mergeCell ref="A492:H492"/>
    <mergeCell ref="A337:B337"/>
    <mergeCell ref="A491:H491"/>
    <mergeCell ref="G349:H349"/>
    <mergeCell ref="G114:H115"/>
    <mergeCell ref="A494:H494"/>
    <mergeCell ref="A495:H495"/>
    <mergeCell ref="A119:B119"/>
    <mergeCell ref="A120:B120"/>
    <mergeCell ref="A121:B121"/>
    <mergeCell ref="A122:B122"/>
    <mergeCell ref="A117:H117"/>
    <mergeCell ref="E114:E115"/>
    <mergeCell ref="A125:B125"/>
    <mergeCell ref="G125:H125"/>
    <mergeCell ref="A129:B129"/>
    <mergeCell ref="G129:H129"/>
    <mergeCell ref="A133:B133"/>
    <mergeCell ref="A67:B67"/>
    <mergeCell ref="A83:B83"/>
    <mergeCell ref="A84:B84"/>
    <mergeCell ref="A85:B85"/>
    <mergeCell ref="A75:B75"/>
    <mergeCell ref="C75:H75"/>
    <mergeCell ref="A76:B76"/>
    <mergeCell ref="D58:H58"/>
    <mergeCell ref="E65:F74"/>
    <mergeCell ref="G65:H74"/>
    <mergeCell ref="A73:B73"/>
    <mergeCell ref="A74:B74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72:B72"/>
    <mergeCell ref="C76:D76"/>
    <mergeCell ref="A65:B65"/>
    <mergeCell ref="G64:H64"/>
    <mergeCell ref="A63:B63"/>
    <mergeCell ref="A61:B61"/>
    <mergeCell ref="C61:H6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2:H12"/>
    <mergeCell ref="A13:B13"/>
    <mergeCell ref="C13:H13"/>
    <mergeCell ref="C14:H14"/>
    <mergeCell ref="E21:H21"/>
    <mergeCell ref="A29:B29"/>
    <mergeCell ref="C30:E30"/>
    <mergeCell ref="A25:D25"/>
    <mergeCell ref="E25:H25"/>
    <mergeCell ref="A22:D22"/>
    <mergeCell ref="E22:H22"/>
    <mergeCell ref="A26:D26"/>
    <mergeCell ref="E26:H26"/>
    <mergeCell ref="A23:D23"/>
    <mergeCell ref="A27:D27"/>
    <mergeCell ref="E27:H27"/>
    <mergeCell ref="E24:H24"/>
    <mergeCell ref="E23:H23"/>
    <mergeCell ref="A19:D20"/>
    <mergeCell ref="E19:H20"/>
    <mergeCell ref="A21:D21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31:B3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24:D24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C32:E32"/>
    <mergeCell ref="A36:B36"/>
    <mergeCell ref="C36:H36"/>
    <mergeCell ref="C31:E31"/>
    <mergeCell ref="A32:B32"/>
    <mergeCell ref="C35:H35"/>
    <mergeCell ref="C33:E33"/>
    <mergeCell ref="L124:M124"/>
    <mergeCell ref="L123:M123"/>
    <mergeCell ref="G120:H120"/>
    <mergeCell ref="G118:H118"/>
    <mergeCell ref="G124:H124"/>
    <mergeCell ref="G123:H123"/>
    <mergeCell ref="G119:H119"/>
    <mergeCell ref="G122:H122"/>
    <mergeCell ref="G121:H121"/>
    <mergeCell ref="L122:M122"/>
    <mergeCell ref="L121:M121"/>
    <mergeCell ref="L120:M120"/>
    <mergeCell ref="L119:M119"/>
    <mergeCell ref="L118:M118"/>
    <mergeCell ref="A116:H116"/>
    <mergeCell ref="A109:B109"/>
    <mergeCell ref="C109:D109"/>
    <mergeCell ref="A54:C56"/>
    <mergeCell ref="D54:H54"/>
    <mergeCell ref="D55:H55"/>
    <mergeCell ref="D56:H56"/>
    <mergeCell ref="A57:C57"/>
    <mergeCell ref="A59:C59"/>
    <mergeCell ref="D59:H59"/>
    <mergeCell ref="C63:H63"/>
    <mergeCell ref="A86:B86"/>
    <mergeCell ref="A87:B87"/>
    <mergeCell ref="A58:C58"/>
    <mergeCell ref="D57:H57"/>
    <mergeCell ref="A60:C60"/>
    <mergeCell ref="D60:H60"/>
    <mergeCell ref="G341:H341"/>
    <mergeCell ref="G339:H339"/>
    <mergeCell ref="G348:H348"/>
    <mergeCell ref="A66:B66"/>
    <mergeCell ref="A68:B68"/>
    <mergeCell ref="E64:F64"/>
    <mergeCell ref="A64:B64"/>
    <mergeCell ref="A69:B69"/>
    <mergeCell ref="A70:B70"/>
    <mergeCell ref="A71:B71"/>
    <mergeCell ref="F94:H94"/>
    <mergeCell ref="C92:H92"/>
    <mergeCell ref="A89:B89"/>
    <mergeCell ref="F89:G89"/>
    <mergeCell ref="C89:D89"/>
    <mergeCell ref="A88:B88"/>
    <mergeCell ref="A90:E90"/>
    <mergeCell ref="F90:H90"/>
    <mergeCell ref="L134:M134"/>
    <mergeCell ref="A135:B135"/>
    <mergeCell ref="G135:H135"/>
    <mergeCell ref="L135:M135"/>
    <mergeCell ref="A136:B136"/>
    <mergeCell ref="G136:H136"/>
    <mergeCell ref="L136:M136"/>
    <mergeCell ref="L152:M152"/>
    <mergeCell ref="G353:H353"/>
    <mergeCell ref="A354:B354"/>
    <mergeCell ref="A351:B351"/>
    <mergeCell ref="A364:B364"/>
    <mergeCell ref="G364:H364"/>
    <mergeCell ref="A365:B365"/>
    <mergeCell ref="A359:B359"/>
    <mergeCell ref="G359:H359"/>
    <mergeCell ref="A360:B360"/>
    <mergeCell ref="G360:H360"/>
    <mergeCell ref="A152:B152"/>
    <mergeCell ref="G152:H152"/>
    <mergeCell ref="A159:B159"/>
    <mergeCell ref="G159:H159"/>
    <mergeCell ref="G351:H351"/>
    <mergeCell ref="A336:B336"/>
    <mergeCell ref="A346:B346"/>
    <mergeCell ref="A347:B347"/>
    <mergeCell ref="A348:B348"/>
    <mergeCell ref="A335:B335"/>
    <mergeCell ref="A344:B344"/>
    <mergeCell ref="G336:H336"/>
    <mergeCell ref="G343:H343"/>
    <mergeCell ref="G342:H342"/>
    <mergeCell ref="G334:H334"/>
    <mergeCell ref="G335:H335"/>
    <mergeCell ref="A338:B338"/>
    <mergeCell ref="G338:H338"/>
    <mergeCell ref="G340:H340"/>
    <mergeCell ref="A357:B357"/>
    <mergeCell ref="G357:H357"/>
    <mergeCell ref="A358:B358"/>
    <mergeCell ref="G358:H358"/>
    <mergeCell ref="A345:B345"/>
    <mergeCell ref="G345:H345"/>
    <mergeCell ref="A352:B352"/>
    <mergeCell ref="G352:H352"/>
    <mergeCell ref="A353:B353"/>
    <mergeCell ref="A342:B342"/>
    <mergeCell ref="A339:B339"/>
    <mergeCell ref="G344:H344"/>
    <mergeCell ref="G350:H350"/>
    <mergeCell ref="G346:H346"/>
    <mergeCell ref="A349:B349"/>
    <mergeCell ref="A350:B350"/>
    <mergeCell ref="A343:B343"/>
    <mergeCell ref="L125:M125"/>
    <mergeCell ref="A126:B126"/>
    <mergeCell ref="G126:H126"/>
    <mergeCell ref="L126:M126"/>
    <mergeCell ref="A127:B127"/>
    <mergeCell ref="G337:H337"/>
    <mergeCell ref="G127:H127"/>
    <mergeCell ref="L127:M127"/>
    <mergeCell ref="A128:B128"/>
    <mergeCell ref="G128:H128"/>
    <mergeCell ref="L128:M128"/>
    <mergeCell ref="A95:E95"/>
    <mergeCell ref="F95:H95"/>
    <mergeCell ref="L137:M137"/>
    <mergeCell ref="A138:B138"/>
    <mergeCell ref="G138:H138"/>
    <mergeCell ref="L138:M138"/>
    <mergeCell ref="G110:H110"/>
    <mergeCell ref="A114:A115"/>
    <mergeCell ref="A123:B123"/>
    <mergeCell ref="A124:B124"/>
    <mergeCell ref="A118:B118"/>
    <mergeCell ref="F102:H102"/>
    <mergeCell ref="F100:H100"/>
    <mergeCell ref="A113:H113"/>
    <mergeCell ref="G133:H133"/>
    <mergeCell ref="A137:B137"/>
    <mergeCell ref="L139:M139"/>
    <mergeCell ref="A140:B140"/>
    <mergeCell ref="G140:H140"/>
    <mergeCell ref="L140:M140"/>
    <mergeCell ref="L133:M133"/>
    <mergeCell ref="L129:M129"/>
    <mergeCell ref="A130:B130"/>
    <mergeCell ref="G130:H130"/>
    <mergeCell ref="L132:M132"/>
    <mergeCell ref="G139:H139"/>
    <mergeCell ref="A139:B139"/>
    <mergeCell ref="L145:M145"/>
    <mergeCell ref="A146:B146"/>
    <mergeCell ref="G146:H146"/>
    <mergeCell ref="L146:M146"/>
    <mergeCell ref="A147:B147"/>
    <mergeCell ref="G147:H147"/>
    <mergeCell ref="L147:M147"/>
    <mergeCell ref="A148:B148"/>
    <mergeCell ref="G148:H148"/>
    <mergeCell ref="L148:M148"/>
    <mergeCell ref="L141:M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L130:M130"/>
    <mergeCell ref="A131:B131"/>
    <mergeCell ref="G131:H131"/>
    <mergeCell ref="L131:M131"/>
    <mergeCell ref="A134:B134"/>
    <mergeCell ref="G134:H134"/>
    <mergeCell ref="L153:M153"/>
    <mergeCell ref="A154:B154"/>
    <mergeCell ref="G154:H154"/>
    <mergeCell ref="L154:M154"/>
    <mergeCell ref="A149:B149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A158:B158"/>
    <mergeCell ref="G158:H158"/>
    <mergeCell ref="L158:M158"/>
    <mergeCell ref="L159:M159"/>
    <mergeCell ref="A153:B153"/>
    <mergeCell ref="G153:H153"/>
    <mergeCell ref="G160:H160"/>
    <mergeCell ref="L160:M160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A164:B164"/>
    <mergeCell ref="G164:H164"/>
    <mergeCell ref="L164:M164"/>
    <mergeCell ref="A165:B165"/>
    <mergeCell ref="G165:H165"/>
    <mergeCell ref="L165:M165"/>
    <mergeCell ref="A160:B160"/>
    <mergeCell ref="L166:M166"/>
    <mergeCell ref="A161:B161"/>
    <mergeCell ref="G161:H161"/>
    <mergeCell ref="L161:M161"/>
    <mergeCell ref="A162:B162"/>
    <mergeCell ref="G162:H162"/>
    <mergeCell ref="L162:M162"/>
    <mergeCell ref="A163:B163"/>
    <mergeCell ref="G163:H163"/>
    <mergeCell ref="L163:M163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67:B167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L176:M176"/>
    <mergeCell ref="A177:B177"/>
    <mergeCell ref="G177:H177"/>
    <mergeCell ref="L177:M177"/>
    <mergeCell ref="A178:B178"/>
    <mergeCell ref="G178:H178"/>
    <mergeCell ref="L178:M178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75:M175"/>
    <mergeCell ref="A182:B182"/>
    <mergeCell ref="G182:H182"/>
    <mergeCell ref="L182:M182"/>
    <mergeCell ref="G176:H176"/>
    <mergeCell ref="L183:M183"/>
    <mergeCell ref="A184:B184"/>
    <mergeCell ref="G184:H184"/>
    <mergeCell ref="L184:M184"/>
    <mergeCell ref="A179:B179"/>
    <mergeCell ref="G179:H179"/>
    <mergeCell ref="L179:M179"/>
    <mergeCell ref="A180:B180"/>
    <mergeCell ref="G180:H180"/>
    <mergeCell ref="L180:M180"/>
    <mergeCell ref="A181:B181"/>
    <mergeCell ref="G181:H181"/>
    <mergeCell ref="L181:M181"/>
    <mergeCell ref="A189:B189"/>
    <mergeCell ref="G189:H189"/>
    <mergeCell ref="L189:M189"/>
    <mergeCell ref="A190:B190"/>
    <mergeCell ref="G190:H190"/>
    <mergeCell ref="L190:M190"/>
    <mergeCell ref="A183:B183"/>
    <mergeCell ref="G183:H183"/>
    <mergeCell ref="L191:M191"/>
    <mergeCell ref="A185:H185"/>
    <mergeCell ref="A186:B186"/>
    <mergeCell ref="G186:H186"/>
    <mergeCell ref="L186:M186"/>
    <mergeCell ref="A187:B187"/>
    <mergeCell ref="G187:H187"/>
    <mergeCell ref="L187:M187"/>
    <mergeCell ref="A188:B188"/>
    <mergeCell ref="G188:H188"/>
    <mergeCell ref="L188:M188"/>
    <mergeCell ref="A195:B195"/>
    <mergeCell ref="G195:H195"/>
    <mergeCell ref="L195:M195"/>
    <mergeCell ref="A196:B196"/>
    <mergeCell ref="G196:H196"/>
    <mergeCell ref="L196:M196"/>
    <mergeCell ref="A191:B191"/>
    <mergeCell ref="G191:H191"/>
    <mergeCell ref="G205:H205"/>
    <mergeCell ref="L205:M205"/>
    <mergeCell ref="A206:B206"/>
    <mergeCell ref="G206:H206"/>
    <mergeCell ref="L206:M206"/>
    <mergeCell ref="A203:B203"/>
    <mergeCell ref="G203:H203"/>
    <mergeCell ref="L197:M197"/>
    <mergeCell ref="A192:B192"/>
    <mergeCell ref="G192:H192"/>
    <mergeCell ref="L192:M192"/>
    <mergeCell ref="A193:B193"/>
    <mergeCell ref="G193:H193"/>
    <mergeCell ref="L193:M193"/>
    <mergeCell ref="A194:B194"/>
    <mergeCell ref="G194:H194"/>
    <mergeCell ref="L194:M194"/>
    <mergeCell ref="A201:B201"/>
    <mergeCell ref="G201:H201"/>
    <mergeCell ref="L201:M201"/>
    <mergeCell ref="A202:B202"/>
    <mergeCell ref="G202:H202"/>
    <mergeCell ref="L202:M202"/>
    <mergeCell ref="A197:B197"/>
    <mergeCell ref="G197:H197"/>
    <mergeCell ref="A210:B210"/>
    <mergeCell ref="G210:H210"/>
    <mergeCell ref="L210:M210"/>
    <mergeCell ref="A211:B211"/>
    <mergeCell ref="G211:H211"/>
    <mergeCell ref="L211:M211"/>
    <mergeCell ref="A212:B212"/>
    <mergeCell ref="G212:H212"/>
    <mergeCell ref="L212:M212"/>
    <mergeCell ref="L203:M203"/>
    <mergeCell ref="A198:B198"/>
    <mergeCell ref="G198:H198"/>
    <mergeCell ref="L198:M198"/>
    <mergeCell ref="A199:B199"/>
    <mergeCell ref="G199:H199"/>
    <mergeCell ref="L199:M199"/>
    <mergeCell ref="A200:B200"/>
    <mergeCell ref="G200:H200"/>
    <mergeCell ref="L200:M200"/>
    <mergeCell ref="A207:B207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A204:B204"/>
    <mergeCell ref="G204:H204"/>
    <mergeCell ref="L204:M204"/>
    <mergeCell ref="A205:B205"/>
    <mergeCell ref="A216:B216"/>
    <mergeCell ref="G216:H216"/>
    <mergeCell ref="L216:M216"/>
    <mergeCell ref="A217:B217"/>
    <mergeCell ref="G217:H217"/>
    <mergeCell ref="L217:M217"/>
    <mergeCell ref="A218:B218"/>
    <mergeCell ref="G218:H218"/>
    <mergeCell ref="L218:M218"/>
    <mergeCell ref="A213:B213"/>
    <mergeCell ref="G213:H213"/>
    <mergeCell ref="L213:M213"/>
    <mergeCell ref="A214:B214"/>
    <mergeCell ref="G214:H214"/>
    <mergeCell ref="L214:M214"/>
    <mergeCell ref="A215:B215"/>
    <mergeCell ref="G215:H215"/>
    <mergeCell ref="L215:M215"/>
    <mergeCell ref="A222:B222"/>
    <mergeCell ref="G222:H222"/>
    <mergeCell ref="L222:M222"/>
    <mergeCell ref="A223:B223"/>
    <mergeCell ref="G223:H223"/>
    <mergeCell ref="L223:M223"/>
    <mergeCell ref="A224:B224"/>
    <mergeCell ref="G224:H224"/>
    <mergeCell ref="L224:M224"/>
    <mergeCell ref="A219:B219"/>
    <mergeCell ref="G219:H219"/>
    <mergeCell ref="L219:M219"/>
    <mergeCell ref="A220:B220"/>
    <mergeCell ref="G220:H220"/>
    <mergeCell ref="L220:M220"/>
    <mergeCell ref="A221:B221"/>
    <mergeCell ref="G221:H221"/>
    <mergeCell ref="L221:M221"/>
    <mergeCell ref="A228:B228"/>
    <mergeCell ref="G228:H228"/>
    <mergeCell ref="L228:M228"/>
    <mergeCell ref="A229:B229"/>
    <mergeCell ref="G229:H229"/>
    <mergeCell ref="L229:M229"/>
    <mergeCell ref="A230:B230"/>
    <mergeCell ref="G230:H230"/>
    <mergeCell ref="L230:M230"/>
    <mergeCell ref="A225:B225"/>
    <mergeCell ref="G225:H225"/>
    <mergeCell ref="L225:M225"/>
    <mergeCell ref="A226:B226"/>
    <mergeCell ref="G226:H226"/>
    <mergeCell ref="L226:M226"/>
    <mergeCell ref="A227:B227"/>
    <mergeCell ref="G227:H227"/>
    <mergeCell ref="L227:M227"/>
    <mergeCell ref="A234:B234"/>
    <mergeCell ref="G234:H234"/>
    <mergeCell ref="L234:M234"/>
    <mergeCell ref="A235:B235"/>
    <mergeCell ref="G235:H235"/>
    <mergeCell ref="L235:M235"/>
    <mergeCell ref="A236:B236"/>
    <mergeCell ref="G236:H236"/>
    <mergeCell ref="L236:M236"/>
    <mergeCell ref="A231:B231"/>
    <mergeCell ref="G231:H231"/>
    <mergeCell ref="L231:M231"/>
    <mergeCell ref="A232:B232"/>
    <mergeCell ref="G232:H232"/>
    <mergeCell ref="L232:M232"/>
    <mergeCell ref="A233:B233"/>
    <mergeCell ref="G233:H233"/>
    <mergeCell ref="L233:M233"/>
    <mergeCell ref="A240:B240"/>
    <mergeCell ref="G240:H240"/>
    <mergeCell ref="L240:M240"/>
    <mergeCell ref="A241:B241"/>
    <mergeCell ref="G241:H241"/>
    <mergeCell ref="L241:M241"/>
    <mergeCell ref="A242:B242"/>
    <mergeCell ref="G242:H242"/>
    <mergeCell ref="L242:M242"/>
    <mergeCell ref="A237:B237"/>
    <mergeCell ref="G237:H237"/>
    <mergeCell ref="L237:M237"/>
    <mergeCell ref="A238:B238"/>
    <mergeCell ref="G238:H238"/>
    <mergeCell ref="L238:M238"/>
    <mergeCell ref="A239:B239"/>
    <mergeCell ref="G239:H239"/>
    <mergeCell ref="L239:M239"/>
    <mergeCell ref="A246:B246"/>
    <mergeCell ref="G246:H246"/>
    <mergeCell ref="L246:M246"/>
    <mergeCell ref="A247:B247"/>
    <mergeCell ref="G247:H247"/>
    <mergeCell ref="L247:M247"/>
    <mergeCell ref="A248:B248"/>
    <mergeCell ref="G248:H248"/>
    <mergeCell ref="L248:M248"/>
    <mergeCell ref="A243:B243"/>
    <mergeCell ref="G243:H243"/>
    <mergeCell ref="L243:M243"/>
    <mergeCell ref="A244:B244"/>
    <mergeCell ref="G244:H244"/>
    <mergeCell ref="L244:M244"/>
    <mergeCell ref="A245:B245"/>
    <mergeCell ref="G245:H245"/>
    <mergeCell ref="L245:M245"/>
    <mergeCell ref="A252:B252"/>
    <mergeCell ref="G252:H252"/>
    <mergeCell ref="L252:M252"/>
    <mergeCell ref="A253:H253"/>
    <mergeCell ref="A254:B254"/>
    <mergeCell ref="G254:H254"/>
    <mergeCell ref="L254:M254"/>
    <mergeCell ref="A255:B255"/>
    <mergeCell ref="G255:H255"/>
    <mergeCell ref="L255:M255"/>
    <mergeCell ref="A249:B249"/>
    <mergeCell ref="G249:H249"/>
    <mergeCell ref="L249:M249"/>
    <mergeCell ref="A250:B250"/>
    <mergeCell ref="G250:H250"/>
    <mergeCell ref="L250:M250"/>
    <mergeCell ref="A251:B251"/>
    <mergeCell ref="G251:H251"/>
    <mergeCell ref="L251:M251"/>
    <mergeCell ref="A259:B259"/>
    <mergeCell ref="G259:H259"/>
    <mergeCell ref="L259:M259"/>
    <mergeCell ref="A260:B260"/>
    <mergeCell ref="G260:H260"/>
    <mergeCell ref="L260:M260"/>
    <mergeCell ref="A261:B261"/>
    <mergeCell ref="G261:H261"/>
    <mergeCell ref="L261:M261"/>
    <mergeCell ref="A256:B256"/>
    <mergeCell ref="G256:H256"/>
    <mergeCell ref="L256:M256"/>
    <mergeCell ref="A257:B257"/>
    <mergeCell ref="G257:H257"/>
    <mergeCell ref="L257:M257"/>
    <mergeCell ref="A258:B258"/>
    <mergeCell ref="G258:H258"/>
    <mergeCell ref="L258:M258"/>
    <mergeCell ref="A265:B265"/>
    <mergeCell ref="G265:H265"/>
    <mergeCell ref="L265:M265"/>
    <mergeCell ref="A266:B266"/>
    <mergeCell ref="G266:H266"/>
    <mergeCell ref="L266:M266"/>
    <mergeCell ref="A267:B267"/>
    <mergeCell ref="G267:H267"/>
    <mergeCell ref="L267:M267"/>
    <mergeCell ref="A262:B262"/>
    <mergeCell ref="G262:H262"/>
    <mergeCell ref="L262:M262"/>
    <mergeCell ref="A263:B263"/>
    <mergeCell ref="G263:H263"/>
    <mergeCell ref="L263:M263"/>
    <mergeCell ref="A264:B264"/>
    <mergeCell ref="G264:H264"/>
    <mergeCell ref="L264:M264"/>
    <mergeCell ref="A271:B271"/>
    <mergeCell ref="G271:H271"/>
    <mergeCell ref="L271:M271"/>
    <mergeCell ref="A272:B272"/>
    <mergeCell ref="G272:H272"/>
    <mergeCell ref="L272:M272"/>
    <mergeCell ref="A273:B273"/>
    <mergeCell ref="G273:H273"/>
    <mergeCell ref="L273:M273"/>
    <mergeCell ref="A268:B268"/>
    <mergeCell ref="G268:H268"/>
    <mergeCell ref="L268:M268"/>
    <mergeCell ref="A269:B269"/>
    <mergeCell ref="G269:H269"/>
    <mergeCell ref="L269:M269"/>
    <mergeCell ref="A270:B270"/>
    <mergeCell ref="G270:H270"/>
    <mergeCell ref="L270:M270"/>
    <mergeCell ref="A277:B277"/>
    <mergeCell ref="G277:H277"/>
    <mergeCell ref="L277:M277"/>
    <mergeCell ref="A278:B278"/>
    <mergeCell ref="G278:H278"/>
    <mergeCell ref="L278:M278"/>
    <mergeCell ref="A279:B279"/>
    <mergeCell ref="G279:H279"/>
    <mergeCell ref="L279:M279"/>
    <mergeCell ref="A274:B274"/>
    <mergeCell ref="G274:H274"/>
    <mergeCell ref="L274:M274"/>
    <mergeCell ref="A275:B275"/>
    <mergeCell ref="G275:H275"/>
    <mergeCell ref="L275:M275"/>
    <mergeCell ref="A276:B276"/>
    <mergeCell ref="G276:H276"/>
    <mergeCell ref="L276:M276"/>
    <mergeCell ref="A283:B283"/>
    <mergeCell ref="G283:H283"/>
    <mergeCell ref="L283:M283"/>
    <mergeCell ref="A284:B284"/>
    <mergeCell ref="G284:H284"/>
    <mergeCell ref="L284:M284"/>
    <mergeCell ref="A285:B285"/>
    <mergeCell ref="G285:H285"/>
    <mergeCell ref="L285:M285"/>
    <mergeCell ref="A280:B280"/>
    <mergeCell ref="G280:H280"/>
    <mergeCell ref="L280:M280"/>
    <mergeCell ref="A281:B281"/>
    <mergeCell ref="G281:H281"/>
    <mergeCell ref="L281:M281"/>
    <mergeCell ref="A282:B282"/>
    <mergeCell ref="G282:H282"/>
    <mergeCell ref="L282:M282"/>
    <mergeCell ref="A289:B289"/>
    <mergeCell ref="G289:H289"/>
    <mergeCell ref="L289:M289"/>
    <mergeCell ref="A290:B290"/>
    <mergeCell ref="G290:H290"/>
    <mergeCell ref="L290:M290"/>
    <mergeCell ref="A291:B291"/>
    <mergeCell ref="G291:H291"/>
    <mergeCell ref="L291:M291"/>
    <mergeCell ref="A286:B286"/>
    <mergeCell ref="G286:H286"/>
    <mergeCell ref="L286:M286"/>
    <mergeCell ref="A287:B287"/>
    <mergeCell ref="G287:H287"/>
    <mergeCell ref="L287:M287"/>
    <mergeCell ref="A288:B288"/>
    <mergeCell ref="G288:H288"/>
    <mergeCell ref="L288:M288"/>
    <mergeCell ref="A295:B295"/>
    <mergeCell ref="G295:H295"/>
    <mergeCell ref="L295:M295"/>
    <mergeCell ref="A296:B296"/>
    <mergeCell ref="G296:H296"/>
    <mergeCell ref="L296:M296"/>
    <mergeCell ref="A297:B297"/>
    <mergeCell ref="G297:H297"/>
    <mergeCell ref="L297:M297"/>
    <mergeCell ref="A292:B292"/>
    <mergeCell ref="G292:H292"/>
    <mergeCell ref="L292:M292"/>
    <mergeCell ref="A293:B293"/>
    <mergeCell ref="G293:H293"/>
    <mergeCell ref="L293:M293"/>
    <mergeCell ref="A294:B294"/>
    <mergeCell ref="G294:H294"/>
    <mergeCell ref="L294:M294"/>
    <mergeCell ref="A301:B301"/>
    <mergeCell ref="G301:H301"/>
    <mergeCell ref="L301:M301"/>
    <mergeCell ref="A302:B302"/>
    <mergeCell ref="G302:H302"/>
    <mergeCell ref="L302:M302"/>
    <mergeCell ref="A303:B303"/>
    <mergeCell ref="G303:H303"/>
    <mergeCell ref="L303:M303"/>
    <mergeCell ref="A298:B298"/>
    <mergeCell ref="G298:H298"/>
    <mergeCell ref="L298:M298"/>
    <mergeCell ref="A299:B299"/>
    <mergeCell ref="G299:H299"/>
    <mergeCell ref="L299:M299"/>
    <mergeCell ref="A300:B300"/>
    <mergeCell ref="G300:H300"/>
    <mergeCell ref="L300:M300"/>
    <mergeCell ref="A307:B307"/>
    <mergeCell ref="G307:H307"/>
    <mergeCell ref="L307:M307"/>
    <mergeCell ref="A308:B308"/>
    <mergeCell ref="G308:H308"/>
    <mergeCell ref="L308:M308"/>
    <mergeCell ref="A309:B309"/>
    <mergeCell ref="G309:H309"/>
    <mergeCell ref="L309:M309"/>
    <mergeCell ref="A304:B304"/>
    <mergeCell ref="G304:H304"/>
    <mergeCell ref="L304:M304"/>
    <mergeCell ref="A305:B305"/>
    <mergeCell ref="G305:H305"/>
    <mergeCell ref="L305:M305"/>
    <mergeCell ref="A306:B306"/>
    <mergeCell ref="G306:H306"/>
    <mergeCell ref="L306:M306"/>
    <mergeCell ref="A313:B313"/>
    <mergeCell ref="G313:H313"/>
    <mergeCell ref="L313:M313"/>
    <mergeCell ref="A314:B314"/>
    <mergeCell ref="G314:H314"/>
    <mergeCell ref="L314:M314"/>
    <mergeCell ref="A315:B315"/>
    <mergeCell ref="G315:H315"/>
    <mergeCell ref="L315:M315"/>
    <mergeCell ref="A322:B322"/>
    <mergeCell ref="G322:H322"/>
    <mergeCell ref="L322:M322"/>
    <mergeCell ref="A323:B323"/>
    <mergeCell ref="G323:H323"/>
    <mergeCell ref="L323:M323"/>
    <mergeCell ref="A310:B310"/>
    <mergeCell ref="G310:H310"/>
    <mergeCell ref="L310:M310"/>
    <mergeCell ref="A311:B311"/>
    <mergeCell ref="G311:H311"/>
    <mergeCell ref="L311:M311"/>
    <mergeCell ref="A312:B312"/>
    <mergeCell ref="G312:H312"/>
    <mergeCell ref="L312:M312"/>
    <mergeCell ref="L325:M325"/>
    <mergeCell ref="A326:B326"/>
    <mergeCell ref="G326:H326"/>
    <mergeCell ref="L326:M326"/>
    <mergeCell ref="A327:B327"/>
    <mergeCell ref="G327:H327"/>
    <mergeCell ref="L327:M327"/>
    <mergeCell ref="A316:B316"/>
    <mergeCell ref="G316:H316"/>
    <mergeCell ref="L316:M316"/>
    <mergeCell ref="A317:B317"/>
    <mergeCell ref="G317:H317"/>
    <mergeCell ref="L317:M317"/>
    <mergeCell ref="A331:B331"/>
    <mergeCell ref="G331:H331"/>
    <mergeCell ref="G330:H330"/>
    <mergeCell ref="A328:H328"/>
    <mergeCell ref="A329:B329"/>
    <mergeCell ref="A330:B330"/>
    <mergeCell ref="A318:B318"/>
    <mergeCell ref="G318:H318"/>
    <mergeCell ref="L318:M318"/>
    <mergeCell ref="G365:H365"/>
    <mergeCell ref="A366:B366"/>
    <mergeCell ref="G366:H366"/>
    <mergeCell ref="A367:B367"/>
    <mergeCell ref="G367:H367"/>
    <mergeCell ref="A368:B368"/>
    <mergeCell ref="G368:H368"/>
    <mergeCell ref="A361:B361"/>
    <mergeCell ref="G361:H361"/>
    <mergeCell ref="A362:B362"/>
    <mergeCell ref="G362:H362"/>
    <mergeCell ref="A363:B363"/>
    <mergeCell ref="G363:H363"/>
    <mergeCell ref="A324:B324"/>
    <mergeCell ref="G324:H324"/>
    <mergeCell ref="L324:M324"/>
    <mergeCell ref="A319:B319"/>
    <mergeCell ref="G319:H319"/>
    <mergeCell ref="L319:M319"/>
    <mergeCell ref="A320:B320"/>
    <mergeCell ref="G320:H320"/>
    <mergeCell ref="L320:M320"/>
    <mergeCell ref="A321:B321"/>
    <mergeCell ref="G321:H321"/>
    <mergeCell ref="L321:M321"/>
    <mergeCell ref="G354:H354"/>
    <mergeCell ref="A355:B355"/>
    <mergeCell ref="G355:H355"/>
    <mergeCell ref="A356:B356"/>
    <mergeCell ref="G356:H356"/>
    <mergeCell ref="A325:B325"/>
    <mergeCell ref="G325:H325"/>
    <mergeCell ref="A374:B374"/>
    <mergeCell ref="G374:H374"/>
    <mergeCell ref="A375:B375"/>
    <mergeCell ref="G375:H375"/>
    <mergeCell ref="A376:B376"/>
    <mergeCell ref="G376:H376"/>
    <mergeCell ref="A377:B377"/>
    <mergeCell ref="G377:H377"/>
    <mergeCell ref="A378:B378"/>
    <mergeCell ref="G378:H378"/>
    <mergeCell ref="A369:B369"/>
    <mergeCell ref="G369:H369"/>
    <mergeCell ref="A370:B370"/>
    <mergeCell ref="G370:H370"/>
    <mergeCell ref="A371:B371"/>
    <mergeCell ref="G371:H371"/>
    <mergeCell ref="A372:B372"/>
    <mergeCell ref="G372:H372"/>
    <mergeCell ref="A373:B373"/>
    <mergeCell ref="G373:H373"/>
    <mergeCell ref="A384:B384"/>
    <mergeCell ref="G384:H384"/>
    <mergeCell ref="A385:B385"/>
    <mergeCell ref="G385:H385"/>
    <mergeCell ref="A386:B386"/>
    <mergeCell ref="G386:H386"/>
    <mergeCell ref="A387:B387"/>
    <mergeCell ref="G387:H387"/>
    <mergeCell ref="A388:B388"/>
    <mergeCell ref="G388:H388"/>
    <mergeCell ref="A379:B379"/>
    <mergeCell ref="G379:H379"/>
    <mergeCell ref="A380:B380"/>
    <mergeCell ref="G380:H380"/>
    <mergeCell ref="A381:B381"/>
    <mergeCell ref="G381:H381"/>
    <mergeCell ref="A382:B382"/>
    <mergeCell ref="G382:H382"/>
    <mergeCell ref="A383:B383"/>
    <mergeCell ref="G383:H383"/>
    <mergeCell ref="A394:B394"/>
    <mergeCell ref="G394:H394"/>
    <mergeCell ref="A395:B395"/>
    <mergeCell ref="G395:H395"/>
    <mergeCell ref="A396:B396"/>
    <mergeCell ref="G396:H396"/>
    <mergeCell ref="A397:B397"/>
    <mergeCell ref="G397:H397"/>
    <mergeCell ref="A398:B398"/>
    <mergeCell ref="G398:H398"/>
    <mergeCell ref="A389:B389"/>
    <mergeCell ref="G389:H389"/>
    <mergeCell ref="A390:B390"/>
    <mergeCell ref="G390:H390"/>
    <mergeCell ref="A391:B391"/>
    <mergeCell ref="G391:H391"/>
    <mergeCell ref="A392:B392"/>
    <mergeCell ref="G392:H392"/>
    <mergeCell ref="A393:B393"/>
    <mergeCell ref="G393:H393"/>
    <mergeCell ref="A404:B404"/>
    <mergeCell ref="G404:H404"/>
    <mergeCell ref="A405:B405"/>
    <mergeCell ref="G405:H405"/>
    <mergeCell ref="A406:B406"/>
    <mergeCell ref="G406:H406"/>
    <mergeCell ref="A407:B407"/>
    <mergeCell ref="G407:H407"/>
    <mergeCell ref="A403:H403"/>
    <mergeCell ref="A399:B399"/>
    <mergeCell ref="G399:H399"/>
    <mergeCell ref="A400:B400"/>
    <mergeCell ref="G400:H400"/>
    <mergeCell ref="A401:B401"/>
    <mergeCell ref="G401:H401"/>
    <mergeCell ref="A402:B402"/>
    <mergeCell ref="G402:H402"/>
    <mergeCell ref="A413:B413"/>
    <mergeCell ref="G413:H413"/>
    <mergeCell ref="A414:B414"/>
    <mergeCell ref="G414:H414"/>
    <mergeCell ref="A415:B415"/>
    <mergeCell ref="G415:H415"/>
    <mergeCell ref="A416:B416"/>
    <mergeCell ref="G416:H416"/>
    <mergeCell ref="A417:B417"/>
    <mergeCell ref="G417:H417"/>
    <mergeCell ref="A408:B408"/>
    <mergeCell ref="G408:H408"/>
    <mergeCell ref="A409:B409"/>
    <mergeCell ref="G409:H409"/>
    <mergeCell ref="A410:B410"/>
    <mergeCell ref="G410:H410"/>
    <mergeCell ref="A411:B411"/>
    <mergeCell ref="G411:H411"/>
    <mergeCell ref="A412:B412"/>
    <mergeCell ref="G412:H412"/>
    <mergeCell ref="A423:B423"/>
    <mergeCell ref="G423:H423"/>
    <mergeCell ref="A424:B424"/>
    <mergeCell ref="G424:H424"/>
    <mergeCell ref="A425:B425"/>
    <mergeCell ref="G425:H425"/>
    <mergeCell ref="A426:B426"/>
    <mergeCell ref="G426:H426"/>
    <mergeCell ref="A427:B427"/>
    <mergeCell ref="G427:H427"/>
    <mergeCell ref="A418:B418"/>
    <mergeCell ref="G418:H418"/>
    <mergeCell ref="A419:B419"/>
    <mergeCell ref="G419:H419"/>
    <mergeCell ref="A420:B420"/>
    <mergeCell ref="G420:H420"/>
    <mergeCell ref="A421:B421"/>
    <mergeCell ref="G421:H421"/>
    <mergeCell ref="A422:B422"/>
    <mergeCell ref="G422:H422"/>
    <mergeCell ref="A433:B433"/>
    <mergeCell ref="G433:H433"/>
    <mergeCell ref="A434:B434"/>
    <mergeCell ref="G434:H434"/>
    <mergeCell ref="A435:B435"/>
    <mergeCell ref="G435:H435"/>
    <mergeCell ref="A436:B436"/>
    <mergeCell ref="G436:H436"/>
    <mergeCell ref="A437:B437"/>
    <mergeCell ref="G437:H437"/>
    <mergeCell ref="A428:B428"/>
    <mergeCell ref="G428:H428"/>
    <mergeCell ref="A429:B429"/>
    <mergeCell ref="G429:H429"/>
    <mergeCell ref="A430:B430"/>
    <mergeCell ref="G430:H430"/>
    <mergeCell ref="A431:B431"/>
    <mergeCell ref="G431:H431"/>
    <mergeCell ref="A432:B432"/>
    <mergeCell ref="G432:H432"/>
    <mergeCell ref="A449:B449"/>
    <mergeCell ref="G449:H449"/>
    <mergeCell ref="A450:B450"/>
    <mergeCell ref="G450:H450"/>
    <mergeCell ref="A451:B451"/>
    <mergeCell ref="G451:H451"/>
    <mergeCell ref="A452:B452"/>
    <mergeCell ref="G452:H452"/>
    <mergeCell ref="A438:B438"/>
    <mergeCell ref="G438:H438"/>
    <mergeCell ref="A439:B439"/>
    <mergeCell ref="G439:H439"/>
    <mergeCell ref="A440:B440"/>
    <mergeCell ref="G440:H440"/>
    <mergeCell ref="A441:B441"/>
    <mergeCell ref="G441:H441"/>
    <mergeCell ref="A442:B442"/>
    <mergeCell ref="G442:H442"/>
    <mergeCell ref="A467:B467"/>
    <mergeCell ref="G467:H467"/>
    <mergeCell ref="A458:B458"/>
    <mergeCell ref="G458:H458"/>
    <mergeCell ref="A459:B459"/>
    <mergeCell ref="G459:H459"/>
    <mergeCell ref="A460:B460"/>
    <mergeCell ref="G460:H460"/>
    <mergeCell ref="A461:B461"/>
    <mergeCell ref="G461:H461"/>
    <mergeCell ref="A462:B462"/>
    <mergeCell ref="G462:H462"/>
    <mergeCell ref="A443:B443"/>
    <mergeCell ref="G443:H443"/>
    <mergeCell ref="A444:B444"/>
    <mergeCell ref="G444:H444"/>
    <mergeCell ref="A445:B445"/>
    <mergeCell ref="G445:H445"/>
    <mergeCell ref="A446:B446"/>
    <mergeCell ref="G446:H446"/>
    <mergeCell ref="A447:B447"/>
    <mergeCell ref="G447:H447"/>
    <mergeCell ref="A453:B453"/>
    <mergeCell ref="G453:H453"/>
    <mergeCell ref="A454:B454"/>
    <mergeCell ref="G454:H454"/>
    <mergeCell ref="A455:B455"/>
    <mergeCell ref="G455:H455"/>
    <mergeCell ref="A456:B456"/>
    <mergeCell ref="G456:H456"/>
    <mergeCell ref="A448:B448"/>
    <mergeCell ref="G448:H448"/>
    <mergeCell ref="B487:H487"/>
    <mergeCell ref="B488:H488"/>
    <mergeCell ref="A457:B457"/>
    <mergeCell ref="G457:H457"/>
    <mergeCell ref="A474:B474"/>
    <mergeCell ref="G474:H474"/>
    <mergeCell ref="A475:B475"/>
    <mergeCell ref="G475:H475"/>
    <mergeCell ref="A476:B476"/>
    <mergeCell ref="G476:H476"/>
    <mergeCell ref="A477:B477"/>
    <mergeCell ref="G477:H477"/>
    <mergeCell ref="A468:B468"/>
    <mergeCell ref="G468:H468"/>
    <mergeCell ref="A469:B469"/>
    <mergeCell ref="G469:H469"/>
    <mergeCell ref="A470:B470"/>
    <mergeCell ref="G470:H470"/>
    <mergeCell ref="A471:B471"/>
    <mergeCell ref="G471:H471"/>
    <mergeCell ref="A472:B472"/>
    <mergeCell ref="G472:H472"/>
    <mergeCell ref="A463:B463"/>
    <mergeCell ref="G463:H463"/>
    <mergeCell ref="A464:B464"/>
    <mergeCell ref="G464:H464"/>
    <mergeCell ref="A465:B465"/>
    <mergeCell ref="G465:H465"/>
    <mergeCell ref="A466:B466"/>
    <mergeCell ref="G466:H466"/>
    <mergeCell ref="A473:B473"/>
    <mergeCell ref="G473:H473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3" manualBreakCount="3">
    <brk id="74" max="16383" man="1"/>
    <brk id="499" max="16383" man="1"/>
    <brk id="5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zoomScale="85" zoomScaleNormal="85" workbookViewId="0">
      <selection activeCell="D4" sqref="D4"/>
    </sheetView>
  </sheetViews>
  <sheetFormatPr defaultRowHeight="15" x14ac:dyDescent="0.25"/>
  <cols>
    <col min="1" max="1" width="23.7109375" bestFit="1" customWidth="1"/>
    <col min="2" max="2" width="13.5703125" customWidth="1"/>
    <col min="3" max="3" width="14.28515625" bestFit="1" customWidth="1"/>
    <col min="4" max="4" width="16.7109375" customWidth="1"/>
    <col min="5" max="5" width="20.140625" customWidth="1"/>
    <col min="6" max="6" width="22" bestFit="1" customWidth="1"/>
    <col min="7" max="7" width="23.85546875" customWidth="1"/>
    <col min="8" max="8" width="15.140625" customWidth="1"/>
    <col min="9" max="9" width="20" customWidth="1"/>
  </cols>
  <sheetData>
    <row r="1" spans="1:9" ht="19.5" x14ac:dyDescent="0.3">
      <c r="A1" s="236" t="s">
        <v>188</v>
      </c>
      <c r="B1" s="236"/>
      <c r="C1" s="236"/>
      <c r="D1" s="236"/>
      <c r="E1" s="236"/>
      <c r="F1" s="236"/>
      <c r="G1" s="236"/>
      <c r="H1" s="236"/>
      <c r="I1" s="236"/>
    </row>
    <row r="2" spans="1:9" ht="15" customHeight="1" x14ac:dyDescent="0.25">
      <c r="A2" s="234" t="s">
        <v>165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57"/>
      <c r="B3" s="58" t="s">
        <v>166</v>
      </c>
      <c r="C3" s="58" t="s">
        <v>167</v>
      </c>
      <c r="D3" s="58" t="s">
        <v>168</v>
      </c>
      <c r="E3" s="58" t="s">
        <v>169</v>
      </c>
      <c r="F3" s="59" t="s">
        <v>170</v>
      </c>
      <c r="G3" s="59" t="s">
        <v>171</v>
      </c>
      <c r="H3" s="58" t="s">
        <v>172</v>
      </c>
      <c r="I3" s="60" t="s">
        <v>173</v>
      </c>
    </row>
    <row r="4" spans="1:9" x14ac:dyDescent="0.25">
      <c r="A4" s="46" t="s">
        <v>174</v>
      </c>
      <c r="B4" s="47">
        <v>0</v>
      </c>
      <c r="C4" s="47">
        <v>0</v>
      </c>
      <c r="D4" s="47">
        <v>20</v>
      </c>
      <c r="E4" s="47">
        <v>20</v>
      </c>
      <c r="F4" s="50">
        <v>30</v>
      </c>
      <c r="G4" s="51">
        <v>30</v>
      </c>
      <c r="H4" s="49">
        <v>0</v>
      </c>
      <c r="I4" s="49">
        <f t="shared" ref="I4:I11" si="0">G4/F4*E4</f>
        <v>20</v>
      </c>
    </row>
    <row r="5" spans="1:9" x14ac:dyDescent="0.25">
      <c r="A5" s="46" t="s">
        <v>53</v>
      </c>
      <c r="B5" s="47">
        <v>10</v>
      </c>
      <c r="C5" s="47">
        <v>10</v>
      </c>
      <c r="D5" s="47">
        <v>45</v>
      </c>
      <c r="E5" s="47">
        <v>25</v>
      </c>
      <c r="F5" s="50">
        <f>F4</f>
        <v>30</v>
      </c>
      <c r="G5" s="51">
        <v>30</v>
      </c>
      <c r="H5" s="49">
        <f t="shared" ref="H5:H11" si="1">G5/F5*C5</f>
        <v>10</v>
      </c>
      <c r="I5" s="49">
        <f t="shared" si="0"/>
        <v>25</v>
      </c>
    </row>
    <row r="6" spans="1:9" ht="25.5" x14ac:dyDescent="0.25">
      <c r="A6" s="46" t="s">
        <v>175</v>
      </c>
      <c r="B6" s="47">
        <v>50</v>
      </c>
      <c r="C6" s="47">
        <v>40</v>
      </c>
      <c r="D6" s="47">
        <v>75</v>
      </c>
      <c r="E6" s="47">
        <v>30</v>
      </c>
      <c r="F6" s="50">
        <v>35</v>
      </c>
      <c r="G6" s="51">
        <v>35</v>
      </c>
      <c r="H6" s="49">
        <f t="shared" si="1"/>
        <v>40</v>
      </c>
      <c r="I6" s="49">
        <f t="shared" si="0"/>
        <v>30</v>
      </c>
    </row>
    <row r="7" spans="1:9" ht="25.5" x14ac:dyDescent="0.25">
      <c r="A7" s="61" t="s">
        <v>176</v>
      </c>
      <c r="B7" s="47">
        <v>65</v>
      </c>
      <c r="C7" s="47">
        <v>15</v>
      </c>
      <c r="D7" s="47">
        <v>85</v>
      </c>
      <c r="E7" s="47">
        <v>10</v>
      </c>
      <c r="F7" s="50">
        <f>F4</f>
        <v>30</v>
      </c>
      <c r="G7" s="51">
        <v>30</v>
      </c>
      <c r="H7" s="49">
        <f t="shared" si="1"/>
        <v>15</v>
      </c>
      <c r="I7" s="49">
        <f t="shared" si="0"/>
        <v>10</v>
      </c>
    </row>
    <row r="8" spans="1:9" x14ac:dyDescent="0.25">
      <c r="A8" s="46" t="s">
        <v>177</v>
      </c>
      <c r="B8" s="47">
        <v>75</v>
      </c>
      <c r="C8" s="47">
        <v>10</v>
      </c>
      <c r="D8" s="47">
        <v>90</v>
      </c>
      <c r="E8" s="47">
        <v>5</v>
      </c>
      <c r="F8" s="50">
        <f>F4</f>
        <v>30</v>
      </c>
      <c r="G8" s="51">
        <v>30</v>
      </c>
      <c r="H8" s="49">
        <f t="shared" si="1"/>
        <v>10</v>
      </c>
      <c r="I8" s="49">
        <f t="shared" si="0"/>
        <v>5</v>
      </c>
    </row>
    <row r="9" spans="1:9" ht="25.5" x14ac:dyDescent="0.25">
      <c r="A9" s="46" t="s">
        <v>186</v>
      </c>
      <c r="B9" s="47">
        <v>85</v>
      </c>
      <c r="C9" s="47">
        <v>10</v>
      </c>
      <c r="D9" s="47">
        <v>95</v>
      </c>
      <c r="E9" s="47">
        <v>5</v>
      </c>
      <c r="F9" s="50">
        <f>F5</f>
        <v>30</v>
      </c>
      <c r="G9" s="51">
        <v>30</v>
      </c>
      <c r="H9" s="49">
        <f t="shared" si="1"/>
        <v>10</v>
      </c>
      <c r="I9" s="49">
        <f t="shared" si="0"/>
        <v>5</v>
      </c>
    </row>
    <row r="10" spans="1:9" ht="25.5" x14ac:dyDescent="0.25">
      <c r="A10" s="61" t="s">
        <v>179</v>
      </c>
      <c r="B10" s="47">
        <v>95</v>
      </c>
      <c r="C10" s="47">
        <v>10</v>
      </c>
      <c r="D10" s="47">
        <v>95</v>
      </c>
      <c r="E10" s="47">
        <v>0</v>
      </c>
      <c r="F10" s="50">
        <f>F4</f>
        <v>30</v>
      </c>
      <c r="G10" s="51">
        <v>30</v>
      </c>
      <c r="H10" s="49">
        <f t="shared" si="1"/>
        <v>10</v>
      </c>
      <c r="I10" s="49">
        <f t="shared" si="0"/>
        <v>0</v>
      </c>
    </row>
    <row r="11" spans="1:9" x14ac:dyDescent="0.25">
      <c r="A11" s="46" t="s">
        <v>180</v>
      </c>
      <c r="B11" s="47">
        <v>100</v>
      </c>
      <c r="C11" s="47">
        <v>5</v>
      </c>
      <c r="D11" s="47">
        <v>100</v>
      </c>
      <c r="E11" s="47">
        <v>5</v>
      </c>
      <c r="F11" s="50">
        <f>F4</f>
        <v>30</v>
      </c>
      <c r="G11" s="51">
        <v>30</v>
      </c>
      <c r="H11" s="49">
        <f t="shared" si="1"/>
        <v>5</v>
      </c>
      <c r="I11" s="49">
        <f t="shared" si="0"/>
        <v>5</v>
      </c>
    </row>
    <row r="12" spans="1:9" x14ac:dyDescent="0.25">
      <c r="A12" s="52"/>
      <c r="B12" s="52"/>
      <c r="C12" s="52">
        <f>SUM(C4:C11)</f>
        <v>100</v>
      </c>
      <c r="D12" s="52"/>
      <c r="E12" s="52">
        <f>SUM(E4:E11)</f>
        <v>100</v>
      </c>
      <c r="F12" s="52"/>
      <c r="G12" s="53" t="s">
        <v>181</v>
      </c>
      <c r="H12" s="54">
        <f>SUM(H4:H11)</f>
        <v>100</v>
      </c>
      <c r="I12" s="54">
        <f>SUM(I4:I11)</f>
        <v>100</v>
      </c>
    </row>
    <row r="14" spans="1:9" ht="19.5" x14ac:dyDescent="0.3">
      <c r="A14" s="237" t="s">
        <v>189</v>
      </c>
      <c r="B14" s="238"/>
      <c r="C14" s="238"/>
      <c r="D14" s="238"/>
      <c r="E14" s="238"/>
      <c r="F14" s="238"/>
      <c r="G14" s="238"/>
      <c r="H14" s="238"/>
      <c r="I14" s="239"/>
    </row>
    <row r="15" spans="1:9" x14ac:dyDescent="0.25">
      <c r="A15" s="235" t="s">
        <v>165</v>
      </c>
      <c r="B15" s="235"/>
      <c r="C15" s="235"/>
      <c r="D15" s="235"/>
      <c r="E15" s="235"/>
      <c r="F15" s="235"/>
      <c r="G15" s="235"/>
      <c r="H15" s="235"/>
      <c r="I15" s="235"/>
    </row>
    <row r="16" spans="1:9" x14ac:dyDescent="0.25">
      <c r="A16" s="46"/>
      <c r="B16" s="47" t="s">
        <v>166</v>
      </c>
      <c r="C16" s="47" t="s">
        <v>167</v>
      </c>
      <c r="D16" s="47" t="s">
        <v>168</v>
      </c>
      <c r="E16" s="47" t="s">
        <v>169</v>
      </c>
      <c r="F16" s="48" t="s">
        <v>170</v>
      </c>
      <c r="G16" s="48" t="s">
        <v>171</v>
      </c>
      <c r="H16" s="47" t="s">
        <v>172</v>
      </c>
      <c r="I16" s="49" t="s">
        <v>173</v>
      </c>
    </row>
    <row r="17" spans="1:9" x14ac:dyDescent="0.25">
      <c r="A17" s="46" t="s">
        <v>174</v>
      </c>
      <c r="B17" s="47">
        <v>0</v>
      </c>
      <c r="C17" s="47">
        <v>0</v>
      </c>
      <c r="D17" s="47">
        <v>20</v>
      </c>
      <c r="E17" s="47">
        <v>20</v>
      </c>
      <c r="F17" s="50">
        <v>30</v>
      </c>
      <c r="G17" s="51">
        <v>30</v>
      </c>
      <c r="H17" s="49">
        <v>0</v>
      </c>
      <c r="I17" s="49">
        <f t="shared" ref="I17:I26" si="2">G17/F17*E17</f>
        <v>20</v>
      </c>
    </row>
    <row r="18" spans="1:9" x14ac:dyDescent="0.25">
      <c r="A18" s="46" t="s">
        <v>53</v>
      </c>
      <c r="B18" s="47">
        <v>10</v>
      </c>
      <c r="C18" s="47">
        <v>10</v>
      </c>
      <c r="D18" s="56">
        <f>D17+I18</f>
        <v>45</v>
      </c>
      <c r="E18" s="47">
        <v>25</v>
      </c>
      <c r="F18" s="50">
        <f>F17</f>
        <v>30</v>
      </c>
      <c r="G18" s="51">
        <v>30</v>
      </c>
      <c r="H18" s="49">
        <f>G18/F18*C18</f>
        <v>10</v>
      </c>
      <c r="I18" s="49">
        <f t="shared" si="2"/>
        <v>25</v>
      </c>
    </row>
    <row r="19" spans="1:9" ht="25.5" x14ac:dyDescent="0.25">
      <c r="A19" s="46" t="s">
        <v>175</v>
      </c>
      <c r="B19" s="56">
        <f>B18+H19</f>
        <v>50</v>
      </c>
      <c r="C19" s="47">
        <v>40</v>
      </c>
      <c r="D19" s="56">
        <f>D18+I19</f>
        <v>75</v>
      </c>
      <c r="E19" s="47">
        <v>30</v>
      </c>
      <c r="F19" s="50">
        <v>35</v>
      </c>
      <c r="G19" s="51">
        <v>35</v>
      </c>
      <c r="H19" s="49">
        <f>G19/F19*C19</f>
        <v>40</v>
      </c>
      <c r="I19" s="49">
        <f t="shared" si="2"/>
        <v>30</v>
      </c>
    </row>
    <row r="20" spans="1:9" x14ac:dyDescent="0.25">
      <c r="A20" s="61" t="s">
        <v>183</v>
      </c>
      <c r="B20" s="56">
        <f t="shared" ref="B20:B25" si="3">B19+H20</f>
        <v>57.5</v>
      </c>
      <c r="C20" s="47">
        <v>7.5</v>
      </c>
      <c r="D20" s="56">
        <f t="shared" ref="D20:D25" si="4">D19+I20</f>
        <v>80</v>
      </c>
      <c r="E20" s="47">
        <v>5</v>
      </c>
      <c r="F20" s="50">
        <f>F17</f>
        <v>30</v>
      </c>
      <c r="G20" s="51">
        <v>30</v>
      </c>
      <c r="H20" s="49">
        <f>G20/F20*7.5</f>
        <v>7.5</v>
      </c>
      <c r="I20" s="49">
        <f t="shared" si="2"/>
        <v>5</v>
      </c>
    </row>
    <row r="21" spans="1:9" x14ac:dyDescent="0.25">
      <c r="A21" s="61" t="s">
        <v>184</v>
      </c>
      <c r="B21" s="56">
        <f t="shared" si="3"/>
        <v>65</v>
      </c>
      <c r="C21" s="47">
        <v>7.5</v>
      </c>
      <c r="D21" s="56">
        <f t="shared" si="4"/>
        <v>85</v>
      </c>
      <c r="E21" s="47">
        <v>5</v>
      </c>
      <c r="F21" s="50">
        <f>F18</f>
        <v>30</v>
      </c>
      <c r="G21" s="51">
        <v>30</v>
      </c>
      <c r="H21" s="49">
        <f>G21/F21*C21</f>
        <v>7.5</v>
      </c>
      <c r="I21" s="49">
        <f>G21/F21*E21</f>
        <v>5</v>
      </c>
    </row>
    <row r="22" spans="1:9" ht="25.5" x14ac:dyDescent="0.25">
      <c r="A22" s="46" t="s">
        <v>178</v>
      </c>
      <c r="B22" s="56">
        <f t="shared" si="3"/>
        <v>75</v>
      </c>
      <c r="C22" s="47">
        <v>10</v>
      </c>
      <c r="D22" s="56">
        <f t="shared" si="4"/>
        <v>90</v>
      </c>
      <c r="E22" s="47">
        <v>5</v>
      </c>
      <c r="F22" s="50">
        <f>F17</f>
        <v>30</v>
      </c>
      <c r="G22" s="51">
        <v>30</v>
      </c>
      <c r="H22" s="49">
        <f>G22/F22*C22</f>
        <v>10</v>
      </c>
      <c r="I22" s="49">
        <f>G22/F22*E22</f>
        <v>5</v>
      </c>
    </row>
    <row r="23" spans="1:9" x14ac:dyDescent="0.25">
      <c r="A23" s="46" t="s">
        <v>177</v>
      </c>
      <c r="B23" s="56">
        <f t="shared" si="3"/>
        <v>85</v>
      </c>
      <c r="C23" s="47">
        <v>10</v>
      </c>
      <c r="D23" s="56">
        <f t="shared" si="4"/>
        <v>95</v>
      </c>
      <c r="E23" s="47">
        <v>5</v>
      </c>
      <c r="F23" s="50">
        <f>F17</f>
        <v>30</v>
      </c>
      <c r="G23" s="51">
        <v>30</v>
      </c>
      <c r="H23" s="49">
        <f>G23/F23*C23</f>
        <v>10</v>
      </c>
      <c r="I23" s="49">
        <f>G23/F23*E23</f>
        <v>5</v>
      </c>
    </row>
    <row r="24" spans="1:9" x14ac:dyDescent="0.25">
      <c r="A24" s="61" t="s">
        <v>185</v>
      </c>
      <c r="B24" s="56">
        <f t="shared" si="3"/>
        <v>90</v>
      </c>
      <c r="C24" s="47">
        <v>5</v>
      </c>
      <c r="D24" s="56">
        <f t="shared" si="4"/>
        <v>95</v>
      </c>
      <c r="E24" s="47">
        <v>0</v>
      </c>
      <c r="F24" s="50">
        <f>F18</f>
        <v>30</v>
      </c>
      <c r="G24" s="51">
        <v>30</v>
      </c>
      <c r="H24" s="49">
        <f t="shared" ref="H24:H26" si="5">G24/F24*C24</f>
        <v>5</v>
      </c>
      <c r="I24" s="49">
        <f t="shared" si="2"/>
        <v>0</v>
      </c>
    </row>
    <row r="25" spans="1:9" ht="25.5" x14ac:dyDescent="0.25">
      <c r="A25" s="61" t="s">
        <v>179</v>
      </c>
      <c r="B25" s="56">
        <f t="shared" si="3"/>
        <v>95</v>
      </c>
      <c r="C25" s="47">
        <v>5</v>
      </c>
      <c r="D25" s="56">
        <f t="shared" si="4"/>
        <v>95</v>
      </c>
      <c r="E25" s="47">
        <v>0</v>
      </c>
      <c r="F25" s="50">
        <f>F17</f>
        <v>30</v>
      </c>
      <c r="G25" s="51">
        <v>30</v>
      </c>
      <c r="H25" s="49">
        <f t="shared" si="5"/>
        <v>5</v>
      </c>
      <c r="I25" s="49">
        <f t="shared" si="2"/>
        <v>0</v>
      </c>
    </row>
    <row r="26" spans="1:9" x14ac:dyDescent="0.25">
      <c r="A26" s="46" t="s">
        <v>180</v>
      </c>
      <c r="B26" s="47">
        <v>100</v>
      </c>
      <c r="C26" s="47">
        <v>5</v>
      </c>
      <c r="D26" s="47">
        <v>100</v>
      </c>
      <c r="E26" s="47">
        <v>5</v>
      </c>
      <c r="F26" s="50">
        <f>F17</f>
        <v>30</v>
      </c>
      <c r="G26" s="51">
        <v>30</v>
      </c>
      <c r="H26" s="49">
        <f t="shared" si="5"/>
        <v>5</v>
      </c>
      <c r="I26" s="49">
        <f t="shared" si="2"/>
        <v>5</v>
      </c>
    </row>
    <row r="27" spans="1:9" x14ac:dyDescent="0.25">
      <c r="A27" s="52"/>
      <c r="B27" s="52"/>
      <c r="C27" s="52">
        <f>SUM(C17:C26)</f>
        <v>100</v>
      </c>
      <c r="D27" s="52"/>
      <c r="E27" s="52">
        <f>SUM(E17:E26)</f>
        <v>100</v>
      </c>
      <c r="F27" s="52"/>
      <c r="G27" s="53" t="s">
        <v>181</v>
      </c>
      <c r="H27" s="54">
        <f>SUM(H17:H26)</f>
        <v>100</v>
      </c>
      <c r="I27" s="54">
        <f>SUM(I17:I26)</f>
        <v>100</v>
      </c>
    </row>
    <row r="30" spans="1:9" hidden="1" x14ac:dyDescent="0.25">
      <c r="C30" s="62" t="s">
        <v>187</v>
      </c>
      <c r="D30" s="62"/>
    </row>
    <row r="31" spans="1:9" hidden="1" x14ac:dyDescent="0.25"/>
    <row r="32" spans="1:9" hidden="1" x14ac:dyDescent="0.25">
      <c r="A32" s="234" t="s">
        <v>165</v>
      </c>
      <c r="B32" s="234"/>
      <c r="C32" s="234"/>
      <c r="D32" s="234"/>
      <c r="E32" s="234"/>
      <c r="F32" s="234"/>
      <c r="G32" s="234"/>
      <c r="H32" s="234"/>
      <c r="I32" s="234"/>
    </row>
    <row r="33" spans="1:9" hidden="1" x14ac:dyDescent="0.25">
      <c r="A33" s="46"/>
      <c r="B33" s="47" t="s">
        <v>166</v>
      </c>
      <c r="C33" s="47" t="s">
        <v>167</v>
      </c>
      <c r="D33" s="47" t="s">
        <v>168</v>
      </c>
      <c r="E33" s="47" t="s">
        <v>169</v>
      </c>
      <c r="F33" s="48" t="s">
        <v>170</v>
      </c>
      <c r="G33" s="48" t="s">
        <v>171</v>
      </c>
      <c r="H33" s="47" t="s">
        <v>172</v>
      </c>
      <c r="I33" s="49" t="s">
        <v>173</v>
      </c>
    </row>
    <row r="34" spans="1:9" hidden="1" x14ac:dyDescent="0.25">
      <c r="A34" s="46" t="s">
        <v>174</v>
      </c>
      <c r="B34" s="47">
        <v>0</v>
      </c>
      <c r="C34" s="47">
        <v>0</v>
      </c>
      <c r="D34" s="47">
        <v>20</v>
      </c>
      <c r="E34" s="47">
        <v>20</v>
      </c>
      <c r="F34" s="50">
        <v>30</v>
      </c>
      <c r="G34" s="51">
        <v>30</v>
      </c>
      <c r="H34" s="49">
        <v>0</v>
      </c>
      <c r="I34" s="49">
        <f t="shared" ref="I34:I37" si="6">G34/F34*E34</f>
        <v>20</v>
      </c>
    </row>
    <row r="35" spans="1:9" hidden="1" x14ac:dyDescent="0.25">
      <c r="A35" s="46" t="s">
        <v>53</v>
      </c>
      <c r="B35" s="47">
        <v>10</v>
      </c>
      <c r="C35" s="47">
        <v>10</v>
      </c>
      <c r="D35" s="56">
        <f>D34+I35</f>
        <v>45</v>
      </c>
      <c r="E35" s="47">
        <v>25</v>
      </c>
      <c r="F35" s="50">
        <f>F34</f>
        <v>30</v>
      </c>
      <c r="G35" s="51">
        <v>30</v>
      </c>
      <c r="H35" s="49">
        <f>G35/F35*C35</f>
        <v>10</v>
      </c>
      <c r="I35" s="49">
        <f t="shared" si="6"/>
        <v>25</v>
      </c>
    </row>
    <row r="36" spans="1:9" ht="25.5" hidden="1" x14ac:dyDescent="0.25">
      <c r="A36" s="46" t="s">
        <v>175</v>
      </c>
      <c r="B36" s="56">
        <f>B35+H36</f>
        <v>50</v>
      </c>
      <c r="C36" s="47">
        <v>40</v>
      </c>
      <c r="D36" s="56">
        <f>D35+I36</f>
        <v>75</v>
      </c>
      <c r="E36" s="47">
        <v>30</v>
      </c>
      <c r="F36" s="50">
        <v>35</v>
      </c>
      <c r="G36" s="51">
        <v>35</v>
      </c>
      <c r="H36" s="49">
        <f>G36/F36*C36</f>
        <v>40</v>
      </c>
      <c r="I36" s="49">
        <f t="shared" si="6"/>
        <v>30</v>
      </c>
    </row>
    <row r="37" spans="1:9" hidden="1" x14ac:dyDescent="0.25">
      <c r="A37" s="46" t="s">
        <v>183</v>
      </c>
      <c r="B37" s="56">
        <f t="shared" ref="B37:B42" si="7">B36+H37</f>
        <v>57.5</v>
      </c>
      <c r="C37" s="47">
        <v>10</v>
      </c>
      <c r="D37" s="56">
        <f t="shared" ref="D37:D42" si="8">D36+I37</f>
        <v>82.5</v>
      </c>
      <c r="E37" s="47">
        <v>7.5</v>
      </c>
      <c r="F37" s="50">
        <f>F34</f>
        <v>30</v>
      </c>
      <c r="G37" s="51">
        <v>30</v>
      </c>
      <c r="H37" s="49">
        <f>G37/F37*7.5</f>
        <v>7.5</v>
      </c>
      <c r="I37" s="49">
        <f t="shared" si="6"/>
        <v>7.5</v>
      </c>
    </row>
    <row r="38" spans="1:9" ht="25.5" hidden="1" x14ac:dyDescent="0.25">
      <c r="A38" s="46" t="s">
        <v>178</v>
      </c>
      <c r="B38" s="56">
        <f t="shared" si="7"/>
        <v>62.5</v>
      </c>
      <c r="C38" s="47">
        <v>5</v>
      </c>
      <c r="D38" s="56">
        <f t="shared" si="8"/>
        <v>85</v>
      </c>
      <c r="E38" s="47">
        <v>2.5</v>
      </c>
      <c r="F38" s="50">
        <f>F34</f>
        <v>30</v>
      </c>
      <c r="G38" s="51">
        <v>30</v>
      </c>
      <c r="H38" s="49">
        <f>G38/F38*C38</f>
        <v>5</v>
      </c>
      <c r="I38" s="49">
        <f>G38/F38*E38</f>
        <v>2.5</v>
      </c>
    </row>
    <row r="39" spans="1:9" hidden="1" x14ac:dyDescent="0.25">
      <c r="A39" s="46" t="s">
        <v>184</v>
      </c>
      <c r="B39" s="56">
        <f t="shared" si="7"/>
        <v>67.5</v>
      </c>
      <c r="C39" s="47">
        <v>5</v>
      </c>
      <c r="D39" s="56">
        <f t="shared" si="8"/>
        <v>87.5</v>
      </c>
      <c r="E39" s="47">
        <v>2.5</v>
      </c>
      <c r="F39" s="50">
        <f>F35</f>
        <v>30</v>
      </c>
      <c r="G39" s="51">
        <v>30</v>
      </c>
      <c r="H39" s="49">
        <f t="shared" ref="H39" si="9">G39/F39*C39</f>
        <v>5</v>
      </c>
      <c r="I39" s="49">
        <f t="shared" ref="I39" si="10">G39/F39*E39</f>
        <v>2.5</v>
      </c>
    </row>
    <row r="40" spans="1:9" hidden="1" x14ac:dyDescent="0.25">
      <c r="A40" s="46" t="s">
        <v>177</v>
      </c>
      <c r="B40" s="56">
        <f t="shared" si="7"/>
        <v>77.5</v>
      </c>
      <c r="C40" s="47">
        <v>10</v>
      </c>
      <c r="D40" s="56">
        <f t="shared" si="8"/>
        <v>90</v>
      </c>
      <c r="E40" s="47">
        <v>2.5</v>
      </c>
      <c r="F40" s="50">
        <f>F34</f>
        <v>30</v>
      </c>
      <c r="G40" s="51">
        <v>30</v>
      </c>
      <c r="H40" s="49">
        <f>G40/F40*C40</f>
        <v>10</v>
      </c>
      <c r="I40" s="49">
        <f>G40/F40*E40</f>
        <v>2.5</v>
      </c>
    </row>
    <row r="41" spans="1:9" hidden="1" x14ac:dyDescent="0.25">
      <c r="A41" s="46" t="s">
        <v>185</v>
      </c>
      <c r="B41" s="56">
        <f t="shared" si="7"/>
        <v>87.5</v>
      </c>
      <c r="C41" s="47">
        <v>10</v>
      </c>
      <c r="D41" s="56">
        <f t="shared" si="8"/>
        <v>95</v>
      </c>
      <c r="E41" s="47">
        <v>5</v>
      </c>
      <c r="F41" s="50">
        <f>F35</f>
        <v>30</v>
      </c>
      <c r="G41" s="51">
        <v>30</v>
      </c>
      <c r="H41" s="49">
        <f t="shared" ref="H41:H43" si="11">G41/F41*C41</f>
        <v>10</v>
      </c>
      <c r="I41" s="49">
        <f t="shared" ref="I41:I43" si="12">G41/F41*E41</f>
        <v>5</v>
      </c>
    </row>
    <row r="42" spans="1:9" ht="25.5" hidden="1" x14ac:dyDescent="0.25">
      <c r="A42" s="46" t="s">
        <v>179</v>
      </c>
      <c r="B42" s="56">
        <f t="shared" si="7"/>
        <v>92.5</v>
      </c>
      <c r="C42" s="47">
        <v>5</v>
      </c>
      <c r="D42" s="56">
        <f t="shared" si="8"/>
        <v>97.5</v>
      </c>
      <c r="E42" s="47">
        <v>2.5</v>
      </c>
      <c r="F42" s="50">
        <f>F34</f>
        <v>30</v>
      </c>
      <c r="G42" s="51">
        <v>30</v>
      </c>
      <c r="H42" s="49">
        <f t="shared" si="11"/>
        <v>5</v>
      </c>
      <c r="I42" s="49">
        <f t="shared" si="12"/>
        <v>2.5</v>
      </c>
    </row>
    <row r="43" spans="1:9" hidden="1" x14ac:dyDescent="0.25">
      <c r="A43" s="46" t="s">
        <v>180</v>
      </c>
      <c r="B43" s="47">
        <v>100</v>
      </c>
      <c r="C43" s="47">
        <v>5</v>
      </c>
      <c r="D43" s="47">
        <v>100</v>
      </c>
      <c r="E43" s="47">
        <v>2.5</v>
      </c>
      <c r="F43" s="50">
        <f>F34</f>
        <v>30</v>
      </c>
      <c r="G43" s="51">
        <v>30</v>
      </c>
      <c r="H43" s="49">
        <f t="shared" si="11"/>
        <v>5</v>
      </c>
      <c r="I43" s="49">
        <f t="shared" si="12"/>
        <v>2.5</v>
      </c>
    </row>
    <row r="44" spans="1:9" hidden="1" x14ac:dyDescent="0.25">
      <c r="A44" s="52"/>
      <c r="B44" s="52"/>
      <c r="C44" s="52">
        <f>SUM(C34:C43)</f>
        <v>100</v>
      </c>
      <c r="D44" s="52"/>
      <c r="E44" s="52">
        <f>SUM(E34:E43)</f>
        <v>100</v>
      </c>
      <c r="F44" s="52"/>
      <c r="G44" s="53" t="s">
        <v>181</v>
      </c>
      <c r="H44" s="54">
        <f>SUM(H34:H43)</f>
        <v>97.5</v>
      </c>
      <c r="I44" s="54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240"/>
      <c r="D2" s="240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241" t="s">
        <v>80</v>
      </c>
      <c r="D4" s="241"/>
      <c r="E4" s="241"/>
      <c r="F4" s="6"/>
      <c r="G4" s="241" t="s">
        <v>81</v>
      </c>
      <c r="H4" s="241"/>
      <c r="I4" s="241"/>
      <c r="J4" s="241" t="s">
        <v>82</v>
      </c>
      <c r="K4" s="241"/>
      <c r="L4" s="241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5"/>
    <col min="2" max="2" width="22.140625" style="25" customWidth="1"/>
    <col min="3" max="3" width="37" style="25" customWidth="1"/>
    <col min="4" max="5" width="11.42578125" style="25" customWidth="1"/>
    <col min="6" max="6" width="14" style="25" customWidth="1"/>
    <col min="7" max="7" width="20" style="25" customWidth="1"/>
    <col min="8" max="8" width="16.42578125" style="25" customWidth="1"/>
    <col min="9" max="16384" width="8.7109375" style="25"/>
  </cols>
  <sheetData>
    <row r="1" spans="1:9" ht="15" customHeight="1" x14ac:dyDescent="0.25"/>
    <row r="2" spans="1:9" ht="15" customHeight="1" x14ac:dyDescent="0.25">
      <c r="A2" s="26"/>
      <c r="B2" s="26"/>
      <c r="C2" s="26"/>
      <c r="D2" s="26"/>
      <c r="E2" s="26"/>
      <c r="F2" s="26"/>
      <c r="G2" s="26"/>
      <c r="H2" s="26"/>
    </row>
    <row r="3" spans="1:9" ht="15.75" customHeight="1" x14ac:dyDescent="0.25">
      <c r="A3" s="26"/>
      <c r="B3" s="242" t="s">
        <v>139</v>
      </c>
      <c r="C3" s="242"/>
      <c r="D3" s="242"/>
      <c r="E3" s="242"/>
      <c r="F3" s="242"/>
      <c r="G3" s="242"/>
      <c r="H3" s="242"/>
    </row>
    <row r="4" spans="1:9" x14ac:dyDescent="0.25">
      <c r="A4" s="26"/>
      <c r="B4" s="27" t="s">
        <v>140</v>
      </c>
      <c r="C4" s="27" t="s">
        <v>141</v>
      </c>
      <c r="D4" s="27" t="s">
        <v>78</v>
      </c>
      <c r="E4" s="27" t="s">
        <v>142</v>
      </c>
      <c r="F4" s="27" t="s">
        <v>149</v>
      </c>
      <c r="G4" s="27" t="s">
        <v>150</v>
      </c>
      <c r="H4" s="27" t="s">
        <v>143</v>
      </c>
    </row>
    <row r="5" spans="1:9" ht="15" customHeight="1" x14ac:dyDescent="0.25">
      <c r="A5" s="26"/>
      <c r="B5" s="29" t="s">
        <v>144</v>
      </c>
      <c r="C5" s="30"/>
      <c r="D5" s="29" t="s">
        <v>145</v>
      </c>
      <c r="E5" s="29">
        <v>1106</v>
      </c>
      <c r="F5" s="31">
        <f>E5*1.6</f>
        <v>1769.6000000000001</v>
      </c>
      <c r="G5" s="31">
        <f>H5/F5</f>
        <v>31532.549728752259</v>
      </c>
      <c r="H5" s="32">
        <v>55800000</v>
      </c>
    </row>
    <row r="6" spans="1:9" x14ac:dyDescent="0.25">
      <c r="A6" s="26"/>
      <c r="B6" s="29" t="s">
        <v>144</v>
      </c>
      <c r="C6" s="33"/>
      <c r="D6" s="29"/>
      <c r="E6" s="29"/>
      <c r="F6" s="31">
        <f t="shared" ref="F6:F11" si="0">E6*1.6</f>
        <v>0</v>
      </c>
      <c r="G6" s="31" t="e">
        <f t="shared" ref="G6:G11" si="1">H6/F6</f>
        <v>#DIV/0!</v>
      </c>
      <c r="H6" s="32"/>
    </row>
    <row r="7" spans="1:9" ht="15" customHeight="1" x14ac:dyDescent="0.25">
      <c r="A7" s="26"/>
      <c r="B7" s="29" t="s">
        <v>144</v>
      </c>
      <c r="C7" s="30"/>
      <c r="D7" s="29"/>
      <c r="E7" s="29"/>
      <c r="F7" s="31">
        <f t="shared" si="0"/>
        <v>0</v>
      </c>
      <c r="G7" s="31" t="e">
        <f t="shared" si="1"/>
        <v>#DIV/0!</v>
      </c>
      <c r="H7" s="32"/>
    </row>
    <row r="8" spans="1:9" x14ac:dyDescent="0.25">
      <c r="A8" s="26"/>
      <c r="B8" s="29" t="s">
        <v>144</v>
      </c>
      <c r="C8" s="33"/>
      <c r="D8" s="29"/>
      <c r="E8" s="29"/>
      <c r="F8" s="31">
        <f t="shared" si="0"/>
        <v>0</v>
      </c>
      <c r="G8" s="31" t="e">
        <f t="shared" si="1"/>
        <v>#DIV/0!</v>
      </c>
      <c r="H8" s="32"/>
    </row>
    <row r="9" spans="1:9" ht="15" customHeight="1" x14ac:dyDescent="0.25">
      <c r="A9" s="26"/>
      <c r="B9" s="29" t="s">
        <v>144</v>
      </c>
      <c r="C9" s="33"/>
      <c r="D9" s="29"/>
      <c r="E9" s="29"/>
      <c r="F9" s="31">
        <f t="shared" si="0"/>
        <v>0</v>
      </c>
      <c r="G9" s="31" t="e">
        <f t="shared" si="1"/>
        <v>#DIV/0!</v>
      </c>
      <c r="H9" s="32"/>
    </row>
    <row r="10" spans="1:9" ht="15" customHeight="1" x14ac:dyDescent="0.25">
      <c r="A10" s="26"/>
      <c r="B10" s="29" t="s">
        <v>146</v>
      </c>
      <c r="C10" s="30"/>
      <c r="D10" s="29"/>
      <c r="E10" s="29"/>
      <c r="F10" s="31">
        <f t="shared" si="0"/>
        <v>0</v>
      </c>
      <c r="G10" s="31" t="e">
        <f t="shared" si="1"/>
        <v>#DIV/0!</v>
      </c>
      <c r="H10" s="32"/>
    </row>
    <row r="11" spans="1:9" ht="15" customHeight="1" x14ac:dyDescent="0.25">
      <c r="A11" s="26"/>
      <c r="B11" s="29" t="s">
        <v>146</v>
      </c>
      <c r="C11" s="30"/>
      <c r="D11" s="29"/>
      <c r="E11" s="29"/>
      <c r="F11" s="31">
        <f t="shared" si="0"/>
        <v>0</v>
      </c>
      <c r="G11" s="31" t="e">
        <f t="shared" si="1"/>
        <v>#DIV/0!</v>
      </c>
      <c r="H11" s="32"/>
    </row>
    <row r="12" spans="1:9" ht="15" customHeight="1" x14ac:dyDescent="0.25">
      <c r="A12" s="26"/>
      <c r="B12" s="34" t="s">
        <v>147</v>
      </c>
      <c r="C12" s="29"/>
      <c r="D12" s="29"/>
      <c r="E12" s="29"/>
      <c r="F12" s="29"/>
      <c r="G12" s="35" t="e">
        <f>AVERAGE(G5:G11)</f>
        <v>#DIV/0!</v>
      </c>
      <c r="H12" s="29"/>
    </row>
    <row r="13" spans="1:9" ht="15" customHeight="1" x14ac:dyDescent="0.25">
      <c r="B13" s="34" t="s">
        <v>148</v>
      </c>
      <c r="C13" s="29"/>
      <c r="D13" s="29"/>
      <c r="E13" s="29"/>
      <c r="F13" s="36"/>
      <c r="G13" s="34"/>
      <c r="H13" s="34"/>
      <c r="I13" s="28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2025-04-11T11:47:29Z</cp:lastPrinted>
  <dcterms:created xsi:type="dcterms:W3CDTF">2019-07-16T09:29:46Z</dcterms:created>
  <dcterms:modified xsi:type="dcterms:W3CDTF">2025-04-11T11:47:30Z</dcterms:modified>
</cp:coreProperties>
</file>