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928"/>
  <workbookPr defaultThemeVersion="124226"/>
  <mc:AlternateContent xmlns:mc="http://schemas.openxmlformats.org/markup-compatibility/2006">
    <mc:Choice Requires="x15">
      <x15ac:absPath xmlns:x15ac="http://schemas.microsoft.com/office/spreadsheetml/2010/11/ac" url="D:\Kunal\Sept 25\Godrej\Old\"/>
    </mc:Choice>
  </mc:AlternateContent>
  <xr:revisionPtr revIDLastSave="0" documentId="13_ncr:1_{AE4015AC-27B1-433E-9B12-FBD15526CE5A}" xr6:coauthVersionLast="47" xr6:coauthVersionMax="47" xr10:uidLastSave="{00000000-0000-0000-0000-000000000000}"/>
  <bookViews>
    <workbookView xWindow="-108" yWindow="-108" windowWidth="23256" windowHeight="12456" xr2:uid="{00000000-000D-0000-FFFF-FFFF00000000}"/>
  </bookViews>
  <sheets>
    <sheet name="Report" sheetId="3" r:id="rId1"/>
    <sheet name="Construction table" sheetId="4" r:id="rId2"/>
    <sheet name="Remarks" sheetId="5" r:id="rId3"/>
    <sheet name="Area Calculation" sheetId="6" r:id="rId4"/>
  </sheets>
  <definedNames>
    <definedName name="_xlnm.Print_Area" localSheetId="0">Report!$A$1:$H$344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3" i="3" l="1"/>
  <c r="K130" i="3"/>
  <c r="K129" i="3"/>
  <c r="I59" i="3"/>
  <c r="E207" i="3" l="1"/>
  <c r="E206" i="3"/>
  <c r="E198" i="3"/>
  <c r="E197" i="3"/>
  <c r="E189" i="3"/>
  <c r="H189" i="3" s="1"/>
  <c r="E188" i="3"/>
  <c r="H188" i="3" s="1"/>
  <c r="E204" i="3"/>
  <c r="H204" i="3" s="1"/>
  <c r="E203" i="3"/>
  <c r="H203" i="3" s="1"/>
  <c r="E202" i="3"/>
  <c r="H202" i="3" s="1"/>
  <c r="E195" i="3"/>
  <c r="H195" i="3" s="1"/>
  <c r="E194" i="3"/>
  <c r="H194" i="3" s="1"/>
  <c r="E193" i="3"/>
  <c r="H193" i="3" s="1"/>
  <c r="E185" i="3"/>
  <c r="E184" i="3"/>
  <c r="E182" i="3"/>
  <c r="E181" i="3"/>
  <c r="E180" i="3"/>
  <c r="A174" i="3"/>
  <c r="A177" i="3" s="1"/>
  <c r="E158" i="3"/>
  <c r="E157" i="3"/>
  <c r="E155" i="3"/>
  <c r="H155" i="3" s="1"/>
  <c r="E154" i="3"/>
  <c r="H154" i="3" s="1"/>
  <c r="E153" i="3"/>
  <c r="H153" i="3" s="1"/>
  <c r="E149" i="3"/>
  <c r="E148" i="3"/>
  <c r="E146" i="3"/>
  <c r="H146" i="3" s="1"/>
  <c r="E145" i="3"/>
  <c r="H145" i="3" s="1"/>
  <c r="E144" i="3"/>
  <c r="H144" i="3" s="1"/>
  <c r="E140" i="3"/>
  <c r="H140" i="3" s="1"/>
  <c r="E139" i="3"/>
  <c r="H139" i="3" s="1"/>
  <c r="E136" i="3"/>
  <c r="E135" i="3"/>
  <c r="E137" i="3"/>
  <c r="A125" i="3"/>
  <c r="A126" i="3" s="1"/>
  <c r="A127" i="3" s="1"/>
  <c r="A128" i="3" s="1"/>
  <c r="I152" i="3" l="1"/>
  <c r="I123" i="3"/>
  <c r="I160" i="3"/>
  <c r="E105" i="3"/>
  <c r="E104" i="3"/>
  <c r="E106" i="3" s="1"/>
  <c r="H207" i="3"/>
  <c r="H206" i="3"/>
  <c r="H198" i="3"/>
  <c r="H197" i="3"/>
  <c r="E186" i="3"/>
  <c r="H186" i="3" s="1"/>
  <c r="H185" i="3"/>
  <c r="H184" i="3"/>
  <c r="E171" i="3"/>
  <c r="E170" i="3"/>
  <c r="E169" i="3"/>
  <c r="E168" i="3"/>
  <c r="E167" i="3"/>
  <c r="E166" i="3"/>
  <c r="E165" i="3"/>
  <c r="H158" i="3"/>
  <c r="H157" i="3"/>
  <c r="H149" i="3"/>
  <c r="H148" i="3"/>
  <c r="H137" i="3"/>
  <c r="H136" i="3"/>
  <c r="H135" i="3"/>
  <c r="E133" i="3"/>
  <c r="H133" i="3" s="1"/>
  <c r="L133" i="3" s="1"/>
  <c r="E132" i="3"/>
  <c r="H132" i="3" s="1"/>
  <c r="E131" i="3"/>
  <c r="E122" i="3"/>
  <c r="E121" i="3"/>
  <c r="E120" i="3"/>
  <c r="E119" i="3"/>
  <c r="E118" i="3"/>
  <c r="I113" i="3"/>
  <c r="J116" i="3"/>
  <c r="I165" i="3"/>
  <c r="I136" i="3"/>
  <c r="I156" i="3"/>
  <c r="I127" i="3"/>
  <c r="V157" i="3"/>
  <c r="U124" i="3"/>
  <c r="V124" i="3"/>
  <c r="V137" i="3"/>
  <c r="U161" i="3"/>
  <c r="V166" i="3"/>
  <c r="U157" i="3"/>
  <c r="V132" i="3"/>
  <c r="U166" i="3"/>
  <c r="V128" i="3"/>
  <c r="U132" i="3"/>
  <c r="U128" i="3"/>
  <c r="U137" i="3"/>
  <c r="V161" i="3"/>
  <c r="I132" i="3" l="1"/>
  <c r="L132" i="3"/>
  <c r="H131" i="3"/>
  <c r="L131" i="3" s="1"/>
  <c r="E109" i="3"/>
  <c r="E110" i="3"/>
  <c r="T166" i="3"/>
  <c r="U167" i="3"/>
  <c r="U168" i="3"/>
  <c r="V167" i="3"/>
  <c r="V169" i="3" s="1"/>
  <c r="V168" i="3"/>
  <c r="T137" i="3"/>
  <c r="U138" i="3"/>
  <c r="U139" i="3"/>
  <c r="V138" i="3"/>
  <c r="V140" i="3" s="1"/>
  <c r="V139" i="3"/>
  <c r="U163" i="3"/>
  <c r="V163" i="3"/>
  <c r="T161" i="3"/>
  <c r="U162" i="3"/>
  <c r="V162" i="3"/>
  <c r="V164" i="3" s="1"/>
  <c r="T157" i="3"/>
  <c r="U158" i="3"/>
  <c r="V158" i="3"/>
  <c r="V159" i="3" s="1"/>
  <c r="U134" i="3"/>
  <c r="V134" i="3"/>
  <c r="T132" i="3"/>
  <c r="U133" i="3"/>
  <c r="V133" i="3"/>
  <c r="V135" i="3" s="1"/>
  <c r="T128" i="3"/>
  <c r="U129" i="3"/>
  <c r="V129" i="3"/>
  <c r="V130" i="3" s="1"/>
  <c r="V125" i="3"/>
  <c r="V126" i="3" s="1"/>
  <c r="U125" i="3"/>
  <c r="T124" i="3"/>
  <c r="I151" i="3"/>
  <c r="J143" i="3"/>
  <c r="I122" i="3"/>
  <c r="H171" i="3"/>
  <c r="H170" i="3"/>
  <c r="H168" i="3"/>
  <c r="H169" i="3"/>
  <c r="I130" i="3" l="1"/>
  <c r="I131" i="3"/>
  <c r="G109" i="3"/>
  <c r="E111" i="3"/>
  <c r="E112" i="3" s="1"/>
  <c r="T168" i="3"/>
  <c r="U169" i="3"/>
  <c r="T169" i="3" s="1"/>
  <c r="T167" i="3"/>
  <c r="T139" i="3"/>
  <c r="U140" i="3"/>
  <c r="T140" i="3" s="1"/>
  <c r="T138" i="3"/>
  <c r="T163" i="3"/>
  <c r="U164" i="3"/>
  <c r="T164" i="3" s="1"/>
  <c r="T162" i="3"/>
  <c r="U159" i="3"/>
  <c r="T159" i="3" s="1"/>
  <c r="T158" i="3"/>
  <c r="T134" i="3"/>
  <c r="U135" i="3"/>
  <c r="T135" i="3" s="1"/>
  <c r="T133" i="3"/>
  <c r="U130" i="3"/>
  <c r="T130" i="3" s="1"/>
  <c r="T129" i="3"/>
  <c r="U126" i="3"/>
  <c r="T126" i="3" s="1"/>
  <c r="T125" i="3"/>
  <c r="G100" i="3"/>
  <c r="G99" i="3"/>
  <c r="C19" i="3" l="1"/>
  <c r="D222" i="3" l="1"/>
  <c r="D220" i="3"/>
  <c r="H118" i="3"/>
  <c r="H119" i="3"/>
  <c r="H120" i="3"/>
  <c r="H121" i="3"/>
  <c r="H122" i="3"/>
  <c r="A62" i="3"/>
  <c r="G104" i="3" l="1"/>
  <c r="L41" i="6"/>
  <c r="I41" i="6"/>
  <c r="E41" i="6"/>
  <c r="L40" i="6"/>
  <c r="I40" i="6"/>
  <c r="E40" i="6"/>
  <c r="L39" i="6"/>
  <c r="I39" i="6"/>
  <c r="E39" i="6"/>
  <c r="L38" i="6"/>
  <c r="I38" i="6"/>
  <c r="E38" i="6"/>
  <c r="L37" i="6"/>
  <c r="I37" i="6"/>
  <c r="E37" i="6"/>
  <c r="L36" i="6"/>
  <c r="I36" i="6"/>
  <c r="E36" i="6"/>
  <c r="L35" i="6"/>
  <c r="I35" i="6"/>
  <c r="E35" i="6"/>
  <c r="L34" i="6"/>
  <c r="I34" i="6"/>
  <c r="E34" i="6"/>
  <c r="L33" i="6"/>
  <c r="I33" i="6"/>
  <c r="E33" i="6"/>
  <c r="L32" i="6"/>
  <c r="I32" i="6"/>
  <c r="E32" i="6"/>
  <c r="L31" i="6"/>
  <c r="I31" i="6"/>
  <c r="E31" i="6"/>
  <c r="L30" i="6"/>
  <c r="I30" i="6"/>
  <c r="E30" i="6"/>
  <c r="L29" i="6"/>
  <c r="I29" i="6"/>
  <c r="E29" i="6"/>
  <c r="L28" i="6"/>
  <c r="I28" i="6"/>
  <c r="E28" i="6"/>
  <c r="L27" i="6"/>
  <c r="I27" i="6"/>
  <c r="E27" i="6"/>
  <c r="L26" i="6"/>
  <c r="I26" i="6"/>
  <c r="E26" i="6"/>
  <c r="L25" i="6"/>
  <c r="I25" i="6"/>
  <c r="E25" i="6"/>
  <c r="L24" i="6"/>
  <c r="I24" i="6"/>
  <c r="E24" i="6"/>
  <c r="L23" i="6"/>
  <c r="I23" i="6"/>
  <c r="E23" i="6"/>
  <c r="L22" i="6"/>
  <c r="I22" i="6"/>
  <c r="E22" i="6"/>
  <c r="L21" i="6"/>
  <c r="I21" i="6"/>
  <c r="E21" i="6"/>
  <c r="L20" i="6"/>
  <c r="I20" i="6"/>
  <c r="E20" i="6"/>
  <c r="L19" i="6"/>
  <c r="I19" i="6"/>
  <c r="E19" i="6"/>
  <c r="L18" i="6"/>
  <c r="I18" i="6"/>
  <c r="E18" i="6"/>
  <c r="L17" i="6"/>
  <c r="I17" i="6"/>
  <c r="E17" i="6"/>
  <c r="L16" i="6"/>
  <c r="I16" i="6"/>
  <c r="E16" i="6"/>
  <c r="L15" i="6"/>
  <c r="I15" i="6"/>
  <c r="E15" i="6"/>
  <c r="L14" i="6"/>
  <c r="I14" i="6"/>
  <c r="E14" i="6"/>
  <c r="L13" i="6"/>
  <c r="I13" i="6"/>
  <c r="E13" i="6"/>
  <c r="L12" i="6"/>
  <c r="I12" i="6"/>
  <c r="E12" i="6"/>
  <c r="L11" i="6"/>
  <c r="I11" i="6"/>
  <c r="E11" i="6"/>
  <c r="L10" i="6"/>
  <c r="I10" i="6"/>
  <c r="E10" i="6"/>
  <c r="L9" i="6"/>
  <c r="I9" i="6"/>
  <c r="E9" i="6"/>
  <c r="L8" i="6"/>
  <c r="I8" i="6"/>
  <c r="E8" i="6"/>
  <c r="L7" i="6"/>
  <c r="I7" i="6"/>
  <c r="E7" i="6"/>
  <c r="L6" i="6"/>
  <c r="I6" i="6"/>
  <c r="E6" i="6"/>
  <c r="E42" i="6" l="1"/>
  <c r="I42" i="6"/>
  <c r="H42" i="6" s="1"/>
  <c r="L42" i="6"/>
  <c r="K42" i="6" s="1"/>
  <c r="E44" i="6"/>
  <c r="D42" i="6"/>
  <c r="D44" i="6" s="1"/>
  <c r="C26" i="3" l="1"/>
  <c r="C18" i="3"/>
  <c r="H182" i="3"/>
  <c r="H181" i="3"/>
  <c r="H180" i="3"/>
  <c r="H165" i="3"/>
  <c r="H166" i="3"/>
  <c r="H167" i="3"/>
  <c r="G110" i="3" l="1"/>
  <c r="G111" i="3" s="1"/>
  <c r="G105" i="3"/>
  <c r="G106" i="3" s="1"/>
  <c r="A78" i="3"/>
  <c r="D79" i="3" s="1"/>
  <c r="D63" i="3"/>
  <c r="G112" i="3" l="1"/>
  <c r="C38" i="4"/>
  <c r="G37" i="4"/>
  <c r="F37" i="4"/>
  <c r="G36" i="4"/>
  <c r="F36" i="4"/>
  <c r="G35" i="4"/>
  <c r="F35" i="4"/>
  <c r="G34" i="4"/>
  <c r="F34" i="4"/>
  <c r="G33" i="4"/>
  <c r="F33" i="4"/>
  <c r="G32" i="4"/>
  <c r="F32" i="4"/>
  <c r="G31" i="4"/>
  <c r="F31" i="4"/>
  <c r="G30" i="4"/>
  <c r="F30" i="4"/>
  <c r="G29" i="4"/>
  <c r="F29" i="4"/>
  <c r="G28" i="4"/>
  <c r="F28" i="4"/>
  <c r="G27" i="4"/>
  <c r="F27" i="4"/>
  <c r="G26" i="4"/>
  <c r="F26" i="4"/>
  <c r="K15" i="4"/>
  <c r="K14" i="4"/>
  <c r="K13" i="4"/>
  <c r="I5" i="4"/>
  <c r="H79" i="3"/>
  <c r="F38" i="4" l="1"/>
  <c r="G38" i="4"/>
  <c r="E18" i="4"/>
  <c r="E15" i="4"/>
  <c r="E17" i="4"/>
  <c r="E11" i="4"/>
  <c r="K6" i="4"/>
  <c r="E9" i="4"/>
  <c r="K8" i="4"/>
  <c r="C7" i="4" s="1"/>
  <c r="E14" i="4"/>
  <c r="E12" i="4"/>
  <c r="E16" i="4"/>
  <c r="E10" i="4"/>
  <c r="K9" i="4"/>
  <c r="K10" i="4" s="1"/>
  <c r="K11" i="4" s="1"/>
  <c r="E13" i="4"/>
  <c r="K7" i="4"/>
  <c r="K12" i="4" l="1"/>
  <c r="K16" i="4" s="1"/>
  <c r="C8" i="4" s="1"/>
  <c r="E8" i="4" s="1"/>
  <c r="E7" i="4"/>
  <c r="A119" i="3"/>
  <c r="A120" i="3" s="1"/>
  <c r="A121" i="3" s="1"/>
  <c r="A122" i="3" s="1"/>
  <c r="A165" i="3" s="1"/>
  <c r="A166" i="3" s="1"/>
  <c r="A167" i="3" s="1"/>
  <c r="A168" i="3" s="1"/>
  <c r="A169" i="3" s="1"/>
  <c r="A170" i="3" s="1"/>
  <c r="A171" i="3" s="1"/>
  <c r="F7" i="4" l="1"/>
  <c r="J4" i="4" s="1"/>
  <c r="H7" i="4" s="1"/>
  <c r="G4" i="3" l="1"/>
  <c r="D221" i="3" l="1"/>
  <c r="G101" i="3"/>
  <c r="H63" i="3"/>
  <c r="J68" i="3" l="1"/>
  <c r="D72" i="3"/>
  <c r="D69" i="3"/>
  <c r="D67" i="3"/>
  <c r="J66" i="3"/>
  <c r="D76" i="3"/>
  <c r="D74" i="3"/>
  <c r="D71" i="3"/>
  <c r="D68" i="3"/>
  <c r="J67" i="3"/>
  <c r="J65" i="3"/>
  <c r="C65" i="3" s="1"/>
  <c r="D75" i="3"/>
  <c r="D73" i="3"/>
  <c r="D70" i="3"/>
  <c r="D92" i="3" l="1"/>
  <c r="D84" i="3"/>
  <c r="D87" i="3"/>
  <c r="J82" i="3"/>
  <c r="D91" i="3"/>
  <c r="D85" i="3"/>
  <c r="J81" i="3"/>
  <c r="C81" i="3" s="1"/>
  <c r="D90" i="3"/>
  <c r="J84" i="3"/>
  <c r="J85" i="3" s="1"/>
  <c r="D89" i="3"/>
  <c r="D83" i="3"/>
  <c r="J83" i="3"/>
  <c r="D88" i="3"/>
  <c r="D86" i="3"/>
  <c r="J69" i="3"/>
  <c r="J74" i="3" s="1"/>
  <c r="C66" i="3" s="1"/>
  <c r="D81" i="3" l="1"/>
  <c r="J86" i="3"/>
  <c r="J87" i="3" s="1"/>
  <c r="J88" i="3" s="1"/>
  <c r="J89" i="3" s="1"/>
  <c r="J90" i="3"/>
  <c r="C82" i="3" s="1"/>
  <c r="J70" i="3"/>
  <c r="J91" i="3" l="1"/>
  <c r="J71" i="3"/>
  <c r="J72" i="3" s="1"/>
  <c r="J73" i="3" s="1"/>
  <c r="D82" i="3" l="1"/>
  <c r="E81" i="3"/>
  <c r="I79" i="3" s="1"/>
  <c r="G81" i="3" s="1"/>
  <c r="J75" i="3"/>
  <c r="V153" i="3"/>
  <c r="U153" i="3"/>
  <c r="D65" i="3" l="1"/>
  <c r="E65" i="3"/>
  <c r="G93" i="3" s="1"/>
  <c r="V154" i="3"/>
  <c r="V155" i="3" s="1"/>
  <c r="U154" i="3"/>
  <c r="T153" i="3"/>
  <c r="D66" i="3" l="1"/>
  <c r="I63" i="3"/>
  <c r="G65" i="3" s="1"/>
  <c r="U155" i="3"/>
  <c r="T154" i="3"/>
  <c r="T155" i="3"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SACHIN</author>
  </authors>
  <commentList>
    <comment ref="C9" authorId="0" shapeId="0" xr:uid="{00000000-0006-0000-0000-000001000000}">
      <text>
        <r>
          <rPr>
            <b/>
            <sz val="18"/>
            <color indexed="81"/>
            <rFont val="Tahoma"/>
            <family val="2"/>
          </rPr>
          <t>SACHIN:</t>
        </r>
        <r>
          <rPr>
            <sz val="18"/>
            <color indexed="81"/>
            <rFont val="Tahoma"/>
            <family val="2"/>
          </rPr>
          <t xml:space="preserve">
As per initiation Mail</t>
        </r>
      </text>
    </comment>
    <comment ref="C10" authorId="0" shapeId="0" xr:uid="{00000000-0006-0000-0000-000002000000}">
      <text>
        <r>
          <rPr>
            <b/>
            <sz val="9"/>
            <color indexed="81"/>
            <rFont val="Tahoma"/>
            <family val="2"/>
          </rPr>
          <t>SACHIN:</t>
        </r>
        <r>
          <rPr>
            <sz val="9"/>
            <color indexed="81"/>
            <rFont val="Tahoma"/>
            <family val="2"/>
          </rPr>
          <t xml:space="preserve">
As per plans</t>
        </r>
      </text>
    </comment>
    <comment ref="C11" authorId="0" shapeId="0" xr:uid="{00000000-0006-0000-0000-000003000000}">
      <text>
        <r>
          <rPr>
            <b/>
            <sz val="9"/>
            <color indexed="81"/>
            <rFont val="Tahoma"/>
            <family val="2"/>
          </rPr>
          <t>SACHIN:</t>
        </r>
        <r>
          <rPr>
            <sz val="9"/>
            <color indexed="81"/>
            <rFont val="Tahoma"/>
            <family val="2"/>
          </rPr>
          <t xml:space="preserve">
As per maps</t>
        </r>
      </text>
    </comment>
    <comment ref="G17" authorId="0" shapeId="0" xr:uid="{00000000-0006-0000-0000-000004000000}">
      <text>
        <r>
          <rPr>
            <b/>
            <sz val="18"/>
            <color indexed="81"/>
            <rFont val="Tahoma"/>
            <family val="2"/>
          </rPr>
          <t>From Rera</t>
        </r>
      </text>
    </comment>
    <comment ref="C20" authorId="0" shapeId="0" xr:uid="{00000000-0006-0000-0000-000005000000}">
      <text>
        <r>
          <rPr>
            <b/>
            <sz val="16"/>
            <color indexed="81"/>
            <rFont val="Tahoma"/>
            <family val="2"/>
          </rPr>
          <t>From RERA</t>
        </r>
      </text>
    </comment>
    <comment ref="G20" authorId="0" shapeId="0" xr:uid="{00000000-0006-0000-0000-000006000000}">
      <text>
        <r>
          <rPr>
            <b/>
            <sz val="16"/>
            <color indexed="81"/>
            <rFont val="Tahoma"/>
            <family val="2"/>
          </rPr>
          <t>From RERA</t>
        </r>
      </text>
    </comment>
    <comment ref="G21" authorId="0" shapeId="0" xr:uid="{00000000-0006-0000-0000-000007000000}">
      <text>
        <r>
          <rPr>
            <b/>
            <sz val="16"/>
            <color indexed="81"/>
            <rFont val="Tahoma"/>
            <family val="2"/>
          </rPr>
          <t>From RERA</t>
        </r>
      </text>
    </comment>
    <comment ref="G27" authorId="0" shapeId="0" xr:uid="{00000000-0006-0000-0000-000008000000}">
      <text>
        <r>
          <rPr>
            <b/>
            <sz val="12"/>
            <color indexed="81"/>
            <rFont val="Tahoma"/>
            <family val="2"/>
          </rPr>
          <t>SACHIN:</t>
        </r>
        <r>
          <rPr>
            <sz val="12"/>
            <color indexed="81"/>
            <rFont val="Tahoma"/>
            <family val="2"/>
          </rPr>
          <t xml:space="preserve">
Road size should be in metre</t>
        </r>
      </text>
    </comment>
    <comment ref="G99" authorId="0" shapeId="0" xr:uid="{00000000-0006-0000-0000-000009000000}">
      <text>
        <r>
          <rPr>
            <b/>
            <sz val="16"/>
            <color indexed="81"/>
            <rFont val="Tahoma"/>
            <family val="2"/>
          </rPr>
          <t>Ready Recknor</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SACHIN</author>
  </authors>
  <commentList>
    <comment ref="C9" authorId="0" shapeId="0" xr:uid="{00000000-0006-0000-0200-000001000000}">
      <text>
        <r>
          <rPr>
            <b/>
            <sz val="9"/>
            <color indexed="81"/>
            <rFont val="Tahoma"/>
            <family val="2"/>
          </rPr>
          <t>SACHIN:</t>
        </r>
        <r>
          <rPr>
            <sz val="9"/>
            <color indexed="81"/>
            <rFont val="Tahoma"/>
            <family val="2"/>
          </rPr>
          <t xml:space="preserve">
If banker changes the rate</t>
        </r>
      </text>
    </comment>
    <comment ref="C10" authorId="0" shapeId="0" xr:uid="{00000000-0006-0000-0200-00000200000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<sst xmlns="http://schemas.openxmlformats.org/spreadsheetml/2006/main" count="724" uniqueCount="399">
  <si>
    <t>Boundaries</t>
  </si>
  <si>
    <t>North</t>
  </si>
  <si>
    <t>East</t>
  </si>
  <si>
    <t>West</t>
  </si>
  <si>
    <t>:</t>
  </si>
  <si>
    <t>As per Actual at site</t>
  </si>
  <si>
    <t>South</t>
  </si>
  <si>
    <t>As per Site / Actual</t>
  </si>
  <si>
    <t>Government Guideline/ Circle rate for Land (Rs per sqft)</t>
  </si>
  <si>
    <t>Authorized Signatory Name &amp; Signature</t>
  </si>
  <si>
    <t>Name of Valuation Agency</t>
  </si>
  <si>
    <t>As per Legal Documents</t>
  </si>
  <si>
    <t>Date of Technical Initiation</t>
  </si>
  <si>
    <t>Class of Locality</t>
  </si>
  <si>
    <t>Type of Road</t>
  </si>
  <si>
    <t>Distance from Railway Station (Km)</t>
  </si>
  <si>
    <t>Distance from Bus stand (Km)</t>
  </si>
  <si>
    <t>Distance from the Main Market (Km)</t>
  </si>
  <si>
    <t>Property falls under Seismic Zone</t>
  </si>
  <si>
    <t>Property Falls under Flood Zone</t>
  </si>
  <si>
    <t>Zone/Locality/Surrounding/Civic Amenities</t>
  </si>
  <si>
    <t>Any risk of Demolition</t>
  </si>
  <si>
    <t>Property Falls in Cyclone Zone</t>
  </si>
  <si>
    <t>Electrification/Electric poles observed</t>
  </si>
  <si>
    <t>Valuer Certification/Disclaimer</t>
  </si>
  <si>
    <t>Extra Amenities available</t>
  </si>
  <si>
    <t>Infrastructure in the area</t>
  </si>
  <si>
    <t>Status of Holding</t>
  </si>
  <si>
    <t>Government Guideline/ Circle rate for Flat/Unit/ Built up (Rs per sqft)</t>
  </si>
  <si>
    <t>Branch Name/ID</t>
  </si>
  <si>
    <t>Name of Engineer Visited the property</t>
  </si>
  <si>
    <t>Degree of Risk Associated</t>
  </si>
  <si>
    <t>Property Falls in CR Zone</t>
  </si>
  <si>
    <t>Date of Report Release</t>
  </si>
  <si>
    <t>Documents Provided by GHF</t>
  </si>
  <si>
    <t>Request from GHF Employee</t>
  </si>
  <si>
    <t>Name of the person met at site &amp; Contact No.</t>
  </si>
  <si>
    <t>NDMA Guidelines</t>
  </si>
  <si>
    <t>APF Report Format</t>
  </si>
  <si>
    <t>Project Name</t>
  </si>
  <si>
    <t>Data from APF Request Form</t>
  </si>
  <si>
    <t>As per ARF</t>
  </si>
  <si>
    <t>Builder Group Name</t>
  </si>
  <si>
    <t>Developer Name</t>
  </si>
  <si>
    <t>Developer Office Address</t>
  </si>
  <si>
    <t>General Details</t>
  </si>
  <si>
    <t>Name of Municipal Corporation/Authority</t>
  </si>
  <si>
    <t>RERA Registration No.</t>
  </si>
  <si>
    <t>RERA Registration Validity</t>
  </si>
  <si>
    <t>Project Launch Date</t>
  </si>
  <si>
    <t>Construction Start Date</t>
  </si>
  <si>
    <t>Proposed Date of Completion (As per RERA)</t>
  </si>
  <si>
    <t>Project Type (Mixed, Residential, Comm.)</t>
  </si>
  <si>
    <t>FSI/FAR Permissible</t>
  </si>
  <si>
    <t>Total Number of Units Planned</t>
  </si>
  <si>
    <t>Total Number of Units Approved</t>
  </si>
  <si>
    <t>Project Structure</t>
  </si>
  <si>
    <t>Building/Tower Name/No.</t>
  </si>
  <si>
    <t>Type (Sale/Rehab)</t>
  </si>
  <si>
    <t>No. of Floors Approved</t>
  </si>
  <si>
    <t>Building Permission &amp; Other Approvals</t>
  </si>
  <si>
    <t>Construction as per Approved/ Sanctioned Plans</t>
  </si>
  <si>
    <t>LOI/IOD Details</t>
  </si>
  <si>
    <t>Approved Plan Details</t>
  </si>
  <si>
    <t>Construction Status</t>
  </si>
  <si>
    <t xml:space="preserve">Project Specific Remarks &amp; Observation </t>
  </si>
  <si>
    <t>Name of the Project</t>
  </si>
  <si>
    <t>Guideline Values</t>
  </si>
  <si>
    <t>PSF Rates &amp; Other Charges</t>
  </si>
  <si>
    <t>Measurement Unit of Area (Sq. Ft./Sq. Mt.)</t>
  </si>
  <si>
    <t>Car Parking Charges</t>
  </si>
  <si>
    <t>Site &amp; Building/Tower Photographs</t>
  </si>
  <si>
    <t>Location Cum Root Map (Satelite View)</t>
  </si>
  <si>
    <t>I certify that to the best of my knowledge and belief:</t>
  </si>
  <si>
    <t>The statements of fact contained in this report are true and correct.</t>
  </si>
  <si>
    <t>The reported analyses, opinion and conclusions are limited only by the reported assumptions and limiting conditions, and are my personal, impartial, and unbiased professional analyses, opinions and conclusions.</t>
  </si>
  <si>
    <t>I have no present or prospective interest in the property that is the subject of this report, and I have no personal interest with respect to the parties involved.</t>
  </si>
  <si>
    <t>I have no bias with respect to the property that is the subject of this report or to the parties involved with this assignment.</t>
  </si>
  <si>
    <t>My engagement in this assignment was not contingent upon developing or reporting predetermined results.</t>
  </si>
  <si>
    <t>My compensation for completing this assignment is not contingent upon the reporting of predetermined value or direction in value that favours the cause of the client, the amount of the value opinion, the attainment of a stipulated result, or the occurrence of a subsequent event directly related to the intended use of this appraisal.</t>
  </si>
  <si>
    <t>I have not made a personal inspection of the property that is the subject of this report. My valuation executive (valuer code above) has undertaken the inspection of the property that is the subject of this report.</t>
  </si>
  <si>
    <t>No one has provided significant mass appraisal assistance to the person signing this certification.</t>
  </si>
  <si>
    <t>V.S Jadon &amp; Co.Valuers LLP</t>
  </si>
  <si>
    <t>Freehold</t>
  </si>
  <si>
    <t>Sale</t>
  </si>
  <si>
    <t>Description</t>
  </si>
  <si>
    <t>Gross Carpet area</t>
  </si>
  <si>
    <t>Attached Terrace area</t>
  </si>
  <si>
    <t>Proposed Built up Area (In Sq.Mt)</t>
  </si>
  <si>
    <t>Plot Area (In Sq.Mt)</t>
  </si>
  <si>
    <t>-</t>
  </si>
  <si>
    <t>Yes</t>
  </si>
  <si>
    <t>III</t>
  </si>
  <si>
    <t>No</t>
  </si>
  <si>
    <t>Low</t>
  </si>
  <si>
    <t>None</t>
  </si>
  <si>
    <t>Other Charges</t>
  </si>
  <si>
    <t>Ground</t>
  </si>
  <si>
    <t>Plinth</t>
  </si>
  <si>
    <t>Project Site Address</t>
  </si>
  <si>
    <t>Distance from the nearest School (Km)</t>
  </si>
  <si>
    <t>Distance from Hospital (Km)</t>
  </si>
  <si>
    <t>Sq. Ft</t>
  </si>
  <si>
    <t>As applicable and documented.</t>
  </si>
  <si>
    <t>Distress Value (Rs. Per sqft)</t>
  </si>
  <si>
    <t>Site Visit Date &amp; Time</t>
  </si>
  <si>
    <t xml:space="preserve">Water Supply </t>
  </si>
  <si>
    <t>Being Provisioned</t>
  </si>
  <si>
    <t>Electricity Supply</t>
  </si>
  <si>
    <t>Drainage Connection</t>
  </si>
  <si>
    <t>Basement</t>
  </si>
  <si>
    <t>Podium</t>
  </si>
  <si>
    <t>Floors</t>
  </si>
  <si>
    <t xml:space="preserve">Stage of construction: </t>
  </si>
  <si>
    <t>Type of Work</t>
  </si>
  <si>
    <t>Progress %</t>
  </si>
  <si>
    <t>All work Completed. OC Received.</t>
  </si>
  <si>
    <t>Excavation in process</t>
  </si>
  <si>
    <t>Excavation Completed</t>
  </si>
  <si>
    <t>Footing in Process</t>
  </si>
  <si>
    <t>Footing Completed</t>
  </si>
  <si>
    <t>Plinth in process</t>
  </si>
  <si>
    <t>Plinth completed</t>
  </si>
  <si>
    <t>Project Completion %</t>
  </si>
  <si>
    <t>Slab/Floor</t>
  </si>
  <si>
    <t>Complition %</t>
  </si>
  <si>
    <t>Piling Work in process</t>
  </si>
  <si>
    <t>Excavation</t>
  </si>
  <si>
    <t>RCC (Including podiums)</t>
  </si>
  <si>
    <t>Brickwork</t>
  </si>
  <si>
    <t>Internal Plaster</t>
  </si>
  <si>
    <t>Basement 1</t>
  </si>
  <si>
    <t>Basement 2</t>
  </si>
  <si>
    <t>Flooring &amp; Fitting</t>
  </si>
  <si>
    <t>Basement 3</t>
  </si>
  <si>
    <t>Basement 4</t>
  </si>
  <si>
    <t>Building Common Amenities</t>
  </si>
  <si>
    <t>Possession</t>
  </si>
  <si>
    <t>Type of Saleable Area (CA/BUA/SBA)</t>
  </si>
  <si>
    <t>NA</t>
  </si>
  <si>
    <t>No. of Floors Planned/Proposed</t>
  </si>
  <si>
    <t>Project Address</t>
  </si>
  <si>
    <t>Width of the Road</t>
  </si>
  <si>
    <t>No. of Unit</t>
  </si>
  <si>
    <t>Building &amp; Wing</t>
  </si>
  <si>
    <t>Sale / Rehab</t>
  </si>
  <si>
    <t>Total</t>
  </si>
  <si>
    <t>Rate of Flat Per Sq. Ft. 
(on Carpet area)</t>
  </si>
  <si>
    <t>Floor Rise Per Sq. Ft.
(on Carpet area)</t>
  </si>
  <si>
    <t>Date &amp; Time of Site Visit</t>
  </si>
  <si>
    <t>On Carpet area</t>
  </si>
  <si>
    <t>Location Link</t>
  </si>
  <si>
    <t xml:space="preserve">Layout </t>
  </si>
  <si>
    <t>Latitude, Longitude</t>
  </si>
  <si>
    <t>Landmark</t>
  </si>
  <si>
    <t>Total Gross Carpet Area</t>
  </si>
  <si>
    <t>Carpet area</t>
  </si>
  <si>
    <t>External Plumbing, Elevation and Waterproofing</t>
  </si>
  <si>
    <t>Electrical &amp; Sanitary fittings</t>
  </si>
  <si>
    <t>Wooden Work</t>
  </si>
  <si>
    <t>External Plaster</t>
  </si>
  <si>
    <t>Construction Linked Plan</t>
  </si>
  <si>
    <t>Milestones</t>
  </si>
  <si>
    <t>Weightage</t>
  </si>
  <si>
    <t>No. of Floors</t>
  </si>
  <si>
    <t>Floors Completed</t>
  </si>
  <si>
    <t>Completion %</t>
  </si>
  <si>
    <t>Recommendation %</t>
  </si>
  <si>
    <t>Completion of excavation</t>
  </si>
  <si>
    <t>Completion of footing</t>
  </si>
  <si>
    <t>Completion of plinth</t>
  </si>
  <si>
    <t>Completion of RCC</t>
  </si>
  <si>
    <t>Completion of Brickwork</t>
  </si>
  <si>
    <t>Completion of Internal Plaster</t>
  </si>
  <si>
    <t>Completion of External plaster</t>
  </si>
  <si>
    <t>Completion of external plumbing, elevation and waterproofing</t>
  </si>
  <si>
    <t>Completion of Flooring, tiling, doors and windows</t>
  </si>
  <si>
    <t>Completion of Electrical and sanitary fittings</t>
  </si>
  <si>
    <t>Completion of lifts, entrance lobbies, plinth protection and paving of area</t>
  </si>
  <si>
    <t>On possesssion OR receipt of Occupancy/Completion certificate</t>
  </si>
  <si>
    <t>Total %</t>
  </si>
  <si>
    <t>Approval Matrix For Accelerated Disbursement (If Builder Demand is more than GHFL Recommendation)</t>
  </si>
  <si>
    <t xml:space="preserve">Accelerated Disbursement % </t>
  </si>
  <si>
    <t>Approving Authority</t>
  </si>
  <si>
    <t>Up to 10%</t>
  </si>
  <si>
    <t>ATM</t>
  </si>
  <si>
    <t>&gt;10% - 15%</t>
  </si>
  <si>
    <t>Head-Technical</t>
  </si>
  <si>
    <t>&gt;15%</t>
  </si>
  <si>
    <t>CCO</t>
  </si>
  <si>
    <t>Sr. no.</t>
  </si>
  <si>
    <t>GHF Stage %</t>
  </si>
  <si>
    <t>GHF Reco %</t>
  </si>
  <si>
    <t>RERA Threshold</t>
  </si>
  <si>
    <t>On or before execution of the agreement</t>
  </si>
  <si>
    <t>On execution of Agreement</t>
  </si>
  <si>
    <t>1-10%</t>
  </si>
  <si>
    <t>11-20%</t>
  </si>
  <si>
    <t>On completion of the Plinth of the building or wing inwhich the said Apartment is located</t>
  </si>
  <si>
    <t>11-25%</t>
  </si>
  <si>
    <t>21-35%</t>
  </si>
  <si>
    <t>On completion of the slabs including podiums and stilts of the building or wing in which the said Apartment is located</t>
  </si>
  <si>
    <t>26-50%</t>
  </si>
  <si>
    <t>36-60%</t>
  </si>
  <si>
    <t>On completion of the walls, internal plaster, floorings, doors and windows of the said Apartment</t>
  </si>
  <si>
    <t>51-65%</t>
  </si>
  <si>
    <t>61-75%</t>
  </si>
  <si>
    <t>On completion of the Sanitary fittings, staircases, lift wells, lobbies upto the floor level of the said Apartment</t>
  </si>
  <si>
    <t>66-70%</t>
  </si>
  <si>
    <t>76-80%</t>
  </si>
  <si>
    <t>On completion of the external plumbing and external plaster, elevation, terraces with waterproofing, of the building or wing in whichthe said Apartment is located</t>
  </si>
  <si>
    <t>71-80%</t>
  </si>
  <si>
    <t>81-85%</t>
  </si>
  <si>
    <t>On completion of the lifts, water pumps, electrical fittings, electro, mechanical and environment requirements, entrance lobby/s, plinth protection, paving of areas appertain and all other requirements as maybe prescribed in the Agreement of sale of the building or wing in which the said Apartment is located.</t>
  </si>
  <si>
    <t>81-90%</t>
  </si>
  <si>
    <t>85-95%</t>
  </si>
  <si>
    <t>At the time of handing over of the possession of the Apartment to the Allottee on or after receipt of Occupancy Certificate or Completion Certificate</t>
  </si>
  <si>
    <t>91-100%</t>
  </si>
  <si>
    <t>96-100%</t>
  </si>
  <si>
    <t>As per Layout</t>
  </si>
  <si>
    <t>Boundaries Matching
(If No, then reason thereon)</t>
  </si>
  <si>
    <t xml:space="preserve">Date: </t>
  </si>
  <si>
    <t xml:space="preserve">Date: 
</t>
  </si>
  <si>
    <t>Flat No.
(Approved
Plan)</t>
  </si>
  <si>
    <t>Flat No.
(Sale Plan)</t>
  </si>
  <si>
    <t>Sale /         Rehab /           PAP</t>
  </si>
  <si>
    <t>Balcony Area</t>
  </si>
  <si>
    <t>*</t>
  </si>
  <si>
    <t xml:space="preserve">We considered Carpet area as per Approved Plan.
</t>
  </si>
  <si>
    <t xml:space="preserve">We have considered rate by verifying it from market inquire.
</t>
  </si>
  <si>
    <t xml:space="preserve">Car parking is subjected to authentic documentation.
</t>
  </si>
  <si>
    <t>As the project is redevelopement project but rehab statement or rehab flats is not mentioned approved layout plan &amp; floor plan.</t>
  </si>
  <si>
    <t>Net Plot Area (In Sq.Mt)</t>
  </si>
  <si>
    <t>Grand Total</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</si>
  <si>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</si>
  <si>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</si>
  <si>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</si>
  <si>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</si>
  <si>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</si>
  <si>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</si>
  <si>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</si>
  <si>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theme="1"/>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</si>
  <si>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</si>
  <si>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</si>
  <si>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</si>
  <si>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</si>
  <si>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</si>
  <si>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</si>
  <si>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</si>
  <si>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</si>
  <si>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As building have received First CC on 08/05/2015 still building is still under construction.</t>
  </si>
  <si>
    <t>Since the project has received first CC on 17/01/2020, But construction work of Wing A is not yet started. Please provide revised approved CC for Wing A.</t>
  </si>
  <si>
    <r>
      <t xml:space="preserve">A sale or rehab statement is not provided along with approved floor plans. But as per a letter provided by the Bank Official on </t>
    </r>
    <r>
      <rPr>
        <b/>
        <sz val="11"/>
        <color rgb="FF000000"/>
        <rFont val="Calibri"/>
        <family val="2"/>
      </rPr>
      <t>whatsapp</t>
    </r>
    <r>
      <rPr>
        <sz val="11"/>
        <color theme="1"/>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</si>
  <si>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theme="1"/>
        <rFont val="Calibri"/>
        <family val="2"/>
      </rPr>
      <t>, 5 shops &amp; 6 Flats are Rehab Flats. The same letter is attached below.</t>
    </r>
  </si>
  <si>
    <t>High tension lines are passing nearby project Project Name. Please provide Power Noc.</t>
  </si>
  <si>
    <t>As Flat No. 201, 202, 203 &amp; 204 consists of large terrace area but dimension of that area is not mentioned. Therefore we have not considered terrace area for that flat.</t>
  </si>
  <si>
    <t>Electric Lines are passing above the project</t>
  </si>
  <si>
    <t>We have release report on the basis of other vendor report.</t>
  </si>
  <si>
    <t>As per the last site visit dtd. 06/03/2024, internal visit was not allowed. Hence, the construction percentage given in the report was as per site met person i.e. 1st slab completed.
As per the visit dtd 10/06/2024, we have observed that only plinth work is completed. But higher construction stage is already given in last report i.e. 1st slab completed Hence, we are maintaining the same construction percentage as of previous report.</t>
  </si>
  <si>
    <t>Recommended Rates / Other charges of the Property (Commercial) have been revised on 23/10/2023 on basis of Cost sheet provided to us on mail by bank official, which is attached below</t>
  </si>
  <si>
    <t xml:space="preserve">Floor No </t>
  </si>
  <si>
    <t>Flat</t>
  </si>
  <si>
    <t>Discription</t>
  </si>
  <si>
    <t>Carpet</t>
  </si>
  <si>
    <t>Fungible</t>
  </si>
  <si>
    <t>Terrace</t>
  </si>
  <si>
    <t>L</t>
  </si>
  <si>
    <t>W</t>
  </si>
  <si>
    <t>A</t>
  </si>
  <si>
    <t>Hall</t>
  </si>
  <si>
    <t>Balcony</t>
  </si>
  <si>
    <t>CB</t>
  </si>
  <si>
    <t>kitch</t>
  </si>
  <si>
    <t>FB</t>
  </si>
  <si>
    <t>Bed1</t>
  </si>
  <si>
    <t>Bed2</t>
  </si>
  <si>
    <t>Bed3</t>
  </si>
  <si>
    <t>Bed4</t>
  </si>
  <si>
    <t>DB</t>
  </si>
  <si>
    <t>toilet2</t>
  </si>
  <si>
    <t>toilet3</t>
  </si>
  <si>
    <t>toilet4</t>
  </si>
  <si>
    <t>passage1</t>
  </si>
  <si>
    <t>passage2</t>
  </si>
  <si>
    <t>passage3</t>
  </si>
  <si>
    <t>passage4</t>
  </si>
  <si>
    <t>Servant room</t>
  </si>
  <si>
    <t>Provided plans doesnot consist of Owner &amp; Architect Signature, 
We are releasing report after verbel discussion with Bank Officials about above Query.</t>
  </si>
  <si>
    <t>We have not drafted Unit No. 4, Office No. 107, 207, 307 &amp; 407 due to improper dimentions n shape of that unit.</t>
  </si>
  <si>
    <t>We are releasing report on MIDC Approved plans &amp; Combined Approval Letter.</t>
  </si>
  <si>
    <t>As the project is redevelopement project but rehab statement or rehab flats is not mentioned approved layout plan &amp; floor plan. But builder rehab tenant list is provided on mail by bank officials which is attached below</t>
  </si>
  <si>
    <t>Upper</t>
  </si>
  <si>
    <t>Bitumen</t>
  </si>
  <si>
    <t>7 RCC
3Brick 
2 plaster</t>
  </si>
  <si>
    <t>Mr. Suraj Khare</t>
  </si>
  <si>
    <t>Godrej Skyshore</t>
  </si>
  <si>
    <t>M/s. Godrej Properties Limited</t>
  </si>
  <si>
    <t xml:space="preserve">5th Floor, Godrej One, Pirojshanagar, Eastern Express Highway, Vikhroli East, Vikhroli, Tal. Kurla 400079.  </t>
  </si>
  <si>
    <t>CTS No. 1165, 1166, 1166/1 to 7, 1167, 1168, 1168/1 to11, 1169, 1169/1 to 5, 1170, 1170/1 to 11, 1171, 1172, 1172/1 to 4 at Varsova, Andheri, Mumbai Suburban, 400061</t>
  </si>
  <si>
    <t>Slum Rehabilitation Authority (SRA)</t>
  </si>
  <si>
    <t>PM1180002500076</t>
  </si>
  <si>
    <t>Net Plot Area is mentioned as Total Area</t>
  </si>
  <si>
    <t>19.133338,72.815762</t>
  </si>
  <si>
    <t>https://maps.app.goo.gl/ZzFmbE53BQ8TVzZ9A</t>
  </si>
  <si>
    <t xml:space="preserve"> - </t>
  </si>
  <si>
    <t>https://www.godrejproperties.com/landing-page/mumbai/residential/godrej-skyshore/?utm_source=google_search&amp;utm_medium=cpc&amp;campid=115846&amp;utm_campaign=115846_Google_Search_MMR_Skyshore_Versova_Brand_Exact_Q1_16July%2725&amp;utm_adgroup=Godrej%20-%20Skyshore&amp;gad_source=1&amp;gad_campaignid=22800575708&amp;gbraid=0AAAAADt107KIWMG5zy2fUdJ7jTo4QtNNF&amp;gclid=Cj0KCQjwnJfEBhCzARIsAIMtfKIf_T7UN7F3lFBumG10taHkz7RTuWpuiKmfsRLzjlTeGi7PxbmG3wQaAjLIEALw_wcB</t>
  </si>
  <si>
    <t xml:space="preserve">Swimming Pool, Gymnasium, Club House, Lounge, Children's Play Area, Landscape Garden, Yoga/Meditation Area, Library, Car Parking etc. </t>
  </si>
  <si>
    <t>13.40m</t>
  </si>
  <si>
    <t>0.55 KM from Seven Bungalow Bus Stop</t>
  </si>
  <si>
    <t>About 1.00 KM from Orchids International School</t>
  </si>
  <si>
    <t>About 0.60 KM from 
Mahima Hospital &amp; Polyclinic</t>
  </si>
  <si>
    <t>1. Approx. 0.60 KM from 
Star Home Super Market.
2. Approx. 0.75 KM from Ramdev Super Market.</t>
  </si>
  <si>
    <t>0.85 KM from Versova Metro Station
1.90 KM from DN Nagar Metro Station</t>
  </si>
  <si>
    <t>13.40 M Road Widening</t>
  </si>
  <si>
    <t>Other Plot</t>
  </si>
  <si>
    <t>Fisheries Institute Lane</t>
  </si>
  <si>
    <t>Internal Road</t>
  </si>
  <si>
    <t>5B + G + 1st to 23rd Floor</t>
  </si>
  <si>
    <t>Proposed From RERA Portal</t>
  </si>
  <si>
    <t>KW/PVT/0167/202/0615/LAY</t>
  </si>
  <si>
    <t>Mr. Tushar Bhuvad</t>
  </si>
  <si>
    <t xml:space="preserve">CC Details
Valid Up to: </t>
  </si>
  <si>
    <t>Tower 1 &amp; 2 = 5B + G + 1st to 23rd Floor (Height = 93.85 Mtrs)</t>
  </si>
  <si>
    <t>FB/HR/R-III/80</t>
  </si>
  <si>
    <t>Retail</t>
  </si>
  <si>
    <t>G + 1</t>
  </si>
  <si>
    <t>Tower A</t>
  </si>
  <si>
    <t xml:space="preserve">Tower B </t>
  </si>
  <si>
    <t>Ground Floor For Commercial, Sparking, Entrance Lobby, Squash Court/ Fitness Center, CCTV Room, Telecom Room &amp; Meter Room</t>
  </si>
  <si>
    <t>4BHK</t>
  </si>
  <si>
    <t>Study Room + Pooja Room</t>
  </si>
  <si>
    <t>Refuge Area</t>
  </si>
  <si>
    <t>OK</t>
  </si>
  <si>
    <t>Mumbai-RO Thane</t>
  </si>
  <si>
    <t xml:space="preserve">Proposed Slum Rehabilatation Scheme on Plot Bearing C.T.S. No.1165, 1166, 1166/1 to 7, 1167, 1168, 1168/1 to 11, 1169, 1169/1 to 5, 1170, 1170/1 to 11, 1171, 1172, 1172/1 to 4 Village - Versova, Taluka - Andheri, Mumbai. </t>
  </si>
  <si>
    <t>Flats = 123
Retails = 12</t>
  </si>
  <si>
    <t>13.40 M Proposed Road</t>
  </si>
  <si>
    <t xml:space="preserve"> Slum Area</t>
  </si>
  <si>
    <t>Fire NOC Details
Valid Upto :</t>
  </si>
  <si>
    <t>KW/PVT/0167/20210615/AP/S2</t>
  </si>
  <si>
    <t>Environmental Clearance Details
Valid Upto :</t>
  </si>
  <si>
    <t xml:space="preserve"> 5th to 1st Basement Floors For Parking</t>
  </si>
  <si>
    <t>5B + G + 1st to 24th Floor</t>
  </si>
  <si>
    <t>Retail Duplex with 1st Floor</t>
  </si>
  <si>
    <t>1st Floor For Commercial</t>
  </si>
  <si>
    <t>Retail Duplex with Ground Floor</t>
  </si>
  <si>
    <t>3rd to 4th, 7th to 11th, 14th to 18th &amp; 21st to 23rd Floor For Residential</t>
  </si>
  <si>
    <t>3BHK</t>
  </si>
  <si>
    <t>6BHK Duplex with 6th Floor</t>
  </si>
  <si>
    <t>6BHK Duplex with 5th Floor</t>
  </si>
  <si>
    <t>6BHK Duplex with 12th Floor</t>
  </si>
  <si>
    <t>6BHK Duplex with 13th Floor</t>
  </si>
  <si>
    <t>6BHK Duplex with 20th Floor</t>
  </si>
  <si>
    <t>6BHK Duplex with 19th Floor</t>
  </si>
  <si>
    <t>3rd to 4th, 7th to 11th, 14th to 18th &amp; 21st to 24th Floor For Residential</t>
  </si>
  <si>
    <t xml:space="preserve">Retail </t>
  </si>
  <si>
    <t>2nd Floor (E-Deck Floor) For Amenities</t>
  </si>
  <si>
    <t>5th Floor (Duplex Lower Level Floor)</t>
  </si>
  <si>
    <t>12th Floor (Duplex Lower Level Floor)</t>
  </si>
  <si>
    <t>19th Floor (Duplex Lower Level Floor)</t>
  </si>
  <si>
    <t>13th Floor (Duplex Upper Level Floor) For Part Refuge Area</t>
  </si>
  <si>
    <t>20th Floor (Duplex Upper Level Floor) For Part Refuge Area</t>
  </si>
  <si>
    <t>We considered Gross carpet area = Net carpet + Deck + Balcony Area.</t>
  </si>
  <si>
    <t>Sale Building No.2 (Tower A)</t>
  </si>
  <si>
    <t>Sale Building No.2 (Tower B)</t>
  </si>
  <si>
    <t xml:space="preserve">Sale Bldg. No.2 (Tower A) </t>
  </si>
  <si>
    <t xml:space="preserve">Sale Bldg. No.2 (Tower B) </t>
  </si>
  <si>
    <t>Details of Residential &amp; Commercial in Building</t>
  </si>
  <si>
    <t>Ground Floor For Commercial, Entrance Lobby, Meter Room &amp; STP</t>
  </si>
  <si>
    <t>As per RERA Site 
Flats = 129 &amp; NR = 11</t>
  </si>
  <si>
    <t>Unit Details, Nomenclature and Area Details (Retail)</t>
  </si>
  <si>
    <t>Unit Details, Nomenclature and Area Details (Flat)</t>
  </si>
  <si>
    <t>Tower I</t>
  </si>
  <si>
    <t>Tower II</t>
  </si>
  <si>
    <t>Tower B</t>
  </si>
  <si>
    <t>Airport Authority Clearance Details
Valid upto</t>
  </si>
  <si>
    <t xml:space="preserve">Valid upto Dated 
</t>
  </si>
  <si>
    <t>Site Elevation (AMSL) = 6.64M
Permissible Top Elevation (AMSL) = 103.62M</t>
  </si>
  <si>
    <t>CRZ 2022/CR 93/TC4</t>
  </si>
  <si>
    <t>CRZ Noc Details</t>
  </si>
  <si>
    <t>Approved Layout &amp; Floor Plans, CC, RERA Certificate, Fire NOC, Airport Noc, CRZ Noc, EC</t>
  </si>
  <si>
    <t>SIA/MH/MIS/269763/2022</t>
  </si>
  <si>
    <t>C.T.S. No.1165, 1166, 1166/1 to 7, 1167, 1168, 1168/1 to 11, 1169, 1169/1 to 5, 1170, 1170/1 to 11, 1171, 1172, 1172/1 to 4
Proposed BUA = 103684.48 Sq.Mt
Sale Building 2 (Tower 1 &amp; 2) = 5B + G + 1st to 23rd Floor</t>
  </si>
  <si>
    <t>Axis Bank
IFSC Code - UTIB0001394</t>
  </si>
  <si>
    <t>Developer Bank Name
(As per RERA)</t>
  </si>
  <si>
    <t>Approved Built up Area of Sale Bldg No.2 (In Sq.Mt)</t>
  </si>
  <si>
    <t>51000 to 52000</t>
  </si>
  <si>
    <t>As per approved CC dtd.24/08/2023 &amp; RERA Portal in project the Godrej Skyshore mentioned</t>
  </si>
  <si>
    <t>Seabliss</t>
  </si>
  <si>
    <t>Godrej Skyshore, Near Seabliss, Joseph Patel Wadi, Versova, Andheri West, Mumbai, Maharashtra 400061</t>
  </si>
  <si>
    <t>As per latest appoved 
plans dtd.28/07/2025</t>
  </si>
  <si>
    <t>Service Floor Above 24th Floor</t>
  </si>
  <si>
    <t>Construction work is in process at the time of Visit.</t>
  </si>
  <si>
    <t>S</t>
  </si>
  <si>
    <t>6th Floor (Duplex Upper Level Floor) For (Part Refuge Area)</t>
  </si>
  <si>
    <t>6th Floor (Duplex Upper Level Floor) For Part Refuge Area</t>
  </si>
  <si>
    <t>JUHU/WEST/B/043021/543514</t>
  </si>
  <si>
    <t xml:space="preserve">Sale Builiding No.2
This CC is granted for work up to Plinth Level (i.e. upto top of 5 Level Basements) for Tower -1 &amp; Tower -2 </t>
  </si>
  <si>
    <t>17/09/2025 at 04:06 PM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</si>
</sst>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9" x14ac:knownFonts="1">
    <font>
      <sz val="11"/>
      <color theme="1"/>
      <name val="Calibri"/>
      <family val="2"/>
    </font>
    <font>
      <sz val="11"/>
      <color theme="1"/>
      <name val="Calibri"/>
      <family val="2"/>
      <scheme val="minor"/>
    </font>
    <font>
      <b/>
      <sz val="16"/>
      <name val="Times New Roman"/>
      <family val="1"/>
    </font>
    <font>
      <sz val="16"/>
      <color theme="1"/>
      <name val="Times New Roman"/>
      <family val="1"/>
    </font>
    <font>
      <sz val="16"/>
      <name val="Times New Roman"/>
      <family val="1"/>
    </font>
    <font>
      <b/>
      <sz val="16"/>
      <color indexed="8"/>
      <name val="Times New Roman"/>
      <family val="1"/>
    </font>
    <font>
      <sz val="16"/>
      <color indexed="8"/>
      <name val="Times New Roman"/>
      <family val="1"/>
    </font>
    <font>
      <sz val="12"/>
      <color theme="1"/>
      <name val="Times New Roman"/>
      <family val="1"/>
    </font>
    <font>
      <b/>
      <sz val="16"/>
      <color theme="1"/>
      <name val="Times New Roman"/>
      <family val="1"/>
    </font>
    <font>
      <sz val="16"/>
      <color rgb="FFFF0000"/>
      <name val="Times New Roman"/>
      <family val="1"/>
    </font>
    <font>
      <sz val="16"/>
      <color rgb="FF000000"/>
      <name val="Times New Roman"/>
      <family val="1"/>
    </font>
    <font>
      <sz val="16"/>
      <color theme="1"/>
      <name val="Calibri"/>
      <family val="2"/>
      <scheme val="minor"/>
    </font>
    <font>
      <b/>
      <sz val="16"/>
      <color indexed="81"/>
      <name val="Tahoma"/>
      <family val="2"/>
    </font>
    <font>
      <b/>
      <sz val="18"/>
      <color indexed="81"/>
      <name val="Tahoma"/>
      <family val="2"/>
    </font>
    <font>
      <b/>
      <sz val="12"/>
      <color indexed="81"/>
      <name val="Tahoma"/>
      <family val="2"/>
    </font>
    <font>
      <b/>
      <sz val="11"/>
      <color theme="1"/>
      <name val="Calibri"/>
      <family val="2"/>
      <scheme val="minor"/>
    </font>
    <font>
      <b/>
      <sz val="11"/>
      <name val="Calibri"/>
      <family val="2"/>
      <scheme val="minor"/>
    </font>
    <font>
      <sz val="11"/>
      <color rgb="FF203864"/>
      <name val="Calibri"/>
      <family val="2"/>
      <scheme val="minor"/>
    </font>
    <font>
      <b/>
      <sz val="12"/>
      <color theme="1"/>
      <name val="Calibri"/>
      <family val="2"/>
      <scheme val="minor"/>
    </font>
    <font>
      <b/>
      <sz val="12"/>
      <color rgb="FF203864"/>
      <name val="Calibri"/>
      <family val="2"/>
      <scheme val="minor"/>
    </font>
    <font>
      <sz val="12"/>
      <color indexed="81"/>
      <name val="Tahoma"/>
      <family val="2"/>
    </font>
    <font>
      <sz val="18"/>
      <color indexed="81"/>
      <name val="Tahoma"/>
      <family val="2"/>
    </font>
    <font>
      <b/>
      <sz val="11"/>
      <color rgb="FF000000"/>
      <name val="Calibri"/>
      <family val="2"/>
    </font>
    <font>
      <b/>
      <sz val="9"/>
      <color indexed="81"/>
      <name val="Tahoma"/>
      <family val="2"/>
    </font>
    <font>
      <sz val="9"/>
      <color indexed="81"/>
      <name val="Tahoma"/>
      <family val="2"/>
    </font>
    <font>
      <u/>
      <sz val="11"/>
      <color theme="10"/>
      <name val="Calibri"/>
      <family val="2"/>
    </font>
    <font>
      <sz val="14"/>
      <name val="Times New Roman"/>
      <family val="1"/>
    </font>
    <font>
      <u/>
      <sz val="12"/>
      <color theme="10"/>
      <name val="Calibri"/>
      <family val="2"/>
    </font>
    <font>
      <sz val="12"/>
      <name val="Times New Roman"/>
      <family val="1"/>
    </font>
  </fonts>
  <fills count="15">
    <fill>
      <patternFill patternType="none"/>
    </fill>
    <fill>
      <patternFill patternType="gray125"/>
    </fill>
    <fill>
      <patternFill patternType="solid">
        <fgColor theme="6" tint="0.39997558519241921"/>
        <bgColor indexed="64"/>
      </patternFill>
    </fill>
    <fill>
      <patternFill patternType="solid">
        <fgColor theme="9" tint="0.79998168889431442"/>
        <bgColor indexed="64"/>
      </patternFill>
    </fill>
    <fill>
      <patternFill patternType="solid">
        <fgColor rgb="FFFEF2E8"/>
        <bgColor indexed="64"/>
      </patternFill>
    </fill>
    <fill>
      <patternFill patternType="solid">
        <fgColor theme="7" tint="0.39997558519241921"/>
        <bgColor indexed="64"/>
      </patternFill>
    </fill>
    <fill>
      <patternFill patternType="solid">
        <fgColor theme="4" tint="0.59999389629810485"/>
        <bgColor indexed="64"/>
      </patternFill>
    </fill>
    <fill>
      <patternFill patternType="solid">
        <fgColor theme="5" tint="0.59999389629810485"/>
        <bgColor indexed="64"/>
      </patternFill>
    </fill>
    <fill>
      <patternFill patternType="solid">
        <fgColor theme="7" tint="0.79998168889431442"/>
        <bgColor indexed="64"/>
      </patternFill>
    </fill>
    <fill>
      <patternFill patternType="solid">
        <fgColor theme="9" tint="0.59999389629810485"/>
        <bgColor indexed="64"/>
      </patternFill>
    </fill>
    <fill>
      <patternFill patternType="solid">
        <fgColor rgb="FFD9E2F3"/>
        <bgColor indexed="64"/>
      </patternFill>
    </fill>
    <fill>
      <patternFill patternType="solid">
        <fgColor rgb="FFFFFFFF"/>
        <bgColor indexed="64"/>
      </patternFill>
    </fill>
    <fill>
      <patternFill patternType="solid">
        <fgColor rgb="FFFFFF00"/>
        <bgColor indexed="64"/>
      </patternFill>
    </fill>
    <fill>
      <patternFill patternType="solid">
        <fgColor theme="4" tint="0.79998168889431442"/>
        <bgColor indexed="64"/>
      </patternFill>
    </fill>
    <fill>
      <patternFill patternType="solid">
        <fgColor theme="5" tint="0.79998168889431442"/>
        <bgColor indexed="64"/>
      </patternFill>
    </fill>
  </fills>
  <borders count="20">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bottom style="thin">
        <color indexed="64"/>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ck">
        <color indexed="64"/>
      </left>
      <right style="thick">
        <color indexed="64"/>
      </right>
      <top style="thick">
        <color indexed="64"/>
      </top>
      <bottom style="thick">
        <color indexed="64"/>
      </bottom>
      <diagonal/>
    </border>
    <border>
      <left style="thick">
        <color indexed="64"/>
      </left>
      <right/>
      <top style="thick">
        <color indexed="64"/>
      </top>
      <bottom style="thick">
        <color indexed="64"/>
      </bottom>
      <diagonal/>
    </border>
  </borders>
  <cellStyleXfs count="3">
    <xf numFmtId="0" fontId="0" fillId="0" borderId="0"/>
    <xf numFmtId="0" fontId="1" fillId="0" borderId="0"/>
    <xf numFmtId="0" fontId="25" fillId="0" borderId="0" applyNumberFormat="0" applyFill="0" applyBorder="0" applyAlignment="0" applyProtection="0"/>
  </cellStyleXfs>
  <cellXfs count="189">
    <xf numFmtId="0" fontId="0" fillId="0" borderId="0" xfId="0"/>
    <xf numFmtId="0" fontId="3" fillId="0" borderId="0" xfId="0" applyFont="1" applyAlignment="1">
      <alignment vertical="top"/>
    </xf>
    <xf numFmtId="0" fontId="2" fillId="0" borderId="1" xfId="0" applyFont="1" applyBorder="1" applyAlignment="1">
      <alignment horizontal="center" vertical="top" wrapText="1"/>
    </xf>
    <xf numFmtId="0" fontId="3" fillId="3" borderId="0" xfId="0" applyFont="1" applyFill="1" applyAlignment="1">
      <alignment vertical="top"/>
    </xf>
    <xf numFmtId="0" fontId="3" fillId="0" borderId="0" xfId="0" applyFont="1" applyAlignment="1">
      <alignment horizontal="center" vertical="top"/>
    </xf>
    <xf numFmtId="9" fontId="4" fillId="4" borderId="1" xfId="1" applyNumberFormat="1" applyFont="1" applyFill="1" applyBorder="1" applyAlignment="1" applyProtection="1">
      <alignment horizontal="center" vertical="center" wrapText="1"/>
      <protection hidden="1"/>
    </xf>
    <xf numFmtId="1" fontId="6" fillId="4" borderId="1" xfId="1" applyNumberFormat="1" applyFont="1" applyFill="1" applyBorder="1" applyAlignment="1">
      <alignment horizontal="center" vertical="center" wrapText="1"/>
    </xf>
    <xf numFmtId="0" fontId="4" fillId="4" borderId="9" xfId="0" applyFont="1" applyFill="1" applyBorder="1" applyAlignment="1">
      <alignment horizontal="center" vertical="top" wrapText="1"/>
    </xf>
    <xf numFmtId="0" fontId="4" fillId="4" borderId="11" xfId="0" applyFont="1" applyFill="1" applyBorder="1" applyAlignment="1">
      <alignment horizontal="center" vertical="top" wrapText="1"/>
    </xf>
    <xf numFmtId="0" fontId="4" fillId="4" borderId="13" xfId="0" applyFont="1" applyFill="1" applyBorder="1" applyAlignment="1">
      <alignment horizontal="center" vertical="top" wrapText="1"/>
    </xf>
    <xf numFmtId="0" fontId="4" fillId="4" borderId="7" xfId="0" applyFont="1" applyFill="1" applyBorder="1" applyAlignment="1">
      <alignment vertical="top" wrapText="1"/>
    </xf>
    <xf numFmtId="0" fontId="4" fillId="4" borderId="4" xfId="0" applyFont="1" applyFill="1" applyBorder="1" applyAlignment="1">
      <alignment vertical="top" wrapText="1"/>
    </xf>
    <xf numFmtId="0" fontId="4" fillId="4" borderId="10" xfId="0" applyFont="1" applyFill="1" applyBorder="1" applyAlignment="1">
      <alignment vertical="top" wrapText="1"/>
    </xf>
    <xf numFmtId="0" fontId="4" fillId="4" borderId="0" xfId="0" applyFont="1" applyFill="1" applyAlignment="1">
      <alignment vertical="top" wrapText="1"/>
    </xf>
    <xf numFmtId="0" fontId="4" fillId="4" borderId="12" xfId="0" applyFont="1" applyFill="1" applyBorder="1" applyAlignment="1">
      <alignment vertical="top" wrapText="1"/>
    </xf>
    <xf numFmtId="0" fontId="4" fillId="4" borderId="8" xfId="0" applyFont="1" applyFill="1" applyBorder="1" applyAlignment="1">
      <alignment vertical="top" wrapText="1"/>
    </xf>
    <xf numFmtId="0" fontId="3" fillId="0" borderId="14" xfId="1" applyFont="1" applyBorder="1" applyProtection="1">
      <protection hidden="1"/>
    </xf>
    <xf numFmtId="0" fontId="3" fillId="0" borderId="0" xfId="1" applyFont="1" applyProtection="1">
      <protection hidden="1"/>
    </xf>
    <xf numFmtId="0" fontId="3" fillId="0" borderId="15" xfId="1" applyFont="1" applyBorder="1" applyProtection="1">
      <protection hidden="1"/>
    </xf>
    <xf numFmtId="0" fontId="3" fillId="0" borderId="15" xfId="1" applyFont="1" applyBorder="1"/>
    <xf numFmtId="0" fontId="10" fillId="0" borderId="0" xfId="0" applyFont="1" applyProtection="1">
      <protection hidden="1"/>
    </xf>
    <xf numFmtId="9" fontId="10" fillId="0" borderId="0" xfId="0" applyNumberFormat="1" applyFont="1" applyProtection="1">
      <protection hidden="1"/>
    </xf>
    <xf numFmtId="0" fontId="10" fillId="0" borderId="16" xfId="0" applyFont="1" applyBorder="1" applyProtection="1">
      <protection hidden="1"/>
    </xf>
    <xf numFmtId="0" fontId="7" fillId="0" borderId="0" xfId="1" applyFont="1" applyAlignment="1">
      <alignment horizontal="center" vertical="center"/>
    </xf>
    <xf numFmtId="0" fontId="10" fillId="0" borderId="15" xfId="0" applyFont="1" applyBorder="1" applyProtection="1">
      <protection hidden="1"/>
    </xf>
    <xf numFmtId="1" fontId="11" fillId="0" borderId="15" xfId="0" applyNumberFormat="1" applyFont="1" applyBorder="1"/>
    <xf numFmtId="1" fontId="11" fillId="0" borderId="15" xfId="0" applyNumberFormat="1" applyFont="1" applyBorder="1" applyAlignment="1">
      <alignment horizontal="right"/>
    </xf>
    <xf numFmtId="1" fontId="11" fillId="0" borderId="17" xfId="0" applyNumberFormat="1" applyFont="1" applyBorder="1"/>
    <xf numFmtId="0" fontId="4" fillId="2" borderId="1" xfId="0" applyFont="1" applyFill="1" applyBorder="1" applyAlignment="1">
      <alignment horizontal="center" vertical="top"/>
    </xf>
    <xf numFmtId="0" fontId="4" fillId="2" borderId="1" xfId="0" applyFont="1" applyFill="1" applyBorder="1" applyAlignment="1">
      <alignment vertical="top"/>
    </xf>
    <xf numFmtId="0" fontId="4" fillId="4" borderId="1" xfId="1" applyFont="1" applyFill="1" applyBorder="1" applyAlignment="1" applyProtection="1">
      <alignment horizontal="center" vertical="center" wrapText="1"/>
      <protection hidden="1"/>
    </xf>
    <xf numFmtId="1" fontId="5" fillId="0" borderId="1" xfId="1" applyNumberFormat="1" applyFont="1" applyBorder="1" applyAlignment="1">
      <alignment horizontal="center" vertical="top" wrapText="1"/>
    </xf>
    <xf numFmtId="1" fontId="4" fillId="4" borderId="1" xfId="1" applyNumberFormat="1" applyFont="1" applyFill="1" applyBorder="1" applyAlignment="1" applyProtection="1">
      <alignment horizontal="center" vertical="center" wrapText="1"/>
      <protection hidden="1"/>
    </xf>
    <xf numFmtId="1" fontId="2" fillId="0" borderId="1" xfId="1" applyNumberFormat="1" applyFont="1" applyBorder="1" applyAlignment="1">
      <alignment horizontal="center" vertical="top" wrapText="1"/>
    </xf>
    <xf numFmtId="0" fontId="4" fillId="0" borderId="1" xfId="0" applyFont="1" applyBorder="1" applyAlignment="1">
      <alignment vertical="top" wrapText="1"/>
    </xf>
    <xf numFmtId="0" fontId="0" fillId="7" borderId="1" xfId="0" applyFill="1" applyBorder="1" applyAlignment="1">
      <alignment horizontal="left" vertical="center" wrapText="1"/>
    </xf>
    <xf numFmtId="0" fontId="17" fillId="0" borderId="1" xfId="0" applyFont="1" applyBorder="1" applyAlignment="1">
      <alignment horizontal="right" vertical="center"/>
    </xf>
    <xf numFmtId="0" fontId="0" fillId="0" borderId="1" xfId="0" applyBorder="1"/>
    <xf numFmtId="1" fontId="0" fillId="0" borderId="1" xfId="0" applyNumberFormat="1" applyBorder="1"/>
    <xf numFmtId="0" fontId="0" fillId="8" borderId="1" xfId="0" applyFill="1" applyBorder="1" applyAlignment="1">
      <alignment horizontal="left" vertical="center" wrapText="1"/>
    </xf>
    <xf numFmtId="0" fontId="0" fillId="9" borderId="1" xfId="0" applyFill="1" applyBorder="1" applyAlignment="1">
      <alignment horizontal="left" vertical="center" wrapText="1"/>
    </xf>
    <xf numFmtId="0" fontId="18" fillId="0" borderId="1" xfId="0" applyFont="1" applyBorder="1"/>
    <xf numFmtId="1" fontId="18" fillId="0" borderId="1" xfId="0" applyNumberFormat="1" applyFont="1" applyBorder="1"/>
    <xf numFmtId="0" fontId="19" fillId="10" borderId="18" xfId="0" applyFont="1" applyFill="1" applyBorder="1" applyAlignment="1">
      <alignment vertical="center"/>
    </xf>
    <xf numFmtId="0" fontId="19" fillId="10" borderId="18" xfId="0" applyFont="1" applyFill="1" applyBorder="1" applyAlignment="1">
      <alignment horizontal="center" vertical="center"/>
    </xf>
    <xf numFmtId="0" fontId="17" fillId="0" borderId="18" xfId="0" applyFont="1" applyBorder="1" applyAlignment="1">
      <alignment horizontal="right" vertical="center"/>
    </xf>
    <xf numFmtId="0" fontId="17" fillId="0" borderId="18" xfId="0" applyFont="1" applyBorder="1" applyAlignment="1">
      <alignment vertical="center" wrapText="1"/>
    </xf>
    <xf numFmtId="9" fontId="17" fillId="0" borderId="18" xfId="0" applyNumberFormat="1" applyFont="1" applyBorder="1" applyAlignment="1">
      <alignment horizontal="center" vertical="center"/>
    </xf>
    <xf numFmtId="9" fontId="17" fillId="0" borderId="19" xfId="0" applyNumberFormat="1" applyFont="1" applyBorder="1" applyAlignment="1">
      <alignment horizontal="center" vertical="center"/>
    </xf>
    <xf numFmtId="0" fontId="4" fillId="11" borderId="1" xfId="0" applyFont="1" applyFill="1" applyBorder="1" applyAlignment="1">
      <alignment vertical="top" wrapText="1"/>
    </xf>
    <xf numFmtId="1" fontId="5" fillId="0" borderId="1" xfId="1" applyNumberFormat="1" applyFont="1" applyBorder="1" applyAlignment="1">
      <alignment horizontal="center" vertical="center" wrapText="1"/>
    </xf>
    <xf numFmtId="0" fontId="6" fillId="4" borderId="1" xfId="1" applyFont="1" applyFill="1" applyBorder="1" applyAlignment="1">
      <alignment horizontal="center" vertical="center" wrapText="1"/>
    </xf>
    <xf numFmtId="0" fontId="0" fillId="0" borderId="1" xfId="0" applyBorder="1" applyAlignment="1">
      <alignment horizontal="center" vertical="center"/>
    </xf>
    <xf numFmtId="0" fontId="15" fillId="0" borderId="1" xfId="0" applyFont="1" applyBorder="1" applyAlignment="1">
      <alignment horizontal="center" vertical="center"/>
    </xf>
    <xf numFmtId="0" fontId="0" fillId="0" borderId="1" xfId="0" applyBorder="1" applyAlignment="1">
      <alignment horizontal="left" vertical="top" wrapText="1"/>
    </xf>
    <xf numFmtId="0" fontId="0" fillId="0" borderId="1" xfId="0" applyBorder="1" applyAlignment="1">
      <alignment wrapText="1"/>
    </xf>
    <xf numFmtId="0" fontId="0" fillId="0" borderId="10" xfId="0" applyBorder="1" applyAlignment="1">
      <alignment horizontal="center" vertical="top"/>
    </xf>
    <xf numFmtId="0" fontId="0" fillId="0" borderId="1" xfId="0" applyBorder="1" applyAlignment="1">
      <alignment vertical="top" wrapText="1"/>
    </xf>
    <xf numFmtId="0" fontId="0" fillId="0" borderId="2" xfId="0" applyBorder="1"/>
    <xf numFmtId="0" fontId="0" fillId="0" borderId="10" xfId="0" applyBorder="1"/>
    <xf numFmtId="0" fontId="0" fillId="0" borderId="1" xfId="0" applyBorder="1" applyAlignment="1">
      <alignment horizontal="left" vertical="top"/>
    </xf>
    <xf numFmtId="0" fontId="0" fillId="0" borderId="0" xfId="0" applyAlignment="1">
      <alignment horizontal="left" vertical="top"/>
    </xf>
    <xf numFmtId="0" fontId="0" fillId="0" borderId="2" xfId="0" applyBorder="1" applyAlignment="1">
      <alignment horizontal="left" vertical="top"/>
    </xf>
    <xf numFmtId="0" fontId="0" fillId="0" borderId="2" xfId="0" applyBorder="1" applyAlignment="1">
      <alignment vertical="top"/>
    </xf>
    <xf numFmtId="0" fontId="0" fillId="0" borderId="0" xfId="0" applyAlignment="1">
      <alignment horizontal="center" vertical="center"/>
    </xf>
    <xf numFmtId="0" fontId="0" fillId="12" borderId="1" xfId="0" applyFill="1" applyBorder="1" applyAlignment="1">
      <alignment horizontal="center" vertical="center"/>
    </xf>
    <xf numFmtId="0" fontId="0" fillId="0" borderId="8" xfId="0" applyBorder="1" applyAlignment="1">
      <alignment horizontal="center" vertical="center"/>
    </xf>
    <xf numFmtId="0" fontId="0" fillId="13" borderId="1" xfId="0" applyFill="1" applyBorder="1" applyAlignment="1">
      <alignment horizontal="center" vertical="center"/>
    </xf>
    <xf numFmtId="0" fontId="0" fillId="14" borderId="1" xfId="0" applyFill="1" applyBorder="1" applyAlignment="1">
      <alignment horizontal="center" vertical="center"/>
    </xf>
    <xf numFmtId="0" fontId="0" fillId="3" borderId="1" xfId="0" applyFill="1" applyBorder="1" applyAlignment="1">
      <alignment horizontal="center" vertical="center"/>
    </xf>
    <xf numFmtId="0" fontId="3" fillId="0" borderId="0" xfId="0" applyFont="1" applyAlignment="1">
      <alignment vertical="top" wrapText="1"/>
    </xf>
    <xf numFmtId="0" fontId="9" fillId="0" borderId="0" xfId="0" applyFont="1" applyAlignment="1">
      <alignment vertical="top"/>
    </xf>
    <xf numFmtId="14" fontId="4" fillId="4" borderId="1" xfId="0" applyNumberFormat="1" applyFont="1" applyFill="1" applyBorder="1" applyAlignment="1">
      <alignment horizontal="left" vertical="top" wrapText="1"/>
    </xf>
    <xf numFmtId="0" fontId="25" fillId="0" borderId="0" xfId="2" applyAlignment="1">
      <alignment vertical="top"/>
    </xf>
    <xf numFmtId="0" fontId="4" fillId="0" borderId="0" xfId="0" applyFont="1" applyAlignment="1">
      <alignment vertical="top"/>
    </xf>
    <xf numFmtId="14" fontId="26" fillId="4" borderId="1" xfId="0" applyNumberFormat="1" applyFont="1" applyFill="1" applyBorder="1" applyAlignment="1">
      <alignment horizontal="left" vertical="top" wrapText="1"/>
    </xf>
    <xf numFmtId="0" fontId="4" fillId="4" borderId="1" xfId="0" applyFont="1" applyFill="1" applyBorder="1" applyAlignment="1">
      <alignment horizontal="center" vertical="top" wrapText="1"/>
    </xf>
    <xf numFmtId="0" fontId="4" fillId="11" borderId="1" xfId="0" applyFont="1" applyFill="1" applyBorder="1" applyAlignment="1">
      <alignment horizontal="left" vertical="top" wrapText="1"/>
    </xf>
    <xf numFmtId="0" fontId="8" fillId="0" borderId="0" xfId="0" applyFont="1" applyAlignment="1">
      <alignment vertical="top"/>
    </xf>
    <xf numFmtId="1" fontId="3" fillId="0" borderId="0" xfId="0" applyNumberFormat="1" applyFont="1" applyAlignment="1">
      <alignment vertical="top"/>
    </xf>
    <xf numFmtId="0" fontId="4" fillId="4" borderId="1" xfId="0" applyFont="1" applyFill="1" applyBorder="1" applyAlignment="1">
      <alignment horizontal="center" vertical="top" wrapText="1"/>
    </xf>
    <xf numFmtId="1" fontId="5" fillId="4" borderId="2" xfId="1" applyNumberFormat="1" applyFont="1" applyFill="1" applyBorder="1" applyAlignment="1">
      <alignment horizontal="center" vertical="center" wrapText="1"/>
    </xf>
    <xf numFmtId="1" fontId="5" fillId="4" borderId="3" xfId="1" applyNumberFormat="1" applyFont="1" applyFill="1" applyBorder="1" applyAlignment="1">
      <alignment horizontal="center" vertical="center" wrapText="1"/>
    </xf>
    <xf numFmtId="1" fontId="5" fillId="4" borderId="5" xfId="1" applyNumberFormat="1" applyFont="1" applyFill="1" applyBorder="1" applyAlignment="1">
      <alignment horizontal="center" vertical="center" wrapText="1"/>
    </xf>
    <xf numFmtId="1" fontId="6" fillId="4" borderId="1" xfId="1" applyNumberFormat="1" applyFont="1" applyFill="1" applyBorder="1" applyAlignment="1">
      <alignment horizontal="center" vertical="center" wrapText="1"/>
    </xf>
    <xf numFmtId="0" fontId="4" fillId="4" borderId="2" xfId="0" applyFont="1" applyFill="1" applyBorder="1" applyAlignment="1">
      <alignment horizontal="left" vertical="top" wrapText="1"/>
    </xf>
    <xf numFmtId="0" fontId="4" fillId="4" borderId="3" xfId="0" applyFont="1" applyFill="1" applyBorder="1" applyAlignment="1">
      <alignment horizontal="left" vertical="top" wrapText="1"/>
    </xf>
    <xf numFmtId="0" fontId="4" fillId="4" borderId="5" xfId="0" applyFont="1" applyFill="1" applyBorder="1" applyAlignment="1">
      <alignment horizontal="left" vertical="top" wrapText="1"/>
    </xf>
    <xf numFmtId="0" fontId="6" fillId="4" borderId="2" xfId="1" applyFont="1" applyFill="1" applyBorder="1" applyAlignment="1">
      <alignment horizontal="center" vertical="center" wrapText="1"/>
    </xf>
    <xf numFmtId="0" fontId="6" fillId="4" borderId="3" xfId="1" applyFont="1" applyFill="1" applyBorder="1" applyAlignment="1">
      <alignment horizontal="center" vertical="center" wrapText="1"/>
    </xf>
    <xf numFmtId="0" fontId="6" fillId="4" borderId="5" xfId="1" applyFont="1" applyFill="1" applyBorder="1" applyAlignment="1">
      <alignment horizontal="center" vertical="center" wrapText="1"/>
    </xf>
    <xf numFmtId="1" fontId="6" fillId="4" borderId="2" xfId="1" applyNumberFormat="1" applyFont="1" applyFill="1" applyBorder="1" applyAlignment="1">
      <alignment horizontal="center" vertical="center" wrapText="1"/>
    </xf>
    <xf numFmtId="1" fontId="6" fillId="4" borderId="5" xfId="1" applyNumberFormat="1" applyFont="1" applyFill="1" applyBorder="1" applyAlignment="1">
      <alignment horizontal="center" vertical="center" wrapText="1"/>
    </xf>
    <xf numFmtId="0" fontId="4" fillId="0" borderId="2" xfId="0" applyFont="1" applyBorder="1" applyAlignment="1">
      <alignment horizontal="left" vertical="top" wrapText="1"/>
    </xf>
    <xf numFmtId="0" fontId="4" fillId="0" borderId="5" xfId="0" applyFont="1" applyBorder="1" applyAlignment="1">
      <alignment horizontal="left" vertical="top" wrapText="1"/>
    </xf>
    <xf numFmtId="0" fontId="4" fillId="0" borderId="3" xfId="0" applyFont="1" applyBorder="1" applyAlignment="1">
      <alignment horizontal="left" vertical="top" wrapText="1"/>
    </xf>
    <xf numFmtId="0" fontId="4" fillId="0" borderId="7" xfId="0" applyFont="1" applyBorder="1" applyAlignment="1">
      <alignment horizontal="left" vertical="top" wrapText="1"/>
    </xf>
    <xf numFmtId="0" fontId="4" fillId="0" borderId="9" xfId="0" applyFont="1" applyBorder="1" applyAlignment="1">
      <alignment horizontal="left" vertical="top" wrapText="1"/>
    </xf>
    <xf numFmtId="0" fontId="4" fillId="0" borderId="12" xfId="0" applyFont="1" applyBorder="1" applyAlignment="1">
      <alignment horizontal="left" vertical="top" wrapText="1"/>
    </xf>
    <xf numFmtId="0" fontId="4" fillId="0" borderId="13" xfId="0" applyFont="1" applyBorder="1" applyAlignment="1">
      <alignment horizontal="left" vertical="top" wrapText="1"/>
    </xf>
    <xf numFmtId="0" fontId="2" fillId="2" borderId="1" xfId="0" applyFont="1" applyFill="1" applyBorder="1" applyAlignment="1">
      <alignment horizontal="center" vertical="top"/>
    </xf>
    <xf numFmtId="0" fontId="4" fillId="2" borderId="1" xfId="0" applyFont="1" applyFill="1" applyBorder="1" applyAlignment="1">
      <alignment horizontal="center" vertical="top"/>
    </xf>
    <xf numFmtId="0" fontId="4" fillId="4" borderId="1" xfId="1" applyFont="1" applyFill="1" applyBorder="1" applyAlignment="1" applyProtection="1">
      <alignment horizontal="center" vertical="center" wrapText="1"/>
      <protection hidden="1"/>
    </xf>
    <xf numFmtId="9" fontId="2" fillId="4" borderId="1" xfId="1" applyNumberFormat="1" applyFont="1" applyFill="1" applyBorder="1" applyAlignment="1" applyProtection="1">
      <alignment horizontal="left" vertical="top" wrapText="1"/>
      <protection hidden="1"/>
    </xf>
    <xf numFmtId="9" fontId="4" fillId="4" borderId="1" xfId="1" applyNumberFormat="1" applyFont="1" applyFill="1" applyBorder="1" applyAlignment="1" applyProtection="1">
      <alignment horizontal="center" vertical="center" wrapText="1"/>
      <protection hidden="1"/>
    </xf>
    <xf numFmtId="0" fontId="4" fillId="4" borderId="1" xfId="0" applyFont="1" applyFill="1" applyBorder="1" applyAlignment="1">
      <alignment horizontal="left" vertical="top" wrapText="1"/>
    </xf>
    <xf numFmtId="9" fontId="2" fillId="4" borderId="12" xfId="1" applyNumberFormat="1" applyFont="1" applyFill="1" applyBorder="1" applyAlignment="1" applyProtection="1">
      <alignment horizontal="center" vertical="center" wrapText="1"/>
      <protection hidden="1"/>
    </xf>
    <xf numFmtId="9" fontId="2" fillId="4" borderId="13" xfId="1" applyNumberFormat="1" applyFont="1" applyFill="1" applyBorder="1" applyAlignment="1" applyProtection="1">
      <alignment horizontal="center" vertical="center" wrapText="1"/>
      <protection hidden="1"/>
    </xf>
    <xf numFmtId="9" fontId="4" fillId="4" borderId="2" xfId="1" applyNumberFormat="1" applyFont="1" applyFill="1" applyBorder="1" applyAlignment="1" applyProtection="1">
      <alignment horizontal="center" vertical="center" wrapText="1"/>
      <protection hidden="1"/>
    </xf>
    <xf numFmtId="9" fontId="4" fillId="4" borderId="5" xfId="1" applyNumberFormat="1" applyFont="1" applyFill="1" applyBorder="1" applyAlignment="1" applyProtection="1">
      <alignment horizontal="center" vertical="center" wrapText="1"/>
      <protection hidden="1"/>
    </xf>
    <xf numFmtId="9" fontId="4" fillId="4" borderId="7" xfId="1" applyNumberFormat="1" applyFont="1" applyFill="1" applyBorder="1" applyAlignment="1" applyProtection="1">
      <alignment horizontal="center" vertical="center" wrapText="1"/>
      <protection hidden="1"/>
    </xf>
    <xf numFmtId="9" fontId="4" fillId="4" borderId="9" xfId="1" applyNumberFormat="1" applyFont="1" applyFill="1" applyBorder="1" applyAlignment="1" applyProtection="1">
      <alignment horizontal="center" vertical="center" wrapText="1"/>
      <protection hidden="1"/>
    </xf>
    <xf numFmtId="9" fontId="4" fillId="4" borderId="10" xfId="1" applyNumberFormat="1" applyFont="1" applyFill="1" applyBorder="1" applyAlignment="1" applyProtection="1">
      <alignment horizontal="center" vertical="center" wrapText="1"/>
      <protection hidden="1"/>
    </xf>
    <xf numFmtId="9" fontId="4" fillId="4" borderId="11" xfId="1" applyNumberFormat="1" applyFont="1" applyFill="1" applyBorder="1" applyAlignment="1" applyProtection="1">
      <alignment horizontal="center" vertical="center" wrapText="1"/>
      <protection hidden="1"/>
    </xf>
    <xf numFmtId="9" fontId="4" fillId="4" borderId="12" xfId="1" applyNumberFormat="1" applyFont="1" applyFill="1" applyBorder="1" applyAlignment="1" applyProtection="1">
      <alignment horizontal="center" vertical="center" wrapText="1"/>
      <protection hidden="1"/>
    </xf>
    <xf numFmtId="9" fontId="4" fillId="4" borderId="13" xfId="1" applyNumberFormat="1" applyFont="1" applyFill="1" applyBorder="1" applyAlignment="1" applyProtection="1">
      <alignment horizontal="center" vertical="center" wrapText="1"/>
      <protection hidden="1"/>
    </xf>
    <xf numFmtId="0" fontId="9" fillId="4" borderId="1" xfId="0" applyFont="1" applyFill="1" applyBorder="1" applyAlignment="1">
      <alignment horizontal="left" vertical="top" wrapText="1"/>
    </xf>
    <xf numFmtId="0" fontId="4" fillId="0" borderId="1" xfId="0" applyFont="1" applyBorder="1" applyAlignment="1">
      <alignment horizontal="left" vertical="top" wrapText="1"/>
    </xf>
    <xf numFmtId="0" fontId="2" fillId="0" borderId="2" xfId="0" applyFont="1" applyBorder="1" applyAlignment="1">
      <alignment horizontal="center" vertical="top" wrapText="1"/>
    </xf>
    <xf numFmtId="0" fontId="2" fillId="0" borderId="5" xfId="0" applyFont="1" applyBorder="1" applyAlignment="1">
      <alignment horizontal="center" vertical="top" wrapText="1"/>
    </xf>
    <xf numFmtId="0" fontId="4" fillId="0" borderId="1" xfId="0" applyFont="1" applyBorder="1" applyAlignment="1">
      <alignment horizontal="center" vertical="center" wrapText="1"/>
    </xf>
    <xf numFmtId="0" fontId="2" fillId="0" borderId="1" xfId="0" applyFont="1" applyBorder="1" applyAlignment="1">
      <alignment horizontal="center" vertical="top" wrapText="1"/>
    </xf>
    <xf numFmtId="0" fontId="4" fillId="0" borderId="1" xfId="0" applyFont="1" applyBorder="1" applyAlignment="1">
      <alignment horizontal="center" vertical="top" wrapText="1"/>
    </xf>
    <xf numFmtId="14" fontId="4" fillId="4" borderId="1" xfId="0" applyNumberFormat="1" applyFont="1" applyFill="1" applyBorder="1" applyAlignment="1">
      <alignment horizontal="left" vertical="top" wrapText="1"/>
    </xf>
    <xf numFmtId="2" fontId="4" fillId="4" borderId="1" xfId="0" applyNumberFormat="1" applyFont="1" applyFill="1" applyBorder="1" applyAlignment="1">
      <alignment horizontal="left" vertical="top" wrapText="1"/>
    </xf>
    <xf numFmtId="16" fontId="4" fillId="4" borderId="1" xfId="0" applyNumberFormat="1" applyFont="1" applyFill="1" applyBorder="1" applyAlignment="1">
      <alignment horizontal="left" vertical="top" wrapText="1"/>
    </xf>
    <xf numFmtId="0" fontId="4" fillId="4" borderId="2" xfId="0" applyFont="1" applyFill="1" applyBorder="1" applyAlignment="1">
      <alignment horizontal="center" vertical="top" wrapText="1"/>
    </xf>
    <xf numFmtId="0" fontId="4" fillId="4" borderId="5" xfId="0" applyFont="1" applyFill="1" applyBorder="1" applyAlignment="1">
      <alignment horizontal="center" vertical="top" wrapText="1"/>
    </xf>
    <xf numFmtId="0" fontId="2" fillId="4" borderId="1" xfId="0" applyFont="1" applyFill="1" applyBorder="1" applyAlignment="1">
      <alignment horizontal="left" vertical="top" wrapText="1"/>
    </xf>
    <xf numFmtId="17" fontId="4" fillId="4" borderId="1" xfId="0" applyNumberFormat="1" applyFont="1" applyFill="1" applyBorder="1" applyAlignment="1">
      <alignment horizontal="left" vertical="top" wrapText="1"/>
    </xf>
    <xf numFmtId="1" fontId="5" fillId="4" borderId="2" xfId="1" applyNumberFormat="1" applyFont="1" applyFill="1" applyBorder="1" applyAlignment="1">
      <alignment horizontal="center" vertical="top" wrapText="1"/>
    </xf>
    <xf numFmtId="1" fontId="5" fillId="4" borderId="5" xfId="1" applyNumberFormat="1" applyFont="1" applyFill="1" applyBorder="1" applyAlignment="1">
      <alignment horizontal="center" vertical="top" wrapText="1"/>
    </xf>
    <xf numFmtId="1" fontId="6" fillId="4" borderId="2" xfId="1" applyNumberFormat="1" applyFont="1" applyFill="1" applyBorder="1" applyAlignment="1">
      <alignment horizontal="center" vertical="top" wrapText="1"/>
    </xf>
    <xf numFmtId="1" fontId="6" fillId="4" borderId="5" xfId="1" applyNumberFormat="1" applyFont="1" applyFill="1" applyBorder="1" applyAlignment="1">
      <alignment horizontal="center" vertical="top" wrapText="1"/>
    </xf>
    <xf numFmtId="0" fontId="4" fillId="4" borderId="2" xfId="0" applyFont="1" applyFill="1" applyBorder="1" applyAlignment="1">
      <alignment horizontal="left" vertical="top"/>
    </xf>
    <xf numFmtId="0" fontId="4" fillId="4" borderId="5" xfId="0" applyFont="1" applyFill="1" applyBorder="1" applyAlignment="1">
      <alignment horizontal="left" vertical="top"/>
    </xf>
    <xf numFmtId="1" fontId="5" fillId="4" borderId="12" xfId="1" applyNumberFormat="1" applyFont="1" applyFill="1" applyBorder="1" applyAlignment="1">
      <alignment horizontal="center" vertical="center" wrapText="1"/>
    </xf>
    <xf numFmtId="1" fontId="5" fillId="4" borderId="8" xfId="1" applyNumberFormat="1" applyFont="1" applyFill="1" applyBorder="1" applyAlignment="1">
      <alignment horizontal="center" vertical="center" wrapText="1"/>
    </xf>
    <xf numFmtId="1" fontId="5" fillId="4" borderId="13" xfId="1" applyNumberFormat="1" applyFont="1" applyFill="1" applyBorder="1" applyAlignment="1">
      <alignment horizontal="center" vertical="center" wrapText="1"/>
    </xf>
    <xf numFmtId="0" fontId="2" fillId="2" borderId="2" xfId="0" applyFont="1" applyFill="1" applyBorder="1" applyAlignment="1">
      <alignment horizontal="center" vertical="top"/>
    </xf>
    <xf numFmtId="0" fontId="2" fillId="2" borderId="3" xfId="0" applyFont="1" applyFill="1" applyBorder="1" applyAlignment="1">
      <alignment horizontal="center" vertical="top"/>
    </xf>
    <xf numFmtId="0" fontId="2" fillId="2" borderId="5" xfId="0" applyFont="1" applyFill="1" applyBorder="1" applyAlignment="1">
      <alignment horizontal="center" vertical="top"/>
    </xf>
    <xf numFmtId="0" fontId="4" fillId="4" borderId="1" xfId="0" applyFont="1" applyFill="1" applyBorder="1" applyAlignment="1">
      <alignment horizontal="left" vertical="top"/>
    </xf>
    <xf numFmtId="0" fontId="2" fillId="2" borderId="7" xfId="0" applyFont="1" applyFill="1" applyBorder="1" applyAlignment="1">
      <alignment horizontal="center" vertical="top" wrapText="1"/>
    </xf>
    <xf numFmtId="0" fontId="2" fillId="2" borderId="4" xfId="0" applyFont="1" applyFill="1" applyBorder="1" applyAlignment="1">
      <alignment horizontal="center" vertical="top" wrapText="1"/>
    </xf>
    <xf numFmtId="0" fontId="2" fillId="2" borderId="9" xfId="0" applyFont="1" applyFill="1" applyBorder="1" applyAlignment="1">
      <alignment horizontal="center" vertical="top" wrapText="1"/>
    </xf>
    <xf numFmtId="0" fontId="27" fillId="4" borderId="1" xfId="2" applyFont="1" applyFill="1" applyBorder="1" applyAlignment="1">
      <alignment horizontal="left" vertical="top" wrapText="1"/>
    </xf>
    <xf numFmtId="0" fontId="28" fillId="4" borderId="1" xfId="0" applyFont="1" applyFill="1" applyBorder="1" applyAlignment="1">
      <alignment horizontal="left" vertical="top" wrapText="1"/>
    </xf>
    <xf numFmtId="0" fontId="4" fillId="4" borderId="1" xfId="0" applyFont="1" applyFill="1" applyBorder="1" applyAlignment="1">
      <alignment horizontal="center" vertical="center" wrapText="1"/>
    </xf>
    <xf numFmtId="0" fontId="2" fillId="2" borderId="1" xfId="0" applyFont="1" applyFill="1" applyBorder="1" applyAlignment="1">
      <alignment horizontal="left" vertical="top"/>
    </xf>
    <xf numFmtId="0" fontId="4" fillId="0" borderId="4" xfId="0" applyFont="1" applyBorder="1" applyAlignment="1">
      <alignment horizontal="left" vertical="top" wrapText="1"/>
    </xf>
    <xf numFmtId="0" fontId="4" fillId="0" borderId="10" xfId="0" applyFont="1" applyBorder="1" applyAlignment="1">
      <alignment horizontal="left" vertical="top" wrapText="1"/>
    </xf>
    <xf numFmtId="0" fontId="4" fillId="0" borderId="0" xfId="0" applyFont="1" applyAlignment="1">
      <alignment horizontal="left" vertical="top" wrapText="1"/>
    </xf>
    <xf numFmtId="0" fontId="4" fillId="0" borderId="11" xfId="0" applyFont="1" applyBorder="1" applyAlignment="1">
      <alignment horizontal="left" vertical="top" wrapText="1"/>
    </xf>
    <xf numFmtId="0" fontId="4" fillId="0" borderId="8" xfId="0" applyFont="1" applyBorder="1" applyAlignment="1">
      <alignment horizontal="left" vertical="top" wrapText="1"/>
    </xf>
    <xf numFmtId="0" fontId="4" fillId="0" borderId="6" xfId="0" applyFont="1" applyBorder="1" applyAlignment="1">
      <alignment horizontal="left" vertical="top" wrapText="1"/>
    </xf>
    <xf numFmtId="0" fontId="2" fillId="0" borderId="2" xfId="0" applyFont="1" applyBorder="1" applyAlignment="1">
      <alignment horizontal="center" vertical="center" wrapText="1"/>
    </xf>
    <xf numFmtId="0" fontId="2" fillId="0" borderId="5" xfId="0" applyFont="1" applyBorder="1" applyAlignment="1">
      <alignment horizontal="center" vertical="center" wrapText="1"/>
    </xf>
    <xf numFmtId="0" fontId="4" fillId="4" borderId="2" xfId="0" applyFont="1" applyFill="1" applyBorder="1" applyAlignment="1">
      <alignment horizontal="center" vertical="center" wrapText="1"/>
    </xf>
    <xf numFmtId="0" fontId="4" fillId="4" borderId="5" xfId="0" applyFont="1" applyFill="1" applyBorder="1" applyAlignment="1">
      <alignment horizontal="center" vertical="center" wrapText="1"/>
    </xf>
    <xf numFmtId="2" fontId="4" fillId="4" borderId="2" xfId="0" applyNumberFormat="1" applyFont="1" applyFill="1" applyBorder="1" applyAlignment="1">
      <alignment horizontal="left" vertical="top" wrapText="1"/>
    </xf>
    <xf numFmtId="2" fontId="4" fillId="4" borderId="5" xfId="0" applyNumberFormat="1" applyFont="1" applyFill="1" applyBorder="1" applyAlignment="1">
      <alignment horizontal="left" vertical="top" wrapText="1"/>
    </xf>
    <xf numFmtId="0" fontId="2" fillId="2" borderId="1" xfId="0" applyFont="1" applyFill="1" applyBorder="1" applyAlignment="1">
      <alignment horizontal="center" vertical="top" wrapText="1"/>
    </xf>
    <xf numFmtId="1" fontId="2" fillId="4" borderId="12" xfId="1" applyNumberFormat="1" applyFont="1" applyFill="1" applyBorder="1" applyAlignment="1">
      <alignment horizontal="center" vertical="center" wrapText="1"/>
    </xf>
    <xf numFmtId="1" fontId="2" fillId="4" borderId="8" xfId="1" applyNumberFormat="1" applyFont="1" applyFill="1" applyBorder="1" applyAlignment="1">
      <alignment horizontal="center" vertical="center" wrapText="1"/>
    </xf>
    <xf numFmtId="1" fontId="2" fillId="4" borderId="13" xfId="1" applyNumberFormat="1" applyFont="1" applyFill="1" applyBorder="1" applyAlignment="1">
      <alignment horizontal="center" vertical="center" wrapText="1"/>
    </xf>
    <xf numFmtId="1" fontId="5" fillId="2" borderId="2" xfId="1" applyNumberFormat="1" applyFont="1" applyFill="1" applyBorder="1" applyAlignment="1">
      <alignment horizontal="center" vertical="center" wrapText="1"/>
    </xf>
    <xf numFmtId="1" fontId="5" fillId="2" borderId="3" xfId="1" applyNumberFormat="1" applyFont="1" applyFill="1" applyBorder="1" applyAlignment="1">
      <alignment horizontal="center" vertical="center" wrapText="1"/>
    </xf>
    <xf numFmtId="1" fontId="5" fillId="2" borderId="5" xfId="1" applyNumberFormat="1" applyFont="1" applyFill="1" applyBorder="1" applyAlignment="1">
      <alignment horizontal="center" vertical="center" wrapText="1"/>
    </xf>
    <xf numFmtId="0" fontId="8" fillId="0" borderId="12" xfId="0" applyFont="1" applyBorder="1" applyAlignment="1">
      <alignment horizontal="center" vertical="center" wrapText="1"/>
    </xf>
    <xf numFmtId="0" fontId="8" fillId="0" borderId="8" xfId="0" applyFont="1" applyBorder="1" applyAlignment="1">
      <alignment horizontal="center" vertical="center" wrapText="1"/>
    </xf>
    <xf numFmtId="0" fontId="2" fillId="2" borderId="2" xfId="0" applyFont="1" applyFill="1" applyBorder="1" applyAlignment="1">
      <alignment horizontal="center" vertical="top" wrapText="1"/>
    </xf>
    <xf numFmtId="0" fontId="2" fillId="2" borderId="3" xfId="0" applyFont="1" applyFill="1" applyBorder="1" applyAlignment="1">
      <alignment horizontal="center" vertical="top" wrapText="1"/>
    </xf>
    <xf numFmtId="0" fontId="2" fillId="4" borderId="1" xfId="1" applyFont="1" applyFill="1" applyBorder="1" applyAlignment="1" applyProtection="1">
      <alignment horizontal="left" vertical="top" wrapText="1"/>
      <protection hidden="1"/>
    </xf>
    <xf numFmtId="9" fontId="2" fillId="4" borderId="1" xfId="1" applyNumberFormat="1" applyFont="1" applyFill="1" applyBorder="1" applyAlignment="1" applyProtection="1">
      <alignment horizontal="center" vertical="center" wrapText="1"/>
      <protection hidden="1"/>
    </xf>
    <xf numFmtId="1" fontId="4" fillId="4" borderId="1" xfId="1" applyNumberFormat="1" applyFont="1" applyFill="1" applyBorder="1" applyAlignment="1" applyProtection="1">
      <alignment horizontal="center" vertical="center" wrapText="1"/>
      <protection hidden="1"/>
    </xf>
    <xf numFmtId="0" fontId="15" fillId="5" borderId="1" xfId="0" applyFont="1" applyFill="1" applyBorder="1" applyAlignment="1">
      <alignment horizontal="left" vertical="center"/>
    </xf>
    <xf numFmtId="0" fontId="0" fillId="0" borderId="1" xfId="0" applyBorder="1" applyAlignment="1">
      <alignment horizontal="center" vertical="center"/>
    </xf>
    <xf numFmtId="0" fontId="0" fillId="0" borderId="1" xfId="0" applyBorder="1" applyAlignment="1">
      <alignment horizontal="center"/>
    </xf>
    <xf numFmtId="0" fontId="16" fillId="6" borderId="1" xfId="0" applyFont="1" applyFill="1" applyBorder="1" applyAlignment="1">
      <alignment horizontal="center" vertical="center"/>
    </xf>
    <xf numFmtId="0" fontId="15" fillId="6" borderId="1" xfId="0" applyFont="1" applyFill="1" applyBorder="1" applyAlignment="1">
      <alignment horizontal="center" vertical="center"/>
    </xf>
    <xf numFmtId="0" fontId="15" fillId="0" borderId="1" xfId="0" applyFont="1" applyBorder="1" applyAlignment="1">
      <alignment horizontal="center" vertical="center"/>
    </xf>
    <xf numFmtId="0" fontId="16" fillId="6" borderId="1" xfId="0" applyFont="1" applyFill="1" applyBorder="1" applyAlignment="1">
      <alignment horizontal="center" vertical="center" wrapText="1"/>
    </xf>
    <xf numFmtId="0" fontId="15" fillId="6" borderId="1" xfId="0" applyFont="1" applyFill="1" applyBorder="1" applyAlignment="1">
      <alignment horizontal="center" vertical="center" wrapText="1"/>
    </xf>
    <xf numFmtId="0" fontId="0" fillId="12" borderId="1" xfId="0" applyFill="1" applyBorder="1" applyAlignment="1">
      <alignment horizontal="center" vertical="center" wrapText="1"/>
    </xf>
    <xf numFmtId="0" fontId="15" fillId="13" borderId="1" xfId="0" applyFont="1" applyFill="1" applyBorder="1" applyAlignment="1">
      <alignment horizontal="center" vertical="center"/>
    </xf>
    <xf numFmtId="0" fontId="15" fillId="14" borderId="1" xfId="0" applyFont="1" applyFill="1" applyBorder="1" applyAlignment="1">
      <alignment horizontal="center" vertical="center"/>
    </xf>
    <xf numFmtId="0" fontId="15" fillId="3" borderId="1" xfId="0" applyFont="1" applyFill="1" applyBorder="1" applyAlignment="1">
      <alignment horizontal="center" vertical="center"/>
    </xf>
    <xf numFmtId="14" fontId="3" fillId="0" borderId="0" xfId="0" applyNumberFormat="1" applyFont="1" applyAlignment="1">
      <alignment vertical="top"/>
    </xf>
  </cellXfs>
  <cellStyles count="3">
    <cellStyle name="Hyperlink" xfId="2" builtinId="8"/>
    <cellStyle name="Normal" xfId="0" builtinId="0"/>
    <cellStyle name="Normal 3" xfId="1" xr:uid="{00000000-0005-0000-0000-000002000000}"/>
  </cellStyles>
  <dxfs count="0"/>
  <tableStyles count="0" defaultTableStyle="TableStyleMedium9" defaultPivotStyle="PivotStyleLight16"/>
  <colors>
    <mruColors>
      <color rgb="FF0000FF"/>
      <color rgb="FFFFFFFF"/>
      <color rgb="FFFCF56A"/>
      <color rgb="FFCC0066"/>
      <color rgb="FFFF0066"/>
      <color rgb="FFD6009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2.png"/><Relationship Id="rId18" Type="http://schemas.openxmlformats.org/officeDocument/2006/relationships/image" Target="../media/image17.png"/><Relationship Id="rId3" Type="http://schemas.openxmlformats.org/officeDocument/2006/relationships/image" Target="../media/image3.png"/><Relationship Id="rId21" Type="http://schemas.openxmlformats.org/officeDocument/2006/relationships/image" Target="../media/image20.jpg"/><Relationship Id="rId7" Type="http://schemas.openxmlformats.org/officeDocument/2006/relationships/image" Target="../media/image7.png"/><Relationship Id="rId12" Type="http://schemas.openxmlformats.org/officeDocument/2006/relationships/image" Target="../media/image11.png"/><Relationship Id="rId17" Type="http://schemas.openxmlformats.org/officeDocument/2006/relationships/image" Target="../media/image16.png"/><Relationship Id="rId2" Type="http://schemas.openxmlformats.org/officeDocument/2006/relationships/image" Target="../media/image2.png"/><Relationship Id="rId16" Type="http://schemas.openxmlformats.org/officeDocument/2006/relationships/image" Target="../media/image15.jpg"/><Relationship Id="rId20" Type="http://schemas.openxmlformats.org/officeDocument/2006/relationships/image" Target="../media/image19.jp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0.png"/><Relationship Id="rId24" Type="http://schemas.openxmlformats.org/officeDocument/2006/relationships/image" Target="../media/image23.jpeg"/><Relationship Id="rId5" Type="http://schemas.openxmlformats.org/officeDocument/2006/relationships/image" Target="../media/image5.png"/><Relationship Id="rId15" Type="http://schemas.openxmlformats.org/officeDocument/2006/relationships/image" Target="../media/image14.jpg"/><Relationship Id="rId23" Type="http://schemas.openxmlformats.org/officeDocument/2006/relationships/image" Target="../media/image22.jpeg"/><Relationship Id="rId10" Type="http://schemas.openxmlformats.org/officeDocument/2006/relationships/image" Target="../media/image9.PNG"/><Relationship Id="rId19" Type="http://schemas.openxmlformats.org/officeDocument/2006/relationships/image" Target="../media/image18.png"/><Relationship Id="rId4" Type="http://schemas.openxmlformats.org/officeDocument/2006/relationships/image" Target="../media/image4.png"/><Relationship Id="rId9" Type="http://schemas.microsoft.com/office/2007/relationships/hdphoto" Target="../media/hdphoto1.wdp"/><Relationship Id="rId14" Type="http://schemas.openxmlformats.org/officeDocument/2006/relationships/image" Target="../media/image13.png"/><Relationship Id="rId22" Type="http://schemas.openxmlformats.org/officeDocument/2006/relationships/image" Target="../media/image2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4.png"/></Relationships>
</file>

<file path=xl/drawings/drawing1.xml><?xml version="1.0" encoding="utf-8"?>
<xdr:wsDr xmlns:xdr="http://schemas.openxmlformats.org/drawingml/2006/spreadsheetDrawing" xmlns:a="http://schemas.openxmlformats.org/drawingml/2006/main">
  <xdr:twoCellAnchor>
    <xdr:from>
      <xdr:col>8</xdr:col>
      <xdr:colOff>989320</xdr:colOff>
      <xdr:row>7</xdr:row>
      <xdr:rowOff>208910</xdr:rowOff>
    </xdr:from>
    <xdr:to>
      <xdr:col>14</xdr:col>
      <xdr:colOff>108858</xdr:colOff>
      <xdr:row>14</xdr:row>
      <xdr:rowOff>81643</xdr:rowOff>
    </xdr:to>
    <xdr:grpSp>
      <xdr:nvGrpSpPr>
        <xdr:cNvPr id="6" name="Group 5">
          <a:extLst>
            <a:ext uri="{FF2B5EF4-FFF2-40B4-BE49-F238E27FC236}">
              <a16:creationId xmlns:a16="http://schemas.microsoft.com/office/drawing/2014/main" id="{00000000-0008-0000-0000-000006000000}"/>
            </a:ext>
          </a:extLst>
        </xdr:cNvPr>
        <xdr:cNvGrpSpPr/>
      </xdr:nvGrpSpPr>
      <xdr:grpSpPr>
        <a:xfrm>
          <a:off x="10599485" y="2952110"/>
          <a:ext cx="6327161" cy="3727557"/>
          <a:chOff x="9606642" y="2190750"/>
          <a:chExt cx="6438095" cy="4961905"/>
        </a:xfrm>
      </xdr:grpSpPr>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
          <a:stretch>
            <a:fillRect/>
          </a:stretch>
        </xdr:blipFill>
        <xdr:spPr>
          <a:xfrm>
            <a:off x="9606642" y="2190750"/>
            <a:ext cx="6438095" cy="4961905"/>
          </a:xfrm>
          <a:prstGeom prst="rect">
            <a:avLst/>
          </a:prstGeom>
        </xdr:spPr>
      </xdr:pic>
      <xdr:sp macro="" textlink="">
        <xdr:nvSpPr>
          <xdr:cNvPr id="5" name="TextBox 2">
            <a:extLst>
              <a:ext uri="{FF2B5EF4-FFF2-40B4-BE49-F238E27FC236}">
                <a16:creationId xmlns:a16="http://schemas.microsoft.com/office/drawing/2014/main" id="{00000000-0008-0000-0000-000005000000}"/>
              </a:ext>
            </a:extLst>
          </xdr:cNvPr>
          <xdr:cNvSpPr txBox="1"/>
        </xdr:nvSpPr>
        <xdr:spPr>
          <a:xfrm>
            <a:off x="11820436" y="3813965"/>
            <a:ext cx="3985130"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Site Address matches with Plan Address</a:t>
            </a:r>
            <a:endParaRPr lang="en-IN" b="1">
              <a:solidFill>
                <a:srgbClr val="FF0000"/>
              </a:solidFill>
            </a:endParaRPr>
          </a:p>
        </xdr:txBody>
      </xdr:sp>
    </xdr:grpSp>
    <xdr:clientData/>
  </xdr:twoCellAnchor>
  <xdr:twoCellAnchor editAs="oneCell">
    <xdr:from>
      <xdr:col>8</xdr:col>
      <xdr:colOff>1273662</xdr:colOff>
      <xdr:row>9</xdr:row>
      <xdr:rowOff>815732</xdr:rowOff>
    </xdr:from>
    <xdr:to>
      <xdr:col>17</xdr:col>
      <xdr:colOff>416007</xdr:colOff>
      <xdr:row>12</xdr:row>
      <xdr:rowOff>56029</xdr:rowOff>
    </xdr:to>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rotWithShape="1">
        <a:blip xmlns:r="http://schemas.openxmlformats.org/officeDocument/2006/relationships" r:embed="rId2"/>
        <a:srcRect l="2405"/>
        <a:stretch/>
      </xdr:blipFill>
      <xdr:spPr>
        <a:xfrm>
          <a:off x="10686603" y="4984320"/>
          <a:ext cx="7946909" cy="1134091"/>
        </a:xfrm>
        <a:prstGeom prst="rect">
          <a:avLst/>
        </a:prstGeom>
      </xdr:spPr>
    </xdr:pic>
    <xdr:clientData/>
  </xdr:twoCellAnchor>
  <xdr:twoCellAnchor editAs="oneCell">
    <xdr:from>
      <xdr:col>8</xdr:col>
      <xdr:colOff>289824</xdr:colOff>
      <xdr:row>89</xdr:row>
      <xdr:rowOff>71981</xdr:rowOff>
    </xdr:from>
    <xdr:to>
      <xdr:col>16</xdr:col>
      <xdr:colOff>497919</xdr:colOff>
      <xdr:row>105</xdr:row>
      <xdr:rowOff>726</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3"/>
        <a:stretch>
          <a:fillRect/>
        </a:stretch>
      </xdr:blipFill>
      <xdr:spPr>
        <a:xfrm>
          <a:off x="9651538" y="33708838"/>
          <a:ext cx="8473176" cy="4393125"/>
        </a:xfrm>
        <a:prstGeom prst="rect">
          <a:avLst/>
        </a:prstGeom>
      </xdr:spPr>
    </xdr:pic>
    <xdr:clientData/>
  </xdr:twoCellAnchor>
  <xdr:twoCellAnchor>
    <xdr:from>
      <xdr:col>1</xdr:col>
      <xdr:colOff>723420</xdr:colOff>
      <xdr:row>306</xdr:row>
      <xdr:rowOff>197222</xdr:rowOff>
    </xdr:from>
    <xdr:to>
      <xdr:col>5</xdr:col>
      <xdr:colOff>1183342</xdr:colOff>
      <xdr:row>331</xdr:row>
      <xdr:rowOff>8965</xdr:rowOff>
    </xdr:to>
    <xdr:grpSp>
      <xdr:nvGrpSpPr>
        <xdr:cNvPr id="19" name="Group 18">
          <a:extLst>
            <a:ext uri="{FF2B5EF4-FFF2-40B4-BE49-F238E27FC236}">
              <a16:creationId xmlns:a16="http://schemas.microsoft.com/office/drawing/2014/main" id="{00000000-0008-0000-0000-000013000000}"/>
            </a:ext>
          </a:extLst>
        </xdr:cNvPr>
        <xdr:cNvGrpSpPr/>
      </xdr:nvGrpSpPr>
      <xdr:grpSpPr>
        <a:xfrm>
          <a:off x="1924691" y="102439693"/>
          <a:ext cx="5265004" cy="5253319"/>
          <a:chOff x="418686" y="406401"/>
          <a:chExt cx="6120000" cy="7362271"/>
        </a:xfrm>
      </xdr:grpSpPr>
      <xdr:pic>
        <xdr:nvPicPr>
          <xdr:cNvPr id="20" name="Picture 19">
            <a:extLst>
              <a:ext uri="{FF2B5EF4-FFF2-40B4-BE49-F238E27FC236}">
                <a16:creationId xmlns:a16="http://schemas.microsoft.com/office/drawing/2014/main" id="{00000000-0008-0000-0000-000014000000}"/>
              </a:ext>
            </a:extLst>
          </xdr:cNvPr>
          <xdr:cNvPicPr>
            <a:picLocks noChangeAspect="1"/>
          </xdr:cNvPicPr>
        </xdr:nvPicPr>
        <xdr:blipFill rotWithShape="1">
          <a:blip xmlns:r="http://schemas.openxmlformats.org/officeDocument/2006/relationships" r:embed="rId4"/>
          <a:srcRect l="21248" t="22123" r="17287" b="17361"/>
          <a:stretch/>
        </xdr:blipFill>
        <xdr:spPr>
          <a:xfrm>
            <a:off x="418686" y="406401"/>
            <a:ext cx="6120000" cy="3600000"/>
          </a:xfrm>
          <a:prstGeom prst="rect">
            <a:avLst/>
          </a:prstGeom>
          <a:ln>
            <a:solidFill>
              <a:schemeClr val="tx1"/>
            </a:solidFill>
          </a:ln>
        </xdr:spPr>
      </xdr:pic>
      <xdr:grpSp>
        <xdr:nvGrpSpPr>
          <xdr:cNvPr id="21" name="Group 20">
            <a:extLst>
              <a:ext uri="{FF2B5EF4-FFF2-40B4-BE49-F238E27FC236}">
                <a16:creationId xmlns:a16="http://schemas.microsoft.com/office/drawing/2014/main" id="{00000000-0008-0000-0000-000015000000}"/>
              </a:ext>
            </a:extLst>
          </xdr:cNvPr>
          <xdr:cNvGrpSpPr/>
        </xdr:nvGrpSpPr>
        <xdr:grpSpPr>
          <a:xfrm>
            <a:off x="418686" y="4168672"/>
            <a:ext cx="6120000" cy="3600000"/>
            <a:chOff x="418686" y="4151087"/>
            <a:chExt cx="6120000" cy="3600000"/>
          </a:xfrm>
        </xdr:grpSpPr>
        <xdr:pic>
          <xdr:nvPicPr>
            <xdr:cNvPr id="22" name="Picture 21">
              <a:extLst>
                <a:ext uri="{FF2B5EF4-FFF2-40B4-BE49-F238E27FC236}">
                  <a16:creationId xmlns:a16="http://schemas.microsoft.com/office/drawing/2014/main" id="{00000000-0008-0000-0000-000016000000}"/>
                </a:ext>
              </a:extLst>
            </xdr:cNvPr>
            <xdr:cNvPicPr>
              <a:picLocks noChangeAspect="1"/>
            </xdr:cNvPicPr>
          </xdr:nvPicPr>
          <xdr:blipFill rotWithShape="1">
            <a:blip xmlns:r="http://schemas.openxmlformats.org/officeDocument/2006/relationships" r:embed="rId5"/>
            <a:srcRect l="17845" t="19841" r="16673" b="13890"/>
            <a:stretch/>
          </xdr:blipFill>
          <xdr:spPr>
            <a:xfrm>
              <a:off x="418686" y="4151087"/>
              <a:ext cx="6120000" cy="3600000"/>
            </a:xfrm>
            <a:prstGeom prst="rect">
              <a:avLst/>
            </a:prstGeom>
            <a:ln>
              <a:solidFill>
                <a:schemeClr val="tx1"/>
              </a:solidFill>
            </a:ln>
          </xdr:spPr>
        </xdr:pic>
        <xdr:cxnSp macro="">
          <xdr:nvCxnSpPr>
            <xdr:cNvPr id="23" name="Straight Connector 22">
              <a:extLst>
                <a:ext uri="{FF2B5EF4-FFF2-40B4-BE49-F238E27FC236}">
                  <a16:creationId xmlns:a16="http://schemas.microsoft.com/office/drawing/2014/main" id="{00000000-0008-0000-0000-000017000000}"/>
                </a:ext>
              </a:extLst>
            </xdr:cNvPr>
            <xdr:cNvCxnSpPr/>
          </xdr:nvCxnSpPr>
          <xdr:spPr>
            <a:xfrm flipV="1">
              <a:off x="3514726" y="6121400"/>
              <a:ext cx="1501774" cy="457200"/>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24" name="Straight Connector 23">
              <a:extLst>
                <a:ext uri="{FF2B5EF4-FFF2-40B4-BE49-F238E27FC236}">
                  <a16:creationId xmlns:a16="http://schemas.microsoft.com/office/drawing/2014/main" id="{00000000-0008-0000-0000-000018000000}"/>
                </a:ext>
              </a:extLst>
            </xdr:cNvPr>
            <xdr:cNvCxnSpPr/>
          </xdr:nvCxnSpPr>
          <xdr:spPr>
            <a:xfrm flipH="1" flipV="1">
              <a:off x="4757738" y="5310188"/>
              <a:ext cx="241300" cy="811212"/>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25" name="Straight Connector 24">
              <a:extLst>
                <a:ext uri="{FF2B5EF4-FFF2-40B4-BE49-F238E27FC236}">
                  <a16:creationId xmlns:a16="http://schemas.microsoft.com/office/drawing/2014/main" id="{00000000-0008-0000-0000-000019000000}"/>
                </a:ext>
              </a:extLst>
            </xdr:cNvPr>
            <xdr:cNvCxnSpPr/>
          </xdr:nvCxnSpPr>
          <xdr:spPr>
            <a:xfrm flipH="1" flipV="1">
              <a:off x="3273426" y="6121400"/>
              <a:ext cx="272256" cy="457200"/>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26" name="Straight Connector 25">
              <a:extLst>
                <a:ext uri="{FF2B5EF4-FFF2-40B4-BE49-F238E27FC236}">
                  <a16:creationId xmlns:a16="http://schemas.microsoft.com/office/drawing/2014/main" id="{00000000-0008-0000-0000-00001A000000}"/>
                </a:ext>
              </a:extLst>
            </xdr:cNvPr>
            <xdr:cNvCxnSpPr/>
          </xdr:nvCxnSpPr>
          <xdr:spPr>
            <a:xfrm flipV="1">
              <a:off x="3290888" y="5557838"/>
              <a:ext cx="952188" cy="592932"/>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cxnSp macro="">
          <xdr:nvCxnSpPr>
            <xdr:cNvPr id="27" name="Straight Connector 26">
              <a:extLst>
                <a:ext uri="{FF2B5EF4-FFF2-40B4-BE49-F238E27FC236}">
                  <a16:creationId xmlns:a16="http://schemas.microsoft.com/office/drawing/2014/main" id="{00000000-0008-0000-0000-00001B000000}"/>
                </a:ext>
              </a:extLst>
            </xdr:cNvPr>
            <xdr:cNvCxnSpPr/>
          </xdr:nvCxnSpPr>
          <xdr:spPr>
            <a:xfrm flipV="1">
              <a:off x="4243076" y="5334000"/>
              <a:ext cx="538474" cy="223838"/>
            </a:xfrm>
            <a:prstGeom prst="line">
              <a:avLst/>
            </a:prstGeom>
            <a:ln w="38100">
              <a:solidFill>
                <a:srgbClr val="FFFF00"/>
              </a:solidFill>
            </a:ln>
          </xdr:spPr>
          <xdr:style>
            <a:lnRef idx="1">
              <a:schemeClr val="accent1"/>
            </a:lnRef>
            <a:fillRef idx="0">
              <a:schemeClr val="accent1"/>
            </a:fillRef>
            <a:effectRef idx="0">
              <a:schemeClr val="accent1"/>
            </a:effectRef>
            <a:fontRef idx="minor">
              <a:schemeClr val="tx1"/>
            </a:fontRef>
          </xdr:style>
        </xdr:cxnSp>
        <xdr:sp macro="" textlink="">
          <xdr:nvSpPr>
            <xdr:cNvPr id="28" name="TextBox 77">
              <a:extLst>
                <a:ext uri="{FF2B5EF4-FFF2-40B4-BE49-F238E27FC236}">
                  <a16:creationId xmlns:a16="http://schemas.microsoft.com/office/drawing/2014/main" id="{00000000-0008-0000-0000-00001C000000}"/>
                </a:ext>
              </a:extLst>
            </xdr:cNvPr>
            <xdr:cNvSpPr txBox="1"/>
          </xdr:nvSpPr>
          <xdr:spPr>
            <a:xfrm rot="20068519">
              <a:off x="2875449" y="5177212"/>
              <a:ext cx="2238502" cy="432667"/>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FF00"/>
                  </a:solidFill>
                  <a:latin typeface="Times New Roman" panose="02020603050405020304" pitchFamily="18" charset="0"/>
                  <a:cs typeface="Times New Roman" panose="02020603050405020304" pitchFamily="18" charset="0"/>
                </a:rPr>
                <a:t>Godrej Sky Shore</a:t>
              </a:r>
              <a:endParaRPr lang="en-IN" b="1">
                <a:solidFill>
                  <a:srgbClr val="FFFF00"/>
                </a:solidFill>
                <a:latin typeface="Times New Roman" panose="02020603050405020304" pitchFamily="18" charset="0"/>
                <a:cs typeface="Times New Roman" panose="02020603050405020304" pitchFamily="18" charset="0"/>
              </a:endParaRPr>
            </a:p>
          </xdr:txBody>
        </xdr:sp>
      </xdr:grpSp>
    </xdr:grpSp>
    <xdr:clientData/>
  </xdr:twoCellAnchor>
  <xdr:twoCellAnchor editAs="oneCell">
    <xdr:from>
      <xdr:col>8</xdr:col>
      <xdr:colOff>1360714</xdr:colOff>
      <xdr:row>113</xdr:row>
      <xdr:rowOff>0</xdr:rowOff>
    </xdr:from>
    <xdr:to>
      <xdr:col>22</xdr:col>
      <xdr:colOff>289629</xdr:colOff>
      <xdr:row>121</xdr:row>
      <xdr:rowOff>198342</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6"/>
        <a:stretch>
          <a:fillRect/>
        </a:stretch>
      </xdr:blipFill>
      <xdr:spPr>
        <a:xfrm>
          <a:off x="10722428" y="40127465"/>
          <a:ext cx="9030960" cy="4810796"/>
        </a:xfrm>
        <a:prstGeom prst="rect">
          <a:avLst/>
        </a:prstGeom>
      </xdr:spPr>
    </xdr:pic>
    <xdr:clientData/>
  </xdr:twoCellAnchor>
  <xdr:twoCellAnchor>
    <xdr:from>
      <xdr:col>0</xdr:col>
      <xdr:colOff>276472</xdr:colOff>
      <xdr:row>260</xdr:row>
      <xdr:rowOff>204415</xdr:rowOff>
    </xdr:from>
    <xdr:to>
      <xdr:col>22</xdr:col>
      <xdr:colOff>166687</xdr:colOff>
      <xdr:row>300</xdr:row>
      <xdr:rowOff>142875</xdr:rowOff>
    </xdr:to>
    <xdr:grpSp>
      <xdr:nvGrpSpPr>
        <xdr:cNvPr id="41" name="Group 40">
          <a:extLst>
            <a:ext uri="{FF2B5EF4-FFF2-40B4-BE49-F238E27FC236}">
              <a16:creationId xmlns:a16="http://schemas.microsoft.com/office/drawing/2014/main" id="{00000000-0008-0000-0000-000029000000}"/>
            </a:ext>
          </a:extLst>
        </xdr:cNvPr>
        <xdr:cNvGrpSpPr/>
      </xdr:nvGrpSpPr>
      <xdr:grpSpPr>
        <a:xfrm>
          <a:off x="276472" y="90048697"/>
          <a:ext cx="19845650" cy="10696107"/>
          <a:chOff x="254824" y="92371469"/>
          <a:chExt cx="18661580" cy="11298876"/>
        </a:xfrm>
      </xdr:grpSpPr>
      <xdr:pic>
        <xdr:nvPicPr>
          <xdr:cNvPr id="18" name="Picture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7"/>
          <a:stretch>
            <a:fillRect/>
          </a:stretch>
        </xdr:blipFill>
        <xdr:spPr>
          <a:xfrm>
            <a:off x="1783918" y="97709181"/>
            <a:ext cx="5586300" cy="5961164"/>
          </a:xfrm>
          <a:prstGeom prst="rect">
            <a:avLst/>
          </a:prstGeom>
          <a:ln>
            <a:solidFill>
              <a:schemeClr val="tx1"/>
            </a:solidFill>
          </a:ln>
        </xdr:spPr>
      </xdr:pic>
      <xdr:grpSp>
        <xdr:nvGrpSpPr>
          <xdr:cNvPr id="40" name="Group 39">
            <a:extLst>
              <a:ext uri="{FF2B5EF4-FFF2-40B4-BE49-F238E27FC236}">
                <a16:creationId xmlns:a16="http://schemas.microsoft.com/office/drawing/2014/main" id="{00000000-0008-0000-0000-000028000000}"/>
              </a:ext>
            </a:extLst>
          </xdr:cNvPr>
          <xdr:cNvGrpSpPr/>
        </xdr:nvGrpSpPr>
        <xdr:grpSpPr>
          <a:xfrm>
            <a:off x="254824" y="92371469"/>
            <a:ext cx="18661580" cy="5188012"/>
            <a:chOff x="557892" y="69995142"/>
            <a:chExt cx="18669002" cy="5163271"/>
          </a:xfrm>
        </xdr:grpSpPr>
        <xdr:pic>
          <xdr:nvPicPr>
            <xdr:cNvPr id="38" name="Picture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8">
              <a:extLst>
                <a:ext uri="{BEBA8EAE-BF5A-486C-A8C5-ECC9F3942E4B}">
                  <a14:imgProps xmlns:a14="http://schemas.microsoft.com/office/drawing/2010/main">
                    <a14:imgLayer r:embed="rId9">
                      <a14:imgEffect>
                        <a14:colorTemperature colorTemp="4700"/>
                      </a14:imgEffect>
                      <a14:imgEffect>
                        <a14:brightnessContrast bright="20000" contrast="20000"/>
                      </a14:imgEffect>
                    </a14:imgLayer>
                  </a14:imgProps>
                </a:ext>
              </a:extLst>
            </a:blip>
            <a:stretch>
              <a:fillRect/>
            </a:stretch>
          </xdr:blipFill>
          <xdr:spPr>
            <a:xfrm>
              <a:off x="557892" y="69995142"/>
              <a:ext cx="8764223" cy="5163271"/>
            </a:xfrm>
            <a:prstGeom prst="rect">
              <a:avLst/>
            </a:prstGeom>
            <a:ln>
              <a:solidFill>
                <a:schemeClr val="tx1"/>
              </a:solidFill>
            </a:ln>
          </xdr:spPr>
        </xdr:pic>
        <xdr:grpSp>
          <xdr:nvGrpSpPr>
            <xdr:cNvPr id="35" name="Group 34">
              <a:extLst>
                <a:ext uri="{FF2B5EF4-FFF2-40B4-BE49-F238E27FC236}">
                  <a16:creationId xmlns:a16="http://schemas.microsoft.com/office/drawing/2014/main" id="{00000000-0008-0000-0000-000023000000}"/>
                </a:ext>
              </a:extLst>
            </xdr:cNvPr>
            <xdr:cNvGrpSpPr/>
          </xdr:nvGrpSpPr>
          <xdr:grpSpPr>
            <a:xfrm>
              <a:off x="1576332" y="70104799"/>
              <a:ext cx="17650562" cy="4503166"/>
              <a:chOff x="1446149" y="69204132"/>
              <a:chExt cx="17992717" cy="5529600"/>
            </a:xfrm>
          </xdr:grpSpPr>
          <xdr:pic>
            <xdr:nvPicPr>
              <xdr:cNvPr id="17" name="Picture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0222866" y="69204132"/>
                <a:ext cx="9216000" cy="5529600"/>
              </a:xfrm>
              <a:prstGeom prst="rect">
                <a:avLst/>
              </a:prstGeom>
              <a:ln>
                <a:solidFill>
                  <a:schemeClr val="tx1"/>
                </a:solidFill>
              </a:ln>
            </xdr:spPr>
          </xdr:pic>
          <xdr:sp macro="" textlink="">
            <xdr:nvSpPr>
              <xdr:cNvPr id="29" name="Rectangle 28">
                <a:extLst>
                  <a:ext uri="{FF2B5EF4-FFF2-40B4-BE49-F238E27FC236}">
                    <a16:creationId xmlns:a16="http://schemas.microsoft.com/office/drawing/2014/main" id="{00000000-0008-0000-0000-00001D000000}"/>
                  </a:ext>
                </a:extLst>
              </xdr:cNvPr>
              <xdr:cNvSpPr/>
            </xdr:nvSpPr>
            <xdr:spPr>
              <a:xfrm rot="410450">
                <a:off x="4374023" y="69727207"/>
                <a:ext cx="3774782" cy="1193427"/>
              </a:xfrm>
              <a:prstGeom prst="rect">
                <a:avLst/>
              </a:prstGeom>
              <a:noFill/>
              <a:ln w="762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30" name="Rectangle 29">
                <a:extLst>
                  <a:ext uri="{FF2B5EF4-FFF2-40B4-BE49-F238E27FC236}">
                    <a16:creationId xmlns:a16="http://schemas.microsoft.com/office/drawing/2014/main" id="{00000000-0008-0000-0000-00001E000000}"/>
                  </a:ext>
                </a:extLst>
              </xdr:cNvPr>
              <xdr:cNvSpPr/>
            </xdr:nvSpPr>
            <xdr:spPr>
              <a:xfrm rot="410450">
                <a:off x="4658251" y="71294055"/>
                <a:ext cx="3073123" cy="1453262"/>
              </a:xfrm>
              <a:prstGeom prst="rect">
                <a:avLst/>
              </a:prstGeom>
              <a:noFill/>
              <a:ln w="76200">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31" name="Rectangle 30">
                <a:extLst>
                  <a:ext uri="{FF2B5EF4-FFF2-40B4-BE49-F238E27FC236}">
                    <a16:creationId xmlns:a16="http://schemas.microsoft.com/office/drawing/2014/main" id="{00000000-0008-0000-0000-00001F000000}"/>
                  </a:ext>
                </a:extLst>
              </xdr:cNvPr>
              <xdr:cNvSpPr/>
            </xdr:nvSpPr>
            <xdr:spPr>
              <a:xfrm rot="1021878">
                <a:off x="1446149" y="70301546"/>
                <a:ext cx="2909825" cy="1357863"/>
              </a:xfrm>
              <a:prstGeom prst="rect">
                <a:avLst/>
              </a:prstGeom>
              <a:noFill/>
              <a:ln w="76200">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32" name="Rectangle 31">
                <a:extLst>
                  <a:ext uri="{FF2B5EF4-FFF2-40B4-BE49-F238E27FC236}">
                    <a16:creationId xmlns:a16="http://schemas.microsoft.com/office/drawing/2014/main" id="{00000000-0008-0000-0000-000020000000}"/>
                  </a:ext>
                </a:extLst>
              </xdr:cNvPr>
              <xdr:cNvSpPr/>
            </xdr:nvSpPr>
            <xdr:spPr>
              <a:xfrm rot="869942">
                <a:off x="5056804" y="71715599"/>
                <a:ext cx="2242435" cy="837158"/>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IN" b="1">
                    <a:solidFill>
                      <a:srgbClr val="0000FF"/>
                    </a:solidFill>
                    <a:latin typeface="Times New Roman" panose="02020603050405020304" pitchFamily="18" charset="0"/>
                    <a:cs typeface="Times New Roman" panose="02020603050405020304" pitchFamily="18" charset="0"/>
                  </a:rPr>
                  <a:t>Sale Building No. 2 (Tower</a:t>
                </a:r>
                <a:r>
                  <a:rPr lang="en-IN" b="1" baseline="0">
                    <a:solidFill>
                      <a:srgbClr val="0000FF"/>
                    </a:solidFill>
                    <a:latin typeface="Times New Roman" panose="02020603050405020304" pitchFamily="18" charset="0"/>
                    <a:cs typeface="Times New Roman" panose="02020603050405020304" pitchFamily="18" charset="0"/>
                  </a:rPr>
                  <a:t> B</a:t>
                </a:r>
                <a:r>
                  <a:rPr lang="en-IN" b="1">
                    <a:solidFill>
                      <a:srgbClr val="0000FF"/>
                    </a:solidFill>
                    <a:latin typeface="Times New Roman" panose="02020603050405020304" pitchFamily="18" charset="0"/>
                    <a:cs typeface="Times New Roman" panose="02020603050405020304" pitchFamily="18" charset="0"/>
                  </a:rPr>
                  <a:t>)</a:t>
                </a:r>
              </a:p>
            </xdr:txBody>
          </xdr:sp>
          <xdr:sp macro="" textlink="">
            <xdr:nvSpPr>
              <xdr:cNvPr id="33" name="Rectangle 32">
                <a:extLst>
                  <a:ext uri="{FF2B5EF4-FFF2-40B4-BE49-F238E27FC236}">
                    <a16:creationId xmlns:a16="http://schemas.microsoft.com/office/drawing/2014/main" id="{00000000-0008-0000-0000-000021000000}"/>
                  </a:ext>
                </a:extLst>
              </xdr:cNvPr>
              <xdr:cNvSpPr/>
            </xdr:nvSpPr>
            <xdr:spPr>
              <a:xfrm rot="1072250">
                <a:off x="1635995" y="70622786"/>
                <a:ext cx="2431676" cy="765309"/>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IN" b="1">
                    <a:solidFill>
                      <a:srgbClr val="0000FF"/>
                    </a:solidFill>
                    <a:latin typeface="Times New Roman" panose="02020603050405020304" pitchFamily="18" charset="0"/>
                    <a:cs typeface="Times New Roman" panose="02020603050405020304" pitchFamily="18" charset="0"/>
                  </a:rPr>
                  <a:t>Sale Building No.2 (Tower A)</a:t>
                </a:r>
              </a:p>
            </xdr:txBody>
          </xdr:sp>
          <xdr:sp macro="" textlink="">
            <xdr:nvSpPr>
              <xdr:cNvPr id="37" name="Rectangle 36">
                <a:extLst>
                  <a:ext uri="{FF2B5EF4-FFF2-40B4-BE49-F238E27FC236}">
                    <a16:creationId xmlns:a16="http://schemas.microsoft.com/office/drawing/2014/main" id="{00000000-0008-0000-0000-000025000000}"/>
                  </a:ext>
                </a:extLst>
              </xdr:cNvPr>
              <xdr:cNvSpPr/>
            </xdr:nvSpPr>
            <xdr:spPr>
              <a:xfrm rot="225825">
                <a:off x="5559266" y="69932061"/>
                <a:ext cx="2547758" cy="839774"/>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IN" b="1">
                    <a:solidFill>
                      <a:srgbClr val="FF0000"/>
                    </a:solidFill>
                    <a:latin typeface="Times New Roman" panose="02020603050405020304" pitchFamily="18" charset="0"/>
                    <a:cs typeface="Times New Roman" panose="02020603050405020304" pitchFamily="18" charset="0"/>
                  </a:rPr>
                  <a:t>Rehab Building No.1  (Wing A &amp; B)</a:t>
                </a:r>
              </a:p>
            </xdr:txBody>
          </xdr:sp>
        </xdr:grpSp>
      </xdr:grpSp>
    </xdr:grpSp>
    <xdr:clientData/>
  </xdr:twoCellAnchor>
  <xdr:twoCellAnchor editAs="oneCell">
    <xdr:from>
      <xdr:col>13</xdr:col>
      <xdr:colOff>152153</xdr:colOff>
      <xdr:row>121</xdr:row>
      <xdr:rowOff>439758</xdr:rowOff>
    </xdr:from>
    <xdr:to>
      <xdr:col>29</xdr:col>
      <xdr:colOff>361451</xdr:colOff>
      <xdr:row>134</xdr:row>
      <xdr:rowOff>143234</xdr:rowOff>
    </xdr:to>
    <xdr:pic>
      <xdr:nvPicPr>
        <xdr:cNvPr id="42" name="Picture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11"/>
        <a:stretch>
          <a:fillRect/>
        </a:stretch>
      </xdr:blipFill>
      <xdr:spPr>
        <a:xfrm>
          <a:off x="14439653" y="45380440"/>
          <a:ext cx="8296889" cy="3444203"/>
        </a:xfrm>
        <a:prstGeom prst="rect">
          <a:avLst/>
        </a:prstGeom>
      </xdr:spPr>
    </xdr:pic>
    <xdr:clientData/>
  </xdr:twoCellAnchor>
  <xdr:twoCellAnchor editAs="oneCell">
    <xdr:from>
      <xdr:col>13</xdr:col>
      <xdr:colOff>64634</xdr:colOff>
      <xdr:row>136</xdr:row>
      <xdr:rowOff>285131</xdr:rowOff>
    </xdr:from>
    <xdr:to>
      <xdr:col>26</xdr:col>
      <xdr:colOff>464272</xdr:colOff>
      <xdr:row>145</xdr:row>
      <xdr:rowOff>305200</xdr:rowOff>
    </xdr:to>
    <xdr:pic>
      <xdr:nvPicPr>
        <xdr:cNvPr id="43" name="Picture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12"/>
        <a:stretch>
          <a:fillRect/>
        </a:stretch>
      </xdr:blipFill>
      <xdr:spPr>
        <a:xfrm>
          <a:off x="14352134" y="49486086"/>
          <a:ext cx="6668820" cy="2877569"/>
        </a:xfrm>
        <a:prstGeom prst="rect">
          <a:avLst/>
        </a:prstGeom>
      </xdr:spPr>
    </xdr:pic>
    <xdr:clientData/>
  </xdr:twoCellAnchor>
  <xdr:twoCellAnchor editAs="oneCell">
    <xdr:from>
      <xdr:col>8</xdr:col>
      <xdr:colOff>347601</xdr:colOff>
      <xdr:row>3</xdr:row>
      <xdr:rowOff>163286</xdr:rowOff>
    </xdr:from>
    <xdr:to>
      <xdr:col>18</xdr:col>
      <xdr:colOff>539970</xdr:colOff>
      <xdr:row>7</xdr:row>
      <xdr:rowOff>65573</xdr:rowOff>
    </xdr:to>
    <xdr:pic>
      <xdr:nvPicPr>
        <xdr:cNvPr id="44" name="Picture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13"/>
        <a:stretch>
          <a:fillRect/>
        </a:stretch>
      </xdr:blipFill>
      <xdr:spPr>
        <a:xfrm>
          <a:off x="9709315" y="1211036"/>
          <a:ext cx="9682092" cy="1848108"/>
        </a:xfrm>
        <a:prstGeom prst="rect">
          <a:avLst/>
        </a:prstGeom>
      </xdr:spPr>
    </xdr:pic>
    <xdr:clientData/>
  </xdr:twoCellAnchor>
  <xdr:twoCellAnchor editAs="oneCell">
    <xdr:from>
      <xdr:col>13</xdr:col>
      <xdr:colOff>588819</xdr:colOff>
      <xdr:row>131</xdr:row>
      <xdr:rowOff>155865</xdr:rowOff>
    </xdr:from>
    <xdr:to>
      <xdr:col>27</xdr:col>
      <xdr:colOff>515301</xdr:colOff>
      <xdr:row>145</xdr:row>
      <xdr:rowOff>391139</xdr:rowOff>
    </xdr:to>
    <xdr:pic>
      <xdr:nvPicPr>
        <xdr:cNvPr id="36" name="Picture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14"/>
        <a:stretch>
          <a:fillRect/>
        </a:stretch>
      </xdr:blipFill>
      <xdr:spPr>
        <a:xfrm>
          <a:off x="14876319" y="48057956"/>
          <a:ext cx="6801799" cy="4391638"/>
        </a:xfrm>
        <a:prstGeom prst="rect">
          <a:avLst/>
        </a:prstGeom>
      </xdr:spPr>
    </xdr:pic>
    <xdr:clientData/>
  </xdr:twoCellAnchor>
  <xdr:twoCellAnchor editAs="oneCell">
    <xdr:from>
      <xdr:col>3</xdr:col>
      <xdr:colOff>0</xdr:colOff>
      <xdr:row>229</xdr:row>
      <xdr:rowOff>0</xdr:rowOff>
    </xdr:from>
    <xdr:to>
      <xdr:col>3</xdr:col>
      <xdr:colOff>304800</xdr:colOff>
      <xdr:row>230</xdr:row>
      <xdr:rowOff>47626</xdr:rowOff>
    </xdr:to>
    <xdr:sp macro="" textlink="">
      <xdr:nvSpPr>
        <xdr:cNvPr id="1068" name="AutoShape 44" descr="blob:https://web.whatsapp.com/93948a69-721f-47e2-88e0-8eb0db133f1a">
          <a:extLst>
            <a:ext uri="{FF2B5EF4-FFF2-40B4-BE49-F238E27FC236}">
              <a16:creationId xmlns:a16="http://schemas.microsoft.com/office/drawing/2014/main" id="{00000000-0008-0000-0000-00002C040000}"/>
            </a:ext>
          </a:extLst>
        </xdr:cNvPr>
        <xdr:cNvSpPr>
          <a:spLocks noChangeAspect="1" noChangeArrowheads="1"/>
        </xdr:cNvSpPr>
      </xdr:nvSpPr>
      <xdr:spPr bwMode="auto">
        <a:xfrm>
          <a:off x="3514725" y="8039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8</xdr:col>
      <xdr:colOff>731743</xdr:colOff>
      <xdr:row>220</xdr:row>
      <xdr:rowOff>456647</xdr:rowOff>
    </xdr:from>
    <xdr:to>
      <xdr:col>17</xdr:col>
      <xdr:colOff>532359</xdr:colOff>
      <xdr:row>256</xdr:row>
      <xdr:rowOff>231000</xdr:rowOff>
    </xdr:to>
    <xdr:grpSp>
      <xdr:nvGrpSpPr>
        <xdr:cNvPr id="39" name="Group 38">
          <a:extLst>
            <a:ext uri="{FF2B5EF4-FFF2-40B4-BE49-F238E27FC236}">
              <a16:creationId xmlns:a16="http://schemas.microsoft.com/office/drawing/2014/main" id="{00000000-0008-0000-0000-000027000000}"/>
            </a:ext>
          </a:extLst>
        </xdr:cNvPr>
        <xdr:cNvGrpSpPr/>
      </xdr:nvGrpSpPr>
      <xdr:grpSpPr>
        <a:xfrm>
          <a:off x="10341908" y="79014365"/>
          <a:ext cx="8890827" cy="9985153"/>
          <a:chOff x="397328" y="79890625"/>
          <a:chExt cx="8649621" cy="9729419"/>
        </a:xfrm>
      </xdr:grpSpPr>
      <xdr:grpSp>
        <xdr:nvGrpSpPr>
          <xdr:cNvPr id="34" name="Group 33">
            <a:extLst>
              <a:ext uri="{FF2B5EF4-FFF2-40B4-BE49-F238E27FC236}">
                <a16:creationId xmlns:a16="http://schemas.microsoft.com/office/drawing/2014/main" id="{00000000-0008-0000-0000-000022000000}"/>
              </a:ext>
            </a:extLst>
          </xdr:cNvPr>
          <xdr:cNvGrpSpPr/>
        </xdr:nvGrpSpPr>
        <xdr:grpSpPr>
          <a:xfrm>
            <a:off x="397328" y="85612891"/>
            <a:ext cx="8649621" cy="4007153"/>
            <a:chOff x="397328" y="85391774"/>
            <a:chExt cx="8673433" cy="3952725"/>
          </a:xfrm>
        </xdr:grpSpPr>
        <xdr:grpSp>
          <xdr:nvGrpSpPr>
            <xdr:cNvPr id="10" name="Group 9">
              <a:extLst>
                <a:ext uri="{FF2B5EF4-FFF2-40B4-BE49-F238E27FC236}">
                  <a16:creationId xmlns:a16="http://schemas.microsoft.com/office/drawing/2014/main" id="{00000000-0008-0000-0000-00000A000000}"/>
                </a:ext>
              </a:extLst>
            </xdr:cNvPr>
            <xdr:cNvGrpSpPr/>
          </xdr:nvGrpSpPr>
          <xdr:grpSpPr>
            <a:xfrm>
              <a:off x="3345028" y="85391774"/>
              <a:ext cx="5725733" cy="3931715"/>
              <a:chOff x="1991823" y="6624000"/>
              <a:chExt cx="3883959" cy="2520000"/>
            </a:xfrm>
          </xdr:grpSpPr>
          <xdr:pic>
            <xdr:nvPicPr>
              <xdr:cNvPr id="11" name="Picture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991823" y="6624000"/>
                <a:ext cx="1887375" cy="2520000"/>
              </a:xfrm>
              <a:prstGeom prst="rect">
                <a:avLst/>
              </a:prstGeom>
              <a:ln>
                <a:solidFill>
                  <a:schemeClr val="tx1"/>
                </a:solidFill>
              </a:ln>
            </xdr:spPr>
          </xdr:pic>
          <xdr:pic>
            <xdr:nvPicPr>
              <xdr:cNvPr id="12" name="Picture 11">
                <a:extLst>
                  <a:ext uri="{FF2B5EF4-FFF2-40B4-BE49-F238E27FC236}">
                    <a16:creationId xmlns:a16="http://schemas.microsoft.com/office/drawing/2014/main" id="{00000000-0008-0000-0000-00000C000000}"/>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b="7816"/>
              <a:stretch/>
            </xdr:blipFill>
            <xdr:spPr>
              <a:xfrm>
                <a:off x="3988407" y="6624000"/>
                <a:ext cx="1887375" cy="2517518"/>
              </a:xfrm>
              <a:prstGeom prst="rect">
                <a:avLst/>
              </a:prstGeom>
              <a:ln>
                <a:solidFill>
                  <a:schemeClr val="tx1"/>
                </a:solidFill>
              </a:ln>
            </xdr:spPr>
          </xdr:pic>
        </xdr:grpSp>
        <xdr:pic>
          <xdr:nvPicPr>
            <xdr:cNvPr id="45" name="Picture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17"/>
            <a:stretch>
              <a:fillRect/>
            </a:stretch>
          </xdr:blipFill>
          <xdr:spPr>
            <a:xfrm>
              <a:off x="397328" y="85409314"/>
              <a:ext cx="2747282" cy="3935185"/>
            </a:xfrm>
            <a:prstGeom prst="rect">
              <a:avLst/>
            </a:prstGeom>
            <a:ln>
              <a:solidFill>
                <a:schemeClr val="tx1"/>
              </a:solidFill>
            </a:ln>
          </xdr:spPr>
        </xdr:pic>
      </xdr:grpSp>
      <xdr:pic>
        <xdr:nvPicPr>
          <xdr:cNvPr id="47" name="Picture 46">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18"/>
          <a:stretch>
            <a:fillRect/>
          </a:stretch>
        </xdr:blipFill>
        <xdr:spPr>
          <a:xfrm>
            <a:off x="4753964" y="79890625"/>
            <a:ext cx="4129522" cy="5548625"/>
          </a:xfrm>
          <a:prstGeom prst="rect">
            <a:avLst/>
          </a:prstGeom>
          <a:ln>
            <a:solidFill>
              <a:schemeClr val="tx1"/>
            </a:solidFill>
          </a:ln>
        </xdr:spPr>
      </xdr:pic>
      <xdr:pic>
        <xdr:nvPicPr>
          <xdr:cNvPr id="52" name="Picture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19"/>
          <a:stretch>
            <a:fillRect/>
          </a:stretch>
        </xdr:blipFill>
        <xdr:spPr>
          <a:xfrm>
            <a:off x="513051" y="79890937"/>
            <a:ext cx="4062912" cy="5524500"/>
          </a:xfrm>
          <a:prstGeom prst="rect">
            <a:avLst/>
          </a:prstGeom>
          <a:ln>
            <a:solidFill>
              <a:schemeClr val="tx1"/>
            </a:solidFill>
          </a:ln>
        </xdr:spPr>
      </xdr:pic>
    </xdr:grpSp>
    <xdr:clientData/>
  </xdr:twoCellAnchor>
  <xdr:twoCellAnchor>
    <xdr:from>
      <xdr:col>0</xdr:col>
      <xdr:colOff>376517</xdr:colOff>
      <xdr:row>223</xdr:row>
      <xdr:rowOff>71716</xdr:rowOff>
    </xdr:from>
    <xdr:to>
      <xdr:col>7</xdr:col>
      <xdr:colOff>806823</xdr:colOff>
      <xdr:row>249</xdr:row>
      <xdr:rowOff>71717</xdr:rowOff>
    </xdr:to>
    <xdr:grpSp>
      <xdr:nvGrpSpPr>
        <xdr:cNvPr id="8" name="Group 7">
          <a:extLst>
            <a:ext uri="{FF2B5EF4-FFF2-40B4-BE49-F238E27FC236}">
              <a16:creationId xmlns:a16="http://schemas.microsoft.com/office/drawing/2014/main" id="{3E79EBCE-9283-7AF7-01BB-D4FC3215C2C2}"/>
            </a:ext>
          </a:extLst>
        </xdr:cNvPr>
        <xdr:cNvGrpSpPr/>
      </xdr:nvGrpSpPr>
      <xdr:grpSpPr>
        <a:xfrm>
          <a:off x="376517" y="79965175"/>
          <a:ext cx="8839200" cy="6992471"/>
          <a:chOff x="-98853" y="428558"/>
          <a:chExt cx="6884742" cy="4907128"/>
        </a:xfrm>
      </xdr:grpSpPr>
      <xdr:grpSp>
        <xdr:nvGrpSpPr>
          <xdr:cNvPr id="9" name="Group 8">
            <a:extLst>
              <a:ext uri="{FF2B5EF4-FFF2-40B4-BE49-F238E27FC236}">
                <a16:creationId xmlns:a16="http://schemas.microsoft.com/office/drawing/2014/main" id="{2B83E749-D90F-3A3E-3CAD-932F7C10CBEB}"/>
              </a:ext>
            </a:extLst>
          </xdr:cNvPr>
          <xdr:cNvGrpSpPr/>
        </xdr:nvGrpSpPr>
        <xdr:grpSpPr>
          <a:xfrm>
            <a:off x="-98853" y="428558"/>
            <a:ext cx="6884742" cy="2520000"/>
            <a:chOff x="-98853" y="428558"/>
            <a:chExt cx="6884742" cy="2520000"/>
          </a:xfrm>
        </xdr:grpSpPr>
        <xdr:pic>
          <xdr:nvPicPr>
            <xdr:cNvPr id="46" name="Picture 45">
              <a:extLst>
                <a:ext uri="{FF2B5EF4-FFF2-40B4-BE49-F238E27FC236}">
                  <a16:creationId xmlns:a16="http://schemas.microsoft.com/office/drawing/2014/main" id="{9B4525C3-7726-57D6-7A21-EC509F07B055}"/>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3429000" y="428558"/>
              <a:ext cx="3356889" cy="2520000"/>
            </a:xfrm>
            <a:prstGeom prst="rect">
              <a:avLst/>
            </a:prstGeom>
            <a:ln>
              <a:solidFill>
                <a:schemeClr val="tx1"/>
              </a:solidFill>
            </a:ln>
          </xdr:spPr>
        </xdr:pic>
        <xdr:pic>
          <xdr:nvPicPr>
            <xdr:cNvPr id="48" name="Picture 47">
              <a:extLst>
                <a:ext uri="{FF2B5EF4-FFF2-40B4-BE49-F238E27FC236}">
                  <a16:creationId xmlns:a16="http://schemas.microsoft.com/office/drawing/2014/main" id="{B9BF119B-6387-BF5A-F4CD-F8BFCBBC89F6}"/>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98853" y="428558"/>
              <a:ext cx="3356889" cy="2520000"/>
            </a:xfrm>
            <a:prstGeom prst="rect">
              <a:avLst/>
            </a:prstGeom>
            <a:ln>
              <a:solidFill>
                <a:schemeClr val="tx1"/>
              </a:solidFill>
            </a:ln>
          </xdr:spPr>
        </xdr:pic>
      </xdr:grpSp>
      <xdr:grpSp>
        <xdr:nvGrpSpPr>
          <xdr:cNvPr id="13" name="Group 12">
            <a:extLst>
              <a:ext uri="{FF2B5EF4-FFF2-40B4-BE49-F238E27FC236}">
                <a16:creationId xmlns:a16="http://schemas.microsoft.com/office/drawing/2014/main" id="{39B1A10E-0571-2F44-E655-4DCAAC11841A}"/>
              </a:ext>
            </a:extLst>
          </xdr:cNvPr>
          <xdr:cNvGrpSpPr/>
        </xdr:nvGrpSpPr>
        <xdr:grpSpPr>
          <a:xfrm>
            <a:off x="795785" y="3175686"/>
            <a:ext cx="5095467" cy="2160000"/>
            <a:chOff x="-98853" y="3175686"/>
            <a:chExt cx="5095467" cy="2160000"/>
          </a:xfrm>
        </xdr:grpSpPr>
        <xdr:pic>
          <xdr:nvPicPr>
            <xdr:cNvPr id="14" name="Picture 13">
              <a:extLst>
                <a:ext uri="{FF2B5EF4-FFF2-40B4-BE49-F238E27FC236}">
                  <a16:creationId xmlns:a16="http://schemas.microsoft.com/office/drawing/2014/main" id="{813DC7A4-6B08-0F0F-E98B-E4C5FFA3B1B6}"/>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98853" y="3175686"/>
              <a:ext cx="1618311" cy="2160000"/>
            </a:xfrm>
            <a:prstGeom prst="rect">
              <a:avLst/>
            </a:prstGeom>
            <a:ln>
              <a:solidFill>
                <a:schemeClr val="tx1"/>
              </a:solidFill>
            </a:ln>
          </xdr:spPr>
        </xdr:pic>
        <xdr:pic>
          <xdr:nvPicPr>
            <xdr:cNvPr id="15" name="Picture 14">
              <a:extLst>
                <a:ext uri="{FF2B5EF4-FFF2-40B4-BE49-F238E27FC236}">
                  <a16:creationId xmlns:a16="http://schemas.microsoft.com/office/drawing/2014/main" id="{0A464282-6F05-A4B1-8927-1C21BAD633AB}"/>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639725" y="3175686"/>
              <a:ext cx="1618311" cy="2160000"/>
            </a:xfrm>
            <a:prstGeom prst="rect">
              <a:avLst/>
            </a:prstGeom>
            <a:ln>
              <a:solidFill>
                <a:schemeClr val="tx1"/>
              </a:solidFill>
            </a:ln>
          </xdr:spPr>
        </xdr:pic>
        <xdr:pic>
          <xdr:nvPicPr>
            <xdr:cNvPr id="16" name="Picture 15">
              <a:extLst>
                <a:ext uri="{FF2B5EF4-FFF2-40B4-BE49-F238E27FC236}">
                  <a16:creationId xmlns:a16="http://schemas.microsoft.com/office/drawing/2014/main" id="{1ECAE24E-C3DF-F3C4-C257-06FACFCE6F39}"/>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3378303" y="3175686"/>
              <a:ext cx="1618311" cy="2160000"/>
            </a:xfrm>
            <a:prstGeom prst="rect">
              <a:avLst/>
            </a:prstGeom>
            <a:ln>
              <a:solidFill>
                <a:schemeClr val="tx1"/>
              </a:solidFill>
            </a:ln>
          </xdr:spPr>
        </xdr:pic>
      </xdr:grpSp>
    </xdr:grpSp>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ZzFmbE53BQ8TVzZ9A"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3.xml.rels><?xml version="1.0" encoding="UTF-8" standalone="yes"?>
<Relationships xmlns="http://schemas.openxmlformats.org/package/2006/relationships"><Relationship Id="rId2" Type="http://schemas.openxmlformats.org/officeDocument/2006/relationships/comments" Target="../comments2.xml"/><Relationship Id="rId1" Type="http://schemas.openxmlformats.org/officeDocument/2006/relationships/vmlDrawing" Target="../drawings/vmlDrawing3.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XFC344"/>
  <sheetViews>
    <sheetView tabSelected="1" view="pageBreakPreview" topLeftCell="A114" zoomScale="85" zoomScaleNormal="85" zoomScaleSheetLayoutView="85" zoomScalePageLayoutView="70" workbookViewId="0">
      <selection activeCell="A107" sqref="A107:XFD107"/>
    </sheetView>
  </sheetViews>
  <sheetFormatPr defaultColWidth="9.109375" defaultRowHeight="17.100000000000001" customHeight="1" x14ac:dyDescent="0.3"/>
  <cols>
    <col min="1" max="7" width="17.5546875" style="1" customWidth="1"/>
    <col min="8" max="8" width="17.5546875" style="4" customWidth="1"/>
    <col min="9" max="9" width="33.88671875" style="1" customWidth="1"/>
    <col min="10" max="11" width="15.5546875" style="1" bestFit="1" customWidth="1"/>
    <col min="12" max="12" width="17.5546875" style="1" bestFit="1" customWidth="1"/>
    <col min="13" max="13" width="9.109375" style="1"/>
    <col min="14" max="14" width="13.44140625" style="1" bestFit="1" customWidth="1"/>
    <col min="15" max="19" width="9.109375" style="1"/>
    <col min="20" max="22" width="0" style="1" hidden="1" customWidth="1"/>
    <col min="23" max="25" width="9.109375" style="1"/>
    <col min="26" max="26" width="7.88671875" style="1" customWidth="1"/>
    <col min="27" max="16384" width="9.109375" style="1"/>
  </cols>
  <sheetData>
    <row r="1" spans="1:12" ht="21" x14ac:dyDescent="0.3">
      <c r="A1" s="139" t="s">
        <v>38</v>
      </c>
      <c r="B1" s="140"/>
      <c r="C1" s="140"/>
      <c r="D1" s="140"/>
      <c r="E1" s="140"/>
      <c r="F1" s="140"/>
      <c r="G1" s="140"/>
      <c r="H1" s="141"/>
    </row>
    <row r="2" spans="1:12" ht="21" x14ac:dyDescent="0.3">
      <c r="A2" s="117" t="s">
        <v>10</v>
      </c>
      <c r="B2" s="117"/>
      <c r="C2" s="105" t="s">
        <v>82</v>
      </c>
      <c r="D2" s="105"/>
      <c r="E2" s="117" t="s">
        <v>12</v>
      </c>
      <c r="F2" s="117"/>
      <c r="G2" s="123">
        <v>45895</v>
      </c>
      <c r="H2" s="123"/>
      <c r="J2" s="126"/>
      <c r="K2" s="127"/>
    </row>
    <row r="3" spans="1:12" ht="21" x14ac:dyDescent="0.3">
      <c r="A3" s="117" t="s">
        <v>39</v>
      </c>
      <c r="B3" s="117"/>
      <c r="C3" s="128" t="s">
        <v>295</v>
      </c>
      <c r="D3" s="128"/>
      <c r="E3" s="117" t="s">
        <v>149</v>
      </c>
      <c r="F3" s="117"/>
      <c r="G3" s="125" t="s">
        <v>398</v>
      </c>
      <c r="H3" s="105"/>
      <c r="I3" s="71"/>
      <c r="J3" s="188">
        <v>45847</v>
      </c>
      <c r="K3" s="188">
        <v>45917</v>
      </c>
      <c r="L3" s="1">
        <f>K3-J3</f>
        <v>70</v>
      </c>
    </row>
    <row r="4" spans="1:12" ht="43.5" customHeight="1" x14ac:dyDescent="0.3">
      <c r="A4" s="117" t="s">
        <v>36</v>
      </c>
      <c r="B4" s="117"/>
      <c r="C4" s="105" t="s">
        <v>139</v>
      </c>
      <c r="D4" s="105"/>
      <c r="E4" s="117" t="s">
        <v>33</v>
      </c>
      <c r="F4" s="117"/>
      <c r="G4" s="105" t="str">
        <f ca="1">TEXT(TODAY(),"DD/MM/YYYY")</f>
        <v>18/09/2025</v>
      </c>
      <c r="H4" s="105"/>
      <c r="I4" s="71"/>
    </row>
    <row r="5" spans="1:12" ht="21" x14ac:dyDescent="0.3">
      <c r="A5" s="100" t="s">
        <v>40</v>
      </c>
      <c r="B5" s="100"/>
      <c r="C5" s="100"/>
      <c r="D5" s="100"/>
      <c r="E5" s="100"/>
      <c r="F5" s="100"/>
      <c r="G5" s="100"/>
      <c r="H5" s="100"/>
    </row>
    <row r="6" spans="1:12" ht="43.5" customHeight="1" x14ac:dyDescent="0.3">
      <c r="A6" s="117" t="s">
        <v>29</v>
      </c>
      <c r="B6" s="117"/>
      <c r="C6" s="105" t="s">
        <v>333</v>
      </c>
      <c r="D6" s="105"/>
      <c r="E6" s="117" t="s">
        <v>35</v>
      </c>
      <c r="F6" s="117"/>
      <c r="G6" s="105" t="s">
        <v>294</v>
      </c>
      <c r="H6" s="105"/>
    </row>
    <row r="7" spans="1:12" ht="45" customHeight="1" x14ac:dyDescent="0.3">
      <c r="A7" s="117" t="s">
        <v>42</v>
      </c>
      <c r="B7" s="117"/>
      <c r="C7" s="105" t="s">
        <v>296</v>
      </c>
      <c r="D7" s="105"/>
      <c r="E7" s="117" t="s">
        <v>43</v>
      </c>
      <c r="F7" s="117"/>
      <c r="G7" s="105" t="s">
        <v>296</v>
      </c>
      <c r="H7" s="105"/>
    </row>
    <row r="8" spans="1:12" ht="48.75" customHeight="1" x14ac:dyDescent="0.3">
      <c r="A8" s="117" t="s">
        <v>44</v>
      </c>
      <c r="B8" s="117"/>
      <c r="C8" s="105" t="s">
        <v>297</v>
      </c>
      <c r="D8" s="105"/>
      <c r="E8" s="105"/>
      <c r="F8" s="105"/>
      <c r="G8" s="105"/>
      <c r="H8" s="105"/>
    </row>
    <row r="9" spans="1:12" ht="45" customHeight="1" x14ac:dyDescent="0.3">
      <c r="A9" s="120" t="s">
        <v>141</v>
      </c>
      <c r="B9" s="34" t="s">
        <v>41</v>
      </c>
      <c r="C9" s="105" t="s">
        <v>298</v>
      </c>
      <c r="D9" s="105"/>
      <c r="E9" s="105"/>
      <c r="F9" s="105"/>
      <c r="G9" s="105"/>
      <c r="H9" s="105"/>
    </row>
    <row r="10" spans="1:12" ht="66" customHeight="1" x14ac:dyDescent="0.3">
      <c r="A10" s="120"/>
      <c r="B10" s="34" t="s">
        <v>11</v>
      </c>
      <c r="C10" s="105" t="s">
        <v>334</v>
      </c>
      <c r="D10" s="105"/>
      <c r="E10" s="105"/>
      <c r="F10" s="105"/>
      <c r="G10" s="105"/>
      <c r="H10" s="105"/>
    </row>
    <row r="11" spans="1:12" ht="42" customHeight="1" x14ac:dyDescent="0.3">
      <c r="A11" s="120"/>
      <c r="B11" s="34" t="s">
        <v>5</v>
      </c>
      <c r="C11" s="105" t="s">
        <v>389</v>
      </c>
      <c r="D11" s="105"/>
      <c r="E11" s="105"/>
      <c r="F11" s="105"/>
      <c r="G11" s="105"/>
      <c r="H11" s="105"/>
    </row>
    <row r="12" spans="1:12" ht="40.5" customHeight="1" x14ac:dyDescent="0.3">
      <c r="A12" s="117" t="s">
        <v>34</v>
      </c>
      <c r="B12" s="117"/>
      <c r="C12" s="105" t="s">
        <v>380</v>
      </c>
      <c r="D12" s="105"/>
      <c r="E12" s="105"/>
      <c r="F12" s="105"/>
      <c r="G12" s="105"/>
      <c r="H12" s="105"/>
    </row>
    <row r="13" spans="1:12" ht="20.100000000000001" customHeight="1" x14ac:dyDescent="0.3">
      <c r="A13" s="100" t="s">
        <v>45</v>
      </c>
      <c r="B13" s="100"/>
      <c r="C13" s="100"/>
      <c r="D13" s="100"/>
      <c r="E13" s="100"/>
      <c r="F13" s="100"/>
      <c r="G13" s="100"/>
      <c r="H13" s="100"/>
    </row>
    <row r="14" spans="1:12" ht="41.25" customHeight="1" x14ac:dyDescent="0.3">
      <c r="A14" s="117" t="s">
        <v>27</v>
      </c>
      <c r="B14" s="117" t="s">
        <v>4</v>
      </c>
      <c r="C14" s="105" t="s">
        <v>83</v>
      </c>
      <c r="D14" s="105"/>
      <c r="E14" s="117" t="s">
        <v>46</v>
      </c>
      <c r="F14" s="117" t="s">
        <v>4</v>
      </c>
      <c r="G14" s="105" t="s">
        <v>299</v>
      </c>
      <c r="H14" s="105"/>
    </row>
    <row r="15" spans="1:12" ht="21" x14ac:dyDescent="0.3">
      <c r="A15" s="117" t="s">
        <v>47</v>
      </c>
      <c r="B15" s="117" t="s">
        <v>4</v>
      </c>
      <c r="C15" s="105" t="s">
        <v>300</v>
      </c>
      <c r="D15" s="105"/>
      <c r="E15" s="117" t="s">
        <v>48</v>
      </c>
      <c r="F15" s="117" t="s">
        <v>4</v>
      </c>
      <c r="G15" s="123">
        <v>48213</v>
      </c>
      <c r="H15" s="105"/>
    </row>
    <row r="16" spans="1:12" ht="21" x14ac:dyDescent="0.3">
      <c r="A16" s="117" t="s">
        <v>49</v>
      </c>
      <c r="B16" s="117" t="s">
        <v>4</v>
      </c>
      <c r="C16" s="123">
        <v>45824</v>
      </c>
      <c r="D16" s="105"/>
      <c r="E16" s="117" t="s">
        <v>50</v>
      </c>
      <c r="F16" s="117" t="s">
        <v>4</v>
      </c>
      <c r="G16" s="129">
        <v>45809</v>
      </c>
      <c r="H16" s="105"/>
    </row>
    <row r="17" spans="1:9" ht="41.25" customHeight="1" x14ac:dyDescent="0.3">
      <c r="A17" s="117" t="s">
        <v>51</v>
      </c>
      <c r="B17" s="117" t="s">
        <v>4</v>
      </c>
      <c r="C17" s="123">
        <v>48213</v>
      </c>
      <c r="D17" s="105"/>
      <c r="E17" s="117" t="s">
        <v>384</v>
      </c>
      <c r="F17" s="117" t="s">
        <v>4</v>
      </c>
      <c r="G17" s="105" t="s">
        <v>383</v>
      </c>
      <c r="H17" s="105"/>
    </row>
    <row r="18" spans="1:9" ht="41.25" customHeight="1" x14ac:dyDescent="0.3">
      <c r="A18" s="117" t="s">
        <v>52</v>
      </c>
      <c r="B18" s="117" t="s">
        <v>4</v>
      </c>
      <c r="C18" s="105" t="str">
        <f>IF(AND(ISNUMBER(SEARCH("Flat",G21)),ISNUMBER(SEARCH("Shop",G21)),ISNUMBER(SEARCH("Office",G21))),"Residential + Commercial",IF(AND(ISNUMBER(SEARCH("Flat",G21)),ISNUMBER(SEARCH("Shop",G21))),"Residential + Commercial",IF(AND(ISNUMBER(SEARCH("Flat",G21)),ISNUMBER(SEARCH("Office",G21))),"Residential + Commercial",IF(AND(ISNUMBER(SEARCH("Shop",G21)),ISNUMBER(SEARCH("Office",G21))),"Commercial",IF(ISNUMBER(SEARCH("Shop",G21)),"Commercial",IF(ISNUMBER(SEARCH("Office",G21)),"Commercial",IF(ISNUMBER(SEARCH("Flat",G21)),"Residential")))))))</f>
        <v>Residential</v>
      </c>
      <c r="D18" s="105"/>
      <c r="E18" s="117" t="s">
        <v>89</v>
      </c>
      <c r="F18" s="117" t="s">
        <v>4</v>
      </c>
      <c r="G18" s="124">
        <v>8047.9</v>
      </c>
      <c r="H18" s="124"/>
    </row>
    <row r="19" spans="1:9" ht="21" x14ac:dyDescent="0.3">
      <c r="A19" s="117" t="s">
        <v>53</v>
      </c>
      <c r="B19" s="117" t="s">
        <v>4</v>
      </c>
      <c r="C19" s="124">
        <f>32191.6/G18</f>
        <v>4</v>
      </c>
      <c r="D19" s="124"/>
      <c r="E19" s="117" t="s">
        <v>232</v>
      </c>
      <c r="F19" s="117" t="s">
        <v>4</v>
      </c>
      <c r="G19" s="124">
        <v>8047.9</v>
      </c>
      <c r="H19" s="124"/>
      <c r="I19" s="71" t="s">
        <v>301</v>
      </c>
    </row>
    <row r="20" spans="1:9" ht="41.25" customHeight="1" x14ac:dyDescent="0.3">
      <c r="A20" s="117" t="s">
        <v>385</v>
      </c>
      <c r="B20" s="117" t="s">
        <v>4</v>
      </c>
      <c r="C20" s="105">
        <v>30303.13</v>
      </c>
      <c r="D20" s="105"/>
      <c r="E20" s="117" t="s">
        <v>88</v>
      </c>
      <c r="F20" s="117" t="s">
        <v>4</v>
      </c>
      <c r="G20" s="105">
        <v>46750.25</v>
      </c>
      <c r="H20" s="105"/>
    </row>
    <row r="21" spans="1:9" ht="41.25" customHeight="1" x14ac:dyDescent="0.3">
      <c r="A21" s="117" t="s">
        <v>55</v>
      </c>
      <c r="B21" s="117" t="s">
        <v>4</v>
      </c>
      <c r="C21" s="105" t="s">
        <v>335</v>
      </c>
      <c r="D21" s="105"/>
      <c r="E21" s="117" t="s">
        <v>54</v>
      </c>
      <c r="F21" s="117" t="s">
        <v>4</v>
      </c>
      <c r="G21" s="105" t="s">
        <v>369</v>
      </c>
      <c r="H21" s="105"/>
    </row>
    <row r="22" spans="1:9" ht="41.25" customHeight="1" x14ac:dyDescent="0.3">
      <c r="A22" s="117" t="s">
        <v>153</v>
      </c>
      <c r="B22" s="117" t="s">
        <v>4</v>
      </c>
      <c r="C22" s="105" t="s">
        <v>302</v>
      </c>
      <c r="D22" s="105"/>
      <c r="E22" s="117" t="s">
        <v>154</v>
      </c>
      <c r="F22" s="117" t="s">
        <v>4</v>
      </c>
      <c r="G22" s="105" t="s">
        <v>388</v>
      </c>
      <c r="H22" s="105"/>
    </row>
    <row r="23" spans="1:9" ht="21" x14ac:dyDescent="0.3">
      <c r="A23" s="117" t="s">
        <v>151</v>
      </c>
      <c r="B23" s="117" t="s">
        <v>4</v>
      </c>
      <c r="C23" s="146" t="s">
        <v>303</v>
      </c>
      <c r="D23" s="147"/>
      <c r="E23" s="147"/>
      <c r="F23" s="147"/>
      <c r="G23" s="147"/>
      <c r="H23" s="147"/>
    </row>
    <row r="24" spans="1:9" ht="45" customHeight="1" x14ac:dyDescent="0.3">
      <c r="A24" s="117" t="s">
        <v>25</v>
      </c>
      <c r="B24" s="117" t="s">
        <v>4</v>
      </c>
      <c r="C24" s="105" t="s">
        <v>306</v>
      </c>
      <c r="D24" s="105"/>
      <c r="E24" s="105"/>
      <c r="F24" s="105"/>
      <c r="G24" s="105"/>
      <c r="H24" s="105"/>
      <c r="I24" s="73" t="s">
        <v>305</v>
      </c>
    </row>
    <row r="25" spans="1:9" ht="24" customHeight="1" x14ac:dyDescent="0.3">
      <c r="A25" s="100" t="s">
        <v>20</v>
      </c>
      <c r="B25" s="100"/>
      <c r="C25" s="100"/>
      <c r="D25" s="100"/>
      <c r="E25" s="100"/>
      <c r="F25" s="100"/>
      <c r="G25" s="100"/>
      <c r="H25" s="100"/>
    </row>
    <row r="26" spans="1:9" ht="43.5" customHeight="1" x14ac:dyDescent="0.3">
      <c r="A26" s="117" t="s">
        <v>26</v>
      </c>
      <c r="B26" s="117" t="s">
        <v>4</v>
      </c>
      <c r="C26" s="105" t="str">
        <f>IF(AND(G26="Upper"),"Developed","Developing")</f>
        <v>Developed</v>
      </c>
      <c r="D26" s="105"/>
      <c r="E26" s="117" t="s">
        <v>13</v>
      </c>
      <c r="F26" s="117" t="s">
        <v>4</v>
      </c>
      <c r="G26" s="105" t="s">
        <v>291</v>
      </c>
      <c r="H26" s="105"/>
    </row>
    <row r="27" spans="1:9" ht="43.5" customHeight="1" x14ac:dyDescent="0.3">
      <c r="A27" s="117" t="s">
        <v>14</v>
      </c>
      <c r="B27" s="117" t="s">
        <v>4</v>
      </c>
      <c r="C27" s="105" t="s">
        <v>292</v>
      </c>
      <c r="D27" s="105"/>
      <c r="E27" s="117" t="s">
        <v>142</v>
      </c>
      <c r="F27" s="117" t="s">
        <v>4</v>
      </c>
      <c r="G27" s="105" t="s">
        <v>307</v>
      </c>
      <c r="H27" s="105"/>
    </row>
    <row r="28" spans="1:9" ht="43.5" customHeight="1" x14ac:dyDescent="0.3">
      <c r="A28" s="117" t="s">
        <v>23</v>
      </c>
      <c r="B28" s="117" t="s">
        <v>4</v>
      </c>
      <c r="C28" s="105" t="s">
        <v>91</v>
      </c>
      <c r="D28" s="105"/>
      <c r="E28" s="117" t="s">
        <v>16</v>
      </c>
      <c r="F28" s="117" t="s">
        <v>4</v>
      </c>
      <c r="G28" s="105" t="s">
        <v>308</v>
      </c>
      <c r="H28" s="105"/>
    </row>
    <row r="29" spans="1:9" ht="61.5" customHeight="1" x14ac:dyDescent="0.3">
      <c r="A29" s="117" t="s">
        <v>100</v>
      </c>
      <c r="B29" s="117" t="s">
        <v>4</v>
      </c>
      <c r="C29" s="105" t="s">
        <v>309</v>
      </c>
      <c r="D29" s="105"/>
      <c r="E29" s="117" t="s">
        <v>101</v>
      </c>
      <c r="F29" s="117" t="s">
        <v>4</v>
      </c>
      <c r="G29" s="105" t="s">
        <v>310</v>
      </c>
      <c r="H29" s="105"/>
    </row>
    <row r="30" spans="1:9" ht="84" customHeight="1" x14ac:dyDescent="0.3">
      <c r="A30" s="117" t="s">
        <v>17</v>
      </c>
      <c r="B30" s="117" t="s">
        <v>4</v>
      </c>
      <c r="C30" s="105" t="s">
        <v>311</v>
      </c>
      <c r="D30" s="105"/>
      <c r="E30" s="117" t="s">
        <v>15</v>
      </c>
      <c r="F30" s="117" t="s">
        <v>4</v>
      </c>
      <c r="G30" s="105" t="s">
        <v>312</v>
      </c>
      <c r="H30" s="105"/>
    </row>
    <row r="31" spans="1:9" ht="21" x14ac:dyDescent="0.3">
      <c r="A31" s="117" t="s">
        <v>106</v>
      </c>
      <c r="B31" s="117" t="s">
        <v>4</v>
      </c>
      <c r="C31" s="105" t="s">
        <v>107</v>
      </c>
      <c r="D31" s="105"/>
      <c r="E31" s="117" t="s">
        <v>108</v>
      </c>
      <c r="F31" s="117" t="s">
        <v>4</v>
      </c>
      <c r="G31" s="105" t="s">
        <v>107</v>
      </c>
      <c r="H31" s="105"/>
    </row>
    <row r="32" spans="1:9" ht="21.75" customHeight="1" x14ac:dyDescent="0.3">
      <c r="A32" s="117" t="s">
        <v>109</v>
      </c>
      <c r="B32" s="117" t="s">
        <v>4</v>
      </c>
      <c r="C32" s="105" t="s">
        <v>107</v>
      </c>
      <c r="D32" s="105"/>
      <c r="E32" s="105"/>
      <c r="F32" s="105"/>
      <c r="G32" s="105"/>
      <c r="H32" s="105"/>
    </row>
    <row r="33" spans="1:15" ht="21" x14ac:dyDescent="0.3">
      <c r="A33" s="162" t="s">
        <v>37</v>
      </c>
      <c r="B33" s="162"/>
      <c r="C33" s="162"/>
      <c r="D33" s="162"/>
      <c r="E33" s="162"/>
      <c r="F33" s="162"/>
      <c r="G33" s="162"/>
      <c r="H33" s="162"/>
    </row>
    <row r="34" spans="1:15" ht="43.5" customHeight="1" x14ac:dyDescent="0.3">
      <c r="A34" s="117" t="s">
        <v>18</v>
      </c>
      <c r="B34" s="117"/>
      <c r="C34" s="105" t="s">
        <v>92</v>
      </c>
      <c r="D34" s="105"/>
      <c r="E34" s="117" t="s">
        <v>19</v>
      </c>
      <c r="F34" s="117" t="s">
        <v>4</v>
      </c>
      <c r="G34" s="105" t="s">
        <v>93</v>
      </c>
      <c r="H34" s="105"/>
    </row>
    <row r="35" spans="1:15" ht="43.5" customHeight="1" x14ac:dyDescent="0.3">
      <c r="A35" s="117" t="s">
        <v>22</v>
      </c>
      <c r="B35" s="117"/>
      <c r="C35" s="105" t="s">
        <v>93</v>
      </c>
      <c r="D35" s="105"/>
      <c r="E35" s="117" t="s">
        <v>32</v>
      </c>
      <c r="F35" s="117" t="s">
        <v>4</v>
      </c>
      <c r="G35" s="105" t="s">
        <v>91</v>
      </c>
      <c r="H35" s="105"/>
    </row>
    <row r="36" spans="1:15" ht="21" x14ac:dyDescent="0.3">
      <c r="A36" s="117" t="s">
        <v>31</v>
      </c>
      <c r="B36" s="117"/>
      <c r="C36" s="105" t="s">
        <v>94</v>
      </c>
      <c r="D36" s="105"/>
      <c r="E36" s="117" t="s">
        <v>21</v>
      </c>
      <c r="F36" s="117" t="s">
        <v>4</v>
      </c>
      <c r="G36" s="105" t="s">
        <v>95</v>
      </c>
      <c r="H36" s="105"/>
    </row>
    <row r="37" spans="1:15" ht="21" x14ac:dyDescent="0.3">
      <c r="A37" s="100" t="s">
        <v>0</v>
      </c>
      <c r="B37" s="100"/>
      <c r="C37" s="100"/>
      <c r="D37" s="100"/>
      <c r="E37" s="100"/>
      <c r="F37" s="100"/>
      <c r="G37" s="100"/>
      <c r="H37" s="100"/>
    </row>
    <row r="38" spans="1:15" ht="21" x14ac:dyDescent="0.3">
      <c r="A38" s="121" t="s">
        <v>0</v>
      </c>
      <c r="B38" s="121"/>
      <c r="C38" s="121" t="s">
        <v>219</v>
      </c>
      <c r="D38" s="121"/>
      <c r="E38" s="121"/>
      <c r="F38" s="121" t="s">
        <v>7</v>
      </c>
      <c r="G38" s="121"/>
      <c r="H38" s="121"/>
      <c r="J38" s="118" t="s">
        <v>1</v>
      </c>
      <c r="K38" s="119"/>
      <c r="L38" s="2" t="s">
        <v>6</v>
      </c>
      <c r="M38" s="118" t="s">
        <v>2</v>
      </c>
      <c r="N38" s="119"/>
      <c r="O38" s="2" t="s">
        <v>3</v>
      </c>
    </row>
    <row r="39" spans="1:15" ht="21" x14ac:dyDescent="0.3">
      <c r="A39" s="120" t="s">
        <v>2</v>
      </c>
      <c r="B39" s="120"/>
      <c r="C39" s="80" t="s">
        <v>336</v>
      </c>
      <c r="D39" s="80"/>
      <c r="E39" s="80"/>
      <c r="F39" s="80" t="s">
        <v>316</v>
      </c>
      <c r="G39" s="80"/>
      <c r="H39" s="80"/>
    </row>
    <row r="40" spans="1:15" ht="21" x14ac:dyDescent="0.3">
      <c r="A40" s="120" t="s">
        <v>3</v>
      </c>
      <c r="B40" s="120"/>
      <c r="C40" s="80" t="s">
        <v>313</v>
      </c>
      <c r="D40" s="80"/>
      <c r="E40" s="80"/>
      <c r="F40" s="80" t="s">
        <v>315</v>
      </c>
      <c r="G40" s="80"/>
      <c r="H40" s="80"/>
    </row>
    <row r="41" spans="1:15" ht="21" x14ac:dyDescent="0.3">
      <c r="A41" s="120" t="s">
        <v>1</v>
      </c>
      <c r="B41" s="120"/>
      <c r="C41" s="80" t="s">
        <v>314</v>
      </c>
      <c r="D41" s="80"/>
      <c r="E41" s="80"/>
      <c r="F41" s="80" t="s">
        <v>337</v>
      </c>
      <c r="G41" s="80"/>
      <c r="H41" s="80"/>
    </row>
    <row r="42" spans="1:15" ht="21" x14ac:dyDescent="0.3">
      <c r="A42" s="120" t="s">
        <v>6</v>
      </c>
      <c r="B42" s="120"/>
      <c r="C42" s="80" t="s">
        <v>313</v>
      </c>
      <c r="D42" s="80"/>
      <c r="E42" s="80"/>
      <c r="F42" s="80" t="s">
        <v>316</v>
      </c>
      <c r="G42" s="80"/>
      <c r="H42" s="80"/>
    </row>
    <row r="43" spans="1:15" ht="40.5" customHeight="1" x14ac:dyDescent="0.3">
      <c r="A43" s="117" t="s">
        <v>220</v>
      </c>
      <c r="B43" s="117"/>
      <c r="C43" s="105" t="s">
        <v>91</v>
      </c>
      <c r="D43" s="105"/>
      <c r="E43" s="105"/>
      <c r="F43" s="105"/>
      <c r="G43" s="105"/>
      <c r="H43" s="105"/>
    </row>
    <row r="44" spans="1:15" ht="21" x14ac:dyDescent="0.3">
      <c r="A44" s="100" t="s">
        <v>56</v>
      </c>
      <c r="B44" s="100"/>
      <c r="C44" s="100"/>
      <c r="D44" s="100"/>
      <c r="E44" s="100"/>
      <c r="F44" s="100"/>
      <c r="G44" s="100"/>
      <c r="H44" s="100"/>
    </row>
    <row r="45" spans="1:15" ht="21" customHeight="1" x14ac:dyDescent="0.3">
      <c r="A45" s="121" t="s">
        <v>57</v>
      </c>
      <c r="B45" s="121"/>
      <c r="C45" s="2" t="s">
        <v>58</v>
      </c>
      <c r="D45" s="121" t="s">
        <v>140</v>
      </c>
      <c r="E45" s="121"/>
      <c r="F45" s="121"/>
      <c r="G45" s="121" t="s">
        <v>59</v>
      </c>
      <c r="H45" s="121"/>
    </row>
    <row r="46" spans="1:15" ht="21" x14ac:dyDescent="0.3">
      <c r="A46" s="122" t="s">
        <v>365</v>
      </c>
      <c r="B46" s="122"/>
      <c r="C46" s="76" t="s">
        <v>84</v>
      </c>
      <c r="D46" s="105" t="s">
        <v>342</v>
      </c>
      <c r="E46" s="105"/>
      <c r="F46" s="105"/>
      <c r="G46" s="105" t="s">
        <v>342</v>
      </c>
      <c r="H46" s="105"/>
      <c r="I46" s="71" t="s">
        <v>318</v>
      </c>
    </row>
    <row r="47" spans="1:15" ht="21" x14ac:dyDescent="0.3">
      <c r="A47" s="122" t="s">
        <v>366</v>
      </c>
      <c r="B47" s="122"/>
      <c r="C47" s="76" t="s">
        <v>84</v>
      </c>
      <c r="D47" s="105" t="s">
        <v>317</v>
      </c>
      <c r="E47" s="105"/>
      <c r="F47" s="105"/>
      <c r="G47" s="105" t="s">
        <v>317</v>
      </c>
      <c r="H47" s="105"/>
      <c r="I47" s="71" t="s">
        <v>318</v>
      </c>
    </row>
    <row r="48" spans="1:15" ht="21" x14ac:dyDescent="0.3">
      <c r="A48" s="100" t="s">
        <v>60</v>
      </c>
      <c r="B48" s="100"/>
      <c r="C48" s="100"/>
      <c r="D48" s="100"/>
      <c r="E48" s="100"/>
      <c r="F48" s="100"/>
      <c r="G48" s="100"/>
      <c r="H48" s="100"/>
    </row>
    <row r="49" spans="1:14" ht="42.75" customHeight="1" x14ac:dyDescent="0.3">
      <c r="A49" s="117" t="s">
        <v>61</v>
      </c>
      <c r="B49" s="117" t="s">
        <v>4</v>
      </c>
      <c r="C49" s="105" t="s">
        <v>91</v>
      </c>
      <c r="D49" s="105"/>
      <c r="E49" s="105"/>
      <c r="F49" s="105"/>
      <c r="G49" s="105"/>
      <c r="H49" s="105"/>
    </row>
    <row r="50" spans="1:14" ht="21" x14ac:dyDescent="0.3">
      <c r="A50" s="117" t="s">
        <v>62</v>
      </c>
      <c r="B50" s="117" t="s">
        <v>4</v>
      </c>
      <c r="C50" s="105" t="s">
        <v>339</v>
      </c>
      <c r="D50" s="105"/>
      <c r="E50" s="105"/>
      <c r="F50" s="105"/>
      <c r="G50" s="49" t="s">
        <v>221</v>
      </c>
      <c r="H50" s="72">
        <v>45866</v>
      </c>
      <c r="I50" s="116" t="s">
        <v>319</v>
      </c>
      <c r="J50" s="116"/>
      <c r="K50" s="116"/>
      <c r="L50" s="116"/>
      <c r="N50" s="75">
        <v>45084</v>
      </c>
    </row>
    <row r="51" spans="1:14" ht="20.25" customHeight="1" x14ac:dyDescent="0.3">
      <c r="A51" s="117" t="s">
        <v>63</v>
      </c>
      <c r="B51" s="117" t="s">
        <v>4</v>
      </c>
      <c r="C51" s="105" t="s">
        <v>339</v>
      </c>
      <c r="D51" s="105"/>
      <c r="E51" s="105"/>
      <c r="F51" s="105"/>
      <c r="G51" s="49" t="s">
        <v>221</v>
      </c>
      <c r="H51" s="72">
        <v>45866</v>
      </c>
    </row>
    <row r="52" spans="1:14" ht="20.25" customHeight="1" x14ac:dyDescent="0.3">
      <c r="A52" s="117" t="s">
        <v>321</v>
      </c>
      <c r="B52" s="117"/>
      <c r="C52" s="105" t="s">
        <v>339</v>
      </c>
      <c r="D52" s="105"/>
      <c r="E52" s="105"/>
      <c r="F52" s="105"/>
      <c r="G52" s="49" t="s">
        <v>221</v>
      </c>
      <c r="H52" s="72">
        <v>45162</v>
      </c>
    </row>
    <row r="53" spans="1:14" ht="66" customHeight="1" x14ac:dyDescent="0.3">
      <c r="A53" s="117"/>
      <c r="B53" s="117"/>
      <c r="C53" s="85" t="s">
        <v>397</v>
      </c>
      <c r="D53" s="86"/>
      <c r="E53" s="86"/>
      <c r="F53" s="86"/>
      <c r="G53" s="86"/>
      <c r="H53" s="87"/>
    </row>
    <row r="54" spans="1:14" ht="19.5" customHeight="1" x14ac:dyDescent="0.3">
      <c r="A54" s="96" t="s">
        <v>338</v>
      </c>
      <c r="B54" s="97"/>
      <c r="C54" s="105" t="s">
        <v>323</v>
      </c>
      <c r="D54" s="105"/>
      <c r="E54" s="105"/>
      <c r="F54" s="105"/>
      <c r="G54" s="77" t="s">
        <v>222</v>
      </c>
      <c r="H54" s="72">
        <v>44897</v>
      </c>
    </row>
    <row r="55" spans="1:14" ht="21" x14ac:dyDescent="0.3">
      <c r="A55" s="98"/>
      <c r="B55" s="99"/>
      <c r="C55" s="85" t="s">
        <v>322</v>
      </c>
      <c r="D55" s="86"/>
      <c r="E55" s="86"/>
      <c r="F55" s="86"/>
      <c r="G55" s="86"/>
      <c r="H55" s="87"/>
    </row>
    <row r="56" spans="1:14" ht="22.5" customHeight="1" x14ac:dyDescent="0.3">
      <c r="A56" s="96" t="s">
        <v>340</v>
      </c>
      <c r="B56" s="97"/>
      <c r="C56" s="105" t="s">
        <v>381</v>
      </c>
      <c r="D56" s="105"/>
      <c r="E56" s="105"/>
      <c r="F56" s="105"/>
      <c r="G56" s="77" t="s">
        <v>222</v>
      </c>
      <c r="H56" s="72">
        <v>45195</v>
      </c>
      <c r="N56" s="70" t="s">
        <v>293</v>
      </c>
    </row>
    <row r="57" spans="1:14" ht="82.5" customHeight="1" x14ac:dyDescent="0.3">
      <c r="A57" s="98"/>
      <c r="B57" s="99"/>
      <c r="C57" s="85" t="s">
        <v>382</v>
      </c>
      <c r="D57" s="86"/>
      <c r="E57" s="86"/>
      <c r="F57" s="86"/>
      <c r="G57" s="86"/>
      <c r="H57" s="87"/>
    </row>
    <row r="58" spans="1:14" ht="24" customHeight="1" x14ac:dyDescent="0.3">
      <c r="A58" s="96" t="s">
        <v>375</v>
      </c>
      <c r="B58" s="97"/>
      <c r="C58" s="105" t="s">
        <v>396</v>
      </c>
      <c r="D58" s="105"/>
      <c r="E58" s="105"/>
      <c r="F58" s="105"/>
      <c r="G58" s="77" t="s">
        <v>222</v>
      </c>
      <c r="H58" s="72">
        <v>44356</v>
      </c>
    </row>
    <row r="59" spans="1:14" ht="45" customHeight="1" x14ac:dyDescent="0.3">
      <c r="A59" s="98"/>
      <c r="B59" s="99"/>
      <c r="C59" s="85" t="s">
        <v>377</v>
      </c>
      <c r="D59" s="86"/>
      <c r="E59" s="86"/>
      <c r="F59" s="87"/>
      <c r="G59" s="77" t="s">
        <v>376</v>
      </c>
      <c r="H59" s="72">
        <v>47277</v>
      </c>
      <c r="I59" s="1">
        <f>103.62-6.64</f>
        <v>96.98</v>
      </c>
    </row>
    <row r="60" spans="1:14" ht="21" customHeight="1" x14ac:dyDescent="0.3">
      <c r="A60" s="93" t="s">
        <v>379</v>
      </c>
      <c r="B60" s="94"/>
      <c r="C60" s="85" t="s">
        <v>378</v>
      </c>
      <c r="D60" s="86"/>
      <c r="E60" s="86"/>
      <c r="F60" s="87"/>
      <c r="G60" s="77" t="s">
        <v>222</v>
      </c>
      <c r="H60" s="72">
        <v>45216</v>
      </c>
    </row>
    <row r="61" spans="1:14" ht="20.25" customHeight="1" x14ac:dyDescent="0.3">
      <c r="A61" s="100" t="s">
        <v>64</v>
      </c>
      <c r="B61" s="100"/>
      <c r="C61" s="100"/>
      <c r="D61" s="100"/>
      <c r="E61" s="100"/>
      <c r="F61" s="100"/>
      <c r="G61" s="100"/>
      <c r="H61" s="100"/>
    </row>
    <row r="62" spans="1:14" ht="21.6" thickBot="1" x14ac:dyDescent="0.35">
      <c r="A62" s="103" t="str">
        <f>CONCATENATE((IF(OR(A46="",A46="NA"),"",A46)),"= ",(IF(OR(D46="",D46="NA"),"",D46)),".")</f>
        <v>Sale Bldg. No.2 (Tower A) = 5B + G + 1st to 24th Floor.</v>
      </c>
      <c r="B62" s="103"/>
      <c r="C62" s="103"/>
      <c r="D62" s="30" t="s">
        <v>110</v>
      </c>
      <c r="E62" s="102" t="s">
        <v>97</v>
      </c>
      <c r="F62" s="102"/>
      <c r="G62" s="30" t="s">
        <v>111</v>
      </c>
      <c r="H62" s="30" t="s">
        <v>112</v>
      </c>
    </row>
    <row r="63" spans="1:14" ht="20.25" customHeight="1" x14ac:dyDescent="0.4">
      <c r="A63" s="103"/>
      <c r="B63" s="103"/>
      <c r="C63" s="103"/>
      <c r="D63" s="30">
        <f>IF(AND(ISNUMBER(SEARCH("1B",A62))),1,IF(AND(ISNUMBER(SEARCH("2B",A62))),2,IF(AND(ISNUMBER(SEARCH("3B",A62))),3,IF(AND(ISNUMBER(SEARCH("4B",A62))),4,IF(ISNUMBER(SEARCH("5B",A62)),5,0)))))</f>
        <v>5</v>
      </c>
      <c r="E63" s="102">
        <v>1</v>
      </c>
      <c r="F63" s="102"/>
      <c r="G63" s="30">
        <v>0</v>
      </c>
      <c r="H63" s="30">
        <f ca="1">--TRIM(RIGHT(SUBSTITUTE(LEFT(A62,_xlfn.AGGREGATE(16,6,FIND({0,1,2,3,4,5,6,7,8,9},A62,ROW(INDIRECT("1:"&amp;LEN(A62)))),1))," ",REPT(" ",LEN(A62))),LEN(A62)))</f>
        <v>24</v>
      </c>
      <c r="I63" s="16" t="str">
        <f ca="1">(IF(E65&gt;99%,"All work completed. Please provide OC.",IF(E65&gt;89.8%,"Plinth, RCC, Brick, Plaster, Flooring, Wooden, Plumbing, Electrification, etc., work Completed. Finishing work is in process.",IF(E65&lt;94%,(IF(C65=0,"Work not yet Started.",IF(D65=25%,"Piling work in process",IF(D65=50%,"Excavation work in process",IF(D65=100%,"Excavation work Completed. ","0")))&amp;(IF(C66=0%,"",IF(C66=J68,"Footing work is process",IF(C66=J69,"Footing work Completed",IF(C66=J70,"1st Basement Completed",IF(C66=J71,"1st &amp; 2nd Basement Completed",IF(C66=J72,"1st to 3rd Basement Completed",IF(C66=J73,"1st to 4th Basement Completed",IF(C66=J74,"Plinth work is process",IF(C66=J75,"Plinth work completed","0")))))))))))&amp;(IF(C67=(E63+G63+H63),", RCC Slab",IF(C67&gt;0,", RCC upto "&amp;C67&amp;" Slab",""))&amp;(IF(C68=H63,", Brickwork",IF(C68&gt;0,", Brickwork upto "&amp;C68&amp;" Floor",""))&amp;(IF(C69=H63,", Internal Plaster",IF(C69&gt;0,", Internal Plaster upto "&amp;C69&amp;" Floor",""))&amp;(IF(C70=H63,", External Plaster",IF(C70&gt;0,", External Plaster upto "&amp;C70&amp;" Floor",""))&amp;(IF(C71=H63,", External Plumbing, Elevation and Waterproofing",IF(C71&gt;0,", External Plumbing, Elevation and Waterproofing upto "&amp;C71&amp;" Floor",""))&amp;(IF(C72=H63,", Flooring &amp; Fitting",IF(C72&gt;0,", Flooring &amp; Fitting upto "&amp;C72&amp;" Floor",""))&amp;(IF(C73=H63,", Wooden Work",IF(C73&gt;0,", Wooden Work upto "&amp;C73&amp;" Floor",""))&amp;(IF(C74=H63,", Electrical &amp; Sanitary fittings",IF(C74&gt;0,", Electrical &amp; Sanitary fittings upto "&amp;C74&amp;" Floor",""))&amp;(IF(C75&gt;0,", Finishing upto "&amp;C75&amp;" Floor","")&amp;(IF(C67&gt;0.5," Completed",""))))))))))))))))</f>
        <v>Piling work in process</v>
      </c>
      <c r="J63" s="18"/>
    </row>
    <row r="64" spans="1:14" ht="20.25" customHeight="1" x14ac:dyDescent="0.4">
      <c r="A64" s="101" t="s">
        <v>114</v>
      </c>
      <c r="B64" s="101"/>
      <c r="C64" s="28" t="s">
        <v>124</v>
      </c>
      <c r="D64" s="28" t="s">
        <v>125</v>
      </c>
      <c r="E64" s="101" t="s">
        <v>115</v>
      </c>
      <c r="F64" s="101"/>
      <c r="G64" s="29" t="s">
        <v>113</v>
      </c>
      <c r="H64" s="29"/>
      <c r="I64" s="17" t="s">
        <v>116</v>
      </c>
      <c r="J64" s="18"/>
    </row>
    <row r="65" spans="1:14" ht="21" x14ac:dyDescent="0.4">
      <c r="A65" s="104" t="s">
        <v>127</v>
      </c>
      <c r="B65" s="104"/>
      <c r="C65" s="32">
        <f ca="1">J65</f>
        <v>6</v>
      </c>
      <c r="D65" s="5">
        <f ca="1">((100/H63)*C65)/100</f>
        <v>0.25</v>
      </c>
      <c r="E65" s="110">
        <f ca="1">(((C65/H63*10)+(C66/H63*15)+(25/(E63+G63+H63)*C67)+(5/(H63)*C68)+(2.5/(H63)*C69)+(2.5/(H63)*C70)+(5/H63*C71)+(10/H63*C72)+(2.5/H63*C73)+(2.5/H63*C74)+(10/H63*C75)+(10/H63*C76))/100)</f>
        <v>2.5000000000000001E-2</v>
      </c>
      <c r="F65" s="111"/>
      <c r="G65" s="104" t="str">
        <f ca="1">I63</f>
        <v>Piling work in process</v>
      </c>
      <c r="H65" s="104"/>
      <c r="I65" s="20" t="s">
        <v>126</v>
      </c>
      <c r="J65" s="19">
        <f ca="1">H63*25%</f>
        <v>6</v>
      </c>
    </row>
    <row r="66" spans="1:14" ht="21" customHeight="1" x14ac:dyDescent="0.4">
      <c r="A66" s="104" t="s">
        <v>98</v>
      </c>
      <c r="B66" s="104"/>
      <c r="C66" s="32">
        <f>J74</f>
        <v>0</v>
      </c>
      <c r="D66" s="5">
        <f ca="1">((100/H63)*C66)/100</f>
        <v>0</v>
      </c>
      <c r="E66" s="112"/>
      <c r="F66" s="113"/>
      <c r="G66" s="104"/>
      <c r="H66" s="104"/>
      <c r="I66" s="20" t="s">
        <v>117</v>
      </c>
      <c r="J66" s="24">
        <f ca="1">H63*50%</f>
        <v>12</v>
      </c>
    </row>
    <row r="67" spans="1:14" ht="21" customHeight="1" x14ac:dyDescent="0.4">
      <c r="A67" s="104" t="s">
        <v>128</v>
      </c>
      <c r="B67" s="104"/>
      <c r="C67" s="30">
        <v>0</v>
      </c>
      <c r="D67" s="5">
        <f ca="1">((100/(E63+G63+H63))*C67)/100</f>
        <v>0</v>
      </c>
      <c r="E67" s="112"/>
      <c r="F67" s="113"/>
      <c r="G67" s="104"/>
      <c r="H67" s="104"/>
      <c r="I67" s="20" t="s">
        <v>118</v>
      </c>
      <c r="J67" s="24">
        <f ca="1">H63</f>
        <v>24</v>
      </c>
    </row>
    <row r="68" spans="1:14" ht="21" customHeight="1" x14ac:dyDescent="0.4">
      <c r="A68" s="104" t="s">
        <v>129</v>
      </c>
      <c r="B68" s="104"/>
      <c r="C68" s="30">
        <v>0</v>
      </c>
      <c r="D68" s="5">
        <f ca="1">((100/H63)*C68)/100</f>
        <v>0</v>
      </c>
      <c r="E68" s="112"/>
      <c r="F68" s="113"/>
      <c r="G68" s="104"/>
      <c r="H68" s="104"/>
      <c r="I68" s="20" t="s">
        <v>119</v>
      </c>
      <c r="J68" s="25">
        <f ca="1">(IF(D63&gt;1,(H63/(D63+2)),H63*0.2))</f>
        <v>3.4285714285714284</v>
      </c>
    </row>
    <row r="69" spans="1:14" ht="21" customHeight="1" x14ac:dyDescent="0.4">
      <c r="A69" s="108" t="s">
        <v>130</v>
      </c>
      <c r="B69" s="109"/>
      <c r="C69" s="30">
        <v>0</v>
      </c>
      <c r="D69" s="5">
        <f ca="1">((100/H63)*C69)/100</f>
        <v>0</v>
      </c>
      <c r="E69" s="112"/>
      <c r="F69" s="113"/>
      <c r="G69" s="104"/>
      <c r="H69" s="104"/>
      <c r="I69" s="20" t="s">
        <v>120</v>
      </c>
      <c r="J69" s="25">
        <f ca="1">(IF(D63&gt;1,(H63/(D63+2)+J68),H63*0.2+J68))</f>
        <v>6.8571428571428568</v>
      </c>
    </row>
    <row r="70" spans="1:14" ht="21" x14ac:dyDescent="0.4">
      <c r="A70" s="108" t="s">
        <v>160</v>
      </c>
      <c r="B70" s="109"/>
      <c r="C70" s="30">
        <v>0</v>
      </c>
      <c r="D70" s="5">
        <f ca="1">((100/H63)*C70)/100</f>
        <v>0</v>
      </c>
      <c r="E70" s="112"/>
      <c r="F70" s="113"/>
      <c r="G70" s="104"/>
      <c r="H70" s="104"/>
      <c r="I70" s="20" t="s">
        <v>131</v>
      </c>
      <c r="J70" s="25">
        <f ca="1">(IF(D63&gt;1,(H63/(D63+2)+J69),0))</f>
        <v>10.285714285714285</v>
      </c>
    </row>
    <row r="71" spans="1:14" ht="66.75" customHeight="1" x14ac:dyDescent="0.4">
      <c r="A71" s="108" t="s">
        <v>157</v>
      </c>
      <c r="B71" s="109"/>
      <c r="C71" s="30">
        <v>0</v>
      </c>
      <c r="D71" s="5">
        <f ca="1">((100/(H63))*C71)/100</f>
        <v>0</v>
      </c>
      <c r="E71" s="112"/>
      <c r="F71" s="113"/>
      <c r="G71" s="104"/>
      <c r="H71" s="104"/>
      <c r="I71" s="20" t="s">
        <v>132</v>
      </c>
      <c r="J71" s="25">
        <f ca="1">(IF(D63&gt;2,(H63/(D63+2)+J70),0))</f>
        <v>13.714285714285714</v>
      </c>
    </row>
    <row r="72" spans="1:14" ht="21" customHeight="1" x14ac:dyDescent="0.4">
      <c r="A72" s="104" t="s">
        <v>133</v>
      </c>
      <c r="B72" s="104"/>
      <c r="C72" s="30">
        <v>0</v>
      </c>
      <c r="D72" s="5">
        <f ca="1">((100/(H63))*C72)/100</f>
        <v>0</v>
      </c>
      <c r="E72" s="112"/>
      <c r="F72" s="113"/>
      <c r="G72" s="104"/>
      <c r="H72" s="104"/>
      <c r="I72" s="20" t="s">
        <v>134</v>
      </c>
      <c r="J72" s="26">
        <f ca="1">(IF(D63&gt;3,(H63/(D63+2)+J71),0))</f>
        <v>17.142857142857142</v>
      </c>
    </row>
    <row r="73" spans="1:14" ht="21" x14ac:dyDescent="0.4">
      <c r="A73" s="104" t="s">
        <v>159</v>
      </c>
      <c r="B73" s="104"/>
      <c r="C73" s="30">
        <v>0</v>
      </c>
      <c r="D73" s="5">
        <f ca="1">((100/H63)*C73)/100</f>
        <v>0</v>
      </c>
      <c r="E73" s="112"/>
      <c r="F73" s="113"/>
      <c r="G73" s="104"/>
      <c r="H73" s="104"/>
      <c r="I73" s="20" t="s">
        <v>135</v>
      </c>
      <c r="J73" s="25">
        <f ca="1">(IF(D63&gt;4,(H63/(D63+2)+J72),0))</f>
        <v>20.571428571428569</v>
      </c>
      <c r="N73" s="74"/>
    </row>
    <row r="74" spans="1:14" ht="21" x14ac:dyDescent="0.4">
      <c r="A74" s="104" t="s">
        <v>158</v>
      </c>
      <c r="B74" s="104"/>
      <c r="C74" s="30">
        <v>0</v>
      </c>
      <c r="D74" s="5">
        <f ca="1">((100/H63)*C74)/100</f>
        <v>0</v>
      </c>
      <c r="E74" s="112"/>
      <c r="F74" s="113"/>
      <c r="G74" s="104"/>
      <c r="H74" s="104"/>
      <c r="I74" s="20" t="s">
        <v>121</v>
      </c>
      <c r="J74" s="25">
        <f>(IF(D63=1,(H63/(D63+3)+J69),IF(D63=0,(H63*0.3+J69),IF(D63&gt;1,0))))</f>
        <v>0</v>
      </c>
    </row>
    <row r="75" spans="1:14" ht="21.6" thickBot="1" x14ac:dyDescent="0.45">
      <c r="A75" s="104" t="s">
        <v>136</v>
      </c>
      <c r="B75" s="104"/>
      <c r="C75" s="30">
        <v>0</v>
      </c>
      <c r="D75" s="5">
        <f ca="1">((100/(H63))*C75)/100</f>
        <v>0</v>
      </c>
      <c r="E75" s="112"/>
      <c r="F75" s="113"/>
      <c r="G75" s="104"/>
      <c r="H75" s="104"/>
      <c r="I75" s="22" t="s">
        <v>122</v>
      </c>
      <c r="J75" s="27">
        <f ca="1">(IF(D63&gt;1.5,(H63/(D63+2)+J69+MAX(0,J70-J69)+MAX(0,J71-J70)+MAX(0,J72-J71)+MAX(0,J73-J72)+MAX(0,J74-J73)),IF(D63=1,(H63/(D63+3)+J74),IF(D63=0,H63*0.3+J74))))</f>
        <v>23.999999999999996</v>
      </c>
    </row>
    <row r="76" spans="1:14" ht="21" x14ac:dyDescent="0.3">
      <c r="A76" s="104" t="s">
        <v>137</v>
      </c>
      <c r="B76" s="104"/>
      <c r="C76" s="30">
        <v>0</v>
      </c>
      <c r="D76" s="5">
        <f ca="1">((100/(H63))*C76)/100</f>
        <v>0</v>
      </c>
      <c r="E76" s="114"/>
      <c r="F76" s="115"/>
      <c r="G76" s="104"/>
      <c r="H76" s="104"/>
    </row>
    <row r="77" spans="1:14" ht="20.25" customHeight="1" x14ac:dyDescent="0.3">
      <c r="A77" s="100" t="s">
        <v>64</v>
      </c>
      <c r="B77" s="100"/>
      <c r="C77" s="100"/>
      <c r="D77" s="100"/>
      <c r="E77" s="100"/>
      <c r="F77" s="100"/>
      <c r="G77" s="100"/>
      <c r="H77" s="100"/>
    </row>
    <row r="78" spans="1:14" ht="21.6" thickBot="1" x14ac:dyDescent="0.35">
      <c r="A78" s="103" t="str">
        <f>CONCATENATE((IF(OR(A47="",A47="NA"),"",A47)),"= ",(IF(OR(D47="",D47="NA"),"",D47)),".")</f>
        <v>Sale Bldg. No.2 (Tower B) = 5B + G + 1st to 23rd Floor.</v>
      </c>
      <c r="B78" s="103"/>
      <c r="C78" s="103"/>
      <c r="D78" s="30" t="s">
        <v>110</v>
      </c>
      <c r="E78" s="102" t="s">
        <v>97</v>
      </c>
      <c r="F78" s="102"/>
      <c r="G78" s="30" t="s">
        <v>111</v>
      </c>
      <c r="H78" s="30" t="s">
        <v>112</v>
      </c>
    </row>
    <row r="79" spans="1:14" ht="20.25" customHeight="1" x14ac:dyDescent="0.4">
      <c r="A79" s="103"/>
      <c r="B79" s="103"/>
      <c r="C79" s="103"/>
      <c r="D79" s="30">
        <f>IF(AND(ISNUMBER(SEARCH("1B",A78))),1,IF(AND(ISNUMBER(SEARCH("2B",A78))),2,IF(AND(ISNUMBER(SEARCH("3B",A78))),3,IF(AND(ISNUMBER(SEARCH("4B",A78))),4,IF(ISNUMBER(SEARCH("5B",A78)),5,0)))))</f>
        <v>5</v>
      </c>
      <c r="E79" s="102">
        <v>1</v>
      </c>
      <c r="F79" s="102"/>
      <c r="G79" s="30">
        <v>0</v>
      </c>
      <c r="H79" s="30">
        <f ca="1">--TRIM(RIGHT(SUBSTITUTE(LEFT(A78,_xlfn.AGGREGATE(16,6,FIND({0,1,2,3,4,5,6,7,8,9},A78,ROW(INDIRECT("1:"&amp;LEN(A78)))),1))," ",REPT(" ",LEN(A78))),LEN(A78)))</f>
        <v>23</v>
      </c>
      <c r="I79" s="16" t="str">
        <f ca="1">(IF(E81&gt;99%,"All work completed. Please provide OC.",IF(E81&gt;89.8%,"Plinth, RCC, Brick, Plaster, Flooring, Wooden, Plumbing, Electrification, etc., work Completed. Finishing work is in process.",IF(E81&lt;94%,(IF(C81=0,"Work not yet Started.",IF(D81=25%,"Piling work in process",IF(D81=50%,"Excavation work in process",IF(D81=100%,"Excavation work Completed. ","0")))&amp;(IF(C82=0%,"",IF(C82=J84,"Footing work is process",IF(C82=J85,"Footing work Completed",IF(C82=J86,"1st Basement Completed",IF(C82=J87,"1st &amp; 2nd Basement Completed",IF(C82=J88,"1st to 3rd Basement Completed",IF(C82=J89,"1st to 4th Basement Completed",IF(C82=J90,"Plinth work is process",IF(C82=J91,"Plinth work completed","0")))))))))))&amp;(IF(C83=(E79+G79+H79),", RCC Slab",IF(C83&gt;0,", RCC upto "&amp;C83&amp;" Slab",""))&amp;(IF(C84=H79,", Brickwork",IF(C84&gt;0,", Brickwork upto "&amp;C84&amp;" Floor",""))&amp;(IF(C85=H79,", Internal Plaster",IF(C85&gt;0,", Internal Plaster upto "&amp;C85&amp;" Floor",""))&amp;(IF(C86=H79,", External Plaster",IF(C86&gt;0,", External Plaster upto "&amp;C86&amp;" Floor",""))&amp;(IF(C87=H79,", External Plumbing, Elevation and Waterproofing",IF(C87&gt;0,", External Plumbing, Elevation and Waterproofing upto "&amp;C87&amp;" Floor",""))&amp;(IF(C88=H79,", Flooring &amp; Fitting",IF(C88&gt;0,", Flooring &amp; Fitting upto "&amp;C88&amp;" Floor",""))&amp;(IF(C89=H79,", Wooden Work",IF(C89&gt;0,", Wooden Work upto "&amp;C89&amp;" Floor",""))&amp;(IF(C90=H79,", Electrical &amp; Sanitary fittings",IF(C90&gt;0,", Electrical &amp; Sanitary fittings upto "&amp;C90&amp;" Floor",""))&amp;(IF(C91&gt;0,", Finishing upto "&amp;C91&amp;" Floor","")&amp;(IF(C83&gt;0.5," Completed",""))))))))))))))))</f>
        <v>Piling work in process</v>
      </c>
      <c r="J79" s="18"/>
    </row>
    <row r="80" spans="1:14" ht="20.25" customHeight="1" x14ac:dyDescent="0.4">
      <c r="A80" s="101" t="s">
        <v>114</v>
      </c>
      <c r="B80" s="101"/>
      <c r="C80" s="28" t="s">
        <v>124</v>
      </c>
      <c r="D80" s="28" t="s">
        <v>125</v>
      </c>
      <c r="E80" s="101" t="s">
        <v>115</v>
      </c>
      <c r="F80" s="101"/>
      <c r="G80" s="29" t="s">
        <v>113</v>
      </c>
      <c r="H80" s="29"/>
      <c r="I80" s="17" t="s">
        <v>116</v>
      </c>
      <c r="J80" s="18"/>
    </row>
    <row r="81" spans="1:11" ht="21" x14ac:dyDescent="0.4">
      <c r="A81" s="104" t="s">
        <v>127</v>
      </c>
      <c r="B81" s="104"/>
      <c r="C81" s="32">
        <f ca="1">J81</f>
        <v>5.75</v>
      </c>
      <c r="D81" s="5">
        <f ca="1">((100/H79)*C81)/100</f>
        <v>0.25</v>
      </c>
      <c r="E81" s="110">
        <f ca="1">(((C81/H79*10)+(C82/H79*15)+(25/(E79+G79+H79)*C83)+(5/(H79)*C84)+(2.5/(H79)*C85)+(2.5/(H79)*C86)+(5/H79*C87)+(10/H79*C88)+(2.5/H79*C89)+(2.5/H79*C90)+(10/H79*C91)+(10/H79*C92))/100)</f>
        <v>2.5000000000000001E-2</v>
      </c>
      <c r="F81" s="111"/>
      <c r="G81" s="104" t="str">
        <f ca="1">I79</f>
        <v>Piling work in process</v>
      </c>
      <c r="H81" s="104"/>
      <c r="I81" s="20" t="s">
        <v>126</v>
      </c>
      <c r="J81" s="19">
        <f ca="1">H79*25%</f>
        <v>5.75</v>
      </c>
    </row>
    <row r="82" spans="1:11" ht="21" customHeight="1" x14ac:dyDescent="0.4">
      <c r="A82" s="104" t="s">
        <v>98</v>
      </c>
      <c r="B82" s="104"/>
      <c r="C82" s="32">
        <f>J90</f>
        <v>0</v>
      </c>
      <c r="D82" s="5">
        <f ca="1">((100/H79)*C82)/100</f>
        <v>0</v>
      </c>
      <c r="E82" s="112"/>
      <c r="F82" s="113"/>
      <c r="G82" s="104"/>
      <c r="H82" s="104"/>
      <c r="I82" s="20" t="s">
        <v>117</v>
      </c>
      <c r="J82" s="24">
        <f ca="1">H79*50%</f>
        <v>11.5</v>
      </c>
    </row>
    <row r="83" spans="1:11" ht="21" customHeight="1" x14ac:dyDescent="0.4">
      <c r="A83" s="104" t="s">
        <v>128</v>
      </c>
      <c r="B83" s="104"/>
      <c r="C83" s="30">
        <v>0</v>
      </c>
      <c r="D83" s="5">
        <f ca="1">((100/(E79+G79+H79))*C83)/100</f>
        <v>0</v>
      </c>
      <c r="E83" s="112"/>
      <c r="F83" s="113"/>
      <c r="G83" s="104"/>
      <c r="H83" s="104"/>
      <c r="I83" s="20" t="s">
        <v>118</v>
      </c>
      <c r="J83" s="24">
        <f ca="1">H79</f>
        <v>23</v>
      </c>
    </row>
    <row r="84" spans="1:11" ht="21" customHeight="1" x14ac:dyDescent="0.4">
      <c r="A84" s="104" t="s">
        <v>129</v>
      </c>
      <c r="B84" s="104"/>
      <c r="C84" s="30">
        <v>0</v>
      </c>
      <c r="D84" s="5">
        <f ca="1">((100/H79)*C84)/100</f>
        <v>0</v>
      </c>
      <c r="E84" s="112"/>
      <c r="F84" s="113"/>
      <c r="G84" s="104"/>
      <c r="H84" s="104"/>
      <c r="I84" s="20" t="s">
        <v>119</v>
      </c>
      <c r="J84" s="25">
        <f ca="1">(IF(D79&gt;1,(H79/(D79+2)),H79*0.2))</f>
        <v>3.2857142857142856</v>
      </c>
    </row>
    <row r="85" spans="1:11" ht="21" customHeight="1" x14ac:dyDescent="0.4">
      <c r="A85" s="108" t="s">
        <v>130</v>
      </c>
      <c r="B85" s="109"/>
      <c r="C85" s="30">
        <v>0</v>
      </c>
      <c r="D85" s="5">
        <f ca="1">((100/H79)*C85)/100</f>
        <v>0</v>
      </c>
      <c r="E85" s="112"/>
      <c r="F85" s="113"/>
      <c r="G85" s="104"/>
      <c r="H85" s="104"/>
      <c r="I85" s="20" t="s">
        <v>120</v>
      </c>
      <c r="J85" s="25">
        <f ca="1">(IF(D79&gt;1,(H79/(D79+2)+J84),H79*0.2+J84))</f>
        <v>6.5714285714285712</v>
      </c>
    </row>
    <row r="86" spans="1:11" ht="21" x14ac:dyDescent="0.4">
      <c r="A86" s="108" t="s">
        <v>160</v>
      </c>
      <c r="B86" s="109"/>
      <c r="C86" s="30">
        <v>0</v>
      </c>
      <c r="D86" s="5">
        <f ca="1">((100/H79)*C86)/100</f>
        <v>0</v>
      </c>
      <c r="E86" s="112"/>
      <c r="F86" s="113"/>
      <c r="G86" s="104"/>
      <c r="H86" s="104"/>
      <c r="I86" s="20" t="s">
        <v>131</v>
      </c>
      <c r="J86" s="25">
        <f ca="1">(IF(D79&gt;1,(H79/(D79+2)+J85),0))</f>
        <v>9.8571428571428577</v>
      </c>
    </row>
    <row r="87" spans="1:11" ht="57.75" customHeight="1" x14ac:dyDescent="0.4">
      <c r="A87" s="108" t="s">
        <v>157</v>
      </c>
      <c r="B87" s="109"/>
      <c r="C87" s="30">
        <v>0</v>
      </c>
      <c r="D87" s="5">
        <f ca="1">((100/(H79))*C87)/100</f>
        <v>0</v>
      </c>
      <c r="E87" s="112"/>
      <c r="F87" s="113"/>
      <c r="G87" s="104"/>
      <c r="H87" s="104"/>
      <c r="I87" s="20" t="s">
        <v>132</v>
      </c>
      <c r="J87" s="25">
        <f ca="1">(IF(D79&gt;2,(H79/(D79+2)+J86),0))</f>
        <v>13.142857142857142</v>
      </c>
    </row>
    <row r="88" spans="1:11" ht="21" customHeight="1" x14ac:dyDescent="0.4">
      <c r="A88" s="104" t="s">
        <v>133</v>
      </c>
      <c r="B88" s="104"/>
      <c r="C88" s="30">
        <v>0</v>
      </c>
      <c r="D88" s="5">
        <f ca="1">((100/(H79))*C88)/100</f>
        <v>0</v>
      </c>
      <c r="E88" s="112"/>
      <c r="F88" s="113"/>
      <c r="G88" s="104"/>
      <c r="H88" s="104"/>
      <c r="I88" s="20" t="s">
        <v>134</v>
      </c>
      <c r="J88" s="26">
        <f ca="1">(IF(D79&gt;3,(H79/(D79+2)+J87),0))</f>
        <v>16.428571428571427</v>
      </c>
    </row>
    <row r="89" spans="1:11" ht="21" x14ac:dyDescent="0.4">
      <c r="A89" s="104" t="s">
        <v>159</v>
      </c>
      <c r="B89" s="104"/>
      <c r="C89" s="30">
        <v>0</v>
      </c>
      <c r="D89" s="5">
        <f ca="1">((100/H79)*C89)/100</f>
        <v>0</v>
      </c>
      <c r="E89" s="112"/>
      <c r="F89" s="113"/>
      <c r="G89" s="104"/>
      <c r="H89" s="104"/>
      <c r="I89" s="20" t="s">
        <v>135</v>
      </c>
      <c r="J89" s="25">
        <f ca="1">(IF(D79&gt;4,(H79/(D79+2)+J88),0))</f>
        <v>19.714285714285712</v>
      </c>
    </row>
    <row r="90" spans="1:11" ht="21" x14ac:dyDescent="0.4">
      <c r="A90" s="104" t="s">
        <v>158</v>
      </c>
      <c r="B90" s="104"/>
      <c r="C90" s="30">
        <v>0</v>
      </c>
      <c r="D90" s="5">
        <f ca="1">((100/H79)*C90)/100</f>
        <v>0</v>
      </c>
      <c r="E90" s="112"/>
      <c r="F90" s="113"/>
      <c r="G90" s="104"/>
      <c r="H90" s="104"/>
      <c r="I90" s="20" t="s">
        <v>121</v>
      </c>
      <c r="J90" s="25">
        <f>(IF(D79=1,(H79/(D79+3)+J85),IF(D79=0,(H79*0.3+J85),IF(D79&gt;1,0))))</f>
        <v>0</v>
      </c>
    </row>
    <row r="91" spans="1:11" ht="21.6" thickBot="1" x14ac:dyDescent="0.45">
      <c r="A91" s="104" t="s">
        <v>136</v>
      </c>
      <c r="B91" s="104"/>
      <c r="C91" s="30">
        <v>0</v>
      </c>
      <c r="D91" s="5">
        <f ca="1">((100/(H79))*C91)/100</f>
        <v>0</v>
      </c>
      <c r="E91" s="112"/>
      <c r="F91" s="113"/>
      <c r="G91" s="104"/>
      <c r="H91" s="104"/>
      <c r="I91" s="22" t="s">
        <v>122</v>
      </c>
      <c r="J91" s="27">
        <f ca="1">(IF(D79&gt;1.5,(H79/(D79+2)+J85+MAX(0,J86-J85)+MAX(0,J87-J86)+MAX(0,J88-J87)+MAX(0,J89-J88)+MAX(0,J90-J89)),IF(D79=1,(H79/(D79+3)+J90),IF(D79=0,H79*0.3+J90))))</f>
        <v>23</v>
      </c>
    </row>
    <row r="92" spans="1:11" ht="21" x14ac:dyDescent="0.4">
      <c r="A92" s="104" t="s">
        <v>137</v>
      </c>
      <c r="B92" s="104"/>
      <c r="C92" s="30">
        <v>0</v>
      </c>
      <c r="D92" s="5">
        <f ca="1">((100/(H79))*C92)/100</f>
        <v>0</v>
      </c>
      <c r="E92" s="114"/>
      <c r="F92" s="115"/>
      <c r="G92" s="104"/>
      <c r="H92" s="104"/>
      <c r="K92" s="21"/>
    </row>
    <row r="93" spans="1:11" ht="21" x14ac:dyDescent="0.3">
      <c r="A93" s="169" t="s">
        <v>123</v>
      </c>
      <c r="B93" s="170"/>
      <c r="C93" s="170"/>
      <c r="D93" s="170"/>
      <c r="E93" s="170"/>
      <c r="F93" s="170"/>
      <c r="G93" s="106">
        <f ca="1">AVERAGE(E65,E81)</f>
        <v>2.5000000000000001E-2</v>
      </c>
      <c r="H93" s="107"/>
    </row>
    <row r="94" spans="1:11" ht="21" x14ac:dyDescent="0.4">
      <c r="A94" s="139" t="s">
        <v>68</v>
      </c>
      <c r="B94" s="140"/>
      <c r="C94" s="140"/>
      <c r="D94" s="140"/>
      <c r="E94" s="140"/>
      <c r="F94" s="140"/>
      <c r="G94" s="140"/>
      <c r="H94" s="141"/>
      <c r="I94" s="20"/>
      <c r="J94" s="21"/>
    </row>
    <row r="95" spans="1:11" ht="44.25" customHeight="1" x14ac:dyDescent="0.3">
      <c r="A95" s="93" t="s">
        <v>69</v>
      </c>
      <c r="B95" s="94"/>
      <c r="C95" s="134" t="s">
        <v>102</v>
      </c>
      <c r="D95" s="135"/>
      <c r="E95" s="93" t="s">
        <v>138</v>
      </c>
      <c r="F95" s="94" t="s">
        <v>4</v>
      </c>
      <c r="G95" s="142" t="s">
        <v>150</v>
      </c>
      <c r="H95" s="142"/>
    </row>
    <row r="96" spans="1:11" ht="21" x14ac:dyDescent="0.3">
      <c r="A96" s="93" t="s">
        <v>147</v>
      </c>
      <c r="B96" s="94"/>
      <c r="C96" s="134" t="s">
        <v>386</v>
      </c>
      <c r="D96" s="135"/>
      <c r="E96" s="93" t="s">
        <v>148</v>
      </c>
      <c r="F96" s="94" t="s">
        <v>4</v>
      </c>
      <c r="G96" s="105" t="s">
        <v>139</v>
      </c>
      <c r="H96" s="105"/>
    </row>
    <row r="97" spans="1:150 16226:16383" ht="21" x14ac:dyDescent="0.3">
      <c r="A97" s="93" t="s">
        <v>70</v>
      </c>
      <c r="B97" s="94"/>
      <c r="C97" s="85">
        <v>1000000</v>
      </c>
      <c r="D97" s="87"/>
      <c r="E97" s="93" t="s">
        <v>96</v>
      </c>
      <c r="F97" s="94" t="s">
        <v>4</v>
      </c>
      <c r="G97" s="134" t="s">
        <v>103</v>
      </c>
      <c r="H97" s="135"/>
    </row>
    <row r="98" spans="1:150 16226:16383" ht="20.25" customHeight="1" x14ac:dyDescent="0.3">
      <c r="A98" s="139" t="s">
        <v>67</v>
      </c>
      <c r="B98" s="140"/>
      <c r="C98" s="140"/>
      <c r="D98" s="140"/>
      <c r="E98" s="140"/>
      <c r="F98" s="140"/>
      <c r="G98" s="140"/>
      <c r="H98" s="141"/>
    </row>
    <row r="99" spans="1:150 16226:16383" ht="20.25" customHeight="1" x14ac:dyDescent="0.3">
      <c r="A99" s="93" t="s">
        <v>8</v>
      </c>
      <c r="B99" s="95"/>
      <c r="C99" s="95"/>
      <c r="D99" s="95"/>
      <c r="E99" s="95"/>
      <c r="F99" s="94"/>
      <c r="G99" s="160">
        <f>122580/10.764</f>
        <v>11387.959866220737</v>
      </c>
      <c r="H99" s="161"/>
    </row>
    <row r="100" spans="1:150 16226:16383" ht="20.25" customHeight="1" x14ac:dyDescent="0.3">
      <c r="A100" s="93" t="s">
        <v>28</v>
      </c>
      <c r="B100" s="95"/>
      <c r="C100" s="95"/>
      <c r="D100" s="95"/>
      <c r="E100" s="95"/>
      <c r="F100" s="94" t="s">
        <v>4</v>
      </c>
      <c r="G100" s="124">
        <f>238440/10.764</f>
        <v>22151.616499442589</v>
      </c>
      <c r="H100" s="124"/>
    </row>
    <row r="101" spans="1:150 16226:16383" ht="21" x14ac:dyDescent="0.3">
      <c r="A101" s="93" t="s">
        <v>104</v>
      </c>
      <c r="B101" s="95"/>
      <c r="C101" s="95"/>
      <c r="D101" s="95"/>
      <c r="E101" s="95"/>
      <c r="F101" s="94" t="s">
        <v>4</v>
      </c>
      <c r="G101" s="124">
        <f>G99*0.8</f>
        <v>9110.3678929765902</v>
      </c>
      <c r="H101" s="124"/>
    </row>
    <row r="102" spans="1:150 16226:16383" s="3" customFormat="1" ht="21" x14ac:dyDescent="0.3">
      <c r="A102" s="143" t="s">
        <v>370</v>
      </c>
      <c r="B102" s="144"/>
      <c r="C102" s="144"/>
      <c r="D102" s="144"/>
      <c r="E102" s="144"/>
      <c r="F102" s="144"/>
      <c r="G102" s="144"/>
      <c r="H102" s="145"/>
      <c r="I102" s="1"/>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c r="BE102" s="1"/>
      <c r="BF102" s="1"/>
      <c r="BG102" s="1"/>
      <c r="BH102" s="1"/>
      <c r="BI102" s="1"/>
      <c r="BJ102" s="1"/>
      <c r="BK102" s="1"/>
      <c r="BL102" s="1"/>
      <c r="BM102" s="1"/>
      <c r="BN102" s="1"/>
      <c r="BO102" s="1"/>
      <c r="BP102" s="1"/>
      <c r="BQ102" s="1"/>
      <c r="BR102" s="1"/>
      <c r="BS102" s="1"/>
      <c r="BT102" s="1"/>
      <c r="BU102" s="1"/>
      <c r="BV102" s="1"/>
      <c r="BW102" s="1"/>
      <c r="BX102" s="1"/>
      <c r="BY102" s="1"/>
      <c r="BZ102" s="1"/>
      <c r="CA102" s="1"/>
      <c r="CB102" s="1"/>
      <c r="CC102" s="1"/>
      <c r="CD102" s="1"/>
      <c r="CE102" s="1"/>
      <c r="CF102" s="1"/>
      <c r="CG102" s="1"/>
      <c r="CH102" s="1"/>
      <c r="CI102" s="1"/>
      <c r="CJ102" s="1"/>
      <c r="CK102" s="1"/>
      <c r="CL102" s="1"/>
      <c r="CM102" s="1"/>
      <c r="CN102" s="1"/>
      <c r="CO102" s="1"/>
      <c r="CP102" s="1"/>
      <c r="CQ102" s="1"/>
      <c r="CR102" s="1"/>
      <c r="CS102" s="1"/>
      <c r="CT102" s="1"/>
      <c r="CU102" s="1"/>
      <c r="CV102" s="1"/>
      <c r="CW102" s="1"/>
      <c r="CX102" s="1"/>
      <c r="CY102" s="1"/>
      <c r="CZ102" s="1"/>
      <c r="DA102" s="1"/>
      <c r="DB102" s="1"/>
      <c r="DC102" s="1"/>
      <c r="DD102" s="1"/>
      <c r="DE102" s="1"/>
      <c r="DF102" s="1"/>
      <c r="DG102" s="1"/>
      <c r="DH102" s="1"/>
      <c r="DI102" s="1"/>
      <c r="DJ102" s="1"/>
      <c r="DK102" s="1"/>
      <c r="DL102" s="1"/>
      <c r="DM102" s="1"/>
      <c r="DN102" s="1"/>
      <c r="DO102" s="1"/>
      <c r="DP102" s="1"/>
      <c r="DQ102" s="1"/>
      <c r="DR102" s="1"/>
      <c r="DS102" s="1"/>
      <c r="DT102" s="1"/>
      <c r="DU102" s="1"/>
      <c r="DV102" s="1"/>
      <c r="DW102" s="1"/>
      <c r="DX102" s="1"/>
      <c r="DY102" s="1"/>
      <c r="DZ102" s="1"/>
      <c r="EA102" s="1"/>
      <c r="EB102" s="1"/>
      <c r="EC102" s="1"/>
      <c r="ED102" s="1"/>
      <c r="EE102" s="1"/>
      <c r="EF102" s="1"/>
      <c r="EG102" s="1"/>
      <c r="EH102" s="1"/>
      <c r="EI102" s="1"/>
      <c r="EJ102" s="1"/>
      <c r="EK102" s="1"/>
      <c r="EL102" s="1"/>
      <c r="EM102" s="1"/>
      <c r="EN102" s="1"/>
      <c r="EO102" s="1"/>
      <c r="EP102" s="1"/>
      <c r="EQ102" s="1"/>
      <c r="ER102" s="1"/>
      <c r="ES102" s="1"/>
      <c r="ET102" s="1"/>
      <c r="WZB102" s="1"/>
      <c r="WZC102" s="1"/>
      <c r="WZD102" s="1"/>
      <c r="WZE102" s="1"/>
      <c r="WZF102" s="1"/>
      <c r="WZG102" s="1"/>
      <c r="WZH102" s="1"/>
      <c r="WZI102" s="1"/>
      <c r="WZJ102" s="1"/>
      <c r="WZK102" s="1"/>
      <c r="WZL102" s="1"/>
      <c r="WZM102" s="1"/>
      <c r="WZN102" s="1"/>
      <c r="WZO102" s="1"/>
      <c r="WZP102" s="1"/>
      <c r="WZQ102" s="1"/>
      <c r="WZR102" s="1"/>
      <c r="WZS102" s="1"/>
      <c r="WZT102" s="1"/>
      <c r="WZU102" s="1"/>
      <c r="WZV102" s="1"/>
      <c r="WZW102" s="1"/>
      <c r="WZX102" s="1"/>
      <c r="WZY102" s="1"/>
      <c r="WZZ102" s="1"/>
      <c r="XAA102" s="1"/>
      <c r="XAB102" s="1"/>
      <c r="XAC102" s="1"/>
      <c r="XAD102" s="1"/>
      <c r="XAE102" s="1"/>
      <c r="XAF102" s="1"/>
      <c r="XAG102" s="1"/>
      <c r="XAH102" s="1"/>
      <c r="XAI102" s="1"/>
      <c r="XAJ102" s="1"/>
      <c r="XAK102" s="1"/>
      <c r="XAL102" s="1"/>
      <c r="XAM102" s="1"/>
      <c r="XAN102" s="1"/>
      <c r="XAO102" s="1"/>
      <c r="XAP102" s="1"/>
      <c r="XAQ102" s="1"/>
      <c r="XAR102" s="1"/>
      <c r="XAS102" s="1"/>
      <c r="XAT102" s="1"/>
      <c r="XAU102" s="1"/>
      <c r="XAV102" s="1"/>
      <c r="XAW102" s="1"/>
      <c r="XAX102" s="1"/>
      <c r="XAY102" s="1"/>
      <c r="XAZ102" s="1"/>
      <c r="XBA102" s="1"/>
      <c r="XBB102" s="1"/>
      <c r="XBC102" s="1"/>
      <c r="XBD102" s="1"/>
      <c r="XBE102" s="1"/>
      <c r="XBF102" s="1"/>
      <c r="XBG102" s="1"/>
      <c r="XBH102" s="1"/>
      <c r="XBI102" s="1"/>
      <c r="XBJ102" s="1"/>
      <c r="XBK102" s="1"/>
      <c r="XBL102" s="1"/>
      <c r="XBM102" s="1"/>
      <c r="XBN102" s="1"/>
      <c r="XBO102" s="1"/>
      <c r="XBP102" s="1"/>
      <c r="XBQ102" s="1"/>
      <c r="XBR102" s="1"/>
      <c r="XBS102" s="1"/>
      <c r="XBT102" s="1"/>
      <c r="XBU102" s="1"/>
      <c r="XBV102" s="1"/>
      <c r="XBW102" s="1"/>
      <c r="XBX102" s="1"/>
      <c r="XBY102" s="1"/>
      <c r="XBZ102" s="1"/>
      <c r="XCA102" s="1"/>
      <c r="XCB102" s="1"/>
      <c r="XCC102" s="1"/>
      <c r="XCD102" s="1"/>
      <c r="XCE102" s="1"/>
      <c r="XCF102" s="1"/>
      <c r="XCG102" s="1"/>
      <c r="XCH102" s="1"/>
      <c r="XCI102" s="1"/>
      <c r="XCJ102" s="1"/>
      <c r="XCK102" s="1"/>
      <c r="XCL102" s="1"/>
      <c r="XCM102" s="1"/>
      <c r="XCN102" s="1"/>
      <c r="XCO102" s="1"/>
      <c r="XCP102" s="1"/>
      <c r="XCQ102" s="1"/>
      <c r="XCR102" s="1"/>
      <c r="XCS102" s="1"/>
      <c r="XCT102" s="1"/>
      <c r="XCU102" s="1"/>
      <c r="XCV102" s="1"/>
      <c r="XCW102" s="1"/>
      <c r="XCX102" s="1"/>
      <c r="XCY102" s="1"/>
      <c r="XCZ102" s="1"/>
      <c r="XDA102" s="1"/>
      <c r="XDB102" s="1"/>
      <c r="XDC102" s="1"/>
      <c r="XDD102" s="1"/>
      <c r="XDE102" s="1"/>
      <c r="XDF102" s="1"/>
      <c r="XDG102" s="1"/>
      <c r="XDH102" s="1"/>
      <c r="XDI102" s="1"/>
      <c r="XDJ102" s="1"/>
      <c r="XDK102" s="1"/>
      <c r="XDL102" s="1"/>
      <c r="XDM102" s="1"/>
      <c r="XDN102" s="1"/>
      <c r="XDO102" s="1"/>
      <c r="XDP102" s="1"/>
      <c r="XDQ102" s="1"/>
      <c r="XDR102" s="1"/>
      <c r="XDS102" s="1"/>
      <c r="XDT102" s="1"/>
      <c r="XDU102" s="1"/>
      <c r="XDV102" s="1"/>
      <c r="XDW102" s="1"/>
      <c r="XDX102" s="1"/>
      <c r="XDY102" s="1"/>
      <c r="XDZ102" s="1"/>
      <c r="XEA102" s="1"/>
      <c r="XEB102" s="1"/>
      <c r="XEC102" s="1"/>
      <c r="XED102" s="1"/>
      <c r="XEE102" s="1"/>
      <c r="XEF102" s="1"/>
      <c r="XEG102" s="1"/>
      <c r="XEH102" s="1"/>
      <c r="XEI102" s="1"/>
      <c r="XEJ102" s="1"/>
      <c r="XEK102" s="1"/>
      <c r="XEL102" s="1"/>
      <c r="XEM102" s="1"/>
      <c r="XEN102" s="1"/>
      <c r="XEO102" s="1"/>
      <c r="XEP102" s="1"/>
      <c r="XEQ102" s="1"/>
      <c r="XER102" s="1"/>
      <c r="XES102" s="1"/>
      <c r="XET102" s="1"/>
      <c r="XEU102" s="1"/>
      <c r="XEV102" s="1"/>
      <c r="XEW102" s="1"/>
      <c r="XEX102" s="1"/>
      <c r="XEY102" s="1"/>
      <c r="XEZ102" s="1"/>
      <c r="XFA102" s="1"/>
      <c r="XFB102" s="1"/>
      <c r="XFC102" s="1"/>
    </row>
    <row r="103" spans="1:150 16226:16383" s="3" customFormat="1" ht="21" x14ac:dyDescent="0.3">
      <c r="A103" s="130" t="s">
        <v>144</v>
      </c>
      <c r="B103" s="131"/>
      <c r="C103" s="130" t="s">
        <v>145</v>
      </c>
      <c r="D103" s="131"/>
      <c r="E103" s="130" t="s">
        <v>143</v>
      </c>
      <c r="F103" s="131"/>
      <c r="G103" s="130" t="s">
        <v>155</v>
      </c>
      <c r="H103" s="131"/>
      <c r="I103" s="1"/>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c r="BE103" s="1"/>
      <c r="BF103" s="1"/>
      <c r="BG103" s="1"/>
      <c r="BH103" s="1"/>
      <c r="BI103" s="1"/>
      <c r="BJ103" s="1"/>
      <c r="BK103" s="1"/>
      <c r="BL103" s="1"/>
      <c r="BM103" s="1"/>
      <c r="BN103" s="1"/>
      <c r="BO103" s="1"/>
      <c r="BP103" s="1"/>
      <c r="BQ103" s="1"/>
      <c r="BR103" s="1"/>
      <c r="BS103" s="1"/>
      <c r="BT103" s="1"/>
      <c r="BU103" s="1"/>
      <c r="BV103" s="1"/>
      <c r="BW103" s="1"/>
      <c r="BX103" s="1"/>
      <c r="BY103" s="1"/>
      <c r="BZ103" s="1"/>
      <c r="CA103" s="1"/>
      <c r="CB103" s="1"/>
      <c r="CC103" s="1"/>
      <c r="CD103" s="1"/>
      <c r="CE103" s="1"/>
      <c r="CF103" s="1"/>
      <c r="CG103" s="1"/>
      <c r="CH103" s="1"/>
      <c r="CI103" s="1"/>
      <c r="CJ103" s="1"/>
      <c r="CK103" s="1"/>
      <c r="CL103" s="1"/>
      <c r="CM103" s="1"/>
      <c r="CN103" s="1"/>
      <c r="CO103" s="1"/>
      <c r="CP103" s="1"/>
      <c r="CQ103" s="1"/>
      <c r="CR103" s="1"/>
      <c r="CS103" s="1"/>
      <c r="CT103" s="1"/>
      <c r="CU103" s="1"/>
      <c r="CV103" s="1"/>
      <c r="CW103" s="1"/>
      <c r="CX103" s="1"/>
      <c r="CY103" s="1"/>
      <c r="CZ103" s="1"/>
      <c r="DA103" s="1"/>
      <c r="DB103" s="1"/>
      <c r="DC103" s="1"/>
      <c r="DD103" s="1"/>
      <c r="DE103" s="1"/>
      <c r="DF103" s="1"/>
      <c r="DG103" s="1"/>
      <c r="DH103" s="1"/>
      <c r="DI103" s="1"/>
      <c r="DJ103" s="1"/>
      <c r="DK103" s="1"/>
      <c r="DL103" s="1"/>
      <c r="DM103" s="1"/>
      <c r="DN103" s="1"/>
      <c r="DO103" s="1"/>
      <c r="DP103" s="1"/>
      <c r="DQ103" s="1"/>
      <c r="DR103" s="1"/>
      <c r="DS103" s="1"/>
      <c r="DT103" s="1"/>
      <c r="DU103" s="1"/>
      <c r="DV103" s="1"/>
      <c r="DW103" s="1"/>
      <c r="DX103" s="1"/>
      <c r="DY103" s="1"/>
      <c r="DZ103" s="1"/>
      <c r="EA103" s="1"/>
      <c r="EB103" s="1"/>
      <c r="EC103" s="1"/>
      <c r="ED103" s="1"/>
      <c r="EE103" s="1"/>
      <c r="EF103" s="1"/>
      <c r="EG103" s="1"/>
      <c r="EH103" s="1"/>
      <c r="EI103" s="1"/>
      <c r="EJ103" s="1"/>
      <c r="EK103" s="1"/>
      <c r="EL103" s="1"/>
      <c r="EM103" s="1"/>
      <c r="EN103" s="1"/>
      <c r="EO103" s="1"/>
      <c r="EP103" s="1"/>
      <c r="EQ103" s="1"/>
      <c r="ER103" s="1"/>
      <c r="ES103" s="1"/>
      <c r="ET103" s="1"/>
      <c r="WZB103" s="1"/>
      <c r="WZC103" s="1"/>
      <c r="WZD103" s="1"/>
      <c r="WZE103" s="1"/>
      <c r="WZF103" s="1"/>
      <c r="WZG103" s="1"/>
      <c r="WZH103" s="1"/>
      <c r="WZI103" s="1"/>
      <c r="WZJ103" s="1"/>
      <c r="WZK103" s="1"/>
      <c r="WZL103" s="1"/>
      <c r="WZM103" s="1"/>
      <c r="WZN103" s="1"/>
      <c r="WZO103" s="1"/>
      <c r="WZP103" s="1"/>
      <c r="WZQ103" s="1"/>
      <c r="WZR103" s="1"/>
      <c r="WZS103" s="1"/>
      <c r="WZT103" s="1"/>
      <c r="WZU103" s="1"/>
      <c r="WZV103" s="1"/>
      <c r="WZW103" s="1"/>
      <c r="WZX103" s="1"/>
      <c r="WZY103" s="1"/>
      <c r="WZZ103" s="1"/>
      <c r="XAA103" s="1"/>
      <c r="XAB103" s="1"/>
      <c r="XAC103" s="1"/>
      <c r="XAD103" s="1"/>
      <c r="XAE103" s="1"/>
      <c r="XAF103" s="1"/>
      <c r="XAG103" s="1"/>
      <c r="XAH103" s="1"/>
      <c r="XAI103" s="1"/>
      <c r="XAJ103" s="1"/>
      <c r="XAK103" s="1"/>
      <c r="XAL103" s="1"/>
      <c r="XAM103" s="1"/>
      <c r="XAN103" s="1"/>
      <c r="XAO103" s="1"/>
      <c r="XAP103" s="1"/>
      <c r="XAQ103" s="1"/>
      <c r="XAR103" s="1"/>
      <c r="XAS103" s="1"/>
      <c r="XAT103" s="1"/>
      <c r="XAU103" s="1"/>
      <c r="XAV103" s="1"/>
      <c r="XAW103" s="1"/>
      <c r="XAX103" s="1"/>
      <c r="XAY103" s="1"/>
      <c r="XAZ103" s="1"/>
      <c r="XBA103" s="1"/>
      <c r="XBB103" s="1"/>
      <c r="XBC103" s="1"/>
      <c r="XBD103" s="1"/>
      <c r="XBE103" s="1"/>
      <c r="XBF103" s="1"/>
      <c r="XBG103" s="1"/>
      <c r="XBH103" s="1"/>
      <c r="XBI103" s="1"/>
      <c r="XBJ103" s="1"/>
      <c r="XBK103" s="1"/>
      <c r="XBL103" s="1"/>
      <c r="XBM103" s="1"/>
      <c r="XBN103" s="1"/>
      <c r="XBO103" s="1"/>
      <c r="XBP103" s="1"/>
      <c r="XBQ103" s="1"/>
      <c r="XBR103" s="1"/>
      <c r="XBS103" s="1"/>
      <c r="XBT103" s="1"/>
      <c r="XBU103" s="1"/>
      <c r="XBV103" s="1"/>
      <c r="XBW103" s="1"/>
      <c r="XBX103" s="1"/>
      <c r="XBY103" s="1"/>
      <c r="XBZ103" s="1"/>
      <c r="XCA103" s="1"/>
      <c r="XCB103" s="1"/>
      <c r="XCC103" s="1"/>
      <c r="XCD103" s="1"/>
      <c r="XCE103" s="1"/>
      <c r="XCF103" s="1"/>
      <c r="XCG103" s="1"/>
      <c r="XCH103" s="1"/>
      <c r="XCI103" s="1"/>
      <c r="XCJ103" s="1"/>
      <c r="XCK103" s="1"/>
      <c r="XCL103" s="1"/>
      <c r="XCM103" s="1"/>
      <c r="XCN103" s="1"/>
      <c r="XCO103" s="1"/>
      <c r="XCP103" s="1"/>
      <c r="XCQ103" s="1"/>
      <c r="XCR103" s="1"/>
      <c r="XCS103" s="1"/>
      <c r="XCT103" s="1"/>
      <c r="XCU103" s="1"/>
      <c r="XCV103" s="1"/>
      <c r="XCW103" s="1"/>
      <c r="XCX103" s="1"/>
      <c r="XCY103" s="1"/>
      <c r="XCZ103" s="1"/>
      <c r="XDA103" s="1"/>
      <c r="XDB103" s="1"/>
      <c r="XDC103" s="1"/>
      <c r="XDD103" s="1"/>
      <c r="XDE103" s="1"/>
      <c r="XDF103" s="1"/>
      <c r="XDG103" s="1"/>
      <c r="XDH103" s="1"/>
      <c r="XDI103" s="1"/>
      <c r="XDJ103" s="1"/>
      <c r="XDK103" s="1"/>
      <c r="XDL103" s="1"/>
      <c r="XDM103" s="1"/>
      <c r="XDN103" s="1"/>
      <c r="XDO103" s="1"/>
      <c r="XDP103" s="1"/>
      <c r="XDQ103" s="1"/>
      <c r="XDR103" s="1"/>
      <c r="XDS103" s="1"/>
      <c r="XDT103" s="1"/>
      <c r="XDU103" s="1"/>
      <c r="XDV103" s="1"/>
      <c r="XDW103" s="1"/>
      <c r="XDX103" s="1"/>
      <c r="XDY103" s="1"/>
      <c r="XDZ103" s="1"/>
      <c r="XEA103" s="1"/>
      <c r="XEB103" s="1"/>
      <c r="XEC103" s="1"/>
      <c r="XED103" s="1"/>
      <c r="XEE103" s="1"/>
      <c r="XEF103" s="1"/>
      <c r="XEG103" s="1"/>
      <c r="XEH103" s="1"/>
      <c r="XEI103" s="1"/>
      <c r="XEJ103" s="1"/>
      <c r="XEK103" s="1"/>
      <c r="XEL103" s="1"/>
      <c r="XEM103" s="1"/>
      <c r="XEN103" s="1"/>
      <c r="XEO103" s="1"/>
      <c r="XEP103" s="1"/>
      <c r="XEQ103" s="1"/>
      <c r="XER103" s="1"/>
      <c r="XES103" s="1"/>
      <c r="XET103" s="1"/>
      <c r="XEU103" s="1"/>
      <c r="XEV103" s="1"/>
      <c r="XEW103" s="1"/>
      <c r="XEX103" s="1"/>
      <c r="XEY103" s="1"/>
      <c r="XEZ103" s="1"/>
      <c r="XFA103" s="1"/>
      <c r="XFB103" s="1"/>
      <c r="XFC103" s="1"/>
    </row>
    <row r="104" spans="1:150 16226:16383" s="3" customFormat="1" ht="21" x14ac:dyDescent="0.3">
      <c r="A104" s="132" t="s">
        <v>326</v>
      </c>
      <c r="B104" s="133"/>
      <c r="C104" s="132" t="s">
        <v>90</v>
      </c>
      <c r="D104" s="133"/>
      <c r="E104" s="132">
        <f>COUNT(F118:F122)</f>
        <v>5</v>
      </c>
      <c r="F104" s="133"/>
      <c r="G104" s="132">
        <f>SUM(H118:H122)</f>
        <v>24909.080039999997</v>
      </c>
      <c r="H104" s="133"/>
      <c r="I104" s="1"/>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c r="BE104" s="1"/>
      <c r="BF104" s="1"/>
      <c r="BG104" s="1"/>
      <c r="BH104" s="1"/>
      <c r="BI104" s="1"/>
      <c r="BJ104" s="1"/>
      <c r="BK104" s="1"/>
      <c r="BL104" s="1"/>
      <c r="BM104" s="1"/>
      <c r="BN104" s="1"/>
      <c r="BO104" s="1"/>
      <c r="BP104" s="1"/>
      <c r="BQ104" s="1"/>
      <c r="BR104" s="1"/>
      <c r="BS104" s="1"/>
      <c r="BT104" s="1"/>
      <c r="BU104" s="1"/>
      <c r="BV104" s="1"/>
      <c r="BW104" s="1"/>
      <c r="BX104" s="1"/>
      <c r="BY104" s="1"/>
      <c r="BZ104" s="1"/>
      <c r="CA104" s="1"/>
      <c r="CB104" s="1"/>
      <c r="CC104" s="1"/>
      <c r="CD104" s="1"/>
      <c r="CE104" s="1"/>
      <c r="CF104" s="1"/>
      <c r="CG104" s="1"/>
      <c r="CH104" s="1"/>
      <c r="CI104" s="1"/>
      <c r="CJ104" s="1"/>
      <c r="CK104" s="1"/>
      <c r="CL104" s="1"/>
      <c r="CM104" s="1"/>
      <c r="CN104" s="1"/>
      <c r="CO104" s="1"/>
      <c r="CP104" s="1"/>
      <c r="CQ104" s="1"/>
      <c r="CR104" s="1"/>
      <c r="CS104" s="1"/>
      <c r="CT104" s="1"/>
      <c r="CU104" s="1"/>
      <c r="CV104" s="1"/>
      <c r="CW104" s="1"/>
      <c r="CX104" s="1"/>
      <c r="CY104" s="1"/>
      <c r="CZ104" s="1"/>
      <c r="DA104" s="1"/>
      <c r="DB104" s="1"/>
      <c r="DC104" s="1"/>
      <c r="DD104" s="1"/>
      <c r="DE104" s="1"/>
      <c r="DF104" s="1"/>
      <c r="DG104" s="1"/>
      <c r="DH104" s="1"/>
      <c r="DI104" s="1"/>
      <c r="DJ104" s="1"/>
      <c r="DK104" s="1"/>
      <c r="DL104" s="1"/>
      <c r="DM104" s="1"/>
      <c r="DN104" s="1"/>
      <c r="DO104" s="1"/>
      <c r="DP104" s="1"/>
      <c r="DQ104" s="1"/>
      <c r="DR104" s="1"/>
      <c r="DS104" s="1"/>
      <c r="DT104" s="1"/>
      <c r="DU104" s="1"/>
      <c r="DV104" s="1"/>
      <c r="DW104" s="1"/>
      <c r="DX104" s="1"/>
      <c r="DY104" s="1"/>
      <c r="DZ104" s="1"/>
      <c r="EA104" s="1"/>
      <c r="EB104" s="1"/>
      <c r="EC104" s="1"/>
      <c r="ED104" s="1"/>
      <c r="EE104" s="1"/>
      <c r="EF104" s="1"/>
      <c r="EG104" s="1"/>
      <c r="EH104" s="1"/>
      <c r="EI104" s="1"/>
      <c r="EJ104" s="1"/>
      <c r="EK104" s="1"/>
      <c r="EL104" s="1"/>
      <c r="EM104" s="1"/>
      <c r="EN104" s="1"/>
      <c r="EO104" s="1"/>
      <c r="EP104" s="1"/>
      <c r="EQ104" s="1"/>
      <c r="ER104" s="1"/>
      <c r="ES104" s="1"/>
      <c r="ET104" s="1"/>
      <c r="WZB104" s="1"/>
      <c r="WZC104" s="1"/>
      <c r="WZD104" s="1"/>
      <c r="WZE104" s="1"/>
      <c r="WZF104" s="1"/>
      <c r="WZG104" s="1"/>
      <c r="WZH104" s="1"/>
      <c r="WZI104" s="1"/>
      <c r="WZJ104" s="1"/>
      <c r="WZK104" s="1"/>
      <c r="WZL104" s="1"/>
      <c r="WZM104" s="1"/>
      <c r="WZN104" s="1"/>
      <c r="WZO104" s="1"/>
      <c r="WZP104" s="1"/>
      <c r="WZQ104" s="1"/>
      <c r="WZR104" s="1"/>
      <c r="WZS104" s="1"/>
      <c r="WZT104" s="1"/>
      <c r="WZU104" s="1"/>
      <c r="WZV104" s="1"/>
      <c r="WZW104" s="1"/>
      <c r="WZX104" s="1"/>
      <c r="WZY104" s="1"/>
      <c r="WZZ104" s="1"/>
      <c r="XAA104" s="1"/>
      <c r="XAB104" s="1"/>
      <c r="XAC104" s="1"/>
      <c r="XAD104" s="1"/>
      <c r="XAE104" s="1"/>
      <c r="XAF104" s="1"/>
      <c r="XAG104" s="1"/>
      <c r="XAH104" s="1"/>
      <c r="XAI104" s="1"/>
      <c r="XAJ104" s="1"/>
      <c r="XAK104" s="1"/>
      <c r="XAL104" s="1"/>
      <c r="XAM104" s="1"/>
      <c r="XAN104" s="1"/>
      <c r="XAO104" s="1"/>
      <c r="XAP104" s="1"/>
      <c r="XAQ104" s="1"/>
      <c r="XAR104" s="1"/>
      <c r="XAS104" s="1"/>
      <c r="XAT104" s="1"/>
      <c r="XAU104" s="1"/>
      <c r="XAV104" s="1"/>
      <c r="XAW104" s="1"/>
      <c r="XAX104" s="1"/>
      <c r="XAY104" s="1"/>
      <c r="XAZ104" s="1"/>
      <c r="XBA104" s="1"/>
      <c r="XBB104" s="1"/>
      <c r="XBC104" s="1"/>
      <c r="XBD104" s="1"/>
      <c r="XBE104" s="1"/>
      <c r="XBF104" s="1"/>
      <c r="XBG104" s="1"/>
      <c r="XBH104" s="1"/>
      <c r="XBI104" s="1"/>
      <c r="XBJ104" s="1"/>
      <c r="XBK104" s="1"/>
      <c r="XBL104" s="1"/>
      <c r="XBM104" s="1"/>
      <c r="XBN104" s="1"/>
      <c r="XBO104" s="1"/>
      <c r="XBP104" s="1"/>
      <c r="XBQ104" s="1"/>
      <c r="XBR104" s="1"/>
      <c r="XBS104" s="1"/>
      <c r="XBT104" s="1"/>
      <c r="XBU104" s="1"/>
      <c r="XBV104" s="1"/>
      <c r="XBW104" s="1"/>
      <c r="XBX104" s="1"/>
      <c r="XBY104" s="1"/>
      <c r="XBZ104" s="1"/>
      <c r="XCA104" s="1"/>
      <c r="XCB104" s="1"/>
      <c r="XCC104" s="1"/>
      <c r="XCD104" s="1"/>
      <c r="XCE104" s="1"/>
      <c r="XCF104" s="1"/>
      <c r="XCG104" s="1"/>
      <c r="XCH104" s="1"/>
      <c r="XCI104" s="1"/>
      <c r="XCJ104" s="1"/>
      <c r="XCK104" s="1"/>
      <c r="XCL104" s="1"/>
      <c r="XCM104" s="1"/>
      <c r="XCN104" s="1"/>
      <c r="XCO104" s="1"/>
      <c r="XCP104" s="1"/>
      <c r="XCQ104" s="1"/>
      <c r="XCR104" s="1"/>
      <c r="XCS104" s="1"/>
      <c r="XCT104" s="1"/>
      <c r="XCU104" s="1"/>
      <c r="XCV104" s="1"/>
      <c r="XCW104" s="1"/>
      <c r="XCX104" s="1"/>
      <c r="XCY104" s="1"/>
      <c r="XCZ104" s="1"/>
      <c r="XDA104" s="1"/>
      <c r="XDB104" s="1"/>
      <c r="XDC104" s="1"/>
      <c r="XDD104" s="1"/>
      <c r="XDE104" s="1"/>
      <c r="XDF104" s="1"/>
      <c r="XDG104" s="1"/>
      <c r="XDH104" s="1"/>
      <c r="XDI104" s="1"/>
      <c r="XDJ104" s="1"/>
      <c r="XDK104" s="1"/>
      <c r="XDL104" s="1"/>
      <c r="XDM104" s="1"/>
      <c r="XDN104" s="1"/>
      <c r="XDO104" s="1"/>
      <c r="XDP104" s="1"/>
      <c r="XDQ104" s="1"/>
      <c r="XDR104" s="1"/>
      <c r="XDS104" s="1"/>
      <c r="XDT104" s="1"/>
      <c r="XDU104" s="1"/>
      <c r="XDV104" s="1"/>
      <c r="XDW104" s="1"/>
      <c r="XDX104" s="1"/>
      <c r="XDY104" s="1"/>
      <c r="XDZ104" s="1"/>
      <c r="XEA104" s="1"/>
      <c r="XEB104" s="1"/>
      <c r="XEC104" s="1"/>
      <c r="XED104" s="1"/>
      <c r="XEE104" s="1"/>
      <c r="XEF104" s="1"/>
      <c r="XEG104" s="1"/>
      <c r="XEH104" s="1"/>
      <c r="XEI104" s="1"/>
      <c r="XEJ104" s="1"/>
      <c r="XEK104" s="1"/>
      <c r="XEL104" s="1"/>
      <c r="XEM104" s="1"/>
      <c r="XEN104" s="1"/>
      <c r="XEO104" s="1"/>
      <c r="XEP104" s="1"/>
      <c r="XEQ104" s="1"/>
      <c r="XER104" s="1"/>
      <c r="XES104" s="1"/>
      <c r="XET104" s="1"/>
      <c r="XEU104" s="1"/>
      <c r="XEV104" s="1"/>
      <c r="XEW104" s="1"/>
      <c r="XEX104" s="1"/>
      <c r="XEY104" s="1"/>
      <c r="XEZ104" s="1"/>
      <c r="XFA104" s="1"/>
      <c r="XFB104" s="1"/>
      <c r="XFC104" s="1"/>
    </row>
    <row r="105" spans="1:150 16226:16383" s="3" customFormat="1" ht="21" x14ac:dyDescent="0.3">
      <c r="A105" s="132" t="s">
        <v>327</v>
      </c>
      <c r="B105" s="133"/>
      <c r="C105" s="132" t="s">
        <v>90</v>
      </c>
      <c r="D105" s="133"/>
      <c r="E105" s="132">
        <f>COUNT(F165:F171)</f>
        <v>7</v>
      </c>
      <c r="F105" s="133"/>
      <c r="G105" s="132">
        <f>SUM(H165:H171)</f>
        <v>16590.768479999999</v>
      </c>
      <c r="H105" s="133"/>
      <c r="I105" s="71" t="s">
        <v>332</v>
      </c>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c r="BE105" s="1"/>
      <c r="BF105" s="1"/>
      <c r="BG105" s="1"/>
      <c r="BH105" s="1"/>
      <c r="BI105" s="1"/>
      <c r="BJ105" s="1"/>
      <c r="BK105" s="1"/>
      <c r="BL105" s="1"/>
      <c r="BM105" s="1"/>
      <c r="BN105" s="1"/>
      <c r="BO105" s="1"/>
      <c r="BP105" s="1"/>
      <c r="BQ105" s="1"/>
      <c r="BR105" s="1"/>
      <c r="BS105" s="1"/>
      <c r="BT105" s="1"/>
      <c r="BU105" s="1"/>
      <c r="BV105" s="1"/>
      <c r="BW105" s="1"/>
      <c r="BX105" s="1"/>
      <c r="BY105" s="1"/>
      <c r="BZ105" s="1"/>
      <c r="CA105" s="1"/>
      <c r="CB105" s="1"/>
      <c r="CC105" s="1"/>
      <c r="CD105" s="1"/>
      <c r="CE105" s="1"/>
      <c r="CF105" s="1"/>
      <c r="CG105" s="1"/>
      <c r="CH105" s="1"/>
      <c r="CI105" s="1"/>
      <c r="CJ105" s="1"/>
      <c r="CK105" s="1"/>
      <c r="CL105" s="1"/>
      <c r="CM105" s="1"/>
      <c r="CN105" s="1"/>
      <c r="CO105" s="1"/>
      <c r="CP105" s="1"/>
      <c r="CQ105" s="1"/>
      <c r="CR105" s="1"/>
      <c r="CS105" s="1"/>
      <c r="CT105" s="1"/>
      <c r="CU105" s="1"/>
      <c r="CV105" s="1"/>
      <c r="CW105" s="1"/>
      <c r="CX105" s="1"/>
      <c r="CY105" s="1"/>
      <c r="CZ105" s="1"/>
      <c r="DA105" s="1"/>
      <c r="DB105" s="1"/>
      <c r="DC105" s="1"/>
      <c r="DD105" s="1"/>
      <c r="DE105" s="1"/>
      <c r="DF105" s="1"/>
      <c r="DG105" s="1"/>
      <c r="DH105" s="1"/>
      <c r="DI105" s="1"/>
      <c r="DJ105" s="1"/>
      <c r="DK105" s="1"/>
      <c r="DL105" s="1"/>
      <c r="DM105" s="1"/>
      <c r="DN105" s="1"/>
      <c r="DO105" s="1"/>
      <c r="DP105" s="1"/>
      <c r="DQ105" s="1"/>
      <c r="DR105" s="1"/>
      <c r="DS105" s="1"/>
      <c r="DT105" s="1"/>
      <c r="DU105" s="1"/>
      <c r="DV105" s="1"/>
      <c r="DW105" s="1"/>
      <c r="DX105" s="1"/>
      <c r="DY105" s="1"/>
      <c r="DZ105" s="1"/>
      <c r="EA105" s="1"/>
      <c r="EB105" s="1"/>
      <c r="EC105" s="1"/>
      <c r="ED105" s="1"/>
      <c r="EE105" s="1"/>
      <c r="EF105" s="1"/>
      <c r="EG105" s="1"/>
      <c r="EH105" s="1"/>
      <c r="EI105" s="1"/>
      <c r="EJ105" s="1"/>
      <c r="EK105" s="1"/>
      <c r="EL105" s="1"/>
      <c r="EM105" s="1"/>
      <c r="EN105" s="1"/>
      <c r="EO105" s="1"/>
      <c r="EP105" s="1"/>
      <c r="EQ105" s="1"/>
      <c r="ER105" s="1"/>
      <c r="ES105" s="1"/>
      <c r="ET105" s="1"/>
      <c r="WZB105" s="1"/>
      <c r="WZC105" s="1"/>
      <c r="WZD105" s="1"/>
      <c r="WZE105" s="1"/>
      <c r="WZF105" s="1"/>
      <c r="WZG105" s="1"/>
      <c r="WZH105" s="1"/>
      <c r="WZI105" s="1"/>
      <c r="WZJ105" s="1"/>
      <c r="WZK105" s="1"/>
      <c r="WZL105" s="1"/>
      <c r="WZM105" s="1"/>
      <c r="WZN105" s="1"/>
      <c r="WZO105" s="1"/>
      <c r="WZP105" s="1"/>
      <c r="WZQ105" s="1"/>
      <c r="WZR105" s="1"/>
      <c r="WZS105" s="1"/>
      <c r="WZT105" s="1"/>
      <c r="WZU105" s="1"/>
      <c r="WZV105" s="1"/>
      <c r="WZW105" s="1"/>
      <c r="WZX105" s="1"/>
      <c r="WZY105" s="1"/>
      <c r="WZZ105" s="1"/>
      <c r="XAA105" s="1"/>
      <c r="XAB105" s="1"/>
      <c r="XAC105" s="1"/>
      <c r="XAD105" s="1"/>
      <c r="XAE105" s="1"/>
      <c r="XAF105" s="1"/>
      <c r="XAG105" s="1"/>
      <c r="XAH105" s="1"/>
      <c r="XAI105" s="1"/>
      <c r="XAJ105" s="1"/>
      <c r="XAK105" s="1"/>
      <c r="XAL105" s="1"/>
      <c r="XAM105" s="1"/>
      <c r="XAN105" s="1"/>
      <c r="XAO105" s="1"/>
      <c r="XAP105" s="1"/>
      <c r="XAQ105" s="1"/>
      <c r="XAR105" s="1"/>
      <c r="XAS105" s="1"/>
      <c r="XAT105" s="1"/>
      <c r="XAU105" s="1"/>
      <c r="XAV105" s="1"/>
      <c r="XAW105" s="1"/>
      <c r="XAX105" s="1"/>
      <c r="XAY105" s="1"/>
      <c r="XAZ105" s="1"/>
      <c r="XBA105" s="1"/>
      <c r="XBB105" s="1"/>
      <c r="XBC105" s="1"/>
      <c r="XBD105" s="1"/>
      <c r="XBE105" s="1"/>
      <c r="XBF105" s="1"/>
      <c r="XBG105" s="1"/>
      <c r="XBH105" s="1"/>
      <c r="XBI105" s="1"/>
      <c r="XBJ105" s="1"/>
      <c r="XBK105" s="1"/>
      <c r="XBL105" s="1"/>
      <c r="XBM105" s="1"/>
      <c r="XBN105" s="1"/>
      <c r="XBO105" s="1"/>
      <c r="XBP105" s="1"/>
      <c r="XBQ105" s="1"/>
      <c r="XBR105" s="1"/>
      <c r="XBS105" s="1"/>
      <c r="XBT105" s="1"/>
      <c r="XBU105" s="1"/>
      <c r="XBV105" s="1"/>
      <c r="XBW105" s="1"/>
      <c r="XBX105" s="1"/>
      <c r="XBY105" s="1"/>
      <c r="XBZ105" s="1"/>
      <c r="XCA105" s="1"/>
      <c r="XCB105" s="1"/>
      <c r="XCC105" s="1"/>
      <c r="XCD105" s="1"/>
      <c r="XCE105" s="1"/>
      <c r="XCF105" s="1"/>
      <c r="XCG105" s="1"/>
      <c r="XCH105" s="1"/>
      <c r="XCI105" s="1"/>
      <c r="XCJ105" s="1"/>
      <c r="XCK105" s="1"/>
      <c r="XCL105" s="1"/>
      <c r="XCM105" s="1"/>
      <c r="XCN105" s="1"/>
      <c r="XCO105" s="1"/>
      <c r="XCP105" s="1"/>
      <c r="XCQ105" s="1"/>
      <c r="XCR105" s="1"/>
      <c r="XCS105" s="1"/>
      <c r="XCT105" s="1"/>
      <c r="XCU105" s="1"/>
      <c r="XCV105" s="1"/>
      <c r="XCW105" s="1"/>
      <c r="XCX105" s="1"/>
      <c r="XCY105" s="1"/>
      <c r="XCZ105" s="1"/>
      <c r="XDA105" s="1"/>
      <c r="XDB105" s="1"/>
      <c r="XDC105" s="1"/>
      <c r="XDD105" s="1"/>
      <c r="XDE105" s="1"/>
      <c r="XDF105" s="1"/>
      <c r="XDG105" s="1"/>
      <c r="XDH105" s="1"/>
      <c r="XDI105" s="1"/>
      <c r="XDJ105" s="1"/>
      <c r="XDK105" s="1"/>
      <c r="XDL105" s="1"/>
      <c r="XDM105" s="1"/>
      <c r="XDN105" s="1"/>
      <c r="XDO105" s="1"/>
      <c r="XDP105" s="1"/>
      <c r="XDQ105" s="1"/>
      <c r="XDR105" s="1"/>
      <c r="XDS105" s="1"/>
      <c r="XDT105" s="1"/>
      <c r="XDU105" s="1"/>
      <c r="XDV105" s="1"/>
      <c r="XDW105" s="1"/>
      <c r="XDX105" s="1"/>
      <c r="XDY105" s="1"/>
      <c r="XDZ105" s="1"/>
      <c r="XEA105" s="1"/>
      <c r="XEB105" s="1"/>
      <c r="XEC105" s="1"/>
      <c r="XED105" s="1"/>
      <c r="XEE105" s="1"/>
      <c r="XEF105" s="1"/>
      <c r="XEG105" s="1"/>
      <c r="XEH105" s="1"/>
      <c r="XEI105" s="1"/>
      <c r="XEJ105" s="1"/>
      <c r="XEK105" s="1"/>
      <c r="XEL105" s="1"/>
      <c r="XEM105" s="1"/>
      <c r="XEN105" s="1"/>
      <c r="XEO105" s="1"/>
      <c r="XEP105" s="1"/>
      <c r="XEQ105" s="1"/>
      <c r="XER105" s="1"/>
      <c r="XES105" s="1"/>
      <c r="XET105" s="1"/>
      <c r="XEU105" s="1"/>
      <c r="XEV105" s="1"/>
      <c r="XEW105" s="1"/>
      <c r="XEX105" s="1"/>
      <c r="XEY105" s="1"/>
      <c r="XEZ105" s="1"/>
      <c r="XFA105" s="1"/>
      <c r="XFB105" s="1"/>
      <c r="XFC105" s="1"/>
    </row>
    <row r="106" spans="1:150 16226:16383" ht="21" x14ac:dyDescent="0.3">
      <c r="A106" s="130" t="s">
        <v>146</v>
      </c>
      <c r="B106" s="131"/>
      <c r="C106" s="132" t="s">
        <v>90</v>
      </c>
      <c r="D106" s="133"/>
      <c r="E106" s="130">
        <f t="shared" ref="E106:G106" si="0">SUM(E104:F105)</f>
        <v>12</v>
      </c>
      <c r="F106" s="131"/>
      <c r="G106" s="130">
        <f t="shared" si="0"/>
        <v>41499.84852</v>
      </c>
      <c r="H106" s="131"/>
    </row>
    <row r="107" spans="1:150 16226:16383" s="3" customFormat="1" ht="21" x14ac:dyDescent="0.3">
      <c r="A107" s="143" t="s">
        <v>371</v>
      </c>
      <c r="B107" s="144"/>
      <c r="C107" s="144"/>
      <c r="D107" s="144"/>
      <c r="E107" s="144"/>
      <c r="F107" s="144"/>
      <c r="G107" s="144"/>
      <c r="H107" s="145"/>
      <c r="I107" s="1"/>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c r="BE107" s="1"/>
      <c r="BF107" s="1"/>
      <c r="BG107" s="1"/>
      <c r="BH107" s="1"/>
      <c r="BI107" s="1"/>
      <c r="BJ107" s="1"/>
      <c r="BK107" s="1"/>
      <c r="BL107" s="1"/>
      <c r="BM107" s="1"/>
      <c r="BN107" s="1"/>
      <c r="BO107" s="1"/>
      <c r="BP107" s="1"/>
      <c r="BQ107" s="1"/>
      <c r="BR107" s="1"/>
      <c r="BS107" s="1"/>
      <c r="BT107" s="1"/>
      <c r="BU107" s="1"/>
      <c r="BV107" s="1"/>
      <c r="BW107" s="1"/>
      <c r="BX107" s="1"/>
      <c r="BY107" s="1"/>
      <c r="BZ107" s="1"/>
      <c r="CA107" s="1"/>
      <c r="CB107" s="1"/>
      <c r="CC107" s="1"/>
      <c r="CD107" s="1"/>
      <c r="CE107" s="1"/>
      <c r="CF107" s="1"/>
      <c r="CG107" s="1"/>
      <c r="CH107" s="1"/>
      <c r="CI107" s="1"/>
      <c r="CJ107" s="1"/>
      <c r="CK107" s="1"/>
      <c r="CL107" s="1"/>
      <c r="CM107" s="1"/>
      <c r="CN107" s="1"/>
      <c r="CO107" s="1"/>
      <c r="CP107" s="1"/>
      <c r="CQ107" s="1"/>
      <c r="CR107" s="1"/>
      <c r="CS107" s="1"/>
      <c r="CT107" s="1"/>
      <c r="CU107" s="1"/>
      <c r="CV107" s="1"/>
      <c r="CW107" s="1"/>
      <c r="CX107" s="1"/>
      <c r="CY107" s="1"/>
      <c r="CZ107" s="1"/>
      <c r="DA107" s="1"/>
      <c r="DB107" s="1"/>
      <c r="DC107" s="1"/>
      <c r="DD107" s="1"/>
      <c r="DE107" s="1"/>
      <c r="DF107" s="1"/>
      <c r="DG107" s="1"/>
      <c r="DH107" s="1"/>
      <c r="DI107" s="1"/>
      <c r="DJ107" s="1"/>
      <c r="DK107" s="1"/>
      <c r="DL107" s="1"/>
      <c r="DM107" s="1"/>
      <c r="DN107" s="1"/>
      <c r="DO107" s="1"/>
      <c r="DP107" s="1"/>
      <c r="DQ107" s="1"/>
      <c r="DR107" s="1"/>
      <c r="DS107" s="1"/>
      <c r="DT107" s="1"/>
      <c r="DU107" s="1"/>
      <c r="DV107" s="1"/>
      <c r="DW107" s="1"/>
      <c r="DX107" s="1"/>
      <c r="DY107" s="1"/>
      <c r="DZ107" s="1"/>
      <c r="EA107" s="1"/>
      <c r="EB107" s="1"/>
      <c r="EC107" s="1"/>
      <c r="ED107" s="1"/>
      <c r="EE107" s="1"/>
      <c r="EF107" s="1"/>
      <c r="EG107" s="1"/>
      <c r="EH107" s="1"/>
      <c r="EI107" s="1"/>
      <c r="EJ107" s="1"/>
      <c r="EK107" s="1"/>
      <c r="EL107" s="1"/>
      <c r="EM107" s="1"/>
      <c r="EN107" s="1"/>
      <c r="EO107" s="1"/>
      <c r="EP107" s="1"/>
      <c r="EQ107" s="1"/>
      <c r="ER107" s="1"/>
      <c r="ES107" s="1"/>
      <c r="ET107" s="1"/>
      <c r="WZB107" s="1"/>
      <c r="WZC107" s="1"/>
      <c r="WZD107" s="1"/>
      <c r="WZE107" s="1"/>
      <c r="WZF107" s="1"/>
      <c r="WZG107" s="1"/>
      <c r="WZH107" s="1"/>
      <c r="WZI107" s="1"/>
      <c r="WZJ107" s="1"/>
      <c r="WZK107" s="1"/>
      <c r="WZL107" s="1"/>
      <c r="WZM107" s="1"/>
      <c r="WZN107" s="1"/>
      <c r="WZO107" s="1"/>
      <c r="WZP107" s="1"/>
      <c r="WZQ107" s="1"/>
      <c r="WZR107" s="1"/>
      <c r="WZS107" s="1"/>
      <c r="WZT107" s="1"/>
      <c r="WZU107" s="1"/>
      <c r="WZV107" s="1"/>
      <c r="WZW107" s="1"/>
      <c r="WZX107" s="1"/>
      <c r="WZY107" s="1"/>
      <c r="WZZ107" s="1"/>
      <c r="XAA107" s="1"/>
      <c r="XAB107" s="1"/>
      <c r="XAC107" s="1"/>
      <c r="XAD107" s="1"/>
      <c r="XAE107" s="1"/>
      <c r="XAF107" s="1"/>
      <c r="XAG107" s="1"/>
      <c r="XAH107" s="1"/>
      <c r="XAI107" s="1"/>
      <c r="XAJ107" s="1"/>
      <c r="XAK107" s="1"/>
      <c r="XAL107" s="1"/>
      <c r="XAM107" s="1"/>
      <c r="XAN107" s="1"/>
      <c r="XAO107" s="1"/>
      <c r="XAP107" s="1"/>
      <c r="XAQ107" s="1"/>
      <c r="XAR107" s="1"/>
      <c r="XAS107" s="1"/>
      <c r="XAT107" s="1"/>
      <c r="XAU107" s="1"/>
      <c r="XAV107" s="1"/>
      <c r="XAW107" s="1"/>
      <c r="XAX107" s="1"/>
      <c r="XAY107" s="1"/>
      <c r="XAZ107" s="1"/>
      <c r="XBA107" s="1"/>
      <c r="XBB107" s="1"/>
      <c r="XBC107" s="1"/>
      <c r="XBD107" s="1"/>
      <c r="XBE107" s="1"/>
      <c r="XBF107" s="1"/>
      <c r="XBG107" s="1"/>
      <c r="XBH107" s="1"/>
      <c r="XBI107" s="1"/>
      <c r="XBJ107" s="1"/>
      <c r="XBK107" s="1"/>
      <c r="XBL107" s="1"/>
      <c r="XBM107" s="1"/>
      <c r="XBN107" s="1"/>
      <c r="XBO107" s="1"/>
      <c r="XBP107" s="1"/>
      <c r="XBQ107" s="1"/>
      <c r="XBR107" s="1"/>
      <c r="XBS107" s="1"/>
      <c r="XBT107" s="1"/>
      <c r="XBU107" s="1"/>
      <c r="XBV107" s="1"/>
      <c r="XBW107" s="1"/>
      <c r="XBX107" s="1"/>
      <c r="XBY107" s="1"/>
      <c r="XBZ107" s="1"/>
      <c r="XCA107" s="1"/>
      <c r="XCB107" s="1"/>
      <c r="XCC107" s="1"/>
      <c r="XCD107" s="1"/>
      <c r="XCE107" s="1"/>
      <c r="XCF107" s="1"/>
      <c r="XCG107" s="1"/>
      <c r="XCH107" s="1"/>
      <c r="XCI107" s="1"/>
      <c r="XCJ107" s="1"/>
      <c r="XCK107" s="1"/>
      <c r="XCL107" s="1"/>
      <c r="XCM107" s="1"/>
      <c r="XCN107" s="1"/>
      <c r="XCO107" s="1"/>
      <c r="XCP107" s="1"/>
      <c r="XCQ107" s="1"/>
      <c r="XCR107" s="1"/>
      <c r="XCS107" s="1"/>
      <c r="XCT107" s="1"/>
      <c r="XCU107" s="1"/>
      <c r="XCV107" s="1"/>
      <c r="XCW107" s="1"/>
      <c r="XCX107" s="1"/>
      <c r="XCY107" s="1"/>
      <c r="XCZ107" s="1"/>
      <c r="XDA107" s="1"/>
      <c r="XDB107" s="1"/>
      <c r="XDC107" s="1"/>
      <c r="XDD107" s="1"/>
      <c r="XDE107" s="1"/>
      <c r="XDF107" s="1"/>
      <c r="XDG107" s="1"/>
      <c r="XDH107" s="1"/>
      <c r="XDI107" s="1"/>
      <c r="XDJ107" s="1"/>
      <c r="XDK107" s="1"/>
      <c r="XDL107" s="1"/>
      <c r="XDM107" s="1"/>
      <c r="XDN107" s="1"/>
      <c r="XDO107" s="1"/>
      <c r="XDP107" s="1"/>
      <c r="XDQ107" s="1"/>
      <c r="XDR107" s="1"/>
      <c r="XDS107" s="1"/>
      <c r="XDT107" s="1"/>
      <c r="XDU107" s="1"/>
      <c r="XDV107" s="1"/>
      <c r="XDW107" s="1"/>
      <c r="XDX107" s="1"/>
      <c r="XDY107" s="1"/>
      <c r="XDZ107" s="1"/>
      <c r="XEA107" s="1"/>
      <c r="XEB107" s="1"/>
      <c r="XEC107" s="1"/>
      <c r="XED107" s="1"/>
      <c r="XEE107" s="1"/>
      <c r="XEF107" s="1"/>
      <c r="XEG107" s="1"/>
      <c r="XEH107" s="1"/>
      <c r="XEI107" s="1"/>
      <c r="XEJ107" s="1"/>
      <c r="XEK107" s="1"/>
      <c r="XEL107" s="1"/>
      <c r="XEM107" s="1"/>
      <c r="XEN107" s="1"/>
      <c r="XEO107" s="1"/>
      <c r="XEP107" s="1"/>
      <c r="XEQ107" s="1"/>
      <c r="XER107" s="1"/>
      <c r="XES107" s="1"/>
      <c r="XET107" s="1"/>
      <c r="XEU107" s="1"/>
      <c r="XEV107" s="1"/>
      <c r="XEW107" s="1"/>
      <c r="XEX107" s="1"/>
      <c r="XEY107" s="1"/>
      <c r="XEZ107" s="1"/>
      <c r="XFA107" s="1"/>
      <c r="XFB107" s="1"/>
      <c r="XFC107" s="1"/>
    </row>
    <row r="108" spans="1:150 16226:16383" s="3" customFormat="1" ht="21" x14ac:dyDescent="0.3">
      <c r="A108" s="130" t="s">
        <v>144</v>
      </c>
      <c r="B108" s="131"/>
      <c r="C108" s="130" t="s">
        <v>145</v>
      </c>
      <c r="D108" s="131"/>
      <c r="E108" s="130" t="s">
        <v>143</v>
      </c>
      <c r="F108" s="131"/>
      <c r="G108" s="130" t="s">
        <v>155</v>
      </c>
      <c r="H108" s="131"/>
      <c r="I108" s="71" t="s">
        <v>332</v>
      </c>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c r="BE108" s="1"/>
      <c r="BF108" s="1"/>
      <c r="BG108" s="1"/>
      <c r="BH108" s="1"/>
      <c r="BI108" s="1"/>
      <c r="BJ108" s="1"/>
      <c r="BK108" s="1"/>
      <c r="BL108" s="1"/>
      <c r="BM108" s="1"/>
      <c r="BN108" s="1"/>
      <c r="BO108" s="1"/>
      <c r="BP108" s="1"/>
      <c r="BQ108" s="1"/>
      <c r="BR108" s="1"/>
      <c r="BS108" s="1"/>
      <c r="BT108" s="1"/>
      <c r="BU108" s="1"/>
      <c r="BV108" s="1"/>
      <c r="BW108" s="1"/>
      <c r="BX108" s="1"/>
      <c r="BY108" s="1"/>
      <c r="BZ108" s="1"/>
      <c r="CA108" s="1"/>
      <c r="CB108" s="1"/>
      <c r="CC108" s="1"/>
      <c r="CD108" s="1"/>
      <c r="CE108" s="1"/>
      <c r="CF108" s="1"/>
      <c r="CG108" s="1"/>
      <c r="CH108" s="1"/>
      <c r="CI108" s="1"/>
      <c r="CJ108" s="1"/>
      <c r="CK108" s="1"/>
      <c r="CL108" s="1"/>
      <c r="CM108" s="1"/>
      <c r="CN108" s="1"/>
      <c r="CO108" s="1"/>
      <c r="CP108" s="1"/>
      <c r="CQ108" s="1"/>
      <c r="CR108" s="1"/>
      <c r="CS108" s="1"/>
      <c r="CT108" s="1"/>
      <c r="CU108" s="1"/>
      <c r="CV108" s="1"/>
      <c r="CW108" s="1"/>
      <c r="CX108" s="1"/>
      <c r="CY108" s="1"/>
      <c r="CZ108" s="1"/>
      <c r="DA108" s="1"/>
      <c r="DB108" s="1"/>
      <c r="DC108" s="1"/>
      <c r="DD108" s="1"/>
      <c r="DE108" s="1"/>
      <c r="DF108" s="1"/>
      <c r="DG108" s="1"/>
      <c r="DH108" s="1"/>
      <c r="DI108" s="1"/>
      <c r="DJ108" s="1"/>
      <c r="DK108" s="1"/>
      <c r="DL108" s="1"/>
      <c r="DM108" s="1"/>
      <c r="DN108" s="1"/>
      <c r="DO108" s="1"/>
      <c r="DP108" s="1"/>
      <c r="DQ108" s="1"/>
      <c r="DR108" s="1"/>
      <c r="DS108" s="1"/>
      <c r="DT108" s="1"/>
      <c r="DU108" s="1"/>
      <c r="DV108" s="1"/>
      <c r="DW108" s="1"/>
      <c r="DX108" s="1"/>
      <c r="DY108" s="1"/>
      <c r="DZ108" s="1"/>
      <c r="EA108" s="1"/>
      <c r="EB108" s="1"/>
      <c r="EC108" s="1"/>
      <c r="ED108" s="1"/>
      <c r="EE108" s="1"/>
      <c r="EF108" s="1"/>
      <c r="EG108" s="1"/>
      <c r="EH108" s="1"/>
      <c r="EI108" s="1"/>
      <c r="EJ108" s="1"/>
      <c r="EK108" s="1"/>
      <c r="EL108" s="1"/>
      <c r="EM108" s="1"/>
      <c r="EN108" s="1"/>
      <c r="EO108" s="1"/>
      <c r="EP108" s="1"/>
      <c r="EQ108" s="1"/>
      <c r="ER108" s="1"/>
      <c r="ES108" s="1"/>
      <c r="ET108" s="1"/>
      <c r="WZB108" s="1"/>
      <c r="WZC108" s="1"/>
      <c r="WZD108" s="1"/>
      <c r="WZE108" s="1"/>
      <c r="WZF108" s="1"/>
      <c r="WZG108" s="1"/>
      <c r="WZH108" s="1"/>
      <c r="WZI108" s="1"/>
      <c r="WZJ108" s="1"/>
      <c r="WZK108" s="1"/>
      <c r="WZL108" s="1"/>
      <c r="WZM108" s="1"/>
      <c r="WZN108" s="1"/>
      <c r="WZO108" s="1"/>
      <c r="WZP108" s="1"/>
      <c r="WZQ108" s="1"/>
      <c r="WZR108" s="1"/>
      <c r="WZS108" s="1"/>
      <c r="WZT108" s="1"/>
      <c r="WZU108" s="1"/>
      <c r="WZV108" s="1"/>
      <c r="WZW108" s="1"/>
      <c r="WZX108" s="1"/>
      <c r="WZY108" s="1"/>
      <c r="WZZ108" s="1"/>
      <c r="XAA108" s="1"/>
      <c r="XAB108" s="1"/>
      <c r="XAC108" s="1"/>
      <c r="XAD108" s="1"/>
      <c r="XAE108" s="1"/>
      <c r="XAF108" s="1"/>
      <c r="XAG108" s="1"/>
      <c r="XAH108" s="1"/>
      <c r="XAI108" s="1"/>
      <c r="XAJ108" s="1"/>
      <c r="XAK108" s="1"/>
      <c r="XAL108" s="1"/>
      <c r="XAM108" s="1"/>
      <c r="XAN108" s="1"/>
      <c r="XAO108" s="1"/>
      <c r="XAP108" s="1"/>
      <c r="XAQ108" s="1"/>
      <c r="XAR108" s="1"/>
      <c r="XAS108" s="1"/>
      <c r="XAT108" s="1"/>
      <c r="XAU108" s="1"/>
      <c r="XAV108" s="1"/>
      <c r="XAW108" s="1"/>
      <c r="XAX108" s="1"/>
      <c r="XAY108" s="1"/>
      <c r="XAZ108" s="1"/>
      <c r="XBA108" s="1"/>
      <c r="XBB108" s="1"/>
      <c r="XBC108" s="1"/>
      <c r="XBD108" s="1"/>
      <c r="XBE108" s="1"/>
      <c r="XBF108" s="1"/>
      <c r="XBG108" s="1"/>
      <c r="XBH108" s="1"/>
      <c r="XBI108" s="1"/>
      <c r="XBJ108" s="1"/>
      <c r="XBK108" s="1"/>
      <c r="XBL108" s="1"/>
      <c r="XBM108" s="1"/>
      <c r="XBN108" s="1"/>
      <c r="XBO108" s="1"/>
      <c r="XBP108" s="1"/>
      <c r="XBQ108" s="1"/>
      <c r="XBR108" s="1"/>
      <c r="XBS108" s="1"/>
      <c r="XBT108" s="1"/>
      <c r="XBU108" s="1"/>
      <c r="XBV108" s="1"/>
      <c r="XBW108" s="1"/>
      <c r="XBX108" s="1"/>
      <c r="XBY108" s="1"/>
      <c r="XBZ108" s="1"/>
      <c r="XCA108" s="1"/>
      <c r="XCB108" s="1"/>
      <c r="XCC108" s="1"/>
      <c r="XCD108" s="1"/>
      <c r="XCE108" s="1"/>
      <c r="XCF108" s="1"/>
      <c r="XCG108" s="1"/>
      <c r="XCH108" s="1"/>
      <c r="XCI108" s="1"/>
      <c r="XCJ108" s="1"/>
      <c r="XCK108" s="1"/>
      <c r="XCL108" s="1"/>
      <c r="XCM108" s="1"/>
      <c r="XCN108" s="1"/>
      <c r="XCO108" s="1"/>
      <c r="XCP108" s="1"/>
      <c r="XCQ108" s="1"/>
      <c r="XCR108" s="1"/>
      <c r="XCS108" s="1"/>
      <c r="XCT108" s="1"/>
      <c r="XCU108" s="1"/>
      <c r="XCV108" s="1"/>
      <c r="XCW108" s="1"/>
      <c r="XCX108" s="1"/>
      <c r="XCY108" s="1"/>
      <c r="XCZ108" s="1"/>
      <c r="XDA108" s="1"/>
      <c r="XDB108" s="1"/>
      <c r="XDC108" s="1"/>
      <c r="XDD108" s="1"/>
      <c r="XDE108" s="1"/>
      <c r="XDF108" s="1"/>
      <c r="XDG108" s="1"/>
      <c r="XDH108" s="1"/>
      <c r="XDI108" s="1"/>
      <c r="XDJ108" s="1"/>
      <c r="XDK108" s="1"/>
      <c r="XDL108" s="1"/>
      <c r="XDM108" s="1"/>
      <c r="XDN108" s="1"/>
      <c r="XDO108" s="1"/>
      <c r="XDP108" s="1"/>
      <c r="XDQ108" s="1"/>
      <c r="XDR108" s="1"/>
      <c r="XDS108" s="1"/>
      <c r="XDT108" s="1"/>
      <c r="XDU108" s="1"/>
      <c r="XDV108" s="1"/>
      <c r="XDW108" s="1"/>
      <c r="XDX108" s="1"/>
      <c r="XDY108" s="1"/>
      <c r="XDZ108" s="1"/>
      <c r="XEA108" s="1"/>
      <c r="XEB108" s="1"/>
      <c r="XEC108" s="1"/>
      <c r="XED108" s="1"/>
      <c r="XEE108" s="1"/>
      <c r="XEF108" s="1"/>
      <c r="XEG108" s="1"/>
      <c r="XEH108" s="1"/>
      <c r="XEI108" s="1"/>
      <c r="XEJ108" s="1"/>
      <c r="XEK108" s="1"/>
      <c r="XEL108" s="1"/>
      <c r="XEM108" s="1"/>
      <c r="XEN108" s="1"/>
      <c r="XEO108" s="1"/>
      <c r="XEP108" s="1"/>
      <c r="XEQ108" s="1"/>
      <c r="XER108" s="1"/>
      <c r="XES108" s="1"/>
      <c r="XET108" s="1"/>
      <c r="XEU108" s="1"/>
      <c r="XEV108" s="1"/>
      <c r="XEW108" s="1"/>
      <c r="XEX108" s="1"/>
      <c r="XEY108" s="1"/>
      <c r="XEZ108" s="1"/>
      <c r="XFA108" s="1"/>
      <c r="XFB108" s="1"/>
      <c r="XFC108" s="1"/>
    </row>
    <row r="109" spans="1:150 16226:16383" s="3" customFormat="1" ht="21" x14ac:dyDescent="0.3">
      <c r="A109" s="132" t="s">
        <v>326</v>
      </c>
      <c r="B109" s="133"/>
      <c r="C109" s="130" t="s">
        <v>90</v>
      </c>
      <c r="D109" s="131"/>
      <c r="E109" s="132">
        <f>COUNT(E131:E133)*16+COUNT(E135:E137)+COUNT(E139:E140)+COUNT(E144:E146)+COUNT(E148:E149)+COUNT(E153:E155)+COUNT(E157:E158)</f>
        <v>63</v>
      </c>
      <c r="F109" s="133"/>
      <c r="G109" s="132">
        <f>SUM(H131:H133)*16+SUM(H135:H137)+SUM(H139:H140)+SUM(H144:H146)+SUM(H148:H149)+SUM(H153:H155)+SUM(H157:H158)</f>
        <v>135246.86135999998</v>
      </c>
      <c r="H109" s="133"/>
      <c r="I109" s="71" t="s">
        <v>332</v>
      </c>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c r="BE109" s="1"/>
      <c r="BF109" s="1"/>
      <c r="BG109" s="1"/>
      <c r="BH109" s="1"/>
      <c r="BI109" s="1"/>
      <c r="BJ109" s="1"/>
      <c r="BK109" s="1"/>
      <c r="BL109" s="1"/>
      <c r="BM109" s="1"/>
      <c r="BN109" s="1"/>
      <c r="BO109" s="1"/>
      <c r="BP109" s="1"/>
      <c r="BQ109" s="1"/>
      <c r="BR109" s="1"/>
      <c r="BS109" s="1"/>
      <c r="BT109" s="1"/>
      <c r="BU109" s="1"/>
      <c r="BV109" s="1"/>
      <c r="BW109" s="1"/>
      <c r="BX109" s="1"/>
      <c r="BY109" s="1"/>
      <c r="BZ109" s="1"/>
      <c r="CA109" s="1"/>
      <c r="CB109" s="1"/>
      <c r="CC109" s="1"/>
      <c r="CD109" s="1"/>
      <c r="CE109" s="1"/>
      <c r="CF109" s="1"/>
      <c r="CG109" s="1"/>
      <c r="CH109" s="1"/>
      <c r="CI109" s="1"/>
      <c r="CJ109" s="1"/>
      <c r="CK109" s="1"/>
      <c r="CL109" s="1"/>
      <c r="CM109" s="1"/>
      <c r="CN109" s="1"/>
      <c r="CO109" s="1"/>
      <c r="CP109" s="1"/>
      <c r="CQ109" s="1"/>
      <c r="CR109" s="1"/>
      <c r="CS109" s="1"/>
      <c r="CT109" s="1"/>
      <c r="CU109" s="1"/>
      <c r="CV109" s="1"/>
      <c r="CW109" s="1"/>
      <c r="CX109" s="1"/>
      <c r="CY109" s="1"/>
      <c r="CZ109" s="1"/>
      <c r="DA109" s="1"/>
      <c r="DB109" s="1"/>
      <c r="DC109" s="1"/>
      <c r="DD109" s="1"/>
      <c r="DE109" s="1"/>
      <c r="DF109" s="1"/>
      <c r="DG109" s="1"/>
      <c r="DH109" s="1"/>
      <c r="DI109" s="1"/>
      <c r="DJ109" s="1"/>
      <c r="DK109" s="1"/>
      <c r="DL109" s="1"/>
      <c r="DM109" s="1"/>
      <c r="DN109" s="1"/>
      <c r="DO109" s="1"/>
      <c r="DP109" s="1"/>
      <c r="DQ109" s="1"/>
      <c r="DR109" s="1"/>
      <c r="DS109" s="1"/>
      <c r="DT109" s="1"/>
      <c r="DU109" s="1"/>
      <c r="DV109" s="1"/>
      <c r="DW109" s="1"/>
      <c r="DX109" s="1"/>
      <c r="DY109" s="1"/>
      <c r="DZ109" s="1"/>
      <c r="EA109" s="1"/>
      <c r="EB109" s="1"/>
      <c r="EC109" s="1"/>
      <c r="ED109" s="1"/>
      <c r="EE109" s="1"/>
      <c r="EF109" s="1"/>
      <c r="EG109" s="1"/>
      <c r="EH109" s="1"/>
      <c r="EI109" s="1"/>
      <c r="EJ109" s="1"/>
      <c r="EK109" s="1"/>
      <c r="EL109" s="1"/>
      <c r="EM109" s="1"/>
      <c r="EN109" s="1"/>
      <c r="EO109" s="1"/>
      <c r="EP109" s="1"/>
      <c r="EQ109" s="1"/>
      <c r="ER109" s="1"/>
      <c r="ES109" s="1"/>
      <c r="ET109" s="1"/>
      <c r="WZB109" s="1"/>
      <c r="WZC109" s="1"/>
      <c r="WZD109" s="1"/>
      <c r="WZE109" s="1"/>
      <c r="WZF109" s="1"/>
      <c r="WZG109" s="1"/>
      <c r="WZH109" s="1"/>
      <c r="WZI109" s="1"/>
      <c r="WZJ109" s="1"/>
      <c r="WZK109" s="1"/>
      <c r="WZL109" s="1"/>
      <c r="WZM109" s="1"/>
      <c r="WZN109" s="1"/>
      <c r="WZO109" s="1"/>
      <c r="WZP109" s="1"/>
      <c r="WZQ109" s="1"/>
      <c r="WZR109" s="1"/>
      <c r="WZS109" s="1"/>
      <c r="WZT109" s="1"/>
      <c r="WZU109" s="1"/>
      <c r="WZV109" s="1"/>
      <c r="WZW109" s="1"/>
      <c r="WZX109" s="1"/>
      <c r="WZY109" s="1"/>
      <c r="WZZ109" s="1"/>
      <c r="XAA109" s="1"/>
      <c r="XAB109" s="1"/>
      <c r="XAC109" s="1"/>
      <c r="XAD109" s="1"/>
      <c r="XAE109" s="1"/>
      <c r="XAF109" s="1"/>
      <c r="XAG109" s="1"/>
      <c r="XAH109" s="1"/>
      <c r="XAI109" s="1"/>
      <c r="XAJ109" s="1"/>
      <c r="XAK109" s="1"/>
      <c r="XAL109" s="1"/>
      <c r="XAM109" s="1"/>
      <c r="XAN109" s="1"/>
      <c r="XAO109" s="1"/>
      <c r="XAP109" s="1"/>
      <c r="XAQ109" s="1"/>
      <c r="XAR109" s="1"/>
      <c r="XAS109" s="1"/>
      <c r="XAT109" s="1"/>
      <c r="XAU109" s="1"/>
      <c r="XAV109" s="1"/>
      <c r="XAW109" s="1"/>
      <c r="XAX109" s="1"/>
      <c r="XAY109" s="1"/>
      <c r="XAZ109" s="1"/>
      <c r="XBA109" s="1"/>
      <c r="XBB109" s="1"/>
      <c r="XBC109" s="1"/>
      <c r="XBD109" s="1"/>
      <c r="XBE109" s="1"/>
      <c r="XBF109" s="1"/>
      <c r="XBG109" s="1"/>
      <c r="XBH109" s="1"/>
      <c r="XBI109" s="1"/>
      <c r="XBJ109" s="1"/>
      <c r="XBK109" s="1"/>
      <c r="XBL109" s="1"/>
      <c r="XBM109" s="1"/>
      <c r="XBN109" s="1"/>
      <c r="XBO109" s="1"/>
      <c r="XBP109" s="1"/>
      <c r="XBQ109" s="1"/>
      <c r="XBR109" s="1"/>
      <c r="XBS109" s="1"/>
      <c r="XBT109" s="1"/>
      <c r="XBU109" s="1"/>
      <c r="XBV109" s="1"/>
      <c r="XBW109" s="1"/>
      <c r="XBX109" s="1"/>
      <c r="XBY109" s="1"/>
      <c r="XBZ109" s="1"/>
      <c r="XCA109" s="1"/>
      <c r="XCB109" s="1"/>
      <c r="XCC109" s="1"/>
      <c r="XCD109" s="1"/>
      <c r="XCE109" s="1"/>
      <c r="XCF109" s="1"/>
      <c r="XCG109" s="1"/>
      <c r="XCH109" s="1"/>
      <c r="XCI109" s="1"/>
      <c r="XCJ109" s="1"/>
      <c r="XCK109" s="1"/>
      <c r="XCL109" s="1"/>
      <c r="XCM109" s="1"/>
      <c r="XCN109" s="1"/>
      <c r="XCO109" s="1"/>
      <c r="XCP109" s="1"/>
      <c r="XCQ109" s="1"/>
      <c r="XCR109" s="1"/>
      <c r="XCS109" s="1"/>
      <c r="XCT109" s="1"/>
      <c r="XCU109" s="1"/>
      <c r="XCV109" s="1"/>
      <c r="XCW109" s="1"/>
      <c r="XCX109" s="1"/>
      <c r="XCY109" s="1"/>
      <c r="XCZ109" s="1"/>
      <c r="XDA109" s="1"/>
      <c r="XDB109" s="1"/>
      <c r="XDC109" s="1"/>
      <c r="XDD109" s="1"/>
      <c r="XDE109" s="1"/>
      <c r="XDF109" s="1"/>
      <c r="XDG109" s="1"/>
      <c r="XDH109" s="1"/>
      <c r="XDI109" s="1"/>
      <c r="XDJ109" s="1"/>
      <c r="XDK109" s="1"/>
      <c r="XDL109" s="1"/>
      <c r="XDM109" s="1"/>
      <c r="XDN109" s="1"/>
      <c r="XDO109" s="1"/>
      <c r="XDP109" s="1"/>
      <c r="XDQ109" s="1"/>
      <c r="XDR109" s="1"/>
      <c r="XDS109" s="1"/>
      <c r="XDT109" s="1"/>
      <c r="XDU109" s="1"/>
      <c r="XDV109" s="1"/>
      <c r="XDW109" s="1"/>
      <c r="XDX109" s="1"/>
      <c r="XDY109" s="1"/>
      <c r="XDZ109" s="1"/>
      <c r="XEA109" s="1"/>
      <c r="XEB109" s="1"/>
      <c r="XEC109" s="1"/>
      <c r="XED109" s="1"/>
      <c r="XEE109" s="1"/>
      <c r="XEF109" s="1"/>
      <c r="XEG109" s="1"/>
      <c r="XEH109" s="1"/>
      <c r="XEI109" s="1"/>
      <c r="XEJ109" s="1"/>
      <c r="XEK109" s="1"/>
      <c r="XEL109" s="1"/>
      <c r="XEM109" s="1"/>
      <c r="XEN109" s="1"/>
      <c r="XEO109" s="1"/>
      <c r="XEP109" s="1"/>
      <c r="XEQ109" s="1"/>
      <c r="XER109" s="1"/>
      <c r="XES109" s="1"/>
      <c r="XET109" s="1"/>
      <c r="XEU109" s="1"/>
      <c r="XEV109" s="1"/>
      <c r="XEW109" s="1"/>
      <c r="XEX109" s="1"/>
      <c r="XEY109" s="1"/>
      <c r="XEZ109" s="1"/>
      <c r="XFA109" s="1"/>
      <c r="XFB109" s="1"/>
      <c r="XFC109" s="1"/>
    </row>
    <row r="110" spans="1:150 16226:16383" s="3" customFormat="1" ht="21" x14ac:dyDescent="0.3">
      <c r="A110" s="132" t="s">
        <v>327</v>
      </c>
      <c r="B110" s="133"/>
      <c r="C110" s="130" t="s">
        <v>90</v>
      </c>
      <c r="D110" s="131"/>
      <c r="E110" s="132">
        <f>COUNT(E180:E182)*15+COUNT(E184:E186)+COUNT(E188:E189)+COUNT(E193:E195)+COUNT(E197:E198)+COUNT(E202:E204)+COUNT(E206:E207)</f>
        <v>60</v>
      </c>
      <c r="F110" s="133"/>
      <c r="G110" s="132">
        <f>SUM(H180:H182)*15+SUM(H184:H186)+SUM(H188:H189)+SUM(H193:H195)+SUM(H197:H198)+SUM(H202:H204)+SUM(H206:H207)</f>
        <v>128948.09147999999</v>
      </c>
      <c r="H110" s="133"/>
      <c r="I110" s="1"/>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c r="BE110" s="1"/>
      <c r="BF110" s="1"/>
      <c r="BG110" s="1"/>
      <c r="BH110" s="1"/>
      <c r="BI110" s="1"/>
      <c r="BJ110" s="1"/>
      <c r="BK110" s="1"/>
      <c r="BL110" s="1"/>
      <c r="BM110" s="1"/>
      <c r="BN110" s="1"/>
      <c r="BO110" s="1"/>
      <c r="BP110" s="1"/>
      <c r="BQ110" s="1"/>
      <c r="BR110" s="1"/>
      <c r="BS110" s="1"/>
      <c r="BT110" s="1"/>
      <c r="BU110" s="1"/>
      <c r="BV110" s="1"/>
      <c r="BW110" s="1"/>
      <c r="BX110" s="1"/>
      <c r="BY110" s="1"/>
      <c r="BZ110" s="1"/>
      <c r="CA110" s="1"/>
      <c r="CB110" s="1"/>
      <c r="CC110" s="1"/>
      <c r="CD110" s="1"/>
      <c r="CE110" s="1"/>
      <c r="CF110" s="1"/>
      <c r="CG110" s="1"/>
      <c r="CH110" s="1"/>
      <c r="CI110" s="1"/>
      <c r="CJ110" s="1"/>
      <c r="CK110" s="1"/>
      <c r="CL110" s="1"/>
      <c r="CM110" s="1"/>
      <c r="CN110" s="1"/>
      <c r="CO110" s="1"/>
      <c r="CP110" s="1"/>
      <c r="CQ110" s="1"/>
      <c r="CR110" s="1"/>
      <c r="CS110" s="1"/>
      <c r="CT110" s="1"/>
      <c r="CU110" s="1"/>
      <c r="CV110" s="1"/>
      <c r="CW110" s="1"/>
      <c r="CX110" s="1"/>
      <c r="CY110" s="1"/>
      <c r="CZ110" s="1"/>
      <c r="DA110" s="1"/>
      <c r="DB110" s="1"/>
      <c r="DC110" s="1"/>
      <c r="DD110" s="1"/>
      <c r="DE110" s="1"/>
      <c r="DF110" s="1"/>
      <c r="DG110" s="1"/>
      <c r="DH110" s="1"/>
      <c r="DI110" s="1"/>
      <c r="DJ110" s="1"/>
      <c r="DK110" s="1"/>
      <c r="DL110" s="1"/>
      <c r="DM110" s="1"/>
      <c r="DN110" s="1"/>
      <c r="DO110" s="1"/>
      <c r="DP110" s="1"/>
      <c r="DQ110" s="1"/>
      <c r="DR110" s="1"/>
      <c r="DS110" s="1"/>
      <c r="DT110" s="1"/>
      <c r="DU110" s="1"/>
      <c r="DV110" s="1"/>
      <c r="DW110" s="1"/>
      <c r="DX110" s="1"/>
      <c r="DY110" s="1"/>
      <c r="DZ110" s="1"/>
      <c r="EA110" s="1"/>
      <c r="EB110" s="1"/>
      <c r="EC110" s="1"/>
      <c r="ED110" s="1"/>
      <c r="EE110" s="1"/>
      <c r="EF110" s="1"/>
      <c r="EG110" s="1"/>
      <c r="EH110" s="1"/>
      <c r="EI110" s="1"/>
      <c r="EJ110" s="1"/>
      <c r="EK110" s="1"/>
      <c r="EL110" s="1"/>
      <c r="EM110" s="1"/>
      <c r="EN110" s="1"/>
      <c r="EO110" s="1"/>
      <c r="EP110" s="1"/>
      <c r="EQ110" s="1"/>
      <c r="ER110" s="1"/>
      <c r="ES110" s="1"/>
      <c r="ET110" s="1"/>
      <c r="WZB110" s="1"/>
      <c r="WZC110" s="1"/>
      <c r="WZD110" s="1"/>
      <c r="WZE110" s="1"/>
      <c r="WZF110" s="1"/>
      <c r="WZG110" s="1"/>
      <c r="WZH110" s="1"/>
      <c r="WZI110" s="1"/>
      <c r="WZJ110" s="1"/>
      <c r="WZK110" s="1"/>
      <c r="WZL110" s="1"/>
      <c r="WZM110" s="1"/>
      <c r="WZN110" s="1"/>
      <c r="WZO110" s="1"/>
      <c r="WZP110" s="1"/>
      <c r="WZQ110" s="1"/>
      <c r="WZR110" s="1"/>
      <c r="WZS110" s="1"/>
      <c r="WZT110" s="1"/>
      <c r="WZU110" s="1"/>
      <c r="WZV110" s="1"/>
      <c r="WZW110" s="1"/>
      <c r="WZX110" s="1"/>
      <c r="WZY110" s="1"/>
      <c r="WZZ110" s="1"/>
      <c r="XAA110" s="1"/>
      <c r="XAB110" s="1"/>
      <c r="XAC110" s="1"/>
      <c r="XAD110" s="1"/>
      <c r="XAE110" s="1"/>
      <c r="XAF110" s="1"/>
      <c r="XAG110" s="1"/>
      <c r="XAH110" s="1"/>
      <c r="XAI110" s="1"/>
      <c r="XAJ110" s="1"/>
      <c r="XAK110" s="1"/>
      <c r="XAL110" s="1"/>
      <c r="XAM110" s="1"/>
      <c r="XAN110" s="1"/>
      <c r="XAO110" s="1"/>
      <c r="XAP110" s="1"/>
      <c r="XAQ110" s="1"/>
      <c r="XAR110" s="1"/>
      <c r="XAS110" s="1"/>
      <c r="XAT110" s="1"/>
      <c r="XAU110" s="1"/>
      <c r="XAV110" s="1"/>
      <c r="XAW110" s="1"/>
      <c r="XAX110" s="1"/>
      <c r="XAY110" s="1"/>
      <c r="XAZ110" s="1"/>
      <c r="XBA110" s="1"/>
      <c r="XBB110" s="1"/>
      <c r="XBC110" s="1"/>
      <c r="XBD110" s="1"/>
      <c r="XBE110" s="1"/>
      <c r="XBF110" s="1"/>
      <c r="XBG110" s="1"/>
      <c r="XBH110" s="1"/>
      <c r="XBI110" s="1"/>
      <c r="XBJ110" s="1"/>
      <c r="XBK110" s="1"/>
      <c r="XBL110" s="1"/>
      <c r="XBM110" s="1"/>
      <c r="XBN110" s="1"/>
      <c r="XBO110" s="1"/>
      <c r="XBP110" s="1"/>
      <c r="XBQ110" s="1"/>
      <c r="XBR110" s="1"/>
      <c r="XBS110" s="1"/>
      <c r="XBT110" s="1"/>
      <c r="XBU110" s="1"/>
      <c r="XBV110" s="1"/>
      <c r="XBW110" s="1"/>
      <c r="XBX110" s="1"/>
      <c r="XBY110" s="1"/>
      <c r="XBZ110" s="1"/>
      <c r="XCA110" s="1"/>
      <c r="XCB110" s="1"/>
      <c r="XCC110" s="1"/>
      <c r="XCD110" s="1"/>
      <c r="XCE110" s="1"/>
      <c r="XCF110" s="1"/>
      <c r="XCG110" s="1"/>
      <c r="XCH110" s="1"/>
      <c r="XCI110" s="1"/>
      <c r="XCJ110" s="1"/>
      <c r="XCK110" s="1"/>
      <c r="XCL110" s="1"/>
      <c r="XCM110" s="1"/>
      <c r="XCN110" s="1"/>
      <c r="XCO110" s="1"/>
      <c r="XCP110" s="1"/>
      <c r="XCQ110" s="1"/>
      <c r="XCR110" s="1"/>
      <c r="XCS110" s="1"/>
      <c r="XCT110" s="1"/>
      <c r="XCU110" s="1"/>
      <c r="XCV110" s="1"/>
      <c r="XCW110" s="1"/>
      <c r="XCX110" s="1"/>
      <c r="XCY110" s="1"/>
      <c r="XCZ110" s="1"/>
      <c r="XDA110" s="1"/>
      <c r="XDB110" s="1"/>
      <c r="XDC110" s="1"/>
      <c r="XDD110" s="1"/>
      <c r="XDE110" s="1"/>
      <c r="XDF110" s="1"/>
      <c r="XDG110" s="1"/>
      <c r="XDH110" s="1"/>
      <c r="XDI110" s="1"/>
      <c r="XDJ110" s="1"/>
      <c r="XDK110" s="1"/>
      <c r="XDL110" s="1"/>
      <c r="XDM110" s="1"/>
      <c r="XDN110" s="1"/>
      <c r="XDO110" s="1"/>
      <c r="XDP110" s="1"/>
      <c r="XDQ110" s="1"/>
      <c r="XDR110" s="1"/>
      <c r="XDS110" s="1"/>
      <c r="XDT110" s="1"/>
      <c r="XDU110" s="1"/>
      <c r="XDV110" s="1"/>
      <c r="XDW110" s="1"/>
      <c r="XDX110" s="1"/>
      <c r="XDY110" s="1"/>
      <c r="XDZ110" s="1"/>
      <c r="XEA110" s="1"/>
      <c r="XEB110" s="1"/>
      <c r="XEC110" s="1"/>
      <c r="XED110" s="1"/>
      <c r="XEE110" s="1"/>
      <c r="XEF110" s="1"/>
      <c r="XEG110" s="1"/>
      <c r="XEH110" s="1"/>
      <c r="XEI110" s="1"/>
      <c r="XEJ110" s="1"/>
      <c r="XEK110" s="1"/>
      <c r="XEL110" s="1"/>
      <c r="XEM110" s="1"/>
      <c r="XEN110" s="1"/>
      <c r="XEO110" s="1"/>
      <c r="XEP110" s="1"/>
      <c r="XEQ110" s="1"/>
      <c r="XER110" s="1"/>
      <c r="XES110" s="1"/>
      <c r="XET110" s="1"/>
      <c r="XEU110" s="1"/>
      <c r="XEV110" s="1"/>
      <c r="XEW110" s="1"/>
      <c r="XEX110" s="1"/>
      <c r="XEY110" s="1"/>
      <c r="XEZ110" s="1"/>
      <c r="XFA110" s="1"/>
      <c r="XFB110" s="1"/>
      <c r="XFC110" s="1"/>
    </row>
    <row r="111" spans="1:150 16226:16383" s="3" customFormat="1" ht="21" x14ac:dyDescent="0.3">
      <c r="A111" s="130" t="s">
        <v>146</v>
      </c>
      <c r="B111" s="131"/>
      <c r="C111" s="130" t="s">
        <v>90</v>
      </c>
      <c r="D111" s="131"/>
      <c r="E111" s="130">
        <f t="shared" ref="E111:G111" si="1">SUM(E109:F110)</f>
        <v>123</v>
      </c>
      <c r="F111" s="131"/>
      <c r="G111" s="130">
        <f t="shared" si="1"/>
        <v>264194.95283999998</v>
      </c>
      <c r="H111" s="131"/>
      <c r="I111" s="1"/>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c r="BE111" s="1"/>
      <c r="BF111" s="1"/>
      <c r="BG111" s="1"/>
      <c r="BH111" s="1"/>
      <c r="BI111" s="1"/>
      <c r="BJ111" s="1"/>
      <c r="BK111" s="1"/>
      <c r="BL111" s="1"/>
      <c r="BM111" s="1"/>
      <c r="BN111" s="1"/>
      <c r="BO111" s="1"/>
      <c r="BP111" s="1"/>
      <c r="BQ111" s="1"/>
      <c r="BR111" s="1"/>
      <c r="BS111" s="1"/>
      <c r="BT111" s="1"/>
      <c r="BU111" s="1"/>
      <c r="BV111" s="1"/>
      <c r="BW111" s="1"/>
      <c r="BX111" s="1"/>
      <c r="BY111" s="1"/>
      <c r="BZ111" s="1"/>
      <c r="CA111" s="1"/>
      <c r="CB111" s="1"/>
      <c r="CC111" s="1"/>
      <c r="CD111" s="1"/>
      <c r="CE111" s="1"/>
      <c r="CF111" s="1"/>
      <c r="CG111" s="1"/>
      <c r="CH111" s="1"/>
      <c r="CI111" s="1"/>
      <c r="CJ111" s="1"/>
      <c r="CK111" s="1"/>
      <c r="CL111" s="1"/>
      <c r="CM111" s="1"/>
      <c r="CN111" s="1"/>
      <c r="CO111" s="1"/>
      <c r="CP111" s="1"/>
      <c r="CQ111" s="1"/>
      <c r="CR111" s="1"/>
      <c r="CS111" s="1"/>
      <c r="CT111" s="1"/>
      <c r="CU111" s="1"/>
      <c r="CV111" s="1"/>
      <c r="CW111" s="1"/>
      <c r="CX111" s="1"/>
      <c r="CY111" s="1"/>
      <c r="CZ111" s="1"/>
      <c r="DA111" s="1"/>
      <c r="DB111" s="1"/>
      <c r="DC111" s="1"/>
      <c r="DD111" s="1"/>
      <c r="DE111" s="1"/>
      <c r="DF111" s="1"/>
      <c r="DG111" s="1"/>
      <c r="DH111" s="1"/>
      <c r="DI111" s="1"/>
      <c r="DJ111" s="1"/>
      <c r="DK111" s="1"/>
      <c r="DL111" s="1"/>
      <c r="DM111" s="1"/>
      <c r="DN111" s="1"/>
      <c r="DO111" s="1"/>
      <c r="DP111" s="1"/>
      <c r="DQ111" s="1"/>
      <c r="DR111" s="1"/>
      <c r="DS111" s="1"/>
      <c r="DT111" s="1"/>
      <c r="DU111" s="1"/>
      <c r="DV111" s="1"/>
      <c r="DW111" s="1"/>
      <c r="DX111" s="1"/>
      <c r="DY111" s="1"/>
      <c r="DZ111" s="1"/>
      <c r="EA111" s="1"/>
      <c r="EB111" s="1"/>
      <c r="EC111" s="1"/>
      <c r="ED111" s="1"/>
      <c r="EE111" s="1"/>
      <c r="EF111" s="1"/>
      <c r="EG111" s="1"/>
      <c r="EH111" s="1"/>
      <c r="EI111" s="1"/>
      <c r="EJ111" s="1"/>
      <c r="EK111" s="1"/>
      <c r="EL111" s="1"/>
      <c r="EM111" s="1"/>
      <c r="EN111" s="1"/>
      <c r="EO111" s="1"/>
      <c r="EP111" s="1"/>
      <c r="EQ111" s="1"/>
      <c r="ER111" s="1"/>
      <c r="ES111" s="1"/>
      <c r="ET111" s="1"/>
      <c r="WZB111" s="1"/>
      <c r="WZC111" s="1"/>
      <c r="WZD111" s="1"/>
      <c r="WZE111" s="1"/>
      <c r="WZF111" s="1"/>
      <c r="WZG111" s="1"/>
      <c r="WZH111" s="1"/>
      <c r="WZI111" s="1"/>
      <c r="WZJ111" s="1"/>
      <c r="WZK111" s="1"/>
      <c r="WZL111" s="1"/>
      <c r="WZM111" s="1"/>
      <c r="WZN111" s="1"/>
      <c r="WZO111" s="1"/>
      <c r="WZP111" s="1"/>
      <c r="WZQ111" s="1"/>
      <c r="WZR111" s="1"/>
      <c r="WZS111" s="1"/>
      <c r="WZT111" s="1"/>
      <c r="WZU111" s="1"/>
      <c r="WZV111" s="1"/>
      <c r="WZW111" s="1"/>
      <c r="WZX111" s="1"/>
      <c r="WZY111" s="1"/>
      <c r="WZZ111" s="1"/>
      <c r="XAA111" s="1"/>
      <c r="XAB111" s="1"/>
      <c r="XAC111" s="1"/>
      <c r="XAD111" s="1"/>
      <c r="XAE111" s="1"/>
      <c r="XAF111" s="1"/>
      <c r="XAG111" s="1"/>
      <c r="XAH111" s="1"/>
      <c r="XAI111" s="1"/>
      <c r="XAJ111" s="1"/>
      <c r="XAK111" s="1"/>
      <c r="XAL111" s="1"/>
      <c r="XAM111" s="1"/>
      <c r="XAN111" s="1"/>
      <c r="XAO111" s="1"/>
      <c r="XAP111" s="1"/>
      <c r="XAQ111" s="1"/>
      <c r="XAR111" s="1"/>
      <c r="XAS111" s="1"/>
      <c r="XAT111" s="1"/>
      <c r="XAU111" s="1"/>
      <c r="XAV111" s="1"/>
      <c r="XAW111" s="1"/>
      <c r="XAX111" s="1"/>
      <c r="XAY111" s="1"/>
      <c r="XAZ111" s="1"/>
      <c r="XBA111" s="1"/>
      <c r="XBB111" s="1"/>
      <c r="XBC111" s="1"/>
      <c r="XBD111" s="1"/>
      <c r="XBE111" s="1"/>
      <c r="XBF111" s="1"/>
      <c r="XBG111" s="1"/>
      <c r="XBH111" s="1"/>
      <c r="XBI111" s="1"/>
      <c r="XBJ111" s="1"/>
      <c r="XBK111" s="1"/>
      <c r="XBL111" s="1"/>
      <c r="XBM111" s="1"/>
      <c r="XBN111" s="1"/>
      <c r="XBO111" s="1"/>
      <c r="XBP111" s="1"/>
      <c r="XBQ111" s="1"/>
      <c r="XBR111" s="1"/>
      <c r="XBS111" s="1"/>
      <c r="XBT111" s="1"/>
      <c r="XBU111" s="1"/>
      <c r="XBV111" s="1"/>
      <c r="XBW111" s="1"/>
      <c r="XBX111" s="1"/>
      <c r="XBY111" s="1"/>
      <c r="XBZ111" s="1"/>
      <c r="XCA111" s="1"/>
      <c r="XCB111" s="1"/>
      <c r="XCC111" s="1"/>
      <c r="XCD111" s="1"/>
      <c r="XCE111" s="1"/>
      <c r="XCF111" s="1"/>
      <c r="XCG111" s="1"/>
      <c r="XCH111" s="1"/>
      <c r="XCI111" s="1"/>
      <c r="XCJ111" s="1"/>
      <c r="XCK111" s="1"/>
      <c r="XCL111" s="1"/>
      <c r="XCM111" s="1"/>
      <c r="XCN111" s="1"/>
      <c r="XCO111" s="1"/>
      <c r="XCP111" s="1"/>
      <c r="XCQ111" s="1"/>
      <c r="XCR111" s="1"/>
      <c r="XCS111" s="1"/>
      <c r="XCT111" s="1"/>
      <c r="XCU111" s="1"/>
      <c r="XCV111" s="1"/>
      <c r="XCW111" s="1"/>
      <c r="XCX111" s="1"/>
      <c r="XCY111" s="1"/>
      <c r="XCZ111" s="1"/>
      <c r="XDA111" s="1"/>
      <c r="XDB111" s="1"/>
      <c r="XDC111" s="1"/>
      <c r="XDD111" s="1"/>
      <c r="XDE111" s="1"/>
      <c r="XDF111" s="1"/>
      <c r="XDG111" s="1"/>
      <c r="XDH111" s="1"/>
      <c r="XDI111" s="1"/>
      <c r="XDJ111" s="1"/>
      <c r="XDK111" s="1"/>
      <c r="XDL111" s="1"/>
      <c r="XDM111" s="1"/>
      <c r="XDN111" s="1"/>
      <c r="XDO111" s="1"/>
      <c r="XDP111" s="1"/>
      <c r="XDQ111" s="1"/>
      <c r="XDR111" s="1"/>
      <c r="XDS111" s="1"/>
      <c r="XDT111" s="1"/>
      <c r="XDU111" s="1"/>
      <c r="XDV111" s="1"/>
      <c r="XDW111" s="1"/>
      <c r="XDX111" s="1"/>
      <c r="XDY111" s="1"/>
      <c r="XDZ111" s="1"/>
      <c r="XEA111" s="1"/>
      <c r="XEB111" s="1"/>
      <c r="XEC111" s="1"/>
      <c r="XED111" s="1"/>
      <c r="XEE111" s="1"/>
      <c r="XEF111" s="1"/>
      <c r="XEG111" s="1"/>
      <c r="XEH111" s="1"/>
      <c r="XEI111" s="1"/>
      <c r="XEJ111" s="1"/>
      <c r="XEK111" s="1"/>
      <c r="XEL111" s="1"/>
      <c r="XEM111" s="1"/>
      <c r="XEN111" s="1"/>
      <c r="XEO111" s="1"/>
      <c r="XEP111" s="1"/>
      <c r="XEQ111" s="1"/>
      <c r="XER111" s="1"/>
      <c r="XES111" s="1"/>
      <c r="XET111" s="1"/>
      <c r="XEU111" s="1"/>
      <c r="XEV111" s="1"/>
      <c r="XEW111" s="1"/>
      <c r="XEX111" s="1"/>
      <c r="XEY111" s="1"/>
      <c r="XEZ111" s="1"/>
      <c r="XFA111" s="1"/>
      <c r="XFB111" s="1"/>
      <c r="XFC111" s="1"/>
    </row>
    <row r="112" spans="1:150 16226:16383" ht="21" x14ac:dyDescent="0.3">
      <c r="A112" s="130" t="s">
        <v>233</v>
      </c>
      <c r="B112" s="131"/>
      <c r="C112" s="130" t="s">
        <v>90</v>
      </c>
      <c r="D112" s="131"/>
      <c r="E112" s="130">
        <f>E106+E111</f>
        <v>135</v>
      </c>
      <c r="F112" s="131"/>
      <c r="G112" s="130">
        <f>G106+G111</f>
        <v>305694.80135999998</v>
      </c>
      <c r="H112" s="131"/>
    </row>
    <row r="113" spans="1:150 16226:16383" ht="21" x14ac:dyDescent="0.3">
      <c r="A113" s="171" t="s">
        <v>367</v>
      </c>
      <c r="B113" s="172"/>
      <c r="C113" s="172"/>
      <c r="D113" s="172"/>
      <c r="E113" s="172"/>
      <c r="F113" s="172"/>
      <c r="G113" s="172"/>
      <c r="H113" s="145"/>
      <c r="I113" s="1">
        <f>10.764</f>
        <v>10.763999999999999</v>
      </c>
    </row>
    <row r="114" spans="1:150 16226:16383" s="3" customFormat="1" ht="88.5" customHeight="1" x14ac:dyDescent="0.3">
      <c r="A114" s="50" t="s">
        <v>223</v>
      </c>
      <c r="B114" s="31" t="s">
        <v>224</v>
      </c>
      <c r="C114" s="33" t="s">
        <v>225</v>
      </c>
      <c r="D114" s="31" t="s">
        <v>85</v>
      </c>
      <c r="E114" s="31" t="s">
        <v>156</v>
      </c>
      <c r="F114" s="33" t="s">
        <v>226</v>
      </c>
      <c r="G114" s="31" t="s">
        <v>87</v>
      </c>
      <c r="H114" s="31" t="s">
        <v>86</v>
      </c>
      <c r="I114" s="1"/>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c r="BE114" s="1"/>
      <c r="BF114" s="1"/>
      <c r="BG114" s="1"/>
      <c r="BH114" s="1"/>
      <c r="BI114" s="1"/>
      <c r="BJ114" s="1"/>
      <c r="BK114" s="1"/>
      <c r="BL114" s="1"/>
      <c r="BM114" s="1"/>
      <c r="BN114" s="1"/>
      <c r="BO114" s="1"/>
      <c r="BP114" s="1"/>
      <c r="BQ114" s="1"/>
      <c r="BR114" s="1"/>
      <c r="BS114" s="1"/>
      <c r="BT114" s="1"/>
      <c r="BU114" s="1"/>
      <c r="BV114" s="1"/>
      <c r="BW114" s="1"/>
      <c r="BX114" s="1"/>
      <c r="BY114" s="1"/>
      <c r="BZ114" s="1"/>
      <c r="CA114" s="1"/>
      <c r="CB114" s="1"/>
      <c r="CC114" s="1"/>
      <c r="CD114" s="1"/>
      <c r="CE114" s="1"/>
      <c r="CF114" s="1"/>
      <c r="CG114" s="1"/>
      <c r="CH114" s="1"/>
      <c r="CI114" s="1"/>
      <c r="CJ114" s="1"/>
      <c r="CK114" s="1"/>
      <c r="CL114" s="1"/>
      <c r="CM114" s="1"/>
      <c r="CN114" s="1"/>
      <c r="CO114" s="1"/>
      <c r="CP114" s="1"/>
      <c r="CQ114" s="1"/>
      <c r="CR114" s="1"/>
      <c r="CS114" s="1"/>
      <c r="CT114" s="1"/>
      <c r="CU114" s="1"/>
      <c r="CV114" s="1"/>
      <c r="CW114" s="1"/>
      <c r="CX114" s="1"/>
      <c r="CY114" s="1"/>
      <c r="CZ114" s="1"/>
      <c r="DA114" s="1"/>
      <c r="DB114" s="1"/>
      <c r="DC114" s="1"/>
      <c r="DD114" s="1"/>
      <c r="DE114" s="1"/>
      <c r="DF114" s="1"/>
      <c r="DG114" s="1"/>
      <c r="DH114" s="1"/>
      <c r="DI114" s="1"/>
      <c r="DJ114" s="1"/>
      <c r="DK114" s="1"/>
      <c r="DL114" s="1"/>
      <c r="DM114" s="1"/>
      <c r="DN114" s="1"/>
      <c r="DO114" s="1"/>
      <c r="DP114" s="1"/>
      <c r="DQ114" s="1"/>
      <c r="DR114" s="1"/>
      <c r="DS114" s="1"/>
      <c r="DT114" s="1"/>
      <c r="DU114" s="1"/>
      <c r="DV114" s="1"/>
      <c r="DW114" s="1"/>
      <c r="DX114" s="1"/>
      <c r="DY114" s="1"/>
      <c r="DZ114" s="1"/>
      <c r="EA114" s="1"/>
      <c r="EB114" s="1"/>
      <c r="EC114" s="1"/>
      <c r="ED114" s="1"/>
      <c r="EE114" s="1"/>
      <c r="EF114" s="1"/>
      <c r="EG114" s="1"/>
      <c r="EH114" s="1"/>
      <c r="EI114" s="1"/>
      <c r="EJ114" s="1"/>
      <c r="EK114" s="1"/>
      <c r="EL114" s="1"/>
      <c r="EM114" s="1"/>
      <c r="EN114" s="1"/>
      <c r="EO114" s="1"/>
      <c r="EP114" s="1"/>
      <c r="EQ114" s="1"/>
      <c r="ER114" s="1"/>
      <c r="ES114" s="1"/>
      <c r="ET114" s="1"/>
      <c r="WZB114" s="1"/>
      <c r="WZC114" s="1"/>
      <c r="WZD114" s="1"/>
      <c r="WZE114" s="1"/>
      <c r="WZF114" s="1"/>
      <c r="WZG114" s="1"/>
      <c r="WZH114" s="1"/>
      <c r="WZI114" s="1"/>
      <c r="WZJ114" s="1"/>
      <c r="WZK114" s="1"/>
      <c r="WZL114" s="1"/>
      <c r="WZM114" s="1"/>
      <c r="WZN114" s="1"/>
      <c r="WZO114" s="1"/>
      <c r="WZP114" s="1"/>
      <c r="WZQ114" s="1"/>
      <c r="WZR114" s="1"/>
      <c r="WZS114" s="1"/>
      <c r="WZT114" s="1"/>
      <c r="WZU114" s="1"/>
      <c r="WZV114" s="1"/>
      <c r="WZW114" s="1"/>
      <c r="WZX114" s="1"/>
      <c r="WZY114" s="1"/>
      <c r="WZZ114" s="1"/>
      <c r="XAA114" s="1"/>
      <c r="XAB114" s="1"/>
      <c r="XAC114" s="1"/>
      <c r="XAD114" s="1"/>
      <c r="XAE114" s="1"/>
      <c r="XAF114" s="1"/>
      <c r="XAG114" s="1"/>
      <c r="XAH114" s="1"/>
      <c r="XAI114" s="1"/>
      <c r="XAJ114" s="1"/>
      <c r="XAK114" s="1"/>
      <c r="XAL114" s="1"/>
      <c r="XAM114" s="1"/>
      <c r="XAN114" s="1"/>
      <c r="XAO114" s="1"/>
      <c r="XAP114" s="1"/>
      <c r="XAQ114" s="1"/>
      <c r="XAR114" s="1"/>
      <c r="XAS114" s="1"/>
      <c r="XAT114" s="1"/>
      <c r="XAU114" s="1"/>
      <c r="XAV114" s="1"/>
      <c r="XAW114" s="1"/>
      <c r="XAX114" s="1"/>
      <c r="XAY114" s="1"/>
      <c r="XAZ114" s="1"/>
      <c r="XBA114" s="1"/>
      <c r="XBB114" s="1"/>
      <c r="XBC114" s="1"/>
      <c r="XBD114" s="1"/>
      <c r="XBE114" s="1"/>
      <c r="XBF114" s="1"/>
      <c r="XBG114" s="1"/>
      <c r="XBH114" s="1"/>
      <c r="XBI114" s="1"/>
      <c r="XBJ114" s="1"/>
      <c r="XBK114" s="1"/>
      <c r="XBL114" s="1"/>
      <c r="XBM114" s="1"/>
      <c r="XBN114" s="1"/>
      <c r="XBO114" s="1"/>
      <c r="XBP114" s="1"/>
      <c r="XBQ114" s="1"/>
      <c r="XBR114" s="1"/>
      <c r="XBS114" s="1"/>
      <c r="XBT114" s="1"/>
      <c r="XBU114" s="1"/>
      <c r="XBV114" s="1"/>
      <c r="XBW114" s="1"/>
      <c r="XBX114" s="1"/>
      <c r="XBY114" s="1"/>
      <c r="XBZ114" s="1"/>
      <c r="XCA114" s="1"/>
      <c r="XCB114" s="1"/>
      <c r="XCC114" s="1"/>
      <c r="XCD114" s="1"/>
      <c r="XCE114" s="1"/>
      <c r="XCF114" s="1"/>
      <c r="XCG114" s="1"/>
      <c r="XCH114" s="1"/>
      <c r="XCI114" s="1"/>
      <c r="XCJ114" s="1"/>
      <c r="XCK114" s="1"/>
      <c r="XCL114" s="1"/>
      <c r="XCM114" s="1"/>
      <c r="XCN114" s="1"/>
      <c r="XCO114" s="1"/>
      <c r="XCP114" s="1"/>
      <c r="XCQ114" s="1"/>
      <c r="XCR114" s="1"/>
      <c r="XCS114" s="1"/>
      <c r="XCT114" s="1"/>
      <c r="XCU114" s="1"/>
      <c r="XCV114" s="1"/>
      <c r="XCW114" s="1"/>
      <c r="XCX114" s="1"/>
      <c r="XCY114" s="1"/>
      <c r="XCZ114" s="1"/>
      <c r="XDA114" s="1"/>
      <c r="XDB114" s="1"/>
      <c r="XDC114" s="1"/>
      <c r="XDD114" s="1"/>
      <c r="XDE114" s="1"/>
      <c r="XDF114" s="1"/>
      <c r="XDG114" s="1"/>
      <c r="XDH114" s="1"/>
      <c r="XDI114" s="1"/>
      <c r="XDJ114" s="1"/>
      <c r="XDK114" s="1"/>
      <c r="XDL114" s="1"/>
      <c r="XDM114" s="1"/>
      <c r="XDN114" s="1"/>
      <c r="XDO114" s="1"/>
      <c r="XDP114" s="1"/>
      <c r="XDQ114" s="1"/>
      <c r="XDR114" s="1"/>
      <c r="XDS114" s="1"/>
      <c r="XDT114" s="1"/>
      <c r="XDU114" s="1"/>
      <c r="XDV114" s="1"/>
      <c r="XDW114" s="1"/>
      <c r="XDX114" s="1"/>
      <c r="XDY114" s="1"/>
      <c r="XDZ114" s="1"/>
      <c r="XEA114" s="1"/>
      <c r="XEB114" s="1"/>
      <c r="XEC114" s="1"/>
      <c r="XED114" s="1"/>
      <c r="XEE114" s="1"/>
      <c r="XEF114" s="1"/>
      <c r="XEG114" s="1"/>
      <c r="XEH114" s="1"/>
      <c r="XEI114" s="1"/>
      <c r="XEJ114" s="1"/>
      <c r="XEK114" s="1"/>
      <c r="XEL114" s="1"/>
      <c r="XEM114" s="1"/>
      <c r="XEN114" s="1"/>
      <c r="XEO114" s="1"/>
      <c r="XEP114" s="1"/>
      <c r="XEQ114" s="1"/>
      <c r="XER114" s="1"/>
      <c r="XES114" s="1"/>
      <c r="XET114" s="1"/>
      <c r="XEU114" s="1"/>
      <c r="XEV114" s="1"/>
      <c r="XEW114" s="1"/>
      <c r="XEX114" s="1"/>
      <c r="XEY114" s="1"/>
      <c r="XEZ114" s="1"/>
      <c r="XFA114" s="1"/>
      <c r="XFB114" s="1"/>
      <c r="XFC114" s="1"/>
    </row>
    <row r="115" spans="1:150 16226:16383" s="3" customFormat="1" ht="21" x14ac:dyDescent="0.3">
      <c r="A115" s="166" t="s">
        <v>363</v>
      </c>
      <c r="B115" s="167"/>
      <c r="C115" s="167"/>
      <c r="D115" s="167"/>
      <c r="E115" s="167"/>
      <c r="F115" s="167"/>
      <c r="G115" s="167"/>
      <c r="H115" s="168"/>
      <c r="I115" s="1"/>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c r="BE115" s="1"/>
      <c r="BF115" s="1"/>
      <c r="BG115" s="1"/>
      <c r="BH115" s="1"/>
      <c r="BI115" s="1"/>
      <c r="BJ115" s="1"/>
      <c r="BK115" s="1"/>
      <c r="BL115" s="1"/>
      <c r="BM115" s="1"/>
      <c r="BN115" s="1"/>
      <c r="BO115" s="1"/>
      <c r="BP115" s="1"/>
      <c r="BQ115" s="1"/>
      <c r="BR115" s="1"/>
      <c r="BS115" s="1"/>
      <c r="BT115" s="1"/>
      <c r="BU115" s="1"/>
      <c r="BV115" s="1"/>
      <c r="BW115" s="1"/>
      <c r="BX115" s="1"/>
      <c r="BY115" s="1"/>
      <c r="BZ115" s="1"/>
      <c r="CA115" s="1"/>
      <c r="CB115" s="1"/>
      <c r="CC115" s="1"/>
      <c r="CD115" s="1"/>
      <c r="CE115" s="1"/>
      <c r="CF115" s="1"/>
      <c r="CG115" s="1"/>
      <c r="CH115" s="1"/>
      <c r="CI115" s="1"/>
      <c r="CJ115" s="1"/>
      <c r="CK115" s="1"/>
      <c r="CL115" s="1"/>
      <c r="CM115" s="1"/>
      <c r="CN115" s="1"/>
      <c r="CO115" s="1"/>
      <c r="CP115" s="1"/>
      <c r="CQ115" s="1"/>
      <c r="CR115" s="1"/>
      <c r="CS115" s="1"/>
      <c r="CT115" s="1"/>
      <c r="CU115" s="1"/>
      <c r="CV115" s="1"/>
      <c r="CW115" s="1"/>
      <c r="CX115" s="1"/>
      <c r="CY115" s="1"/>
      <c r="CZ115" s="1"/>
      <c r="DA115" s="1"/>
      <c r="DB115" s="1"/>
      <c r="DC115" s="1"/>
      <c r="DD115" s="1"/>
      <c r="DE115" s="1"/>
      <c r="DF115" s="1"/>
      <c r="DG115" s="1"/>
      <c r="DH115" s="1"/>
      <c r="DI115" s="1"/>
      <c r="DJ115" s="1"/>
      <c r="DK115" s="1"/>
      <c r="DL115" s="1"/>
      <c r="DM115" s="1"/>
      <c r="DN115" s="1"/>
      <c r="DO115" s="1"/>
      <c r="DP115" s="1"/>
      <c r="DQ115" s="1"/>
      <c r="DR115" s="1"/>
      <c r="DS115" s="1"/>
      <c r="DT115" s="1"/>
      <c r="DU115" s="1"/>
      <c r="DV115" s="1"/>
      <c r="DW115" s="1"/>
      <c r="DX115" s="1"/>
      <c r="DY115" s="1"/>
      <c r="DZ115" s="1"/>
      <c r="EA115" s="1"/>
      <c r="EB115" s="1"/>
      <c r="EC115" s="1"/>
      <c r="ED115" s="1"/>
      <c r="EE115" s="1"/>
      <c r="EF115" s="1"/>
      <c r="EG115" s="1"/>
      <c r="EH115" s="1"/>
      <c r="EI115" s="1"/>
      <c r="EJ115" s="1"/>
      <c r="EK115" s="1"/>
      <c r="EL115" s="1"/>
      <c r="EM115" s="1"/>
      <c r="EN115" s="1"/>
      <c r="EO115" s="1"/>
      <c r="EP115" s="1"/>
      <c r="EQ115" s="1"/>
      <c r="ER115" s="1"/>
      <c r="ES115" s="1"/>
      <c r="ET115" s="1"/>
      <c r="WZB115" s="1"/>
      <c r="WZC115" s="1"/>
      <c r="WZD115" s="1"/>
      <c r="WZE115" s="1"/>
      <c r="WZF115" s="1"/>
      <c r="WZG115" s="1"/>
      <c r="WZH115" s="1"/>
      <c r="WZI115" s="1"/>
      <c r="WZJ115" s="1"/>
      <c r="WZK115" s="1"/>
      <c r="WZL115" s="1"/>
      <c r="WZM115" s="1"/>
      <c r="WZN115" s="1"/>
      <c r="WZO115" s="1"/>
      <c r="WZP115" s="1"/>
      <c r="WZQ115" s="1"/>
      <c r="WZR115" s="1"/>
      <c r="WZS115" s="1"/>
      <c r="WZT115" s="1"/>
      <c r="WZU115" s="1"/>
      <c r="WZV115" s="1"/>
      <c r="WZW115" s="1"/>
      <c r="WZX115" s="1"/>
      <c r="WZY115" s="1"/>
      <c r="WZZ115" s="1"/>
      <c r="XAA115" s="1"/>
      <c r="XAB115" s="1"/>
      <c r="XAC115" s="1"/>
      <c r="XAD115" s="1"/>
      <c r="XAE115" s="1"/>
      <c r="XAF115" s="1"/>
      <c r="XAG115" s="1"/>
      <c r="XAH115" s="1"/>
      <c r="XAI115" s="1"/>
      <c r="XAJ115" s="1"/>
      <c r="XAK115" s="1"/>
      <c r="XAL115" s="1"/>
      <c r="XAM115" s="1"/>
      <c r="XAN115" s="1"/>
      <c r="XAO115" s="1"/>
      <c r="XAP115" s="1"/>
      <c r="XAQ115" s="1"/>
      <c r="XAR115" s="1"/>
      <c r="XAS115" s="1"/>
      <c r="XAT115" s="1"/>
      <c r="XAU115" s="1"/>
      <c r="XAV115" s="1"/>
      <c r="XAW115" s="1"/>
      <c r="XAX115" s="1"/>
      <c r="XAY115" s="1"/>
      <c r="XAZ115" s="1"/>
      <c r="XBA115" s="1"/>
      <c r="XBB115" s="1"/>
      <c r="XBC115" s="1"/>
      <c r="XBD115" s="1"/>
      <c r="XBE115" s="1"/>
      <c r="XBF115" s="1"/>
      <c r="XBG115" s="1"/>
      <c r="XBH115" s="1"/>
      <c r="XBI115" s="1"/>
      <c r="XBJ115" s="1"/>
      <c r="XBK115" s="1"/>
      <c r="XBL115" s="1"/>
      <c r="XBM115" s="1"/>
      <c r="XBN115" s="1"/>
      <c r="XBO115" s="1"/>
      <c r="XBP115" s="1"/>
      <c r="XBQ115" s="1"/>
      <c r="XBR115" s="1"/>
      <c r="XBS115" s="1"/>
      <c r="XBT115" s="1"/>
      <c r="XBU115" s="1"/>
      <c r="XBV115" s="1"/>
      <c r="XBW115" s="1"/>
      <c r="XBX115" s="1"/>
      <c r="XBY115" s="1"/>
      <c r="XBZ115" s="1"/>
      <c r="XCA115" s="1"/>
      <c r="XCB115" s="1"/>
      <c r="XCC115" s="1"/>
      <c r="XCD115" s="1"/>
      <c r="XCE115" s="1"/>
      <c r="XCF115" s="1"/>
      <c r="XCG115" s="1"/>
      <c r="XCH115" s="1"/>
      <c r="XCI115" s="1"/>
      <c r="XCJ115" s="1"/>
      <c r="XCK115" s="1"/>
      <c r="XCL115" s="1"/>
      <c r="XCM115" s="1"/>
      <c r="XCN115" s="1"/>
      <c r="XCO115" s="1"/>
      <c r="XCP115" s="1"/>
      <c r="XCQ115" s="1"/>
      <c r="XCR115" s="1"/>
      <c r="XCS115" s="1"/>
      <c r="XCT115" s="1"/>
      <c r="XCU115" s="1"/>
      <c r="XCV115" s="1"/>
      <c r="XCW115" s="1"/>
      <c r="XCX115" s="1"/>
      <c r="XCY115" s="1"/>
      <c r="XCZ115" s="1"/>
      <c r="XDA115" s="1"/>
      <c r="XDB115" s="1"/>
      <c r="XDC115" s="1"/>
      <c r="XDD115" s="1"/>
      <c r="XDE115" s="1"/>
      <c r="XDF115" s="1"/>
      <c r="XDG115" s="1"/>
      <c r="XDH115" s="1"/>
      <c r="XDI115" s="1"/>
      <c r="XDJ115" s="1"/>
      <c r="XDK115" s="1"/>
      <c r="XDL115" s="1"/>
      <c r="XDM115" s="1"/>
      <c r="XDN115" s="1"/>
      <c r="XDO115" s="1"/>
      <c r="XDP115" s="1"/>
      <c r="XDQ115" s="1"/>
      <c r="XDR115" s="1"/>
      <c r="XDS115" s="1"/>
      <c r="XDT115" s="1"/>
      <c r="XDU115" s="1"/>
      <c r="XDV115" s="1"/>
      <c r="XDW115" s="1"/>
      <c r="XDX115" s="1"/>
      <c r="XDY115" s="1"/>
      <c r="XDZ115" s="1"/>
      <c r="XEA115" s="1"/>
      <c r="XEB115" s="1"/>
      <c r="XEC115" s="1"/>
      <c r="XED115" s="1"/>
      <c r="XEE115" s="1"/>
      <c r="XEF115" s="1"/>
      <c r="XEG115" s="1"/>
      <c r="XEH115" s="1"/>
      <c r="XEI115" s="1"/>
      <c r="XEJ115" s="1"/>
      <c r="XEK115" s="1"/>
      <c r="XEL115" s="1"/>
      <c r="XEM115" s="1"/>
      <c r="XEN115" s="1"/>
      <c r="XEO115" s="1"/>
      <c r="XEP115" s="1"/>
      <c r="XEQ115" s="1"/>
      <c r="XER115" s="1"/>
      <c r="XES115" s="1"/>
      <c r="XET115" s="1"/>
      <c r="XEU115" s="1"/>
      <c r="XEV115" s="1"/>
      <c r="XEW115" s="1"/>
      <c r="XEX115" s="1"/>
      <c r="XEY115" s="1"/>
      <c r="XEZ115" s="1"/>
      <c r="XFA115" s="1"/>
      <c r="XFB115" s="1"/>
      <c r="XFC115" s="1"/>
    </row>
    <row r="116" spans="1:150 16226:16383" s="3" customFormat="1" ht="21" x14ac:dyDescent="0.3">
      <c r="A116" s="136" t="s">
        <v>341</v>
      </c>
      <c r="B116" s="137"/>
      <c r="C116" s="137"/>
      <c r="D116" s="137"/>
      <c r="E116" s="137"/>
      <c r="F116" s="137"/>
      <c r="G116" s="137"/>
      <c r="H116" s="138"/>
      <c r="I116" s="1" t="s">
        <v>325</v>
      </c>
      <c r="J116" s="1">
        <f>1</f>
        <v>1</v>
      </c>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c r="BE116" s="1"/>
      <c r="BF116" s="1"/>
      <c r="BG116" s="1"/>
      <c r="BH116" s="1"/>
      <c r="BI116" s="1"/>
      <c r="BJ116" s="1"/>
      <c r="BK116" s="1"/>
      <c r="BL116" s="1"/>
      <c r="BM116" s="1"/>
      <c r="BN116" s="1"/>
      <c r="BO116" s="1"/>
      <c r="BP116" s="1"/>
      <c r="BQ116" s="1"/>
      <c r="BR116" s="1"/>
      <c r="BS116" s="1"/>
      <c r="BT116" s="1"/>
      <c r="BU116" s="1"/>
      <c r="BV116" s="1"/>
      <c r="BW116" s="1"/>
      <c r="BX116" s="1"/>
      <c r="BY116" s="1"/>
      <c r="BZ116" s="1"/>
      <c r="CA116" s="1"/>
      <c r="CB116" s="1"/>
      <c r="CC116" s="1"/>
      <c r="CD116" s="1"/>
      <c r="CE116" s="1"/>
      <c r="CF116" s="1"/>
      <c r="CG116" s="1"/>
      <c r="CH116" s="1"/>
      <c r="CI116" s="1"/>
      <c r="CJ116" s="1"/>
      <c r="CK116" s="1"/>
      <c r="CL116" s="1"/>
      <c r="CM116" s="1"/>
      <c r="CN116" s="1"/>
      <c r="CO116" s="1"/>
      <c r="CP116" s="1"/>
      <c r="CQ116" s="1"/>
      <c r="CR116" s="1"/>
      <c r="CS116" s="1"/>
      <c r="CT116" s="1"/>
      <c r="CU116" s="1"/>
      <c r="CV116" s="1"/>
      <c r="CW116" s="1"/>
      <c r="CX116" s="1"/>
      <c r="CY116" s="1"/>
      <c r="CZ116" s="1"/>
      <c r="DA116" s="1"/>
      <c r="DB116" s="1"/>
      <c r="DC116" s="1"/>
      <c r="DD116" s="1"/>
      <c r="DE116" s="1"/>
      <c r="DF116" s="1"/>
      <c r="DG116" s="1"/>
      <c r="DH116" s="1"/>
      <c r="DI116" s="1"/>
      <c r="DJ116" s="1"/>
      <c r="DK116" s="1"/>
      <c r="DL116" s="1"/>
      <c r="DM116" s="1"/>
      <c r="DN116" s="1"/>
      <c r="DO116" s="1"/>
      <c r="DP116" s="1"/>
      <c r="DQ116" s="1"/>
      <c r="DR116" s="1"/>
      <c r="DS116" s="1"/>
      <c r="DT116" s="1"/>
      <c r="DU116" s="1"/>
      <c r="DV116" s="1"/>
      <c r="DW116" s="1"/>
      <c r="DX116" s="1"/>
      <c r="DY116" s="1"/>
      <c r="DZ116" s="1"/>
      <c r="EA116" s="1"/>
      <c r="EB116" s="1"/>
      <c r="EC116" s="1"/>
      <c r="ED116" s="1"/>
      <c r="EE116" s="1"/>
      <c r="EF116" s="1"/>
      <c r="EG116" s="1"/>
      <c r="EH116" s="1"/>
      <c r="EI116" s="1"/>
      <c r="EJ116" s="1"/>
      <c r="EK116" s="1"/>
      <c r="EL116" s="1"/>
      <c r="EM116" s="1"/>
      <c r="EN116" s="1"/>
      <c r="EO116" s="1"/>
      <c r="EP116" s="1"/>
      <c r="EQ116" s="1"/>
      <c r="ER116" s="1"/>
      <c r="ES116" s="1"/>
      <c r="ET116" s="1"/>
      <c r="WZB116" s="1"/>
      <c r="WZC116" s="1"/>
      <c r="WZD116" s="1"/>
      <c r="WZE116" s="1"/>
      <c r="WZF116" s="1"/>
      <c r="WZG116" s="1"/>
      <c r="WZH116" s="1"/>
      <c r="WZI116" s="1"/>
      <c r="WZJ116" s="1"/>
      <c r="WZK116" s="1"/>
      <c r="WZL116" s="1"/>
      <c r="WZM116" s="1"/>
      <c r="WZN116" s="1"/>
      <c r="WZO116" s="1"/>
      <c r="WZP116" s="1"/>
      <c r="WZQ116" s="1"/>
      <c r="WZR116" s="1"/>
      <c r="WZS116" s="1"/>
      <c r="WZT116" s="1"/>
      <c r="WZU116" s="1"/>
      <c r="WZV116" s="1"/>
      <c r="WZW116" s="1"/>
      <c r="WZX116" s="1"/>
      <c r="WZY116" s="1"/>
      <c r="WZZ116" s="1"/>
      <c r="XAA116" s="1"/>
      <c r="XAB116" s="1"/>
      <c r="XAC116" s="1"/>
      <c r="XAD116" s="1"/>
      <c r="XAE116" s="1"/>
      <c r="XAF116" s="1"/>
      <c r="XAG116" s="1"/>
      <c r="XAH116" s="1"/>
      <c r="XAI116" s="1"/>
      <c r="XAJ116" s="1"/>
      <c r="XAK116" s="1"/>
      <c r="XAL116" s="1"/>
      <c r="XAM116" s="1"/>
      <c r="XAN116" s="1"/>
      <c r="XAO116" s="1"/>
      <c r="XAP116" s="1"/>
      <c r="XAQ116" s="1"/>
      <c r="XAR116" s="1"/>
      <c r="XAS116" s="1"/>
      <c r="XAT116" s="1"/>
      <c r="XAU116" s="1"/>
      <c r="XAV116" s="1"/>
      <c r="XAW116" s="1"/>
      <c r="XAX116" s="1"/>
      <c r="XAY116" s="1"/>
      <c r="XAZ116" s="1"/>
      <c r="XBA116" s="1"/>
      <c r="XBB116" s="1"/>
      <c r="XBC116" s="1"/>
      <c r="XBD116" s="1"/>
      <c r="XBE116" s="1"/>
      <c r="XBF116" s="1"/>
      <c r="XBG116" s="1"/>
      <c r="XBH116" s="1"/>
      <c r="XBI116" s="1"/>
      <c r="XBJ116" s="1"/>
      <c r="XBK116" s="1"/>
      <c r="XBL116" s="1"/>
      <c r="XBM116" s="1"/>
      <c r="XBN116" s="1"/>
      <c r="XBO116" s="1"/>
      <c r="XBP116" s="1"/>
      <c r="XBQ116" s="1"/>
      <c r="XBR116" s="1"/>
      <c r="XBS116" s="1"/>
      <c r="XBT116" s="1"/>
      <c r="XBU116" s="1"/>
      <c r="XBV116" s="1"/>
      <c r="XBW116" s="1"/>
      <c r="XBX116" s="1"/>
      <c r="XBY116" s="1"/>
      <c r="XBZ116" s="1"/>
      <c r="XCA116" s="1"/>
      <c r="XCB116" s="1"/>
      <c r="XCC116" s="1"/>
      <c r="XCD116" s="1"/>
      <c r="XCE116" s="1"/>
      <c r="XCF116" s="1"/>
      <c r="XCG116" s="1"/>
      <c r="XCH116" s="1"/>
      <c r="XCI116" s="1"/>
      <c r="XCJ116" s="1"/>
      <c r="XCK116" s="1"/>
      <c r="XCL116" s="1"/>
      <c r="XCM116" s="1"/>
      <c r="XCN116" s="1"/>
      <c r="XCO116" s="1"/>
      <c r="XCP116" s="1"/>
      <c r="XCQ116" s="1"/>
      <c r="XCR116" s="1"/>
      <c r="XCS116" s="1"/>
      <c r="XCT116" s="1"/>
      <c r="XCU116" s="1"/>
      <c r="XCV116" s="1"/>
      <c r="XCW116" s="1"/>
      <c r="XCX116" s="1"/>
      <c r="XCY116" s="1"/>
      <c r="XCZ116" s="1"/>
      <c r="XDA116" s="1"/>
      <c r="XDB116" s="1"/>
      <c r="XDC116" s="1"/>
      <c r="XDD116" s="1"/>
      <c r="XDE116" s="1"/>
      <c r="XDF116" s="1"/>
      <c r="XDG116" s="1"/>
      <c r="XDH116" s="1"/>
      <c r="XDI116" s="1"/>
      <c r="XDJ116" s="1"/>
      <c r="XDK116" s="1"/>
      <c r="XDL116" s="1"/>
      <c r="XDM116" s="1"/>
      <c r="XDN116" s="1"/>
      <c r="XDO116" s="1"/>
      <c r="XDP116" s="1"/>
      <c r="XDQ116" s="1"/>
      <c r="XDR116" s="1"/>
      <c r="XDS116" s="1"/>
      <c r="XDT116" s="1"/>
      <c r="XDU116" s="1"/>
      <c r="XDV116" s="1"/>
      <c r="XDW116" s="1"/>
      <c r="XDX116" s="1"/>
      <c r="XDY116" s="1"/>
      <c r="XDZ116" s="1"/>
      <c r="XEA116" s="1"/>
      <c r="XEB116" s="1"/>
      <c r="XEC116" s="1"/>
      <c r="XED116" s="1"/>
      <c r="XEE116" s="1"/>
      <c r="XEF116" s="1"/>
      <c r="XEG116" s="1"/>
      <c r="XEH116" s="1"/>
      <c r="XEI116" s="1"/>
      <c r="XEJ116" s="1"/>
      <c r="XEK116" s="1"/>
      <c r="XEL116" s="1"/>
      <c r="XEM116" s="1"/>
      <c r="XEN116" s="1"/>
      <c r="XEO116" s="1"/>
      <c r="XEP116" s="1"/>
      <c r="XEQ116" s="1"/>
      <c r="XER116" s="1"/>
      <c r="XES116" s="1"/>
      <c r="XET116" s="1"/>
      <c r="XEU116" s="1"/>
      <c r="XEV116" s="1"/>
      <c r="XEW116" s="1"/>
      <c r="XEX116" s="1"/>
      <c r="XEY116" s="1"/>
      <c r="XEZ116" s="1"/>
      <c r="XFA116" s="1"/>
      <c r="XFB116" s="1"/>
      <c r="XFC116" s="1"/>
    </row>
    <row r="117" spans="1:150 16226:16383" s="3" customFormat="1" ht="21" x14ac:dyDescent="0.3">
      <c r="A117" s="136" t="s">
        <v>368</v>
      </c>
      <c r="B117" s="137"/>
      <c r="C117" s="137"/>
      <c r="D117" s="137"/>
      <c r="E117" s="137"/>
      <c r="F117" s="137"/>
      <c r="G117" s="137"/>
      <c r="H117" s="138"/>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c r="BE117" s="1"/>
      <c r="BF117" s="1"/>
      <c r="BG117" s="1"/>
      <c r="BH117" s="1"/>
      <c r="BI117" s="1"/>
      <c r="BJ117" s="1"/>
      <c r="BK117" s="1"/>
      <c r="BL117" s="1"/>
      <c r="BM117" s="1"/>
      <c r="BN117" s="1"/>
      <c r="BO117" s="1"/>
      <c r="BP117" s="1"/>
      <c r="BQ117" s="1"/>
      <c r="BR117" s="1"/>
      <c r="BS117" s="1"/>
      <c r="BT117" s="1"/>
      <c r="BU117" s="1"/>
      <c r="BV117" s="1"/>
      <c r="BW117" s="1"/>
      <c r="BX117" s="1"/>
      <c r="BY117" s="1"/>
      <c r="BZ117" s="1"/>
      <c r="CA117" s="1"/>
      <c r="CB117" s="1"/>
      <c r="CC117" s="1"/>
      <c r="CD117" s="1"/>
      <c r="CE117" s="1"/>
      <c r="CF117" s="1"/>
      <c r="CG117" s="1"/>
      <c r="CH117" s="1"/>
      <c r="CI117" s="1"/>
      <c r="CJ117" s="1"/>
      <c r="CK117" s="1"/>
      <c r="CL117" s="1"/>
      <c r="CM117" s="1"/>
      <c r="CN117" s="1"/>
      <c r="CO117" s="1"/>
      <c r="CP117" s="1"/>
      <c r="CQ117" s="1"/>
      <c r="CR117" s="1"/>
      <c r="CS117" s="1"/>
      <c r="CT117" s="1"/>
      <c r="CU117" s="1"/>
      <c r="CV117" s="1"/>
      <c r="CW117" s="1"/>
      <c r="CX117" s="1"/>
      <c r="CY117" s="1"/>
      <c r="CZ117" s="1"/>
      <c r="DA117" s="1"/>
      <c r="DB117" s="1"/>
      <c r="DC117" s="1"/>
      <c r="DD117" s="1"/>
      <c r="DE117" s="1"/>
      <c r="DF117" s="1"/>
      <c r="DG117" s="1"/>
      <c r="DH117" s="1"/>
      <c r="DI117" s="1"/>
      <c r="DJ117" s="1"/>
      <c r="DK117" s="1"/>
      <c r="DL117" s="1"/>
      <c r="DM117" s="1"/>
      <c r="DN117" s="1"/>
      <c r="DO117" s="1"/>
      <c r="DP117" s="1"/>
      <c r="DQ117" s="1"/>
      <c r="DR117" s="1"/>
      <c r="DS117" s="1"/>
      <c r="DT117" s="1"/>
      <c r="DU117" s="1"/>
      <c r="DV117" s="1"/>
      <c r="DW117" s="1"/>
      <c r="DX117" s="1"/>
      <c r="DY117" s="1"/>
      <c r="DZ117" s="1"/>
      <c r="EA117" s="1"/>
      <c r="EB117" s="1"/>
      <c r="EC117" s="1"/>
      <c r="ED117" s="1"/>
      <c r="EE117" s="1"/>
      <c r="EF117" s="1"/>
      <c r="EG117" s="1"/>
      <c r="EH117" s="1"/>
      <c r="EI117" s="1"/>
      <c r="EJ117" s="1"/>
      <c r="EK117" s="1"/>
      <c r="EL117" s="1"/>
      <c r="EM117" s="1"/>
      <c r="EN117" s="1"/>
      <c r="EO117" s="1"/>
      <c r="EP117" s="1"/>
      <c r="EQ117" s="1"/>
      <c r="ER117" s="1"/>
      <c r="ES117" s="1"/>
      <c r="ET117" s="1"/>
      <c r="WZB117" s="1"/>
      <c r="WZC117" s="1"/>
      <c r="WZD117" s="1"/>
      <c r="WZE117" s="1"/>
      <c r="WZF117" s="1"/>
      <c r="WZG117" s="1"/>
      <c r="WZH117" s="1"/>
      <c r="WZI117" s="1"/>
      <c r="WZJ117" s="1"/>
      <c r="WZK117" s="1"/>
      <c r="WZL117" s="1"/>
      <c r="WZM117" s="1"/>
      <c r="WZN117" s="1"/>
      <c r="WZO117" s="1"/>
      <c r="WZP117" s="1"/>
      <c r="WZQ117" s="1"/>
      <c r="WZR117" s="1"/>
      <c r="WZS117" s="1"/>
      <c r="WZT117" s="1"/>
      <c r="WZU117" s="1"/>
      <c r="WZV117" s="1"/>
      <c r="WZW117" s="1"/>
      <c r="WZX117" s="1"/>
      <c r="WZY117" s="1"/>
      <c r="WZZ117" s="1"/>
      <c r="XAA117" s="1"/>
      <c r="XAB117" s="1"/>
      <c r="XAC117" s="1"/>
      <c r="XAD117" s="1"/>
      <c r="XAE117" s="1"/>
      <c r="XAF117" s="1"/>
      <c r="XAG117" s="1"/>
      <c r="XAH117" s="1"/>
      <c r="XAI117" s="1"/>
      <c r="XAJ117" s="1"/>
      <c r="XAK117" s="1"/>
      <c r="XAL117" s="1"/>
      <c r="XAM117" s="1"/>
      <c r="XAN117" s="1"/>
      <c r="XAO117" s="1"/>
      <c r="XAP117" s="1"/>
      <c r="XAQ117" s="1"/>
      <c r="XAR117" s="1"/>
      <c r="XAS117" s="1"/>
      <c r="XAT117" s="1"/>
      <c r="XAU117" s="1"/>
      <c r="XAV117" s="1"/>
      <c r="XAW117" s="1"/>
      <c r="XAX117" s="1"/>
      <c r="XAY117" s="1"/>
      <c r="XAZ117" s="1"/>
      <c r="XBA117" s="1"/>
      <c r="XBB117" s="1"/>
      <c r="XBC117" s="1"/>
      <c r="XBD117" s="1"/>
      <c r="XBE117" s="1"/>
      <c r="XBF117" s="1"/>
      <c r="XBG117" s="1"/>
      <c r="XBH117" s="1"/>
      <c r="XBI117" s="1"/>
      <c r="XBJ117" s="1"/>
      <c r="XBK117" s="1"/>
      <c r="XBL117" s="1"/>
      <c r="XBM117" s="1"/>
      <c r="XBN117" s="1"/>
      <c r="XBO117" s="1"/>
      <c r="XBP117" s="1"/>
      <c r="XBQ117" s="1"/>
      <c r="XBR117" s="1"/>
      <c r="XBS117" s="1"/>
      <c r="XBT117" s="1"/>
      <c r="XBU117" s="1"/>
      <c r="XBV117" s="1"/>
      <c r="XBW117" s="1"/>
      <c r="XBX117" s="1"/>
      <c r="XBY117" s="1"/>
      <c r="XBZ117" s="1"/>
      <c r="XCA117" s="1"/>
      <c r="XCB117" s="1"/>
      <c r="XCC117" s="1"/>
      <c r="XCD117" s="1"/>
      <c r="XCE117" s="1"/>
      <c r="XCF117" s="1"/>
      <c r="XCG117" s="1"/>
      <c r="XCH117" s="1"/>
      <c r="XCI117" s="1"/>
      <c r="XCJ117" s="1"/>
      <c r="XCK117" s="1"/>
      <c r="XCL117" s="1"/>
      <c r="XCM117" s="1"/>
      <c r="XCN117" s="1"/>
      <c r="XCO117" s="1"/>
      <c r="XCP117" s="1"/>
      <c r="XCQ117" s="1"/>
      <c r="XCR117" s="1"/>
      <c r="XCS117" s="1"/>
      <c r="XCT117" s="1"/>
      <c r="XCU117" s="1"/>
      <c r="XCV117" s="1"/>
      <c r="XCW117" s="1"/>
      <c r="XCX117" s="1"/>
      <c r="XCY117" s="1"/>
      <c r="XCZ117" s="1"/>
      <c r="XDA117" s="1"/>
      <c r="XDB117" s="1"/>
      <c r="XDC117" s="1"/>
      <c r="XDD117" s="1"/>
      <c r="XDE117" s="1"/>
      <c r="XDF117" s="1"/>
      <c r="XDG117" s="1"/>
      <c r="XDH117" s="1"/>
      <c r="XDI117" s="1"/>
      <c r="XDJ117" s="1"/>
      <c r="XDK117" s="1"/>
      <c r="XDL117" s="1"/>
      <c r="XDM117" s="1"/>
      <c r="XDN117" s="1"/>
      <c r="XDO117" s="1"/>
      <c r="XDP117" s="1"/>
      <c r="XDQ117" s="1"/>
      <c r="XDR117" s="1"/>
      <c r="XDS117" s="1"/>
      <c r="XDT117" s="1"/>
      <c r="XDU117" s="1"/>
      <c r="XDV117" s="1"/>
      <c r="XDW117" s="1"/>
      <c r="XDX117" s="1"/>
      <c r="XDY117" s="1"/>
      <c r="XDZ117" s="1"/>
      <c r="XEA117" s="1"/>
      <c r="XEB117" s="1"/>
      <c r="XEC117" s="1"/>
      <c r="XED117" s="1"/>
      <c r="XEE117" s="1"/>
      <c r="XEF117" s="1"/>
      <c r="XEG117" s="1"/>
      <c r="XEH117" s="1"/>
      <c r="XEI117" s="1"/>
      <c r="XEJ117" s="1"/>
      <c r="XEK117" s="1"/>
      <c r="XEL117" s="1"/>
      <c r="XEM117" s="1"/>
      <c r="XEN117" s="1"/>
      <c r="XEO117" s="1"/>
      <c r="XEP117" s="1"/>
      <c r="XEQ117" s="1"/>
      <c r="XER117" s="1"/>
      <c r="XES117" s="1"/>
      <c r="XET117" s="1"/>
      <c r="XEU117" s="1"/>
      <c r="XEV117" s="1"/>
      <c r="XEW117" s="1"/>
      <c r="XEX117" s="1"/>
      <c r="XEY117" s="1"/>
      <c r="XEZ117" s="1"/>
      <c r="XFA117" s="1"/>
      <c r="XFB117" s="1"/>
      <c r="XFC117" s="1"/>
    </row>
    <row r="118" spans="1:150 16226:16383" s="3" customFormat="1" ht="59.25" customHeight="1" x14ac:dyDescent="0.3">
      <c r="A118" s="84">
        <v>1</v>
      </c>
      <c r="B118" s="84"/>
      <c r="C118" s="51" t="s">
        <v>304</v>
      </c>
      <c r="D118" s="51" t="s">
        <v>343</v>
      </c>
      <c r="E118" s="6">
        <f>((169.36+159.99))*(10.764)</f>
        <v>3545.1233999999999</v>
      </c>
      <c r="F118" s="6">
        <v>0</v>
      </c>
      <c r="G118" s="6">
        <v>0</v>
      </c>
      <c r="H118" s="6">
        <f>E118+F118+(IF(G118&lt;101,G118,IF(G118&lt;201,G118/2,IF(G118&lt;=301,G118/3,G118/4))))</f>
        <v>3545.1233999999999</v>
      </c>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c r="BF118" s="1"/>
      <c r="BG118" s="1"/>
      <c r="BH118" s="1"/>
      <c r="BI118" s="1"/>
      <c r="BJ118" s="1"/>
      <c r="BK118" s="1"/>
      <c r="BL118" s="1"/>
      <c r="BM118" s="1"/>
      <c r="BN118" s="1"/>
      <c r="BO118" s="1"/>
      <c r="BP118" s="1"/>
      <c r="BQ118" s="1"/>
      <c r="BR118" s="1"/>
      <c r="BS118" s="1"/>
      <c r="BT118" s="1"/>
      <c r="BU118" s="1"/>
      <c r="BV118" s="1"/>
      <c r="BW118" s="1"/>
      <c r="BX118" s="1"/>
      <c r="BY118" s="1"/>
      <c r="BZ118" s="1"/>
      <c r="CA118" s="1"/>
      <c r="CB118" s="1"/>
      <c r="CC118" s="1"/>
      <c r="CD118" s="1"/>
      <c r="CE118" s="1"/>
      <c r="CF118" s="1"/>
      <c r="CG118" s="1"/>
      <c r="CH118" s="1"/>
      <c r="CI118" s="1"/>
      <c r="CJ118" s="1"/>
      <c r="CK118" s="1"/>
      <c r="CL118" s="1"/>
      <c r="CM118" s="1"/>
      <c r="CN118" s="1"/>
      <c r="CO118" s="1"/>
      <c r="CP118" s="1"/>
      <c r="CQ118" s="1"/>
      <c r="CR118" s="1"/>
      <c r="CS118" s="1"/>
      <c r="CT118" s="1"/>
      <c r="CU118" s="1"/>
      <c r="CV118" s="1"/>
      <c r="CW118" s="1"/>
      <c r="CX118" s="1"/>
      <c r="CY118" s="1"/>
      <c r="CZ118" s="1"/>
      <c r="DA118" s="1"/>
      <c r="DB118" s="1"/>
      <c r="DC118" s="1"/>
      <c r="DD118" s="1"/>
      <c r="DE118" s="1"/>
      <c r="DF118" s="1"/>
      <c r="DG118" s="1"/>
      <c r="DH118" s="1"/>
      <c r="DI118" s="1"/>
      <c r="DJ118" s="1"/>
      <c r="DK118" s="1"/>
      <c r="DL118" s="1"/>
      <c r="DM118" s="1"/>
      <c r="DN118" s="1"/>
      <c r="DO118" s="1"/>
      <c r="DP118" s="1"/>
      <c r="DQ118" s="1"/>
      <c r="DR118" s="1"/>
      <c r="DS118" s="1"/>
      <c r="DT118" s="1"/>
      <c r="DU118" s="1"/>
      <c r="DV118" s="1"/>
      <c r="DW118" s="1"/>
      <c r="DX118" s="1"/>
      <c r="DY118" s="1"/>
      <c r="DZ118" s="1"/>
      <c r="EA118" s="1"/>
      <c r="EB118" s="1"/>
      <c r="EC118" s="1"/>
      <c r="ED118" s="1"/>
      <c r="EE118" s="1"/>
      <c r="EF118" s="1"/>
      <c r="EG118" s="1"/>
      <c r="EH118" s="1"/>
      <c r="EI118" s="1"/>
      <c r="EJ118" s="1"/>
      <c r="EK118" s="1"/>
      <c r="EL118" s="1"/>
      <c r="EM118" s="1"/>
      <c r="EN118" s="1"/>
      <c r="EO118" s="1"/>
      <c r="EP118" s="1"/>
      <c r="EQ118" s="1"/>
      <c r="ER118" s="1"/>
      <c r="ES118" s="1"/>
      <c r="ET118" s="1"/>
      <c r="WZB118" s="1"/>
      <c r="WZC118" s="1"/>
      <c r="WZD118" s="1"/>
      <c r="WZE118" s="1"/>
      <c r="WZF118" s="1"/>
      <c r="WZG118" s="1"/>
      <c r="WZH118" s="1"/>
      <c r="WZI118" s="1"/>
      <c r="WZJ118" s="1"/>
      <c r="WZK118" s="1"/>
      <c r="WZL118" s="1"/>
      <c r="WZM118" s="1"/>
      <c r="WZN118" s="1"/>
      <c r="WZO118" s="1"/>
      <c r="WZP118" s="1"/>
      <c r="WZQ118" s="1"/>
      <c r="WZR118" s="1"/>
      <c r="WZS118" s="1"/>
      <c r="WZT118" s="1"/>
      <c r="WZU118" s="1"/>
      <c r="WZV118" s="1"/>
      <c r="WZW118" s="1"/>
      <c r="WZX118" s="1"/>
      <c r="WZY118" s="1"/>
      <c r="WZZ118" s="1"/>
      <c r="XAA118" s="1"/>
      <c r="XAB118" s="1"/>
      <c r="XAC118" s="1"/>
      <c r="XAD118" s="1"/>
      <c r="XAE118" s="1"/>
      <c r="XAF118" s="1"/>
      <c r="XAG118" s="1"/>
      <c r="XAH118" s="1"/>
      <c r="XAI118" s="1"/>
      <c r="XAJ118" s="1"/>
      <c r="XAK118" s="1"/>
      <c r="XAL118" s="1"/>
      <c r="XAM118" s="1"/>
      <c r="XAN118" s="1"/>
      <c r="XAO118" s="1"/>
      <c r="XAP118" s="1"/>
      <c r="XAQ118" s="1"/>
      <c r="XAR118" s="1"/>
      <c r="XAS118" s="1"/>
      <c r="XAT118" s="1"/>
      <c r="XAU118" s="1"/>
      <c r="XAV118" s="1"/>
      <c r="XAW118" s="1"/>
      <c r="XAX118" s="1"/>
      <c r="XAY118" s="1"/>
      <c r="XAZ118" s="1"/>
      <c r="XBA118" s="1"/>
      <c r="XBB118" s="1"/>
      <c r="XBC118" s="1"/>
      <c r="XBD118" s="1"/>
      <c r="XBE118" s="1"/>
      <c r="XBF118" s="1"/>
      <c r="XBG118" s="1"/>
      <c r="XBH118" s="1"/>
      <c r="XBI118" s="1"/>
      <c r="XBJ118" s="1"/>
      <c r="XBK118" s="1"/>
      <c r="XBL118" s="1"/>
      <c r="XBM118" s="1"/>
      <c r="XBN118" s="1"/>
      <c r="XBO118" s="1"/>
      <c r="XBP118" s="1"/>
      <c r="XBQ118" s="1"/>
      <c r="XBR118" s="1"/>
      <c r="XBS118" s="1"/>
      <c r="XBT118" s="1"/>
      <c r="XBU118" s="1"/>
      <c r="XBV118" s="1"/>
      <c r="XBW118" s="1"/>
      <c r="XBX118" s="1"/>
      <c r="XBY118" s="1"/>
      <c r="XBZ118" s="1"/>
      <c r="XCA118" s="1"/>
      <c r="XCB118" s="1"/>
      <c r="XCC118" s="1"/>
      <c r="XCD118" s="1"/>
      <c r="XCE118" s="1"/>
      <c r="XCF118" s="1"/>
      <c r="XCG118" s="1"/>
      <c r="XCH118" s="1"/>
      <c r="XCI118" s="1"/>
      <c r="XCJ118" s="1"/>
      <c r="XCK118" s="1"/>
      <c r="XCL118" s="1"/>
      <c r="XCM118" s="1"/>
      <c r="XCN118" s="1"/>
      <c r="XCO118" s="1"/>
      <c r="XCP118" s="1"/>
      <c r="XCQ118" s="1"/>
      <c r="XCR118" s="1"/>
      <c r="XCS118" s="1"/>
      <c r="XCT118" s="1"/>
      <c r="XCU118" s="1"/>
      <c r="XCV118" s="1"/>
      <c r="XCW118" s="1"/>
      <c r="XCX118" s="1"/>
      <c r="XCY118" s="1"/>
      <c r="XCZ118" s="1"/>
      <c r="XDA118" s="1"/>
      <c r="XDB118" s="1"/>
      <c r="XDC118" s="1"/>
      <c r="XDD118" s="1"/>
      <c r="XDE118" s="1"/>
      <c r="XDF118" s="1"/>
      <c r="XDG118" s="1"/>
      <c r="XDH118" s="1"/>
      <c r="XDI118" s="1"/>
      <c r="XDJ118" s="1"/>
      <c r="XDK118" s="1"/>
      <c r="XDL118" s="1"/>
      <c r="XDM118" s="1"/>
      <c r="XDN118" s="1"/>
      <c r="XDO118" s="1"/>
      <c r="XDP118" s="1"/>
      <c r="XDQ118" s="1"/>
      <c r="XDR118" s="1"/>
      <c r="XDS118" s="1"/>
      <c r="XDT118" s="1"/>
      <c r="XDU118" s="1"/>
      <c r="XDV118" s="1"/>
      <c r="XDW118" s="1"/>
      <c r="XDX118" s="1"/>
      <c r="XDY118" s="1"/>
      <c r="XDZ118" s="1"/>
      <c r="XEA118" s="1"/>
      <c r="XEB118" s="1"/>
      <c r="XEC118" s="1"/>
      <c r="XED118" s="1"/>
      <c r="XEE118" s="1"/>
      <c r="XEF118" s="1"/>
      <c r="XEG118" s="1"/>
      <c r="XEH118" s="1"/>
      <c r="XEI118" s="1"/>
      <c r="XEJ118" s="1"/>
      <c r="XEK118" s="1"/>
      <c r="XEL118" s="1"/>
      <c r="XEM118" s="1"/>
      <c r="XEN118" s="1"/>
      <c r="XEO118" s="1"/>
      <c r="XEP118" s="1"/>
      <c r="XEQ118" s="1"/>
      <c r="XER118" s="1"/>
      <c r="XES118" s="1"/>
      <c r="XET118" s="1"/>
      <c r="XEU118" s="1"/>
      <c r="XEV118" s="1"/>
      <c r="XEW118" s="1"/>
      <c r="XEX118" s="1"/>
      <c r="XEY118" s="1"/>
      <c r="XEZ118" s="1"/>
      <c r="XFA118" s="1"/>
      <c r="XFB118" s="1"/>
      <c r="XFC118" s="1"/>
    </row>
    <row r="119" spans="1:150 16226:16383" s="3" customFormat="1" ht="48.75" customHeight="1" x14ac:dyDescent="0.3">
      <c r="A119" s="91">
        <f>A118+1</f>
        <v>2</v>
      </c>
      <c r="B119" s="92"/>
      <c r="C119" s="51" t="s">
        <v>304</v>
      </c>
      <c r="D119" s="51" t="s">
        <v>343</v>
      </c>
      <c r="E119" s="6">
        <f>((215.56+203.17))*(10.764)</f>
        <v>4507.2097199999998</v>
      </c>
      <c r="F119" s="6">
        <v>0</v>
      </c>
      <c r="G119" s="6">
        <v>0</v>
      </c>
      <c r="H119" s="6">
        <f t="shared" ref="H119:H167" si="2">E119+F119+(IF(G119&lt;101,G119,IF(G119&lt;201,G119/2,IF(G119&lt;=301,G119/3,G119/4))))</f>
        <v>4507.2097199999998</v>
      </c>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c r="BF119" s="1"/>
      <c r="BG119" s="1"/>
      <c r="BH119" s="1"/>
      <c r="BI119" s="1"/>
      <c r="BJ119" s="1"/>
      <c r="BK119" s="1"/>
      <c r="BL119" s="1"/>
      <c r="BM119" s="1"/>
      <c r="BN119" s="1"/>
      <c r="BO119" s="1"/>
      <c r="BP119" s="1"/>
      <c r="BQ119" s="1"/>
      <c r="BR119" s="1"/>
      <c r="BS119" s="1"/>
      <c r="BT119" s="1"/>
      <c r="BU119" s="1"/>
      <c r="BV119" s="1"/>
      <c r="BW119" s="1"/>
      <c r="BX119" s="1"/>
      <c r="BY119" s="1"/>
      <c r="BZ119" s="1"/>
      <c r="CA119" s="1"/>
      <c r="CB119" s="1"/>
      <c r="CC119" s="1"/>
      <c r="CD119" s="1"/>
      <c r="CE119" s="1"/>
      <c r="CF119" s="1"/>
      <c r="CG119" s="1"/>
      <c r="CH119" s="1"/>
      <c r="CI119" s="1"/>
      <c r="CJ119" s="1"/>
      <c r="CK119" s="1"/>
      <c r="CL119" s="1"/>
      <c r="CM119" s="1"/>
      <c r="CN119" s="1"/>
      <c r="CO119" s="1"/>
      <c r="CP119" s="1"/>
      <c r="CQ119" s="1"/>
      <c r="CR119" s="1"/>
      <c r="CS119" s="1"/>
      <c r="CT119" s="1"/>
      <c r="CU119" s="1"/>
      <c r="CV119" s="1"/>
      <c r="CW119" s="1"/>
      <c r="CX119" s="1"/>
      <c r="CY119" s="1"/>
      <c r="CZ119" s="1"/>
      <c r="DA119" s="1"/>
      <c r="DB119" s="1"/>
      <c r="DC119" s="1"/>
      <c r="DD119" s="1"/>
      <c r="DE119" s="1"/>
      <c r="DF119" s="1"/>
      <c r="DG119" s="1"/>
      <c r="DH119" s="1"/>
      <c r="DI119" s="1"/>
      <c r="DJ119" s="1"/>
      <c r="DK119" s="1"/>
      <c r="DL119" s="1"/>
      <c r="DM119" s="1"/>
      <c r="DN119" s="1"/>
      <c r="DO119" s="1"/>
      <c r="DP119" s="1"/>
      <c r="DQ119" s="1"/>
      <c r="DR119" s="1"/>
      <c r="DS119" s="1"/>
      <c r="DT119" s="1"/>
      <c r="DU119" s="1"/>
      <c r="DV119" s="1"/>
      <c r="DW119" s="1"/>
      <c r="DX119" s="1"/>
      <c r="DY119" s="1"/>
      <c r="DZ119" s="1"/>
      <c r="EA119" s="1"/>
      <c r="EB119" s="1"/>
      <c r="EC119" s="1"/>
      <c r="ED119" s="1"/>
      <c r="EE119" s="1"/>
      <c r="EF119" s="1"/>
      <c r="EG119" s="1"/>
      <c r="EH119" s="1"/>
      <c r="EI119" s="1"/>
      <c r="EJ119" s="1"/>
      <c r="EK119" s="1"/>
      <c r="EL119" s="1"/>
      <c r="EM119" s="1"/>
      <c r="EN119" s="1"/>
      <c r="EO119" s="1"/>
      <c r="EP119" s="1"/>
      <c r="EQ119" s="1"/>
      <c r="ER119" s="1"/>
      <c r="ES119" s="1"/>
      <c r="ET119" s="1"/>
      <c r="WZB119" s="1"/>
      <c r="WZC119" s="1"/>
      <c r="WZD119" s="1"/>
      <c r="WZE119" s="1"/>
      <c r="WZF119" s="1"/>
      <c r="WZG119" s="1"/>
      <c r="WZH119" s="1"/>
      <c r="WZI119" s="1"/>
      <c r="WZJ119" s="1"/>
      <c r="WZK119" s="1"/>
      <c r="WZL119" s="1"/>
      <c r="WZM119" s="1"/>
      <c r="WZN119" s="1"/>
      <c r="WZO119" s="1"/>
      <c r="WZP119" s="1"/>
      <c r="WZQ119" s="1"/>
      <c r="WZR119" s="1"/>
      <c r="WZS119" s="1"/>
      <c r="WZT119" s="1"/>
      <c r="WZU119" s="1"/>
      <c r="WZV119" s="1"/>
      <c r="WZW119" s="1"/>
      <c r="WZX119" s="1"/>
      <c r="WZY119" s="1"/>
      <c r="WZZ119" s="1"/>
      <c r="XAA119" s="1"/>
      <c r="XAB119" s="1"/>
      <c r="XAC119" s="1"/>
      <c r="XAD119" s="1"/>
      <c r="XAE119" s="1"/>
      <c r="XAF119" s="1"/>
      <c r="XAG119" s="1"/>
      <c r="XAH119" s="1"/>
      <c r="XAI119" s="1"/>
      <c r="XAJ119" s="1"/>
      <c r="XAK119" s="1"/>
      <c r="XAL119" s="1"/>
      <c r="XAM119" s="1"/>
      <c r="XAN119" s="1"/>
      <c r="XAO119" s="1"/>
      <c r="XAP119" s="1"/>
      <c r="XAQ119" s="1"/>
      <c r="XAR119" s="1"/>
      <c r="XAS119" s="1"/>
      <c r="XAT119" s="1"/>
      <c r="XAU119" s="1"/>
      <c r="XAV119" s="1"/>
      <c r="XAW119" s="1"/>
      <c r="XAX119" s="1"/>
      <c r="XAY119" s="1"/>
      <c r="XAZ119" s="1"/>
      <c r="XBA119" s="1"/>
      <c r="XBB119" s="1"/>
      <c r="XBC119" s="1"/>
      <c r="XBD119" s="1"/>
      <c r="XBE119" s="1"/>
      <c r="XBF119" s="1"/>
      <c r="XBG119" s="1"/>
      <c r="XBH119" s="1"/>
      <c r="XBI119" s="1"/>
      <c r="XBJ119" s="1"/>
      <c r="XBK119" s="1"/>
      <c r="XBL119" s="1"/>
      <c r="XBM119" s="1"/>
      <c r="XBN119" s="1"/>
      <c r="XBO119" s="1"/>
      <c r="XBP119" s="1"/>
      <c r="XBQ119" s="1"/>
      <c r="XBR119" s="1"/>
      <c r="XBS119" s="1"/>
      <c r="XBT119" s="1"/>
      <c r="XBU119" s="1"/>
      <c r="XBV119" s="1"/>
      <c r="XBW119" s="1"/>
      <c r="XBX119" s="1"/>
      <c r="XBY119" s="1"/>
      <c r="XBZ119" s="1"/>
      <c r="XCA119" s="1"/>
      <c r="XCB119" s="1"/>
      <c r="XCC119" s="1"/>
      <c r="XCD119" s="1"/>
      <c r="XCE119" s="1"/>
      <c r="XCF119" s="1"/>
      <c r="XCG119" s="1"/>
      <c r="XCH119" s="1"/>
      <c r="XCI119" s="1"/>
      <c r="XCJ119" s="1"/>
      <c r="XCK119" s="1"/>
      <c r="XCL119" s="1"/>
      <c r="XCM119" s="1"/>
      <c r="XCN119" s="1"/>
      <c r="XCO119" s="1"/>
      <c r="XCP119" s="1"/>
      <c r="XCQ119" s="1"/>
      <c r="XCR119" s="1"/>
      <c r="XCS119" s="1"/>
      <c r="XCT119" s="1"/>
      <c r="XCU119" s="1"/>
      <c r="XCV119" s="1"/>
      <c r="XCW119" s="1"/>
      <c r="XCX119" s="1"/>
      <c r="XCY119" s="1"/>
      <c r="XCZ119" s="1"/>
      <c r="XDA119" s="1"/>
      <c r="XDB119" s="1"/>
      <c r="XDC119" s="1"/>
      <c r="XDD119" s="1"/>
      <c r="XDE119" s="1"/>
      <c r="XDF119" s="1"/>
      <c r="XDG119" s="1"/>
      <c r="XDH119" s="1"/>
      <c r="XDI119" s="1"/>
      <c r="XDJ119" s="1"/>
      <c r="XDK119" s="1"/>
      <c r="XDL119" s="1"/>
      <c r="XDM119" s="1"/>
      <c r="XDN119" s="1"/>
      <c r="XDO119" s="1"/>
      <c r="XDP119" s="1"/>
      <c r="XDQ119" s="1"/>
      <c r="XDR119" s="1"/>
      <c r="XDS119" s="1"/>
      <c r="XDT119" s="1"/>
      <c r="XDU119" s="1"/>
      <c r="XDV119" s="1"/>
      <c r="XDW119" s="1"/>
      <c r="XDX119" s="1"/>
      <c r="XDY119" s="1"/>
      <c r="XDZ119" s="1"/>
      <c r="XEA119" s="1"/>
      <c r="XEB119" s="1"/>
      <c r="XEC119" s="1"/>
      <c r="XED119" s="1"/>
      <c r="XEE119" s="1"/>
      <c r="XEF119" s="1"/>
      <c r="XEG119" s="1"/>
      <c r="XEH119" s="1"/>
      <c r="XEI119" s="1"/>
      <c r="XEJ119" s="1"/>
      <c r="XEK119" s="1"/>
      <c r="XEL119" s="1"/>
      <c r="XEM119" s="1"/>
      <c r="XEN119" s="1"/>
      <c r="XEO119" s="1"/>
      <c r="XEP119" s="1"/>
      <c r="XEQ119" s="1"/>
      <c r="XER119" s="1"/>
      <c r="XES119" s="1"/>
      <c r="XET119" s="1"/>
      <c r="XEU119" s="1"/>
      <c r="XEV119" s="1"/>
      <c r="XEW119" s="1"/>
      <c r="XEX119" s="1"/>
      <c r="XEY119" s="1"/>
      <c r="XEZ119" s="1"/>
      <c r="XFA119" s="1"/>
      <c r="XFB119" s="1"/>
      <c r="XFC119" s="1"/>
    </row>
    <row r="120" spans="1:150 16226:16383" s="3" customFormat="1" ht="43.5" customHeight="1" x14ac:dyDescent="0.3">
      <c r="A120" s="91">
        <f t="shared" ref="A120:A171" si="3">A119+1</f>
        <v>3</v>
      </c>
      <c r="B120" s="92"/>
      <c r="C120" s="51" t="s">
        <v>304</v>
      </c>
      <c r="D120" s="51" t="s">
        <v>343</v>
      </c>
      <c r="E120" s="6">
        <f>((326.93+321.58))*(10.764)</f>
        <v>6980.5616399999999</v>
      </c>
      <c r="F120" s="6">
        <v>0</v>
      </c>
      <c r="G120" s="6">
        <v>0</v>
      </c>
      <c r="H120" s="6">
        <f t="shared" si="2"/>
        <v>6980.5616399999999</v>
      </c>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c r="BE120" s="1"/>
      <c r="BF120" s="1"/>
      <c r="BG120" s="1"/>
      <c r="BH120" s="1"/>
      <c r="BI120" s="1"/>
      <c r="BJ120" s="1"/>
      <c r="BK120" s="1"/>
      <c r="BL120" s="1"/>
      <c r="BM120" s="1"/>
      <c r="BN120" s="1"/>
      <c r="BO120" s="1"/>
      <c r="BP120" s="1"/>
      <c r="BQ120" s="1"/>
      <c r="BR120" s="1"/>
      <c r="BS120" s="1"/>
      <c r="BT120" s="1"/>
      <c r="BU120" s="1"/>
      <c r="BV120" s="1"/>
      <c r="BW120" s="1"/>
      <c r="BX120" s="1"/>
      <c r="BY120" s="1"/>
      <c r="BZ120" s="1"/>
      <c r="CA120" s="1"/>
      <c r="CB120" s="1"/>
      <c r="CC120" s="1"/>
      <c r="CD120" s="1"/>
      <c r="CE120" s="1"/>
      <c r="CF120" s="1"/>
      <c r="CG120" s="1"/>
      <c r="CH120" s="1"/>
      <c r="CI120" s="1"/>
      <c r="CJ120" s="1"/>
      <c r="CK120" s="1"/>
      <c r="CL120" s="1"/>
      <c r="CM120" s="1"/>
      <c r="CN120" s="1"/>
      <c r="CO120" s="1"/>
      <c r="CP120" s="1"/>
      <c r="CQ120" s="1"/>
      <c r="CR120" s="1"/>
      <c r="CS120" s="1"/>
      <c r="CT120" s="1"/>
      <c r="CU120" s="1"/>
      <c r="CV120" s="1"/>
      <c r="CW120" s="1"/>
      <c r="CX120" s="1"/>
      <c r="CY120" s="1"/>
      <c r="CZ120" s="1"/>
      <c r="DA120" s="1"/>
      <c r="DB120" s="1"/>
      <c r="DC120" s="1"/>
      <c r="DD120" s="1"/>
      <c r="DE120" s="1"/>
      <c r="DF120" s="1"/>
      <c r="DG120" s="1"/>
      <c r="DH120" s="1"/>
      <c r="DI120" s="1"/>
      <c r="DJ120" s="1"/>
      <c r="DK120" s="1"/>
      <c r="DL120" s="1"/>
      <c r="DM120" s="1"/>
      <c r="DN120" s="1"/>
      <c r="DO120" s="1"/>
      <c r="DP120" s="1"/>
      <c r="DQ120" s="1"/>
      <c r="DR120" s="1"/>
      <c r="DS120" s="1"/>
      <c r="DT120" s="1"/>
      <c r="DU120" s="1"/>
      <c r="DV120" s="1"/>
      <c r="DW120" s="1"/>
      <c r="DX120" s="1"/>
      <c r="DY120" s="1"/>
      <c r="DZ120" s="1"/>
      <c r="EA120" s="1"/>
      <c r="EB120" s="1"/>
      <c r="EC120" s="1"/>
      <c r="ED120" s="1"/>
      <c r="EE120" s="1"/>
      <c r="EF120" s="1"/>
      <c r="EG120" s="1"/>
      <c r="EH120" s="1"/>
      <c r="EI120" s="1"/>
      <c r="EJ120" s="1"/>
      <c r="EK120" s="1"/>
      <c r="EL120" s="1"/>
      <c r="EM120" s="1"/>
      <c r="EN120" s="1"/>
      <c r="EO120" s="1"/>
      <c r="EP120" s="1"/>
      <c r="EQ120" s="1"/>
      <c r="ER120" s="1"/>
      <c r="ES120" s="1"/>
      <c r="ET120" s="1"/>
      <c r="WZB120" s="1"/>
      <c r="WZC120" s="1"/>
      <c r="WZD120" s="1"/>
      <c r="WZE120" s="1"/>
      <c r="WZF120" s="1"/>
      <c r="WZG120" s="1"/>
      <c r="WZH120" s="1"/>
      <c r="WZI120" s="1"/>
      <c r="WZJ120" s="1"/>
      <c r="WZK120" s="1"/>
      <c r="WZL120" s="1"/>
      <c r="WZM120" s="1"/>
      <c r="WZN120" s="1"/>
      <c r="WZO120" s="1"/>
      <c r="WZP120" s="1"/>
      <c r="WZQ120" s="1"/>
      <c r="WZR120" s="1"/>
      <c r="WZS120" s="1"/>
      <c r="WZT120" s="1"/>
      <c r="WZU120" s="1"/>
      <c r="WZV120" s="1"/>
      <c r="WZW120" s="1"/>
      <c r="WZX120" s="1"/>
      <c r="WZY120" s="1"/>
      <c r="WZZ120" s="1"/>
      <c r="XAA120" s="1"/>
      <c r="XAB120" s="1"/>
      <c r="XAC120" s="1"/>
      <c r="XAD120" s="1"/>
      <c r="XAE120" s="1"/>
      <c r="XAF120" s="1"/>
      <c r="XAG120" s="1"/>
      <c r="XAH120" s="1"/>
      <c r="XAI120" s="1"/>
      <c r="XAJ120" s="1"/>
      <c r="XAK120" s="1"/>
      <c r="XAL120" s="1"/>
      <c r="XAM120" s="1"/>
      <c r="XAN120" s="1"/>
      <c r="XAO120" s="1"/>
      <c r="XAP120" s="1"/>
      <c r="XAQ120" s="1"/>
      <c r="XAR120" s="1"/>
      <c r="XAS120" s="1"/>
      <c r="XAT120" s="1"/>
      <c r="XAU120" s="1"/>
      <c r="XAV120" s="1"/>
      <c r="XAW120" s="1"/>
      <c r="XAX120" s="1"/>
      <c r="XAY120" s="1"/>
      <c r="XAZ120" s="1"/>
      <c r="XBA120" s="1"/>
      <c r="XBB120" s="1"/>
      <c r="XBC120" s="1"/>
      <c r="XBD120" s="1"/>
      <c r="XBE120" s="1"/>
      <c r="XBF120" s="1"/>
      <c r="XBG120" s="1"/>
      <c r="XBH120" s="1"/>
      <c r="XBI120" s="1"/>
      <c r="XBJ120" s="1"/>
      <c r="XBK120" s="1"/>
      <c r="XBL120" s="1"/>
      <c r="XBM120" s="1"/>
      <c r="XBN120" s="1"/>
      <c r="XBO120" s="1"/>
      <c r="XBP120" s="1"/>
      <c r="XBQ120" s="1"/>
      <c r="XBR120" s="1"/>
      <c r="XBS120" s="1"/>
      <c r="XBT120" s="1"/>
      <c r="XBU120" s="1"/>
      <c r="XBV120" s="1"/>
      <c r="XBW120" s="1"/>
      <c r="XBX120" s="1"/>
      <c r="XBY120" s="1"/>
      <c r="XBZ120" s="1"/>
      <c r="XCA120" s="1"/>
      <c r="XCB120" s="1"/>
      <c r="XCC120" s="1"/>
      <c r="XCD120" s="1"/>
      <c r="XCE120" s="1"/>
      <c r="XCF120" s="1"/>
      <c r="XCG120" s="1"/>
      <c r="XCH120" s="1"/>
      <c r="XCI120" s="1"/>
      <c r="XCJ120" s="1"/>
      <c r="XCK120" s="1"/>
      <c r="XCL120" s="1"/>
      <c r="XCM120" s="1"/>
      <c r="XCN120" s="1"/>
      <c r="XCO120" s="1"/>
      <c r="XCP120" s="1"/>
      <c r="XCQ120" s="1"/>
      <c r="XCR120" s="1"/>
      <c r="XCS120" s="1"/>
      <c r="XCT120" s="1"/>
      <c r="XCU120" s="1"/>
      <c r="XCV120" s="1"/>
      <c r="XCW120" s="1"/>
      <c r="XCX120" s="1"/>
      <c r="XCY120" s="1"/>
      <c r="XCZ120" s="1"/>
      <c r="XDA120" s="1"/>
      <c r="XDB120" s="1"/>
      <c r="XDC120" s="1"/>
      <c r="XDD120" s="1"/>
      <c r="XDE120" s="1"/>
      <c r="XDF120" s="1"/>
      <c r="XDG120" s="1"/>
      <c r="XDH120" s="1"/>
      <c r="XDI120" s="1"/>
      <c r="XDJ120" s="1"/>
      <c r="XDK120" s="1"/>
      <c r="XDL120" s="1"/>
      <c r="XDM120" s="1"/>
      <c r="XDN120" s="1"/>
      <c r="XDO120" s="1"/>
      <c r="XDP120" s="1"/>
      <c r="XDQ120" s="1"/>
      <c r="XDR120" s="1"/>
      <c r="XDS120" s="1"/>
      <c r="XDT120" s="1"/>
      <c r="XDU120" s="1"/>
      <c r="XDV120" s="1"/>
      <c r="XDW120" s="1"/>
      <c r="XDX120" s="1"/>
      <c r="XDY120" s="1"/>
      <c r="XDZ120" s="1"/>
      <c r="XEA120" s="1"/>
      <c r="XEB120" s="1"/>
      <c r="XEC120" s="1"/>
      <c r="XED120" s="1"/>
      <c r="XEE120" s="1"/>
      <c r="XEF120" s="1"/>
      <c r="XEG120" s="1"/>
      <c r="XEH120" s="1"/>
      <c r="XEI120" s="1"/>
      <c r="XEJ120" s="1"/>
      <c r="XEK120" s="1"/>
      <c r="XEL120" s="1"/>
      <c r="XEM120" s="1"/>
      <c r="XEN120" s="1"/>
      <c r="XEO120" s="1"/>
      <c r="XEP120" s="1"/>
      <c r="XEQ120" s="1"/>
      <c r="XER120" s="1"/>
      <c r="XES120" s="1"/>
      <c r="XET120" s="1"/>
      <c r="XEU120" s="1"/>
      <c r="XEV120" s="1"/>
      <c r="XEW120" s="1"/>
      <c r="XEX120" s="1"/>
      <c r="XEY120" s="1"/>
      <c r="XEZ120" s="1"/>
      <c r="XFA120" s="1"/>
      <c r="XFB120" s="1"/>
      <c r="XFC120" s="1"/>
    </row>
    <row r="121" spans="1:150 16226:16383" s="3" customFormat="1" ht="61.5" customHeight="1" x14ac:dyDescent="0.3">
      <c r="A121" s="91">
        <f t="shared" si="3"/>
        <v>4</v>
      </c>
      <c r="B121" s="92"/>
      <c r="C121" s="51" t="s">
        <v>304</v>
      </c>
      <c r="D121" s="51" t="s">
        <v>343</v>
      </c>
      <c r="E121" s="6">
        <f>((306.65+325.13))*(10.764)</f>
        <v>6800.4799199999989</v>
      </c>
      <c r="F121" s="6">
        <v>0</v>
      </c>
      <c r="G121" s="6">
        <v>0</v>
      </c>
      <c r="H121" s="6">
        <f t="shared" si="2"/>
        <v>6800.4799199999989</v>
      </c>
      <c r="I121" s="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c r="BE121" s="1"/>
      <c r="BF121" s="1"/>
      <c r="BG121" s="1"/>
      <c r="BH121" s="1"/>
      <c r="BI121" s="1"/>
      <c r="BJ121" s="1"/>
      <c r="BK121" s="1"/>
      <c r="BL121" s="1"/>
      <c r="BM121" s="1"/>
      <c r="BN121" s="1"/>
      <c r="BO121" s="1"/>
      <c r="BP121" s="1"/>
      <c r="BQ121" s="1"/>
      <c r="BR121" s="1"/>
      <c r="BS121" s="1"/>
      <c r="BT121" s="1"/>
      <c r="BU121" s="1"/>
      <c r="BV121" s="1"/>
      <c r="BW121" s="1"/>
      <c r="BX121" s="1"/>
      <c r="BY121" s="1"/>
      <c r="BZ121" s="1"/>
      <c r="CA121" s="1"/>
      <c r="CB121" s="1"/>
      <c r="CC121" s="1"/>
      <c r="CD121" s="1"/>
      <c r="CE121" s="1"/>
      <c r="CF121" s="1"/>
      <c r="CG121" s="1"/>
      <c r="CH121" s="1"/>
      <c r="CI121" s="1"/>
      <c r="CJ121" s="1"/>
      <c r="CK121" s="1"/>
      <c r="CL121" s="1"/>
      <c r="CM121" s="1"/>
      <c r="CN121" s="1"/>
      <c r="CO121" s="1"/>
      <c r="CP121" s="1"/>
      <c r="CQ121" s="1"/>
      <c r="CR121" s="1"/>
      <c r="CS121" s="1"/>
      <c r="CT121" s="1"/>
      <c r="CU121" s="1"/>
      <c r="CV121" s="1"/>
      <c r="CW121" s="1"/>
      <c r="CX121" s="1"/>
      <c r="CY121" s="1"/>
      <c r="CZ121" s="1"/>
      <c r="DA121" s="1"/>
      <c r="DB121" s="1"/>
      <c r="DC121" s="1"/>
      <c r="DD121" s="1"/>
      <c r="DE121" s="1"/>
      <c r="DF121" s="1"/>
      <c r="DG121" s="1"/>
      <c r="DH121" s="1"/>
      <c r="DI121" s="1"/>
      <c r="DJ121" s="1"/>
      <c r="DK121" s="1"/>
      <c r="DL121" s="1"/>
      <c r="DM121" s="1"/>
      <c r="DN121" s="1"/>
      <c r="DO121" s="1"/>
      <c r="DP121" s="1"/>
      <c r="DQ121" s="1"/>
      <c r="DR121" s="1"/>
      <c r="DS121" s="1"/>
      <c r="DT121" s="1"/>
      <c r="DU121" s="1"/>
      <c r="DV121" s="1"/>
      <c r="DW121" s="1"/>
      <c r="DX121" s="1"/>
      <c r="DY121" s="1"/>
      <c r="DZ121" s="1"/>
      <c r="EA121" s="1"/>
      <c r="EB121" s="1"/>
      <c r="EC121" s="1"/>
      <c r="ED121" s="1"/>
      <c r="EE121" s="1"/>
      <c r="EF121" s="1"/>
      <c r="EG121" s="1"/>
      <c r="EH121" s="1"/>
      <c r="EI121" s="1"/>
      <c r="EJ121" s="1"/>
      <c r="EK121" s="1"/>
      <c r="EL121" s="1"/>
      <c r="EM121" s="1"/>
      <c r="EN121" s="1"/>
      <c r="EO121" s="1"/>
      <c r="EP121" s="1"/>
      <c r="EQ121" s="1"/>
      <c r="ER121" s="1"/>
      <c r="ES121" s="1"/>
      <c r="ET121" s="1"/>
      <c r="WZB121" s="1"/>
      <c r="WZC121" s="1"/>
      <c r="WZD121" s="1"/>
      <c r="WZE121" s="1"/>
      <c r="WZF121" s="1"/>
      <c r="WZG121" s="1"/>
      <c r="WZH121" s="1"/>
      <c r="WZI121" s="1"/>
      <c r="WZJ121" s="1"/>
      <c r="WZK121" s="1"/>
      <c r="WZL121" s="1"/>
      <c r="WZM121" s="1"/>
      <c r="WZN121" s="1"/>
      <c r="WZO121" s="1"/>
      <c r="WZP121" s="1"/>
      <c r="WZQ121" s="1"/>
      <c r="WZR121" s="1"/>
      <c r="WZS121" s="1"/>
      <c r="WZT121" s="1"/>
      <c r="WZU121" s="1"/>
      <c r="WZV121" s="1"/>
      <c r="WZW121" s="1"/>
      <c r="WZX121" s="1"/>
      <c r="WZY121" s="1"/>
      <c r="WZZ121" s="1"/>
      <c r="XAA121" s="1"/>
      <c r="XAB121" s="1"/>
      <c r="XAC121" s="1"/>
      <c r="XAD121" s="1"/>
      <c r="XAE121" s="1"/>
      <c r="XAF121" s="1"/>
      <c r="XAG121" s="1"/>
      <c r="XAH121" s="1"/>
      <c r="XAI121" s="1"/>
      <c r="XAJ121" s="1"/>
      <c r="XAK121" s="1"/>
      <c r="XAL121" s="1"/>
      <c r="XAM121" s="1"/>
      <c r="XAN121" s="1"/>
      <c r="XAO121" s="1"/>
      <c r="XAP121" s="1"/>
      <c r="XAQ121" s="1"/>
      <c r="XAR121" s="1"/>
      <c r="XAS121" s="1"/>
      <c r="XAT121" s="1"/>
      <c r="XAU121" s="1"/>
      <c r="XAV121" s="1"/>
      <c r="XAW121" s="1"/>
      <c r="XAX121" s="1"/>
      <c r="XAY121" s="1"/>
      <c r="XAZ121" s="1"/>
      <c r="XBA121" s="1"/>
      <c r="XBB121" s="1"/>
      <c r="XBC121" s="1"/>
      <c r="XBD121" s="1"/>
      <c r="XBE121" s="1"/>
      <c r="XBF121" s="1"/>
      <c r="XBG121" s="1"/>
      <c r="XBH121" s="1"/>
      <c r="XBI121" s="1"/>
      <c r="XBJ121" s="1"/>
      <c r="XBK121" s="1"/>
      <c r="XBL121" s="1"/>
      <c r="XBM121" s="1"/>
      <c r="XBN121" s="1"/>
      <c r="XBO121" s="1"/>
      <c r="XBP121" s="1"/>
      <c r="XBQ121" s="1"/>
      <c r="XBR121" s="1"/>
      <c r="XBS121" s="1"/>
      <c r="XBT121" s="1"/>
      <c r="XBU121" s="1"/>
      <c r="XBV121" s="1"/>
      <c r="XBW121" s="1"/>
      <c r="XBX121" s="1"/>
      <c r="XBY121" s="1"/>
      <c r="XBZ121" s="1"/>
      <c r="XCA121" s="1"/>
      <c r="XCB121" s="1"/>
      <c r="XCC121" s="1"/>
      <c r="XCD121" s="1"/>
      <c r="XCE121" s="1"/>
      <c r="XCF121" s="1"/>
      <c r="XCG121" s="1"/>
      <c r="XCH121" s="1"/>
      <c r="XCI121" s="1"/>
      <c r="XCJ121" s="1"/>
      <c r="XCK121" s="1"/>
      <c r="XCL121" s="1"/>
      <c r="XCM121" s="1"/>
      <c r="XCN121" s="1"/>
      <c r="XCO121" s="1"/>
      <c r="XCP121" s="1"/>
      <c r="XCQ121" s="1"/>
      <c r="XCR121" s="1"/>
      <c r="XCS121" s="1"/>
      <c r="XCT121" s="1"/>
      <c r="XCU121" s="1"/>
      <c r="XCV121" s="1"/>
      <c r="XCW121" s="1"/>
      <c r="XCX121" s="1"/>
      <c r="XCY121" s="1"/>
      <c r="XCZ121" s="1"/>
      <c r="XDA121" s="1"/>
      <c r="XDB121" s="1"/>
      <c r="XDC121" s="1"/>
      <c r="XDD121" s="1"/>
      <c r="XDE121" s="1"/>
      <c r="XDF121" s="1"/>
      <c r="XDG121" s="1"/>
      <c r="XDH121" s="1"/>
      <c r="XDI121" s="1"/>
      <c r="XDJ121" s="1"/>
      <c r="XDK121" s="1"/>
      <c r="XDL121" s="1"/>
      <c r="XDM121" s="1"/>
      <c r="XDN121" s="1"/>
      <c r="XDO121" s="1"/>
      <c r="XDP121" s="1"/>
      <c r="XDQ121" s="1"/>
      <c r="XDR121" s="1"/>
      <c r="XDS121" s="1"/>
      <c r="XDT121" s="1"/>
      <c r="XDU121" s="1"/>
      <c r="XDV121" s="1"/>
      <c r="XDW121" s="1"/>
      <c r="XDX121" s="1"/>
      <c r="XDY121" s="1"/>
      <c r="XDZ121" s="1"/>
      <c r="XEA121" s="1"/>
      <c r="XEB121" s="1"/>
      <c r="XEC121" s="1"/>
      <c r="XED121" s="1"/>
      <c r="XEE121" s="1"/>
      <c r="XEF121" s="1"/>
      <c r="XEG121" s="1"/>
      <c r="XEH121" s="1"/>
      <c r="XEI121" s="1"/>
      <c r="XEJ121" s="1"/>
      <c r="XEK121" s="1"/>
      <c r="XEL121" s="1"/>
      <c r="XEM121" s="1"/>
      <c r="XEN121" s="1"/>
      <c r="XEO121" s="1"/>
      <c r="XEP121" s="1"/>
      <c r="XEQ121" s="1"/>
      <c r="XER121" s="1"/>
      <c r="XES121" s="1"/>
      <c r="XET121" s="1"/>
      <c r="XEU121" s="1"/>
      <c r="XEV121" s="1"/>
      <c r="XEW121" s="1"/>
      <c r="XEX121" s="1"/>
      <c r="XEY121" s="1"/>
      <c r="XEZ121" s="1"/>
      <c r="XFA121" s="1"/>
      <c r="XFB121" s="1"/>
      <c r="XFC121" s="1"/>
    </row>
    <row r="122" spans="1:150 16226:16383" s="3" customFormat="1" ht="48.75" customHeight="1" x14ac:dyDescent="0.3">
      <c r="A122" s="91">
        <f t="shared" si="3"/>
        <v>5</v>
      </c>
      <c r="B122" s="92"/>
      <c r="C122" s="51" t="s">
        <v>304</v>
      </c>
      <c r="D122" s="51" t="s">
        <v>343</v>
      </c>
      <c r="E122" s="6">
        <f>((148.37+137.37))*(10.764)</f>
        <v>3075.7053599999999</v>
      </c>
      <c r="F122" s="6">
        <v>0</v>
      </c>
      <c r="G122" s="6">
        <v>0</v>
      </c>
      <c r="H122" s="6">
        <f t="shared" si="2"/>
        <v>3075.7053599999999</v>
      </c>
      <c r="I122" s="1">
        <f>1</f>
        <v>1</v>
      </c>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c r="BE122" s="1"/>
      <c r="BF122" s="1"/>
      <c r="BG122" s="1"/>
      <c r="BH122" s="1"/>
      <c r="BI122" s="1"/>
      <c r="BJ122" s="1"/>
      <c r="BK122" s="1"/>
      <c r="BL122" s="1"/>
      <c r="BM122" s="1"/>
      <c r="BN122" s="1"/>
      <c r="BO122" s="1"/>
      <c r="BP122" s="1"/>
      <c r="BQ122" s="1"/>
      <c r="BR122" s="1"/>
      <c r="BS122" s="1"/>
      <c r="BT122" s="1"/>
      <c r="BU122" s="1"/>
      <c r="BV122" s="1"/>
      <c r="BW122" s="1"/>
      <c r="BX122" s="1"/>
      <c r="BY122" s="1"/>
      <c r="BZ122" s="1"/>
      <c r="CA122" s="1"/>
      <c r="CB122" s="1"/>
      <c r="CC122" s="1"/>
      <c r="CD122" s="1"/>
      <c r="CE122" s="1"/>
      <c r="CF122" s="1"/>
      <c r="CG122" s="1"/>
      <c r="CH122" s="1"/>
      <c r="CI122" s="1"/>
      <c r="CJ122" s="1"/>
      <c r="CK122" s="1"/>
      <c r="CL122" s="1"/>
      <c r="CM122" s="1"/>
      <c r="CN122" s="1"/>
      <c r="CO122" s="1"/>
      <c r="CP122" s="1"/>
      <c r="CQ122" s="1"/>
      <c r="CR122" s="1"/>
      <c r="CS122" s="1"/>
      <c r="CT122" s="1"/>
      <c r="CU122" s="1"/>
      <c r="CV122" s="1"/>
      <c r="CW122" s="1"/>
      <c r="CX122" s="1"/>
      <c r="CY122" s="1"/>
      <c r="CZ122" s="1"/>
      <c r="DA122" s="1"/>
      <c r="DB122" s="1"/>
      <c r="DC122" s="1"/>
      <c r="DD122" s="1"/>
      <c r="DE122" s="1"/>
      <c r="DF122" s="1"/>
      <c r="DG122" s="1"/>
      <c r="DH122" s="1"/>
      <c r="DI122" s="1"/>
      <c r="DJ122" s="1"/>
      <c r="DK122" s="1"/>
      <c r="DL122" s="1"/>
      <c r="DM122" s="1"/>
      <c r="DN122" s="1"/>
      <c r="DO122" s="1"/>
      <c r="DP122" s="1"/>
      <c r="DQ122" s="1"/>
      <c r="DR122" s="1"/>
      <c r="DS122" s="1"/>
      <c r="DT122" s="1"/>
      <c r="DU122" s="1"/>
      <c r="DV122" s="1"/>
      <c r="DW122" s="1"/>
      <c r="DX122" s="1"/>
      <c r="DY122" s="1"/>
      <c r="DZ122" s="1"/>
      <c r="EA122" s="1"/>
      <c r="EB122" s="1"/>
      <c r="EC122" s="1"/>
      <c r="ED122" s="1"/>
      <c r="EE122" s="1"/>
      <c r="EF122" s="1"/>
      <c r="EG122" s="1"/>
      <c r="EH122" s="1"/>
      <c r="EI122" s="1"/>
      <c r="EJ122" s="1"/>
      <c r="EK122" s="1"/>
      <c r="EL122" s="1"/>
      <c r="EM122" s="1"/>
      <c r="EN122" s="1"/>
      <c r="EO122" s="1"/>
      <c r="EP122" s="1"/>
      <c r="EQ122" s="1"/>
      <c r="ER122" s="1"/>
      <c r="ES122" s="1"/>
      <c r="ET122" s="1"/>
      <c r="WZB122" s="1"/>
      <c r="WZC122" s="1"/>
      <c r="WZD122" s="1"/>
      <c r="WZE122" s="1"/>
      <c r="WZF122" s="1"/>
      <c r="WZG122" s="1"/>
      <c r="WZH122" s="1"/>
      <c r="WZI122" s="1"/>
      <c r="WZJ122" s="1"/>
      <c r="WZK122" s="1"/>
      <c r="WZL122" s="1"/>
      <c r="WZM122" s="1"/>
      <c r="WZN122" s="1"/>
      <c r="WZO122" s="1"/>
      <c r="WZP122" s="1"/>
      <c r="WZQ122" s="1"/>
      <c r="WZR122" s="1"/>
      <c r="WZS122" s="1"/>
      <c r="WZT122" s="1"/>
      <c r="WZU122" s="1"/>
      <c r="WZV122" s="1"/>
      <c r="WZW122" s="1"/>
      <c r="WZX122" s="1"/>
      <c r="WZY122" s="1"/>
      <c r="WZZ122" s="1"/>
      <c r="XAA122" s="1"/>
      <c r="XAB122" s="1"/>
      <c r="XAC122" s="1"/>
      <c r="XAD122" s="1"/>
      <c r="XAE122" s="1"/>
      <c r="XAF122" s="1"/>
      <c r="XAG122" s="1"/>
      <c r="XAH122" s="1"/>
      <c r="XAI122" s="1"/>
      <c r="XAJ122" s="1"/>
      <c r="XAK122" s="1"/>
      <c r="XAL122" s="1"/>
      <c r="XAM122" s="1"/>
      <c r="XAN122" s="1"/>
      <c r="XAO122" s="1"/>
      <c r="XAP122" s="1"/>
      <c r="XAQ122" s="1"/>
      <c r="XAR122" s="1"/>
      <c r="XAS122" s="1"/>
      <c r="XAT122" s="1"/>
      <c r="XAU122" s="1"/>
      <c r="XAV122" s="1"/>
      <c r="XAW122" s="1"/>
      <c r="XAX122" s="1"/>
      <c r="XAY122" s="1"/>
      <c r="XAZ122" s="1"/>
      <c r="XBA122" s="1"/>
      <c r="XBB122" s="1"/>
      <c r="XBC122" s="1"/>
      <c r="XBD122" s="1"/>
      <c r="XBE122" s="1"/>
      <c r="XBF122" s="1"/>
      <c r="XBG122" s="1"/>
      <c r="XBH122" s="1"/>
      <c r="XBI122" s="1"/>
      <c r="XBJ122" s="1"/>
      <c r="XBK122" s="1"/>
      <c r="XBL122" s="1"/>
      <c r="XBM122" s="1"/>
      <c r="XBN122" s="1"/>
      <c r="XBO122" s="1"/>
      <c r="XBP122" s="1"/>
      <c r="XBQ122" s="1"/>
      <c r="XBR122" s="1"/>
      <c r="XBS122" s="1"/>
      <c r="XBT122" s="1"/>
      <c r="XBU122" s="1"/>
      <c r="XBV122" s="1"/>
      <c r="XBW122" s="1"/>
      <c r="XBX122" s="1"/>
      <c r="XBY122" s="1"/>
      <c r="XBZ122" s="1"/>
      <c r="XCA122" s="1"/>
      <c r="XCB122" s="1"/>
      <c r="XCC122" s="1"/>
      <c r="XCD122" s="1"/>
      <c r="XCE122" s="1"/>
      <c r="XCF122" s="1"/>
      <c r="XCG122" s="1"/>
      <c r="XCH122" s="1"/>
      <c r="XCI122" s="1"/>
      <c r="XCJ122" s="1"/>
      <c r="XCK122" s="1"/>
      <c r="XCL122" s="1"/>
      <c r="XCM122" s="1"/>
      <c r="XCN122" s="1"/>
      <c r="XCO122" s="1"/>
      <c r="XCP122" s="1"/>
      <c r="XCQ122" s="1"/>
      <c r="XCR122" s="1"/>
      <c r="XCS122" s="1"/>
      <c r="XCT122" s="1"/>
      <c r="XCU122" s="1"/>
      <c r="XCV122" s="1"/>
      <c r="XCW122" s="1"/>
      <c r="XCX122" s="1"/>
      <c r="XCY122" s="1"/>
      <c r="XCZ122" s="1"/>
      <c r="XDA122" s="1"/>
      <c r="XDB122" s="1"/>
      <c r="XDC122" s="1"/>
      <c r="XDD122" s="1"/>
      <c r="XDE122" s="1"/>
      <c r="XDF122" s="1"/>
      <c r="XDG122" s="1"/>
      <c r="XDH122" s="1"/>
      <c r="XDI122" s="1"/>
      <c r="XDJ122" s="1"/>
      <c r="XDK122" s="1"/>
      <c r="XDL122" s="1"/>
      <c r="XDM122" s="1"/>
      <c r="XDN122" s="1"/>
      <c r="XDO122" s="1"/>
      <c r="XDP122" s="1"/>
      <c r="XDQ122" s="1"/>
      <c r="XDR122" s="1"/>
      <c r="XDS122" s="1"/>
      <c r="XDT122" s="1"/>
      <c r="XDU122" s="1"/>
      <c r="XDV122" s="1"/>
      <c r="XDW122" s="1"/>
      <c r="XDX122" s="1"/>
      <c r="XDY122" s="1"/>
      <c r="XDZ122" s="1"/>
      <c r="XEA122" s="1"/>
      <c r="XEB122" s="1"/>
      <c r="XEC122" s="1"/>
      <c r="XED122" s="1"/>
      <c r="XEE122" s="1"/>
      <c r="XEF122" s="1"/>
      <c r="XEG122" s="1"/>
      <c r="XEH122" s="1"/>
      <c r="XEI122" s="1"/>
      <c r="XEJ122" s="1"/>
      <c r="XEK122" s="1"/>
      <c r="XEL122" s="1"/>
      <c r="XEM122" s="1"/>
      <c r="XEN122" s="1"/>
      <c r="XEO122" s="1"/>
      <c r="XEP122" s="1"/>
      <c r="XEQ122" s="1"/>
      <c r="XER122" s="1"/>
      <c r="XES122" s="1"/>
      <c r="XET122" s="1"/>
      <c r="XEU122" s="1"/>
      <c r="XEV122" s="1"/>
      <c r="XEW122" s="1"/>
      <c r="XEX122" s="1"/>
      <c r="XEY122" s="1"/>
      <c r="XEZ122" s="1"/>
      <c r="XFA122" s="1"/>
      <c r="XFB122" s="1"/>
      <c r="XFC122" s="1"/>
    </row>
    <row r="123" spans="1:150 16226:16383" s="3" customFormat="1" ht="21" x14ac:dyDescent="0.3">
      <c r="A123" s="163" t="s">
        <v>344</v>
      </c>
      <c r="B123" s="164"/>
      <c r="C123" s="164"/>
      <c r="D123" s="164"/>
      <c r="E123" s="164"/>
      <c r="F123" s="164"/>
      <c r="G123" s="164"/>
      <c r="H123" s="165"/>
      <c r="I123" s="1">
        <f>2+5+5+4</f>
        <v>16</v>
      </c>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c r="BE123" s="1"/>
      <c r="BF123" s="1"/>
      <c r="BG123" s="1"/>
      <c r="BH123" s="1"/>
      <c r="BI123" s="1"/>
      <c r="BJ123" s="1"/>
      <c r="BK123" s="1"/>
      <c r="BL123" s="1"/>
      <c r="BM123" s="1"/>
      <c r="BN123" s="1"/>
      <c r="BO123" s="1"/>
      <c r="BP123" s="1"/>
      <c r="BQ123" s="1"/>
      <c r="BR123" s="1"/>
      <c r="BS123" s="1"/>
      <c r="BT123" s="1"/>
      <c r="BU123" s="1"/>
      <c r="BV123" s="1"/>
      <c r="BW123" s="1"/>
      <c r="BX123" s="1"/>
      <c r="BY123" s="1"/>
      <c r="BZ123" s="1"/>
      <c r="CA123" s="1"/>
      <c r="CB123" s="1"/>
      <c r="CC123" s="1"/>
      <c r="CD123" s="1"/>
      <c r="CE123" s="1"/>
      <c r="CF123" s="1"/>
      <c r="CG123" s="1"/>
      <c r="CH123" s="1"/>
      <c r="CI123" s="1"/>
      <c r="CJ123" s="1"/>
      <c r="CK123" s="1"/>
      <c r="CL123" s="1"/>
      <c r="CM123" s="1"/>
      <c r="CN123" s="1"/>
      <c r="CO123" s="1"/>
      <c r="CP123" s="1"/>
      <c r="CQ123" s="1"/>
      <c r="CR123" s="1"/>
      <c r="CS123" s="1"/>
      <c r="CT123" s="1"/>
      <c r="CU123" s="1"/>
      <c r="CV123" s="1"/>
      <c r="CW123" s="1"/>
      <c r="CX123" s="1"/>
      <c r="CY123" s="1"/>
      <c r="CZ123" s="1"/>
      <c r="DA123" s="1"/>
      <c r="DB123" s="1"/>
      <c r="DC123" s="1"/>
      <c r="DD123" s="1"/>
      <c r="DE123" s="1"/>
      <c r="DF123" s="1"/>
      <c r="DG123" s="1"/>
      <c r="DH123" s="1"/>
      <c r="DI123" s="1"/>
      <c r="DJ123" s="1"/>
      <c r="DK123" s="1"/>
      <c r="DL123" s="1"/>
      <c r="DM123" s="1"/>
      <c r="DN123" s="1"/>
      <c r="DO123" s="1"/>
      <c r="DP123" s="1"/>
      <c r="DQ123" s="1"/>
      <c r="DR123" s="1"/>
      <c r="DS123" s="1"/>
      <c r="DT123" s="1"/>
      <c r="DU123" s="1"/>
      <c r="DV123" s="1"/>
      <c r="DW123" s="1"/>
      <c r="DX123" s="1"/>
      <c r="DY123" s="1"/>
      <c r="DZ123" s="1"/>
      <c r="EA123" s="1"/>
      <c r="EB123" s="1"/>
      <c r="EC123" s="1"/>
      <c r="ED123" s="1"/>
      <c r="EE123" s="1"/>
      <c r="EF123" s="1"/>
      <c r="EG123" s="1"/>
      <c r="EH123" s="1"/>
      <c r="EI123" s="1"/>
      <c r="EJ123" s="1"/>
      <c r="EK123" s="1"/>
      <c r="EL123" s="1"/>
      <c r="EM123" s="1"/>
      <c r="EN123" s="1"/>
      <c r="EO123" s="1"/>
      <c r="EP123" s="1"/>
      <c r="EQ123" s="1"/>
      <c r="ER123" s="1"/>
      <c r="ES123" s="1"/>
      <c r="ET123" s="1"/>
      <c r="WZB123" s="1"/>
      <c r="WZC123" s="1"/>
      <c r="WZD123" s="1"/>
      <c r="WZE123" s="1"/>
      <c r="WZF123" s="1"/>
      <c r="WZG123" s="1"/>
      <c r="WZH123" s="1"/>
      <c r="WZI123" s="1"/>
      <c r="WZJ123" s="1"/>
      <c r="WZK123" s="1"/>
      <c r="WZL123" s="1"/>
      <c r="WZM123" s="1"/>
      <c r="WZN123" s="1"/>
      <c r="WZO123" s="1"/>
      <c r="WZP123" s="1"/>
      <c r="WZQ123" s="1"/>
      <c r="WZR123" s="1"/>
      <c r="WZS123" s="1"/>
      <c r="WZT123" s="1"/>
      <c r="WZU123" s="1"/>
      <c r="WZV123" s="1"/>
      <c r="WZW123" s="1"/>
      <c r="WZX123" s="1"/>
      <c r="WZY123" s="1"/>
      <c r="WZZ123" s="1"/>
      <c r="XAA123" s="1"/>
      <c r="XAB123" s="1"/>
      <c r="XAC123" s="1"/>
      <c r="XAD123" s="1"/>
      <c r="XAE123" s="1"/>
      <c r="XAF123" s="1"/>
      <c r="XAG123" s="1"/>
      <c r="XAH123" s="1"/>
      <c r="XAI123" s="1"/>
      <c r="XAJ123" s="1"/>
      <c r="XAK123" s="1"/>
      <c r="XAL123" s="1"/>
      <c r="XAM123" s="1"/>
      <c r="XAN123" s="1"/>
      <c r="XAO123" s="1"/>
      <c r="XAP123" s="1"/>
      <c r="XAQ123" s="1"/>
      <c r="XAR123" s="1"/>
      <c r="XAS123" s="1"/>
      <c r="XAT123" s="1"/>
      <c r="XAU123" s="1"/>
      <c r="XAV123" s="1"/>
      <c r="XAW123" s="1"/>
      <c r="XAX123" s="1"/>
      <c r="XAY123" s="1"/>
      <c r="XAZ123" s="1"/>
      <c r="XBA123" s="1"/>
      <c r="XBB123" s="1"/>
      <c r="XBC123" s="1"/>
      <c r="XBD123" s="1"/>
      <c r="XBE123" s="1"/>
      <c r="XBF123" s="1"/>
      <c r="XBG123" s="1"/>
      <c r="XBH123" s="1"/>
      <c r="XBI123" s="1"/>
      <c r="XBJ123" s="1"/>
      <c r="XBK123" s="1"/>
      <c r="XBL123" s="1"/>
      <c r="XBM123" s="1"/>
      <c r="XBN123" s="1"/>
      <c r="XBO123" s="1"/>
      <c r="XBP123" s="1"/>
      <c r="XBQ123" s="1"/>
      <c r="XBR123" s="1"/>
      <c r="XBS123" s="1"/>
      <c r="XBT123" s="1"/>
      <c r="XBU123" s="1"/>
      <c r="XBV123" s="1"/>
      <c r="XBW123" s="1"/>
      <c r="XBX123" s="1"/>
      <c r="XBY123" s="1"/>
      <c r="XBZ123" s="1"/>
      <c r="XCA123" s="1"/>
      <c r="XCB123" s="1"/>
      <c r="XCC123" s="1"/>
      <c r="XCD123" s="1"/>
      <c r="XCE123" s="1"/>
      <c r="XCF123" s="1"/>
      <c r="XCG123" s="1"/>
      <c r="XCH123" s="1"/>
      <c r="XCI123" s="1"/>
      <c r="XCJ123" s="1"/>
      <c r="XCK123" s="1"/>
      <c r="XCL123" s="1"/>
      <c r="XCM123" s="1"/>
      <c r="XCN123" s="1"/>
      <c r="XCO123" s="1"/>
      <c r="XCP123" s="1"/>
      <c r="XCQ123" s="1"/>
      <c r="XCR123" s="1"/>
      <c r="XCS123" s="1"/>
      <c r="XCT123" s="1"/>
      <c r="XCU123" s="1"/>
      <c r="XCV123" s="1"/>
      <c r="XCW123" s="1"/>
      <c r="XCX123" s="1"/>
      <c r="XCY123" s="1"/>
      <c r="XCZ123" s="1"/>
      <c r="XDA123" s="1"/>
      <c r="XDB123" s="1"/>
      <c r="XDC123" s="1"/>
      <c r="XDD123" s="1"/>
      <c r="XDE123" s="1"/>
      <c r="XDF123" s="1"/>
      <c r="XDG123" s="1"/>
      <c r="XDH123" s="1"/>
      <c r="XDI123" s="1"/>
      <c r="XDJ123" s="1"/>
      <c r="XDK123" s="1"/>
      <c r="XDL123" s="1"/>
      <c r="XDM123" s="1"/>
      <c r="XDN123" s="1"/>
      <c r="XDO123" s="1"/>
      <c r="XDP123" s="1"/>
      <c r="XDQ123" s="1"/>
      <c r="XDR123" s="1"/>
      <c r="XDS123" s="1"/>
      <c r="XDT123" s="1"/>
      <c r="XDU123" s="1"/>
      <c r="XDV123" s="1"/>
      <c r="XDW123" s="1"/>
      <c r="XDX123" s="1"/>
      <c r="XDY123" s="1"/>
      <c r="XDZ123" s="1"/>
      <c r="XEA123" s="1"/>
      <c r="XEB123" s="1"/>
      <c r="XEC123" s="1"/>
      <c r="XED123" s="1"/>
      <c r="XEE123" s="1"/>
      <c r="XEF123" s="1"/>
      <c r="XEG123" s="1"/>
      <c r="XEH123" s="1"/>
      <c r="XEI123" s="1"/>
      <c r="XEJ123" s="1"/>
      <c r="XEK123" s="1"/>
      <c r="XEL123" s="1"/>
      <c r="XEM123" s="1"/>
      <c r="XEN123" s="1"/>
      <c r="XEO123" s="1"/>
      <c r="XEP123" s="1"/>
      <c r="XEQ123" s="1"/>
      <c r="XER123" s="1"/>
      <c r="XES123" s="1"/>
      <c r="XET123" s="1"/>
      <c r="XEU123" s="1"/>
      <c r="XEV123" s="1"/>
      <c r="XEW123" s="1"/>
      <c r="XEX123" s="1"/>
      <c r="XEY123" s="1"/>
      <c r="XEZ123" s="1"/>
      <c r="XFA123" s="1"/>
      <c r="XFB123" s="1"/>
      <c r="XFC123" s="1"/>
    </row>
    <row r="124" spans="1:150 16226:16383" s="3" customFormat="1" ht="20.25" customHeight="1" x14ac:dyDescent="0.3">
      <c r="A124" s="84">
        <v>1</v>
      </c>
      <c r="B124" s="84"/>
      <c r="C124" s="51" t="s">
        <v>304</v>
      </c>
      <c r="D124" s="88" t="s">
        <v>345</v>
      </c>
      <c r="E124" s="89"/>
      <c r="F124" s="89"/>
      <c r="G124" s="89"/>
      <c r="H124" s="90"/>
      <c r="I124" s="1" t="s">
        <v>330</v>
      </c>
      <c r="J124" s="1"/>
      <c r="K124" s="1"/>
      <c r="L124" s="1"/>
      <c r="M124" s="1"/>
      <c r="N124" s="1"/>
      <c r="O124" s="1"/>
      <c r="P124" s="1"/>
      <c r="Q124" s="1"/>
      <c r="R124" s="1"/>
      <c r="S124" s="1"/>
      <c r="T124" s="23" t="str">
        <f t="shared" ref="T124:T126" ca="1" si="4">U124&amp;""&amp;",..,"&amp;""&amp;V124</f>
        <v>3401,..,2401</v>
      </c>
      <c r="U124" s="23">
        <f ca="1">(SUMPRODUCT(MID(0&amp;(LEFT(A130,SUM(LEN(A130)-LEN(SUBSTITUTE(A130,{"0","1","2","3"},""))))), LARGE(INDEX(ISNUMBER(--MID((LEFT(A130,SUM(LEN(A130)-LEN(SUBSTITUTE(A130,{"0","1","2","3"},""))))), ROW(INDIRECT("1:"&amp;LEN((LEFT(A130,SUM(LEN(A130)-LEN(SUBSTITUTE(A130,{"0","1","2","3"},"")))))))), 1)) * ROW(INDIRECT("1:"&amp;LEN((LEFT(A130,SUM(LEN(A130)-LEN(SUBSTITUTE(A130,{"0","1","2","3"},"")))))))), 0), ROW(INDIRECT("1:"&amp;LEN((LEFT(A130,SUM(LEN(A130)-LEN(SUBSTITUTE(A130,{"0","1","2","3"},"")))))))))+1, 1) * 10^ROW(INDIRECT("1:"&amp;LEN((LEFT(A130,SUM(LEN(A130)-LEN(SUBSTITUTE(A130,{"0","1","2","3"},""))))))))/10))*100+1</f>
        <v>3401</v>
      </c>
      <c r="V124" s="23">
        <f ca="1">(SUMPRODUCT(MID(0&amp;(--TRIM(RIGHT(SUBSTITUTE(LEFT(A130,_xlfn.AGGREGATE(16,6,FIND({0,1,2,3,4,5,6,7,8,9},A130,ROW(INDIRECT("1:"&amp;LEN(A130)))),1))," ",REPT(" ",LEN(A130))),LEN(A130)))), LARGE(INDEX(ISNUMBER(--MID((--TRIM(RIGHT(SUBSTITUTE(LEFT(A130,_xlfn.AGGREGATE(16,6,FIND({0,1,2,3,4,5,6,7,8,9},A130,ROW(INDIRECT("1:"&amp;LEN(A130)))),1))," ",REPT(" ",LEN(A130))),LEN(A130)))), ROW(INDIRECT("1:"&amp;LEN((--TRIM(RIGHT(SUBSTITUTE(LEFT(A130,_xlfn.AGGREGATE(16,6,FIND({0,1,2,3,4,5,6,7,8,9},A130,ROW(INDIRECT("1:"&amp;LEN(A130)))),1))," ",REPT(" ",LEN(A130))),LEN(A130))))))), 1)) * ROW(INDIRECT("1:"&amp;LEN((--TRIM(RIGHT(SUBSTITUTE(LEFT(A130,_xlfn.AGGREGATE(16,6,FIND({0,1,2,3,4,5,6,7,8,9},A130,ROW(INDIRECT("1:"&amp;LEN(A130)))),1))," ",REPT(" ",LEN(A130))),LEN(A130))))))), 0), ROW(INDIRECT("1:"&amp;LEN((--TRIM(RIGHT(SUBSTITUTE(LEFT(A130,_xlfn.AGGREGATE(16,6,FIND({0,1,2,3,4,5,6,7,8,9},A130,ROW(INDIRECT("1:"&amp;LEN(A130)))),1))," ",REPT(" ",LEN(A130))),LEN(A130))))))))+1, 1) * 10^ROW(INDIRECT("1:"&amp;LEN((--TRIM(RIGHT(SUBSTITUTE(LEFT(A130,_xlfn.AGGREGATE(16,6,FIND({0,1,2,3,4,5,6,7,8,9},A130,ROW(INDIRECT("1:"&amp;LEN(A130)))),1))," ",REPT(" ",LEN(A130))),LEN(A130)))))))/10))*100+1</f>
        <v>2401</v>
      </c>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c r="BE124" s="1"/>
      <c r="BF124" s="1"/>
      <c r="BG124" s="1"/>
      <c r="BH124" s="1"/>
      <c r="BI124" s="1"/>
      <c r="BJ124" s="1"/>
      <c r="BK124" s="1"/>
      <c r="BL124" s="1"/>
      <c r="BM124" s="1"/>
      <c r="BN124" s="1"/>
      <c r="BO124" s="1"/>
      <c r="BP124" s="1"/>
      <c r="BQ124" s="1"/>
      <c r="BR124" s="1"/>
      <c r="BS124" s="1"/>
      <c r="BT124" s="1"/>
      <c r="BU124" s="1"/>
      <c r="BV124" s="1"/>
      <c r="BW124" s="1"/>
      <c r="BX124" s="1"/>
      <c r="BY124" s="1"/>
      <c r="BZ124" s="1"/>
      <c r="CA124" s="1"/>
      <c r="CB124" s="1"/>
      <c r="CC124" s="1"/>
      <c r="CD124" s="1"/>
      <c r="CE124" s="1"/>
      <c r="CF124" s="1"/>
      <c r="CG124" s="1"/>
      <c r="CH124" s="1"/>
      <c r="CI124" s="1"/>
      <c r="CJ124" s="1"/>
      <c r="CK124" s="1"/>
      <c r="CL124" s="1"/>
      <c r="CM124" s="1"/>
      <c r="CN124" s="1"/>
      <c r="CO124" s="1"/>
      <c r="CP124" s="1"/>
      <c r="CQ124" s="1"/>
      <c r="CR124" s="1"/>
      <c r="CS124" s="1"/>
      <c r="CT124" s="1"/>
      <c r="CU124" s="1"/>
      <c r="CV124" s="1"/>
      <c r="CW124" s="1"/>
      <c r="CX124" s="1"/>
      <c r="CY124" s="1"/>
      <c r="CZ124" s="1"/>
      <c r="DA124" s="1"/>
      <c r="DB124" s="1"/>
      <c r="DC124" s="1"/>
      <c r="DD124" s="1"/>
      <c r="DE124" s="1"/>
      <c r="DF124" s="1"/>
      <c r="DG124" s="1"/>
      <c r="DH124" s="1"/>
      <c r="DI124" s="1"/>
      <c r="DJ124" s="1"/>
      <c r="DK124" s="1"/>
      <c r="DL124" s="1"/>
      <c r="DM124" s="1"/>
      <c r="DN124" s="1"/>
      <c r="DO124" s="1"/>
      <c r="DP124" s="1"/>
      <c r="DQ124" s="1"/>
      <c r="DR124" s="1"/>
      <c r="DS124" s="1"/>
      <c r="DT124" s="1"/>
      <c r="DU124" s="1"/>
      <c r="DV124" s="1"/>
      <c r="DW124" s="1"/>
      <c r="DX124" s="1"/>
      <c r="DY124" s="1"/>
      <c r="DZ124" s="1"/>
      <c r="EA124" s="1"/>
      <c r="EB124" s="1"/>
      <c r="EC124" s="1"/>
      <c r="ED124" s="1"/>
      <c r="EE124" s="1"/>
      <c r="EF124" s="1"/>
      <c r="EG124" s="1"/>
      <c r="EH124" s="1"/>
      <c r="EI124" s="1"/>
      <c r="EJ124" s="1"/>
      <c r="EK124" s="1"/>
      <c r="EL124" s="1"/>
      <c r="EM124" s="1"/>
      <c r="EN124" s="1"/>
      <c r="EO124" s="1"/>
      <c r="EP124" s="1"/>
      <c r="EQ124" s="1"/>
      <c r="ER124" s="1"/>
      <c r="ES124" s="1"/>
      <c r="ET124" s="1"/>
      <c r="WZB124" s="1"/>
      <c r="WZC124" s="1"/>
      <c r="WZD124" s="1"/>
      <c r="WZE124" s="1"/>
      <c r="WZF124" s="1"/>
      <c r="WZG124" s="1"/>
      <c r="WZH124" s="1"/>
      <c r="WZI124" s="1"/>
      <c r="WZJ124" s="1"/>
      <c r="WZK124" s="1"/>
      <c r="WZL124" s="1"/>
      <c r="WZM124" s="1"/>
      <c r="WZN124" s="1"/>
      <c r="WZO124" s="1"/>
      <c r="WZP124" s="1"/>
      <c r="WZQ124" s="1"/>
      <c r="WZR124" s="1"/>
      <c r="WZS124" s="1"/>
      <c r="WZT124" s="1"/>
      <c r="WZU124" s="1"/>
      <c r="WZV124" s="1"/>
      <c r="WZW124" s="1"/>
      <c r="WZX124" s="1"/>
      <c r="WZY124" s="1"/>
      <c r="WZZ124" s="1"/>
      <c r="XAA124" s="1"/>
      <c r="XAB124" s="1"/>
      <c r="XAC124" s="1"/>
      <c r="XAD124" s="1"/>
      <c r="XAE124" s="1"/>
      <c r="XAF124" s="1"/>
      <c r="XAG124" s="1"/>
      <c r="XAH124" s="1"/>
      <c r="XAI124" s="1"/>
      <c r="XAJ124" s="1"/>
      <c r="XAK124" s="1"/>
      <c r="XAL124" s="1"/>
      <c r="XAM124" s="1"/>
      <c r="XAN124" s="1"/>
      <c r="XAO124" s="1"/>
      <c r="XAP124" s="1"/>
      <c r="XAQ124" s="1"/>
      <c r="XAR124" s="1"/>
      <c r="XAS124" s="1"/>
      <c r="XAT124" s="1"/>
      <c r="XAU124" s="1"/>
      <c r="XAV124" s="1"/>
      <c r="XAW124" s="1"/>
      <c r="XAX124" s="1"/>
      <c r="XAY124" s="1"/>
      <c r="XAZ124" s="1"/>
      <c r="XBA124" s="1"/>
      <c r="XBB124" s="1"/>
      <c r="XBC124" s="1"/>
      <c r="XBD124" s="1"/>
      <c r="XBE124" s="1"/>
      <c r="XBF124" s="1"/>
      <c r="XBG124" s="1"/>
      <c r="XBH124" s="1"/>
      <c r="XBI124" s="1"/>
      <c r="XBJ124" s="1"/>
      <c r="XBK124" s="1"/>
      <c r="XBL124" s="1"/>
      <c r="XBM124" s="1"/>
      <c r="XBN124" s="1"/>
      <c r="XBO124" s="1"/>
      <c r="XBP124" s="1"/>
      <c r="XBQ124" s="1"/>
      <c r="XBR124" s="1"/>
      <c r="XBS124" s="1"/>
      <c r="XBT124" s="1"/>
      <c r="XBU124" s="1"/>
      <c r="XBV124" s="1"/>
      <c r="XBW124" s="1"/>
      <c r="XBX124" s="1"/>
      <c r="XBY124" s="1"/>
      <c r="XBZ124" s="1"/>
      <c r="XCA124" s="1"/>
      <c r="XCB124" s="1"/>
      <c r="XCC124" s="1"/>
      <c r="XCD124" s="1"/>
      <c r="XCE124" s="1"/>
      <c r="XCF124" s="1"/>
      <c r="XCG124" s="1"/>
      <c r="XCH124" s="1"/>
      <c r="XCI124" s="1"/>
      <c r="XCJ124" s="1"/>
      <c r="XCK124" s="1"/>
      <c r="XCL124" s="1"/>
      <c r="XCM124" s="1"/>
      <c r="XCN124" s="1"/>
      <c r="XCO124" s="1"/>
      <c r="XCP124" s="1"/>
      <c r="XCQ124" s="1"/>
      <c r="XCR124" s="1"/>
      <c r="XCS124" s="1"/>
      <c r="XCT124" s="1"/>
      <c r="XCU124" s="1"/>
      <c r="XCV124" s="1"/>
      <c r="XCW124" s="1"/>
      <c r="XCX124" s="1"/>
      <c r="XCY124" s="1"/>
      <c r="XCZ124" s="1"/>
      <c r="XDA124" s="1"/>
      <c r="XDB124" s="1"/>
      <c r="XDC124" s="1"/>
      <c r="XDD124" s="1"/>
      <c r="XDE124" s="1"/>
      <c r="XDF124" s="1"/>
      <c r="XDG124" s="1"/>
      <c r="XDH124" s="1"/>
      <c r="XDI124" s="1"/>
      <c r="XDJ124" s="1"/>
      <c r="XDK124" s="1"/>
      <c r="XDL124" s="1"/>
      <c r="XDM124" s="1"/>
      <c r="XDN124" s="1"/>
      <c r="XDO124" s="1"/>
      <c r="XDP124" s="1"/>
      <c r="XDQ124" s="1"/>
      <c r="XDR124" s="1"/>
      <c r="XDS124" s="1"/>
      <c r="XDT124" s="1"/>
      <c r="XDU124" s="1"/>
      <c r="XDV124" s="1"/>
      <c r="XDW124" s="1"/>
      <c r="XDX124" s="1"/>
      <c r="XDY124" s="1"/>
      <c r="XDZ124" s="1"/>
      <c r="XEA124" s="1"/>
      <c r="XEB124" s="1"/>
      <c r="XEC124" s="1"/>
      <c r="XED124" s="1"/>
      <c r="XEE124" s="1"/>
      <c r="XEF124" s="1"/>
      <c r="XEG124" s="1"/>
      <c r="XEH124" s="1"/>
      <c r="XEI124" s="1"/>
      <c r="XEJ124" s="1"/>
      <c r="XEK124" s="1"/>
      <c r="XEL124" s="1"/>
      <c r="XEM124" s="1"/>
      <c r="XEN124" s="1"/>
      <c r="XEO124" s="1"/>
      <c r="XEP124" s="1"/>
      <c r="XEQ124" s="1"/>
      <c r="XER124" s="1"/>
      <c r="XES124" s="1"/>
      <c r="XET124" s="1"/>
      <c r="XEU124" s="1"/>
      <c r="XEV124" s="1"/>
      <c r="XEW124" s="1"/>
      <c r="XEX124" s="1"/>
      <c r="XEY124" s="1"/>
      <c r="XEZ124" s="1"/>
      <c r="XFA124" s="1"/>
      <c r="XFB124" s="1"/>
      <c r="XFC124" s="1"/>
    </row>
    <row r="125" spans="1:150 16226:16383" s="3" customFormat="1" ht="20.25" customHeight="1" x14ac:dyDescent="0.3">
      <c r="A125" s="91">
        <f>A124+1</f>
        <v>2</v>
      </c>
      <c r="B125" s="92"/>
      <c r="C125" s="51" t="s">
        <v>304</v>
      </c>
      <c r="D125" s="88" t="s">
        <v>345</v>
      </c>
      <c r="E125" s="89"/>
      <c r="F125" s="89"/>
      <c r="G125" s="89"/>
      <c r="H125" s="90"/>
      <c r="I125" s="1"/>
      <c r="J125" s="1"/>
      <c r="K125" s="1"/>
      <c r="L125" s="1"/>
      <c r="M125" s="1"/>
      <c r="N125" s="1"/>
      <c r="O125" s="1"/>
      <c r="P125" s="1"/>
      <c r="Q125" s="1"/>
      <c r="R125" s="1"/>
      <c r="S125" s="1"/>
      <c r="T125" s="23" t="str">
        <f t="shared" ca="1" si="4"/>
        <v>3402,..,2402</v>
      </c>
      <c r="U125" s="23">
        <f ca="1">U124+1</f>
        <v>3402</v>
      </c>
      <c r="V125" s="23">
        <f ca="1">V124+1</f>
        <v>2402</v>
      </c>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c r="BE125" s="1"/>
      <c r="BF125" s="1"/>
      <c r="BG125" s="1"/>
      <c r="BH125" s="1"/>
      <c r="BI125" s="1"/>
      <c r="BJ125" s="1"/>
      <c r="BK125" s="1"/>
      <c r="BL125" s="1"/>
      <c r="BM125" s="1"/>
      <c r="BN125" s="1"/>
      <c r="BO125" s="1"/>
      <c r="BP125" s="1"/>
      <c r="BQ125" s="1"/>
      <c r="BR125" s="1"/>
      <c r="BS125" s="1"/>
      <c r="BT125" s="1"/>
      <c r="BU125" s="1"/>
      <c r="BV125" s="1"/>
      <c r="BW125" s="1"/>
      <c r="BX125" s="1"/>
      <c r="BY125" s="1"/>
      <c r="BZ125" s="1"/>
      <c r="CA125" s="1"/>
      <c r="CB125" s="1"/>
      <c r="CC125" s="1"/>
      <c r="CD125" s="1"/>
      <c r="CE125" s="1"/>
      <c r="CF125" s="1"/>
      <c r="CG125" s="1"/>
      <c r="CH125" s="1"/>
      <c r="CI125" s="1"/>
      <c r="CJ125" s="1"/>
      <c r="CK125" s="1"/>
      <c r="CL125" s="1"/>
      <c r="CM125" s="1"/>
      <c r="CN125" s="1"/>
      <c r="CO125" s="1"/>
      <c r="CP125" s="1"/>
      <c r="CQ125" s="1"/>
      <c r="CR125" s="1"/>
      <c r="CS125" s="1"/>
      <c r="CT125" s="1"/>
      <c r="CU125" s="1"/>
      <c r="CV125" s="1"/>
      <c r="CW125" s="1"/>
      <c r="CX125" s="1"/>
      <c r="CY125" s="1"/>
      <c r="CZ125" s="1"/>
      <c r="DA125" s="1"/>
      <c r="DB125" s="1"/>
      <c r="DC125" s="1"/>
      <c r="DD125" s="1"/>
      <c r="DE125" s="1"/>
      <c r="DF125" s="1"/>
      <c r="DG125" s="1"/>
      <c r="DH125" s="1"/>
      <c r="DI125" s="1"/>
      <c r="DJ125" s="1"/>
      <c r="DK125" s="1"/>
      <c r="DL125" s="1"/>
      <c r="DM125" s="1"/>
      <c r="DN125" s="1"/>
      <c r="DO125" s="1"/>
      <c r="DP125" s="1"/>
      <c r="DQ125" s="1"/>
      <c r="DR125" s="1"/>
      <c r="DS125" s="1"/>
      <c r="DT125" s="1"/>
      <c r="DU125" s="1"/>
      <c r="DV125" s="1"/>
      <c r="DW125" s="1"/>
      <c r="DX125" s="1"/>
      <c r="DY125" s="1"/>
      <c r="DZ125" s="1"/>
      <c r="EA125" s="1"/>
      <c r="EB125" s="1"/>
      <c r="EC125" s="1"/>
      <c r="ED125" s="1"/>
      <c r="EE125" s="1"/>
      <c r="EF125" s="1"/>
      <c r="EG125" s="1"/>
      <c r="EH125" s="1"/>
      <c r="EI125" s="1"/>
      <c r="EJ125" s="1"/>
      <c r="EK125" s="1"/>
      <c r="EL125" s="1"/>
      <c r="EM125" s="1"/>
      <c r="EN125" s="1"/>
      <c r="EO125" s="1"/>
      <c r="EP125" s="1"/>
      <c r="EQ125" s="1"/>
      <c r="ER125" s="1"/>
      <c r="ES125" s="1"/>
      <c r="ET125" s="1"/>
      <c r="WZB125" s="1"/>
      <c r="WZC125" s="1"/>
      <c r="WZD125" s="1"/>
      <c r="WZE125" s="1"/>
      <c r="WZF125" s="1"/>
      <c r="WZG125" s="1"/>
      <c r="WZH125" s="1"/>
      <c r="WZI125" s="1"/>
      <c r="WZJ125" s="1"/>
      <c r="WZK125" s="1"/>
      <c r="WZL125" s="1"/>
      <c r="WZM125" s="1"/>
      <c r="WZN125" s="1"/>
      <c r="WZO125" s="1"/>
      <c r="WZP125" s="1"/>
      <c r="WZQ125" s="1"/>
      <c r="WZR125" s="1"/>
      <c r="WZS125" s="1"/>
      <c r="WZT125" s="1"/>
      <c r="WZU125" s="1"/>
      <c r="WZV125" s="1"/>
      <c r="WZW125" s="1"/>
      <c r="WZX125" s="1"/>
      <c r="WZY125" s="1"/>
      <c r="WZZ125" s="1"/>
      <c r="XAA125" s="1"/>
      <c r="XAB125" s="1"/>
      <c r="XAC125" s="1"/>
      <c r="XAD125" s="1"/>
      <c r="XAE125" s="1"/>
      <c r="XAF125" s="1"/>
      <c r="XAG125" s="1"/>
      <c r="XAH125" s="1"/>
      <c r="XAI125" s="1"/>
      <c r="XAJ125" s="1"/>
      <c r="XAK125" s="1"/>
      <c r="XAL125" s="1"/>
      <c r="XAM125" s="1"/>
      <c r="XAN125" s="1"/>
      <c r="XAO125" s="1"/>
      <c r="XAP125" s="1"/>
      <c r="XAQ125" s="1"/>
      <c r="XAR125" s="1"/>
      <c r="XAS125" s="1"/>
      <c r="XAT125" s="1"/>
      <c r="XAU125" s="1"/>
      <c r="XAV125" s="1"/>
      <c r="XAW125" s="1"/>
      <c r="XAX125" s="1"/>
      <c r="XAY125" s="1"/>
      <c r="XAZ125" s="1"/>
      <c r="XBA125" s="1"/>
      <c r="XBB125" s="1"/>
      <c r="XBC125" s="1"/>
      <c r="XBD125" s="1"/>
      <c r="XBE125" s="1"/>
      <c r="XBF125" s="1"/>
      <c r="XBG125" s="1"/>
      <c r="XBH125" s="1"/>
      <c r="XBI125" s="1"/>
      <c r="XBJ125" s="1"/>
      <c r="XBK125" s="1"/>
      <c r="XBL125" s="1"/>
      <c r="XBM125" s="1"/>
      <c r="XBN125" s="1"/>
      <c r="XBO125" s="1"/>
      <c r="XBP125" s="1"/>
      <c r="XBQ125" s="1"/>
      <c r="XBR125" s="1"/>
      <c r="XBS125" s="1"/>
      <c r="XBT125" s="1"/>
      <c r="XBU125" s="1"/>
      <c r="XBV125" s="1"/>
      <c r="XBW125" s="1"/>
      <c r="XBX125" s="1"/>
      <c r="XBY125" s="1"/>
      <c r="XBZ125" s="1"/>
      <c r="XCA125" s="1"/>
      <c r="XCB125" s="1"/>
      <c r="XCC125" s="1"/>
      <c r="XCD125" s="1"/>
      <c r="XCE125" s="1"/>
      <c r="XCF125" s="1"/>
      <c r="XCG125" s="1"/>
      <c r="XCH125" s="1"/>
      <c r="XCI125" s="1"/>
      <c r="XCJ125" s="1"/>
      <c r="XCK125" s="1"/>
      <c r="XCL125" s="1"/>
      <c r="XCM125" s="1"/>
      <c r="XCN125" s="1"/>
      <c r="XCO125" s="1"/>
      <c r="XCP125" s="1"/>
      <c r="XCQ125" s="1"/>
      <c r="XCR125" s="1"/>
      <c r="XCS125" s="1"/>
      <c r="XCT125" s="1"/>
      <c r="XCU125" s="1"/>
      <c r="XCV125" s="1"/>
      <c r="XCW125" s="1"/>
      <c r="XCX125" s="1"/>
      <c r="XCY125" s="1"/>
      <c r="XCZ125" s="1"/>
      <c r="XDA125" s="1"/>
      <c r="XDB125" s="1"/>
      <c r="XDC125" s="1"/>
      <c r="XDD125" s="1"/>
      <c r="XDE125" s="1"/>
      <c r="XDF125" s="1"/>
      <c r="XDG125" s="1"/>
      <c r="XDH125" s="1"/>
      <c r="XDI125" s="1"/>
      <c r="XDJ125" s="1"/>
      <c r="XDK125" s="1"/>
      <c r="XDL125" s="1"/>
      <c r="XDM125" s="1"/>
      <c r="XDN125" s="1"/>
      <c r="XDO125" s="1"/>
      <c r="XDP125" s="1"/>
      <c r="XDQ125" s="1"/>
      <c r="XDR125" s="1"/>
      <c r="XDS125" s="1"/>
      <c r="XDT125" s="1"/>
      <c r="XDU125" s="1"/>
      <c r="XDV125" s="1"/>
      <c r="XDW125" s="1"/>
      <c r="XDX125" s="1"/>
      <c r="XDY125" s="1"/>
      <c r="XDZ125" s="1"/>
      <c r="XEA125" s="1"/>
      <c r="XEB125" s="1"/>
      <c r="XEC125" s="1"/>
      <c r="XED125" s="1"/>
      <c r="XEE125" s="1"/>
      <c r="XEF125" s="1"/>
      <c r="XEG125" s="1"/>
      <c r="XEH125" s="1"/>
      <c r="XEI125" s="1"/>
      <c r="XEJ125" s="1"/>
      <c r="XEK125" s="1"/>
      <c r="XEL125" s="1"/>
      <c r="XEM125" s="1"/>
      <c r="XEN125" s="1"/>
      <c r="XEO125" s="1"/>
      <c r="XEP125" s="1"/>
      <c r="XEQ125" s="1"/>
      <c r="XER125" s="1"/>
      <c r="XES125" s="1"/>
      <c r="XET125" s="1"/>
      <c r="XEU125" s="1"/>
      <c r="XEV125" s="1"/>
      <c r="XEW125" s="1"/>
      <c r="XEX125" s="1"/>
      <c r="XEY125" s="1"/>
      <c r="XEZ125" s="1"/>
      <c r="XFA125" s="1"/>
      <c r="XFB125" s="1"/>
      <c r="XFC125" s="1"/>
    </row>
    <row r="126" spans="1:150 16226:16383" s="3" customFormat="1" ht="20.25" customHeight="1" x14ac:dyDescent="0.3">
      <c r="A126" s="91">
        <f t="shared" si="3"/>
        <v>3</v>
      </c>
      <c r="B126" s="92"/>
      <c r="C126" s="51" t="s">
        <v>304</v>
      </c>
      <c r="D126" s="88" t="s">
        <v>345</v>
      </c>
      <c r="E126" s="89"/>
      <c r="F126" s="89"/>
      <c r="G126" s="89"/>
      <c r="H126" s="90"/>
      <c r="I126" s="1"/>
      <c r="J126" s="1"/>
      <c r="K126" s="1"/>
      <c r="L126" s="1"/>
      <c r="M126" s="1"/>
      <c r="N126" s="1"/>
      <c r="O126" s="1"/>
      <c r="P126" s="1"/>
      <c r="Q126" s="1"/>
      <c r="R126" s="1"/>
      <c r="S126" s="1"/>
      <c r="T126" s="23" t="str">
        <f t="shared" ca="1" si="4"/>
        <v>3403,..,2403</v>
      </c>
      <c r="U126" s="23">
        <f t="shared" ref="U126:V126" ca="1" si="5">U125+1</f>
        <v>3403</v>
      </c>
      <c r="V126" s="23">
        <f t="shared" ca="1" si="5"/>
        <v>2403</v>
      </c>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c r="BE126" s="1"/>
      <c r="BF126" s="1"/>
      <c r="BG126" s="1"/>
      <c r="BH126" s="1"/>
      <c r="BI126" s="1"/>
      <c r="BJ126" s="1"/>
      <c r="BK126" s="1"/>
      <c r="BL126" s="1"/>
      <c r="BM126" s="1"/>
      <c r="BN126" s="1"/>
      <c r="BO126" s="1"/>
      <c r="BP126" s="1"/>
      <c r="BQ126" s="1"/>
      <c r="BR126" s="1"/>
      <c r="BS126" s="1"/>
      <c r="BT126" s="1"/>
      <c r="BU126" s="1"/>
      <c r="BV126" s="1"/>
      <c r="BW126" s="1"/>
      <c r="BX126" s="1"/>
      <c r="BY126" s="1"/>
      <c r="BZ126" s="1"/>
      <c r="CA126" s="1"/>
      <c r="CB126" s="1"/>
      <c r="CC126" s="1"/>
      <c r="CD126" s="1"/>
      <c r="CE126" s="1"/>
      <c r="CF126" s="1"/>
      <c r="CG126" s="1"/>
      <c r="CH126" s="1"/>
      <c r="CI126" s="1"/>
      <c r="CJ126" s="1"/>
      <c r="CK126" s="1"/>
      <c r="CL126" s="1"/>
      <c r="CM126" s="1"/>
      <c r="CN126" s="1"/>
      <c r="CO126" s="1"/>
      <c r="CP126" s="1"/>
      <c r="CQ126" s="1"/>
      <c r="CR126" s="1"/>
      <c r="CS126" s="1"/>
      <c r="CT126" s="1"/>
      <c r="CU126" s="1"/>
      <c r="CV126" s="1"/>
      <c r="CW126" s="1"/>
      <c r="CX126" s="1"/>
      <c r="CY126" s="1"/>
      <c r="CZ126" s="1"/>
      <c r="DA126" s="1"/>
      <c r="DB126" s="1"/>
      <c r="DC126" s="1"/>
      <c r="DD126" s="1"/>
      <c r="DE126" s="1"/>
      <c r="DF126" s="1"/>
      <c r="DG126" s="1"/>
      <c r="DH126" s="1"/>
      <c r="DI126" s="1"/>
      <c r="DJ126" s="1"/>
      <c r="DK126" s="1"/>
      <c r="DL126" s="1"/>
      <c r="DM126" s="1"/>
      <c r="DN126" s="1"/>
      <c r="DO126" s="1"/>
      <c r="DP126" s="1"/>
      <c r="DQ126" s="1"/>
      <c r="DR126" s="1"/>
      <c r="DS126" s="1"/>
      <c r="DT126" s="1"/>
      <c r="DU126" s="1"/>
      <c r="DV126" s="1"/>
      <c r="DW126" s="1"/>
      <c r="DX126" s="1"/>
      <c r="DY126" s="1"/>
      <c r="DZ126" s="1"/>
      <c r="EA126" s="1"/>
      <c r="EB126" s="1"/>
      <c r="EC126" s="1"/>
      <c r="ED126" s="1"/>
      <c r="EE126" s="1"/>
      <c r="EF126" s="1"/>
      <c r="EG126" s="1"/>
      <c r="EH126" s="1"/>
      <c r="EI126" s="1"/>
      <c r="EJ126" s="1"/>
      <c r="EK126" s="1"/>
      <c r="EL126" s="1"/>
      <c r="EM126" s="1"/>
      <c r="EN126" s="1"/>
      <c r="EO126" s="1"/>
      <c r="EP126" s="1"/>
      <c r="EQ126" s="1"/>
      <c r="ER126" s="1"/>
      <c r="ES126" s="1"/>
      <c r="ET126" s="1"/>
      <c r="WZB126" s="1"/>
      <c r="WZC126" s="1"/>
      <c r="WZD126" s="1"/>
      <c r="WZE126" s="1"/>
      <c r="WZF126" s="1"/>
      <c r="WZG126" s="1"/>
      <c r="WZH126" s="1"/>
      <c r="WZI126" s="1"/>
      <c r="WZJ126" s="1"/>
      <c r="WZK126" s="1"/>
      <c r="WZL126" s="1"/>
      <c r="WZM126" s="1"/>
      <c r="WZN126" s="1"/>
      <c r="WZO126" s="1"/>
      <c r="WZP126" s="1"/>
      <c r="WZQ126" s="1"/>
      <c r="WZR126" s="1"/>
      <c r="WZS126" s="1"/>
      <c r="WZT126" s="1"/>
      <c r="WZU126" s="1"/>
      <c r="WZV126" s="1"/>
      <c r="WZW126" s="1"/>
      <c r="WZX126" s="1"/>
      <c r="WZY126" s="1"/>
      <c r="WZZ126" s="1"/>
      <c r="XAA126" s="1"/>
      <c r="XAB126" s="1"/>
      <c r="XAC126" s="1"/>
      <c r="XAD126" s="1"/>
      <c r="XAE126" s="1"/>
      <c r="XAF126" s="1"/>
      <c r="XAG126" s="1"/>
      <c r="XAH126" s="1"/>
      <c r="XAI126" s="1"/>
      <c r="XAJ126" s="1"/>
      <c r="XAK126" s="1"/>
      <c r="XAL126" s="1"/>
      <c r="XAM126" s="1"/>
      <c r="XAN126" s="1"/>
      <c r="XAO126" s="1"/>
      <c r="XAP126" s="1"/>
      <c r="XAQ126" s="1"/>
      <c r="XAR126" s="1"/>
      <c r="XAS126" s="1"/>
      <c r="XAT126" s="1"/>
      <c r="XAU126" s="1"/>
      <c r="XAV126" s="1"/>
      <c r="XAW126" s="1"/>
      <c r="XAX126" s="1"/>
      <c r="XAY126" s="1"/>
      <c r="XAZ126" s="1"/>
      <c r="XBA126" s="1"/>
      <c r="XBB126" s="1"/>
      <c r="XBC126" s="1"/>
      <c r="XBD126" s="1"/>
      <c r="XBE126" s="1"/>
      <c r="XBF126" s="1"/>
      <c r="XBG126" s="1"/>
      <c r="XBH126" s="1"/>
      <c r="XBI126" s="1"/>
      <c r="XBJ126" s="1"/>
      <c r="XBK126" s="1"/>
      <c r="XBL126" s="1"/>
      <c r="XBM126" s="1"/>
      <c r="XBN126" s="1"/>
      <c r="XBO126" s="1"/>
      <c r="XBP126" s="1"/>
      <c r="XBQ126" s="1"/>
      <c r="XBR126" s="1"/>
      <c r="XBS126" s="1"/>
      <c r="XBT126" s="1"/>
      <c r="XBU126" s="1"/>
      <c r="XBV126" s="1"/>
      <c r="XBW126" s="1"/>
      <c r="XBX126" s="1"/>
      <c r="XBY126" s="1"/>
      <c r="XBZ126" s="1"/>
      <c r="XCA126" s="1"/>
      <c r="XCB126" s="1"/>
      <c r="XCC126" s="1"/>
      <c r="XCD126" s="1"/>
      <c r="XCE126" s="1"/>
      <c r="XCF126" s="1"/>
      <c r="XCG126" s="1"/>
      <c r="XCH126" s="1"/>
      <c r="XCI126" s="1"/>
      <c r="XCJ126" s="1"/>
      <c r="XCK126" s="1"/>
      <c r="XCL126" s="1"/>
      <c r="XCM126" s="1"/>
      <c r="XCN126" s="1"/>
      <c r="XCO126" s="1"/>
      <c r="XCP126" s="1"/>
      <c r="XCQ126" s="1"/>
      <c r="XCR126" s="1"/>
      <c r="XCS126" s="1"/>
      <c r="XCT126" s="1"/>
      <c r="XCU126" s="1"/>
      <c r="XCV126" s="1"/>
      <c r="XCW126" s="1"/>
      <c r="XCX126" s="1"/>
      <c r="XCY126" s="1"/>
      <c r="XCZ126" s="1"/>
      <c r="XDA126" s="1"/>
      <c r="XDB126" s="1"/>
      <c r="XDC126" s="1"/>
      <c r="XDD126" s="1"/>
      <c r="XDE126" s="1"/>
      <c r="XDF126" s="1"/>
      <c r="XDG126" s="1"/>
      <c r="XDH126" s="1"/>
      <c r="XDI126" s="1"/>
      <c r="XDJ126" s="1"/>
      <c r="XDK126" s="1"/>
      <c r="XDL126" s="1"/>
      <c r="XDM126" s="1"/>
      <c r="XDN126" s="1"/>
      <c r="XDO126" s="1"/>
      <c r="XDP126" s="1"/>
      <c r="XDQ126" s="1"/>
      <c r="XDR126" s="1"/>
      <c r="XDS126" s="1"/>
      <c r="XDT126" s="1"/>
      <c r="XDU126" s="1"/>
      <c r="XDV126" s="1"/>
      <c r="XDW126" s="1"/>
      <c r="XDX126" s="1"/>
      <c r="XDY126" s="1"/>
      <c r="XDZ126" s="1"/>
      <c r="XEA126" s="1"/>
      <c r="XEB126" s="1"/>
      <c r="XEC126" s="1"/>
      <c r="XED126" s="1"/>
      <c r="XEE126" s="1"/>
      <c r="XEF126" s="1"/>
      <c r="XEG126" s="1"/>
      <c r="XEH126" s="1"/>
      <c r="XEI126" s="1"/>
      <c r="XEJ126" s="1"/>
      <c r="XEK126" s="1"/>
      <c r="XEL126" s="1"/>
      <c r="XEM126" s="1"/>
      <c r="XEN126" s="1"/>
      <c r="XEO126" s="1"/>
      <c r="XEP126" s="1"/>
      <c r="XEQ126" s="1"/>
      <c r="XER126" s="1"/>
      <c r="XES126" s="1"/>
      <c r="XET126" s="1"/>
      <c r="XEU126" s="1"/>
      <c r="XEV126" s="1"/>
      <c r="XEW126" s="1"/>
      <c r="XEX126" s="1"/>
      <c r="XEY126" s="1"/>
      <c r="XEZ126" s="1"/>
      <c r="XFA126" s="1"/>
      <c r="XFB126" s="1"/>
      <c r="XFC126" s="1"/>
    </row>
    <row r="127" spans="1:150 16226:16383" s="3" customFormat="1" ht="21" x14ac:dyDescent="0.3">
      <c r="A127" s="91">
        <f t="shared" si="3"/>
        <v>4</v>
      </c>
      <c r="B127" s="92"/>
      <c r="C127" s="51" t="s">
        <v>304</v>
      </c>
      <c r="D127" s="88" t="s">
        <v>345</v>
      </c>
      <c r="E127" s="89"/>
      <c r="F127" s="89"/>
      <c r="G127" s="89"/>
      <c r="H127" s="90"/>
      <c r="I127" s="1">
        <f>3</f>
        <v>3</v>
      </c>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c r="BE127" s="1"/>
      <c r="BF127" s="1"/>
      <c r="BG127" s="1"/>
      <c r="BH127" s="1"/>
      <c r="BI127" s="1"/>
      <c r="BJ127" s="1"/>
      <c r="BK127" s="1"/>
      <c r="BL127" s="1"/>
      <c r="BM127" s="1"/>
      <c r="BN127" s="1"/>
      <c r="BO127" s="1"/>
      <c r="BP127" s="1"/>
      <c r="BQ127" s="1"/>
      <c r="BR127" s="1"/>
      <c r="BS127" s="1"/>
      <c r="BT127" s="1"/>
      <c r="BU127" s="1"/>
      <c r="BV127" s="1"/>
      <c r="BW127" s="1"/>
      <c r="BX127" s="1"/>
      <c r="BY127" s="1"/>
      <c r="BZ127" s="1"/>
      <c r="CA127" s="1"/>
      <c r="CB127" s="1"/>
      <c r="CC127" s="1"/>
      <c r="CD127" s="1"/>
      <c r="CE127" s="1"/>
      <c r="CF127" s="1"/>
      <c r="CG127" s="1"/>
      <c r="CH127" s="1"/>
      <c r="CI127" s="1"/>
      <c r="CJ127" s="1"/>
      <c r="CK127" s="1"/>
      <c r="CL127" s="1"/>
      <c r="CM127" s="1"/>
      <c r="CN127" s="1"/>
      <c r="CO127" s="1"/>
      <c r="CP127" s="1"/>
      <c r="CQ127" s="1"/>
      <c r="CR127" s="1"/>
      <c r="CS127" s="1"/>
      <c r="CT127" s="1"/>
      <c r="CU127" s="1"/>
      <c r="CV127" s="1"/>
      <c r="CW127" s="1"/>
      <c r="CX127" s="1"/>
      <c r="CY127" s="1"/>
      <c r="CZ127" s="1"/>
      <c r="DA127" s="1"/>
      <c r="DB127" s="1"/>
      <c r="DC127" s="1"/>
      <c r="DD127" s="1"/>
      <c r="DE127" s="1"/>
      <c r="DF127" s="1"/>
      <c r="DG127" s="1"/>
      <c r="DH127" s="1"/>
      <c r="DI127" s="1"/>
      <c r="DJ127" s="1"/>
      <c r="DK127" s="1"/>
      <c r="DL127" s="1"/>
      <c r="DM127" s="1"/>
      <c r="DN127" s="1"/>
      <c r="DO127" s="1"/>
      <c r="DP127" s="1"/>
      <c r="DQ127" s="1"/>
      <c r="DR127" s="1"/>
      <c r="DS127" s="1"/>
      <c r="DT127" s="1"/>
      <c r="DU127" s="1"/>
      <c r="DV127" s="1"/>
      <c r="DW127" s="1"/>
      <c r="DX127" s="1"/>
      <c r="DY127" s="1"/>
      <c r="DZ127" s="1"/>
      <c r="EA127" s="1"/>
      <c r="EB127" s="1"/>
      <c r="EC127" s="1"/>
      <c r="ED127" s="1"/>
      <c r="EE127" s="1"/>
      <c r="EF127" s="1"/>
      <c r="EG127" s="1"/>
      <c r="EH127" s="1"/>
      <c r="EI127" s="1"/>
      <c r="EJ127" s="1"/>
      <c r="EK127" s="1"/>
      <c r="EL127" s="1"/>
      <c r="EM127" s="1"/>
      <c r="EN127" s="1"/>
      <c r="EO127" s="1"/>
      <c r="EP127" s="1"/>
      <c r="EQ127" s="1"/>
      <c r="ER127" s="1"/>
      <c r="ES127" s="1"/>
      <c r="ET127" s="1"/>
      <c r="WZB127" s="1"/>
      <c r="WZC127" s="1"/>
      <c r="WZD127" s="1"/>
      <c r="WZE127" s="1"/>
      <c r="WZF127" s="1"/>
      <c r="WZG127" s="1"/>
      <c r="WZH127" s="1"/>
      <c r="WZI127" s="1"/>
      <c r="WZJ127" s="1"/>
      <c r="WZK127" s="1"/>
      <c r="WZL127" s="1"/>
      <c r="WZM127" s="1"/>
      <c r="WZN127" s="1"/>
      <c r="WZO127" s="1"/>
      <c r="WZP127" s="1"/>
      <c r="WZQ127" s="1"/>
      <c r="WZR127" s="1"/>
      <c r="WZS127" s="1"/>
      <c r="WZT127" s="1"/>
      <c r="WZU127" s="1"/>
      <c r="WZV127" s="1"/>
      <c r="WZW127" s="1"/>
      <c r="WZX127" s="1"/>
      <c r="WZY127" s="1"/>
      <c r="WZZ127" s="1"/>
      <c r="XAA127" s="1"/>
      <c r="XAB127" s="1"/>
      <c r="XAC127" s="1"/>
      <c r="XAD127" s="1"/>
      <c r="XAE127" s="1"/>
      <c r="XAF127" s="1"/>
      <c r="XAG127" s="1"/>
      <c r="XAH127" s="1"/>
      <c r="XAI127" s="1"/>
      <c r="XAJ127" s="1"/>
      <c r="XAK127" s="1"/>
      <c r="XAL127" s="1"/>
      <c r="XAM127" s="1"/>
      <c r="XAN127" s="1"/>
      <c r="XAO127" s="1"/>
      <c r="XAP127" s="1"/>
      <c r="XAQ127" s="1"/>
      <c r="XAR127" s="1"/>
      <c r="XAS127" s="1"/>
      <c r="XAT127" s="1"/>
      <c r="XAU127" s="1"/>
      <c r="XAV127" s="1"/>
      <c r="XAW127" s="1"/>
      <c r="XAX127" s="1"/>
      <c r="XAY127" s="1"/>
      <c r="XAZ127" s="1"/>
      <c r="XBA127" s="1"/>
      <c r="XBB127" s="1"/>
      <c r="XBC127" s="1"/>
      <c r="XBD127" s="1"/>
      <c r="XBE127" s="1"/>
      <c r="XBF127" s="1"/>
      <c r="XBG127" s="1"/>
      <c r="XBH127" s="1"/>
      <c r="XBI127" s="1"/>
      <c r="XBJ127" s="1"/>
      <c r="XBK127" s="1"/>
      <c r="XBL127" s="1"/>
      <c r="XBM127" s="1"/>
      <c r="XBN127" s="1"/>
      <c r="XBO127" s="1"/>
      <c r="XBP127" s="1"/>
      <c r="XBQ127" s="1"/>
      <c r="XBR127" s="1"/>
      <c r="XBS127" s="1"/>
      <c r="XBT127" s="1"/>
      <c r="XBU127" s="1"/>
      <c r="XBV127" s="1"/>
      <c r="XBW127" s="1"/>
      <c r="XBX127" s="1"/>
      <c r="XBY127" s="1"/>
      <c r="XBZ127" s="1"/>
      <c r="XCA127" s="1"/>
      <c r="XCB127" s="1"/>
      <c r="XCC127" s="1"/>
      <c r="XCD127" s="1"/>
      <c r="XCE127" s="1"/>
      <c r="XCF127" s="1"/>
      <c r="XCG127" s="1"/>
      <c r="XCH127" s="1"/>
      <c r="XCI127" s="1"/>
      <c r="XCJ127" s="1"/>
      <c r="XCK127" s="1"/>
      <c r="XCL127" s="1"/>
      <c r="XCM127" s="1"/>
      <c r="XCN127" s="1"/>
      <c r="XCO127" s="1"/>
      <c r="XCP127" s="1"/>
      <c r="XCQ127" s="1"/>
      <c r="XCR127" s="1"/>
      <c r="XCS127" s="1"/>
      <c r="XCT127" s="1"/>
      <c r="XCU127" s="1"/>
      <c r="XCV127" s="1"/>
      <c r="XCW127" s="1"/>
      <c r="XCX127" s="1"/>
      <c r="XCY127" s="1"/>
      <c r="XCZ127" s="1"/>
      <c r="XDA127" s="1"/>
      <c r="XDB127" s="1"/>
      <c r="XDC127" s="1"/>
      <c r="XDD127" s="1"/>
      <c r="XDE127" s="1"/>
      <c r="XDF127" s="1"/>
      <c r="XDG127" s="1"/>
      <c r="XDH127" s="1"/>
      <c r="XDI127" s="1"/>
      <c r="XDJ127" s="1"/>
      <c r="XDK127" s="1"/>
      <c r="XDL127" s="1"/>
      <c r="XDM127" s="1"/>
      <c r="XDN127" s="1"/>
      <c r="XDO127" s="1"/>
      <c r="XDP127" s="1"/>
      <c r="XDQ127" s="1"/>
      <c r="XDR127" s="1"/>
      <c r="XDS127" s="1"/>
      <c r="XDT127" s="1"/>
      <c r="XDU127" s="1"/>
      <c r="XDV127" s="1"/>
      <c r="XDW127" s="1"/>
      <c r="XDX127" s="1"/>
      <c r="XDY127" s="1"/>
      <c r="XDZ127" s="1"/>
      <c r="XEA127" s="1"/>
      <c r="XEB127" s="1"/>
      <c r="XEC127" s="1"/>
      <c r="XED127" s="1"/>
      <c r="XEE127" s="1"/>
      <c r="XEF127" s="1"/>
      <c r="XEG127" s="1"/>
      <c r="XEH127" s="1"/>
      <c r="XEI127" s="1"/>
      <c r="XEJ127" s="1"/>
      <c r="XEK127" s="1"/>
      <c r="XEL127" s="1"/>
      <c r="XEM127" s="1"/>
      <c r="XEN127" s="1"/>
      <c r="XEO127" s="1"/>
      <c r="XEP127" s="1"/>
      <c r="XEQ127" s="1"/>
      <c r="XER127" s="1"/>
      <c r="XES127" s="1"/>
      <c r="XET127" s="1"/>
      <c r="XEU127" s="1"/>
      <c r="XEV127" s="1"/>
      <c r="XEW127" s="1"/>
      <c r="XEX127" s="1"/>
      <c r="XEY127" s="1"/>
      <c r="XEZ127" s="1"/>
      <c r="XFA127" s="1"/>
      <c r="XFB127" s="1"/>
      <c r="XFC127" s="1"/>
    </row>
    <row r="128" spans="1:150 16226:16383" s="3" customFormat="1" ht="20.25" customHeight="1" x14ac:dyDescent="0.3">
      <c r="A128" s="91">
        <f t="shared" si="3"/>
        <v>5</v>
      </c>
      <c r="B128" s="92"/>
      <c r="C128" s="51" t="s">
        <v>304</v>
      </c>
      <c r="D128" s="88" t="s">
        <v>345</v>
      </c>
      <c r="E128" s="89"/>
      <c r="F128" s="89"/>
      <c r="G128" s="89"/>
      <c r="H128" s="90"/>
      <c r="I128" s="1"/>
      <c r="J128" s="1"/>
      <c r="K128" s="1"/>
      <c r="L128" s="1"/>
      <c r="M128" s="1"/>
      <c r="N128" s="1"/>
      <c r="O128" s="1"/>
      <c r="P128" s="1"/>
      <c r="Q128" s="1"/>
      <c r="R128" s="1"/>
      <c r="S128" s="1"/>
      <c r="T128" s="23" t="e">
        <f t="shared" ref="T128:T130" ca="1" si="6">U128&amp;""&amp;",..,"&amp;""&amp;V128</f>
        <v>#REF!</v>
      </c>
      <c r="U128" s="23" t="e">
        <f ca="1">(SUMPRODUCT(MID(0&amp;(LEFT(A134,SUM(LEN(A134)-LEN(SUBSTITUTE(A134,{"0","1","2","3"},""))))), LARGE(INDEX(ISNUMBER(--MID((LEFT(A134,SUM(LEN(A134)-LEN(SUBSTITUTE(A134,{"0","1","2","3"},""))))), ROW(INDIRECT("1:"&amp;LEN((LEFT(A134,SUM(LEN(A134)-LEN(SUBSTITUTE(A134,{"0","1","2","3"},"")))))))), 1)) * ROW(INDIRECT("1:"&amp;LEN((LEFT(A134,SUM(LEN(A134)-LEN(SUBSTITUTE(A134,{"0","1","2","3"},"")))))))), 0), ROW(INDIRECT("1:"&amp;LEN((LEFT(A134,SUM(LEN(A134)-LEN(SUBSTITUTE(A134,{"0","1","2","3"},"")))))))))+1, 1) * 10^ROW(INDIRECT("1:"&amp;LEN((LEFT(A134,SUM(LEN(A134)-LEN(SUBSTITUTE(A134,{"0","1","2","3"},""))))))))/10))*100+1</f>
        <v>#REF!</v>
      </c>
      <c r="V128" s="23">
        <f ca="1">(SUMPRODUCT(MID(0&amp;(--TRIM(RIGHT(SUBSTITUTE(LEFT(A134,_xlfn.AGGREGATE(16,6,FIND({0,1,2,3,4,5,6,7,8,9},A134,ROW(INDIRECT("1:"&amp;LEN(A134)))),1))," ",REPT(" ",LEN(A134))),LEN(A134)))), LARGE(INDEX(ISNUMBER(--MID((--TRIM(RIGHT(SUBSTITUTE(LEFT(A134,_xlfn.AGGREGATE(16,6,FIND({0,1,2,3,4,5,6,7,8,9},A134,ROW(INDIRECT("1:"&amp;LEN(A134)))),1))," ",REPT(" ",LEN(A134))),LEN(A134)))), ROW(INDIRECT("1:"&amp;LEN((--TRIM(RIGHT(SUBSTITUTE(LEFT(A134,_xlfn.AGGREGATE(16,6,FIND({0,1,2,3,4,5,6,7,8,9},A134,ROW(INDIRECT("1:"&amp;LEN(A134)))),1))," ",REPT(" ",LEN(A134))),LEN(A134))))))), 1)) * ROW(INDIRECT("1:"&amp;LEN((--TRIM(RIGHT(SUBSTITUTE(LEFT(A134,_xlfn.AGGREGATE(16,6,FIND({0,1,2,3,4,5,6,7,8,9},A134,ROW(INDIRECT("1:"&amp;LEN(A134)))),1))," ",REPT(" ",LEN(A134))),LEN(A134))))))), 0), ROW(INDIRECT("1:"&amp;LEN((--TRIM(RIGHT(SUBSTITUTE(LEFT(A134,_xlfn.AGGREGATE(16,6,FIND({0,1,2,3,4,5,6,7,8,9},A134,ROW(INDIRECT("1:"&amp;LEN(A134)))),1))," ",REPT(" ",LEN(A134))),LEN(A134))))))))+1, 1) * 10^ROW(INDIRECT("1:"&amp;LEN((--TRIM(RIGHT(SUBSTITUTE(LEFT(A134,_xlfn.AGGREGATE(16,6,FIND({0,1,2,3,4,5,6,7,8,9},A134,ROW(INDIRECT("1:"&amp;LEN(A134)))),1))," ",REPT(" ",LEN(A134))),LEN(A134)))))))/10))*100+1</f>
        <v>501</v>
      </c>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c r="BE128" s="1"/>
      <c r="BF128" s="1"/>
      <c r="BG128" s="1"/>
      <c r="BH128" s="1"/>
      <c r="BI128" s="1"/>
      <c r="BJ128" s="1"/>
      <c r="BK128" s="1"/>
      <c r="BL128" s="1"/>
      <c r="BM128" s="1"/>
      <c r="BN128" s="1"/>
      <c r="BO128" s="1"/>
      <c r="BP128" s="1"/>
      <c r="BQ128" s="1"/>
      <c r="BR128" s="1"/>
      <c r="BS128" s="1"/>
      <c r="BT128" s="1"/>
      <c r="BU128" s="1"/>
      <c r="BV128" s="1"/>
      <c r="BW128" s="1"/>
      <c r="BX128" s="1"/>
      <c r="BY128" s="1"/>
      <c r="BZ128" s="1"/>
      <c r="CA128" s="1"/>
      <c r="CB128" s="1"/>
      <c r="CC128" s="1"/>
      <c r="CD128" s="1"/>
      <c r="CE128" s="1"/>
      <c r="CF128" s="1"/>
      <c r="CG128" s="1"/>
      <c r="CH128" s="1"/>
      <c r="CI128" s="1"/>
      <c r="CJ128" s="1"/>
      <c r="CK128" s="1"/>
      <c r="CL128" s="1"/>
      <c r="CM128" s="1"/>
      <c r="CN128" s="1"/>
      <c r="CO128" s="1"/>
      <c r="CP128" s="1"/>
      <c r="CQ128" s="1"/>
      <c r="CR128" s="1"/>
      <c r="CS128" s="1"/>
      <c r="CT128" s="1"/>
      <c r="CU128" s="1"/>
      <c r="CV128" s="1"/>
      <c r="CW128" s="1"/>
      <c r="CX128" s="1"/>
      <c r="CY128" s="1"/>
      <c r="CZ128" s="1"/>
      <c r="DA128" s="1"/>
      <c r="DB128" s="1"/>
      <c r="DC128" s="1"/>
      <c r="DD128" s="1"/>
      <c r="DE128" s="1"/>
      <c r="DF128" s="1"/>
      <c r="DG128" s="1"/>
      <c r="DH128" s="1"/>
      <c r="DI128" s="1"/>
      <c r="DJ128" s="1"/>
      <c r="DK128" s="1"/>
      <c r="DL128" s="1"/>
      <c r="DM128" s="1"/>
      <c r="DN128" s="1"/>
      <c r="DO128" s="1"/>
      <c r="DP128" s="1"/>
      <c r="DQ128" s="1"/>
      <c r="DR128" s="1"/>
      <c r="DS128" s="1"/>
      <c r="DT128" s="1"/>
      <c r="DU128" s="1"/>
      <c r="DV128" s="1"/>
      <c r="DW128" s="1"/>
      <c r="DX128" s="1"/>
      <c r="DY128" s="1"/>
      <c r="DZ128" s="1"/>
      <c r="EA128" s="1"/>
      <c r="EB128" s="1"/>
      <c r="EC128" s="1"/>
      <c r="ED128" s="1"/>
      <c r="EE128" s="1"/>
      <c r="EF128" s="1"/>
      <c r="EG128" s="1"/>
      <c r="EH128" s="1"/>
      <c r="EI128" s="1"/>
      <c r="EJ128" s="1"/>
      <c r="EK128" s="1"/>
      <c r="EL128" s="1"/>
      <c r="EM128" s="1"/>
      <c r="EN128" s="1"/>
      <c r="EO128" s="1"/>
      <c r="EP128" s="1"/>
      <c r="EQ128" s="1"/>
      <c r="ER128" s="1"/>
      <c r="ES128" s="1"/>
      <c r="ET128" s="1"/>
      <c r="WZB128" s="1"/>
      <c r="WZC128" s="1"/>
      <c r="WZD128" s="1"/>
      <c r="WZE128" s="1"/>
      <c r="WZF128" s="1"/>
      <c r="WZG128" s="1"/>
      <c r="WZH128" s="1"/>
      <c r="WZI128" s="1"/>
      <c r="WZJ128" s="1"/>
      <c r="WZK128" s="1"/>
      <c r="WZL128" s="1"/>
      <c r="WZM128" s="1"/>
      <c r="WZN128" s="1"/>
      <c r="WZO128" s="1"/>
      <c r="WZP128" s="1"/>
      <c r="WZQ128" s="1"/>
      <c r="WZR128" s="1"/>
      <c r="WZS128" s="1"/>
      <c r="WZT128" s="1"/>
      <c r="WZU128" s="1"/>
      <c r="WZV128" s="1"/>
      <c r="WZW128" s="1"/>
      <c r="WZX128" s="1"/>
      <c r="WZY128" s="1"/>
      <c r="WZZ128" s="1"/>
      <c r="XAA128" s="1"/>
      <c r="XAB128" s="1"/>
      <c r="XAC128" s="1"/>
      <c r="XAD128" s="1"/>
      <c r="XAE128" s="1"/>
      <c r="XAF128" s="1"/>
      <c r="XAG128" s="1"/>
      <c r="XAH128" s="1"/>
      <c r="XAI128" s="1"/>
      <c r="XAJ128" s="1"/>
      <c r="XAK128" s="1"/>
      <c r="XAL128" s="1"/>
      <c r="XAM128" s="1"/>
      <c r="XAN128" s="1"/>
      <c r="XAO128" s="1"/>
      <c r="XAP128" s="1"/>
      <c r="XAQ128" s="1"/>
      <c r="XAR128" s="1"/>
      <c r="XAS128" s="1"/>
      <c r="XAT128" s="1"/>
      <c r="XAU128" s="1"/>
      <c r="XAV128" s="1"/>
      <c r="XAW128" s="1"/>
      <c r="XAX128" s="1"/>
      <c r="XAY128" s="1"/>
      <c r="XAZ128" s="1"/>
      <c r="XBA128" s="1"/>
      <c r="XBB128" s="1"/>
      <c r="XBC128" s="1"/>
      <c r="XBD128" s="1"/>
      <c r="XBE128" s="1"/>
      <c r="XBF128" s="1"/>
      <c r="XBG128" s="1"/>
      <c r="XBH128" s="1"/>
      <c r="XBI128" s="1"/>
      <c r="XBJ128" s="1"/>
      <c r="XBK128" s="1"/>
      <c r="XBL128" s="1"/>
      <c r="XBM128" s="1"/>
      <c r="XBN128" s="1"/>
      <c r="XBO128" s="1"/>
      <c r="XBP128" s="1"/>
      <c r="XBQ128" s="1"/>
      <c r="XBR128" s="1"/>
      <c r="XBS128" s="1"/>
      <c r="XBT128" s="1"/>
      <c r="XBU128" s="1"/>
      <c r="XBV128" s="1"/>
      <c r="XBW128" s="1"/>
      <c r="XBX128" s="1"/>
      <c r="XBY128" s="1"/>
      <c r="XBZ128" s="1"/>
      <c r="XCA128" s="1"/>
      <c r="XCB128" s="1"/>
      <c r="XCC128" s="1"/>
      <c r="XCD128" s="1"/>
      <c r="XCE128" s="1"/>
      <c r="XCF128" s="1"/>
      <c r="XCG128" s="1"/>
      <c r="XCH128" s="1"/>
      <c r="XCI128" s="1"/>
      <c r="XCJ128" s="1"/>
      <c r="XCK128" s="1"/>
      <c r="XCL128" s="1"/>
      <c r="XCM128" s="1"/>
      <c r="XCN128" s="1"/>
      <c r="XCO128" s="1"/>
      <c r="XCP128" s="1"/>
      <c r="XCQ128" s="1"/>
      <c r="XCR128" s="1"/>
      <c r="XCS128" s="1"/>
      <c r="XCT128" s="1"/>
      <c r="XCU128" s="1"/>
      <c r="XCV128" s="1"/>
      <c r="XCW128" s="1"/>
      <c r="XCX128" s="1"/>
      <c r="XCY128" s="1"/>
      <c r="XCZ128" s="1"/>
      <c r="XDA128" s="1"/>
      <c r="XDB128" s="1"/>
      <c r="XDC128" s="1"/>
      <c r="XDD128" s="1"/>
      <c r="XDE128" s="1"/>
      <c r="XDF128" s="1"/>
      <c r="XDG128" s="1"/>
      <c r="XDH128" s="1"/>
      <c r="XDI128" s="1"/>
      <c r="XDJ128" s="1"/>
      <c r="XDK128" s="1"/>
      <c r="XDL128" s="1"/>
      <c r="XDM128" s="1"/>
      <c r="XDN128" s="1"/>
      <c r="XDO128" s="1"/>
      <c r="XDP128" s="1"/>
      <c r="XDQ128" s="1"/>
      <c r="XDR128" s="1"/>
      <c r="XDS128" s="1"/>
      <c r="XDT128" s="1"/>
      <c r="XDU128" s="1"/>
      <c r="XDV128" s="1"/>
      <c r="XDW128" s="1"/>
      <c r="XDX128" s="1"/>
      <c r="XDY128" s="1"/>
      <c r="XDZ128" s="1"/>
      <c r="XEA128" s="1"/>
      <c r="XEB128" s="1"/>
      <c r="XEC128" s="1"/>
      <c r="XED128" s="1"/>
      <c r="XEE128" s="1"/>
      <c r="XEF128" s="1"/>
      <c r="XEG128" s="1"/>
      <c r="XEH128" s="1"/>
      <c r="XEI128" s="1"/>
      <c r="XEJ128" s="1"/>
      <c r="XEK128" s="1"/>
      <c r="XEL128" s="1"/>
      <c r="XEM128" s="1"/>
      <c r="XEN128" s="1"/>
      <c r="XEO128" s="1"/>
      <c r="XEP128" s="1"/>
      <c r="XEQ128" s="1"/>
      <c r="XER128" s="1"/>
      <c r="XES128" s="1"/>
      <c r="XET128" s="1"/>
      <c r="XEU128" s="1"/>
      <c r="XEV128" s="1"/>
      <c r="XEW128" s="1"/>
      <c r="XEX128" s="1"/>
      <c r="XEY128" s="1"/>
      <c r="XEZ128" s="1"/>
      <c r="XFA128" s="1"/>
      <c r="XFB128" s="1"/>
      <c r="XFC128" s="1"/>
    </row>
    <row r="129" spans="1:150 16226:16383" s="3" customFormat="1" ht="20.25" customHeight="1" x14ac:dyDescent="0.3">
      <c r="A129" s="136" t="s">
        <v>356</v>
      </c>
      <c r="B129" s="137"/>
      <c r="C129" s="137"/>
      <c r="D129" s="137"/>
      <c r="E129" s="137"/>
      <c r="F129" s="137"/>
      <c r="G129" s="137"/>
      <c r="H129" s="138"/>
      <c r="I129" s="1"/>
      <c r="J129" s="1"/>
      <c r="K129" s="78">
        <f>52000/1.5</f>
        <v>34666.666666666664</v>
      </c>
      <c r="L129" s="1"/>
      <c r="M129" s="1"/>
      <c r="N129" s="1"/>
      <c r="O129" s="1"/>
      <c r="P129" s="1"/>
      <c r="Q129" s="1"/>
      <c r="R129" s="1"/>
      <c r="S129" s="1"/>
      <c r="T129" s="23" t="e">
        <f t="shared" ca="1" si="6"/>
        <v>#REF!</v>
      </c>
      <c r="U129" s="23" t="e">
        <f ca="1">U128+1</f>
        <v>#REF!</v>
      </c>
      <c r="V129" s="23">
        <f ca="1">V128+1</f>
        <v>502</v>
      </c>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c r="BE129" s="1"/>
      <c r="BF129" s="1"/>
      <c r="BG129" s="1"/>
      <c r="BH129" s="1"/>
      <c r="BI129" s="1"/>
      <c r="BJ129" s="1"/>
      <c r="BK129" s="1"/>
      <c r="BL129" s="1"/>
      <c r="BM129" s="1"/>
      <c r="BN129" s="1"/>
      <c r="BO129" s="1"/>
      <c r="BP129" s="1"/>
      <c r="BQ129" s="1"/>
      <c r="BR129" s="1"/>
      <c r="BS129" s="1"/>
      <c r="BT129" s="1"/>
      <c r="BU129" s="1"/>
      <c r="BV129" s="1"/>
      <c r="BW129" s="1"/>
      <c r="BX129" s="1"/>
      <c r="BY129" s="1"/>
      <c r="BZ129" s="1"/>
      <c r="CA129" s="1"/>
      <c r="CB129" s="1"/>
      <c r="CC129" s="1"/>
      <c r="CD129" s="1"/>
      <c r="CE129" s="1"/>
      <c r="CF129" s="1"/>
      <c r="CG129" s="1"/>
      <c r="CH129" s="1"/>
      <c r="CI129" s="1"/>
      <c r="CJ129" s="1"/>
      <c r="CK129" s="1"/>
      <c r="CL129" s="1"/>
      <c r="CM129" s="1"/>
      <c r="CN129" s="1"/>
      <c r="CO129" s="1"/>
      <c r="CP129" s="1"/>
      <c r="CQ129" s="1"/>
      <c r="CR129" s="1"/>
      <c r="CS129" s="1"/>
      <c r="CT129" s="1"/>
      <c r="CU129" s="1"/>
      <c r="CV129" s="1"/>
      <c r="CW129" s="1"/>
      <c r="CX129" s="1"/>
      <c r="CY129" s="1"/>
      <c r="CZ129" s="1"/>
      <c r="DA129" s="1"/>
      <c r="DB129" s="1"/>
      <c r="DC129" s="1"/>
      <c r="DD129" s="1"/>
      <c r="DE129" s="1"/>
      <c r="DF129" s="1"/>
      <c r="DG129" s="1"/>
      <c r="DH129" s="1"/>
      <c r="DI129" s="1"/>
      <c r="DJ129" s="1"/>
      <c r="DK129" s="1"/>
      <c r="DL129" s="1"/>
      <c r="DM129" s="1"/>
      <c r="DN129" s="1"/>
      <c r="DO129" s="1"/>
      <c r="DP129" s="1"/>
      <c r="DQ129" s="1"/>
      <c r="DR129" s="1"/>
      <c r="DS129" s="1"/>
      <c r="DT129" s="1"/>
      <c r="DU129" s="1"/>
      <c r="DV129" s="1"/>
      <c r="DW129" s="1"/>
      <c r="DX129" s="1"/>
      <c r="DY129" s="1"/>
      <c r="DZ129" s="1"/>
      <c r="EA129" s="1"/>
      <c r="EB129" s="1"/>
      <c r="EC129" s="1"/>
      <c r="ED129" s="1"/>
      <c r="EE129" s="1"/>
      <c r="EF129" s="1"/>
      <c r="EG129" s="1"/>
      <c r="EH129" s="1"/>
      <c r="EI129" s="1"/>
      <c r="EJ129" s="1"/>
      <c r="EK129" s="1"/>
      <c r="EL129" s="1"/>
      <c r="EM129" s="1"/>
      <c r="EN129" s="1"/>
      <c r="EO129" s="1"/>
      <c r="EP129" s="1"/>
      <c r="EQ129" s="1"/>
      <c r="ER129" s="1"/>
      <c r="ES129" s="1"/>
      <c r="ET129" s="1"/>
      <c r="WZB129" s="1"/>
      <c r="WZC129" s="1"/>
      <c r="WZD129" s="1"/>
      <c r="WZE129" s="1"/>
      <c r="WZF129" s="1"/>
      <c r="WZG129" s="1"/>
      <c r="WZH129" s="1"/>
      <c r="WZI129" s="1"/>
      <c r="WZJ129" s="1"/>
      <c r="WZK129" s="1"/>
      <c r="WZL129" s="1"/>
      <c r="WZM129" s="1"/>
      <c r="WZN129" s="1"/>
      <c r="WZO129" s="1"/>
      <c r="WZP129" s="1"/>
      <c r="WZQ129" s="1"/>
      <c r="WZR129" s="1"/>
      <c r="WZS129" s="1"/>
      <c r="WZT129" s="1"/>
      <c r="WZU129" s="1"/>
      <c r="WZV129" s="1"/>
      <c r="WZW129" s="1"/>
      <c r="WZX129" s="1"/>
      <c r="WZY129" s="1"/>
      <c r="WZZ129" s="1"/>
      <c r="XAA129" s="1"/>
      <c r="XAB129" s="1"/>
      <c r="XAC129" s="1"/>
      <c r="XAD129" s="1"/>
      <c r="XAE129" s="1"/>
      <c r="XAF129" s="1"/>
      <c r="XAG129" s="1"/>
      <c r="XAH129" s="1"/>
      <c r="XAI129" s="1"/>
      <c r="XAJ129" s="1"/>
      <c r="XAK129" s="1"/>
      <c r="XAL129" s="1"/>
      <c r="XAM129" s="1"/>
      <c r="XAN129" s="1"/>
      <c r="XAO129" s="1"/>
      <c r="XAP129" s="1"/>
      <c r="XAQ129" s="1"/>
      <c r="XAR129" s="1"/>
      <c r="XAS129" s="1"/>
      <c r="XAT129" s="1"/>
      <c r="XAU129" s="1"/>
      <c r="XAV129" s="1"/>
      <c r="XAW129" s="1"/>
      <c r="XAX129" s="1"/>
      <c r="XAY129" s="1"/>
      <c r="XAZ129" s="1"/>
      <c r="XBA129" s="1"/>
      <c r="XBB129" s="1"/>
      <c r="XBC129" s="1"/>
      <c r="XBD129" s="1"/>
      <c r="XBE129" s="1"/>
      <c r="XBF129" s="1"/>
      <c r="XBG129" s="1"/>
      <c r="XBH129" s="1"/>
      <c r="XBI129" s="1"/>
      <c r="XBJ129" s="1"/>
      <c r="XBK129" s="1"/>
      <c r="XBL129" s="1"/>
      <c r="XBM129" s="1"/>
      <c r="XBN129" s="1"/>
      <c r="XBO129" s="1"/>
      <c r="XBP129" s="1"/>
      <c r="XBQ129" s="1"/>
      <c r="XBR129" s="1"/>
      <c r="XBS129" s="1"/>
      <c r="XBT129" s="1"/>
      <c r="XBU129" s="1"/>
      <c r="XBV129" s="1"/>
      <c r="XBW129" s="1"/>
      <c r="XBX129" s="1"/>
      <c r="XBY129" s="1"/>
      <c r="XBZ129" s="1"/>
      <c r="XCA129" s="1"/>
      <c r="XCB129" s="1"/>
      <c r="XCC129" s="1"/>
      <c r="XCD129" s="1"/>
      <c r="XCE129" s="1"/>
      <c r="XCF129" s="1"/>
      <c r="XCG129" s="1"/>
      <c r="XCH129" s="1"/>
      <c r="XCI129" s="1"/>
      <c r="XCJ129" s="1"/>
      <c r="XCK129" s="1"/>
      <c r="XCL129" s="1"/>
      <c r="XCM129" s="1"/>
      <c r="XCN129" s="1"/>
      <c r="XCO129" s="1"/>
      <c r="XCP129" s="1"/>
      <c r="XCQ129" s="1"/>
      <c r="XCR129" s="1"/>
      <c r="XCS129" s="1"/>
      <c r="XCT129" s="1"/>
      <c r="XCU129" s="1"/>
      <c r="XCV129" s="1"/>
      <c r="XCW129" s="1"/>
      <c r="XCX129" s="1"/>
      <c r="XCY129" s="1"/>
      <c r="XCZ129" s="1"/>
      <c r="XDA129" s="1"/>
      <c r="XDB129" s="1"/>
      <c r="XDC129" s="1"/>
      <c r="XDD129" s="1"/>
      <c r="XDE129" s="1"/>
      <c r="XDF129" s="1"/>
      <c r="XDG129" s="1"/>
      <c r="XDH129" s="1"/>
      <c r="XDI129" s="1"/>
      <c r="XDJ129" s="1"/>
      <c r="XDK129" s="1"/>
      <c r="XDL129" s="1"/>
      <c r="XDM129" s="1"/>
      <c r="XDN129" s="1"/>
      <c r="XDO129" s="1"/>
      <c r="XDP129" s="1"/>
      <c r="XDQ129" s="1"/>
      <c r="XDR129" s="1"/>
      <c r="XDS129" s="1"/>
      <c r="XDT129" s="1"/>
      <c r="XDU129" s="1"/>
      <c r="XDV129" s="1"/>
      <c r="XDW129" s="1"/>
      <c r="XDX129" s="1"/>
      <c r="XDY129" s="1"/>
      <c r="XDZ129" s="1"/>
      <c r="XEA129" s="1"/>
      <c r="XEB129" s="1"/>
      <c r="XEC129" s="1"/>
      <c r="XED129" s="1"/>
      <c r="XEE129" s="1"/>
      <c r="XEF129" s="1"/>
      <c r="XEG129" s="1"/>
      <c r="XEH129" s="1"/>
      <c r="XEI129" s="1"/>
      <c r="XEJ129" s="1"/>
      <c r="XEK129" s="1"/>
      <c r="XEL129" s="1"/>
      <c r="XEM129" s="1"/>
      <c r="XEN129" s="1"/>
      <c r="XEO129" s="1"/>
      <c r="XEP129" s="1"/>
      <c r="XEQ129" s="1"/>
      <c r="XER129" s="1"/>
      <c r="XES129" s="1"/>
      <c r="XET129" s="1"/>
      <c r="XEU129" s="1"/>
      <c r="XEV129" s="1"/>
      <c r="XEW129" s="1"/>
      <c r="XEX129" s="1"/>
      <c r="XEY129" s="1"/>
      <c r="XEZ129" s="1"/>
      <c r="XFA129" s="1"/>
      <c r="XFB129" s="1"/>
      <c r="XFC129" s="1"/>
    </row>
    <row r="130" spans="1:150 16226:16383" s="3" customFormat="1" ht="20.25" customHeight="1" x14ac:dyDescent="0.3">
      <c r="A130" s="81" t="s">
        <v>354</v>
      </c>
      <c r="B130" s="82"/>
      <c r="C130" s="82"/>
      <c r="D130" s="82"/>
      <c r="E130" s="82"/>
      <c r="F130" s="82"/>
      <c r="G130" s="82"/>
      <c r="H130" s="83"/>
      <c r="I130" s="1">
        <f>(82500000-(82500000*0.12))/H131</f>
        <v>46035.796674571895</v>
      </c>
      <c r="J130" s="1"/>
      <c r="K130" s="78">
        <f>51000/1.5</f>
        <v>34000</v>
      </c>
      <c r="L130" s="1">
        <v>52000</v>
      </c>
      <c r="M130" s="1"/>
      <c r="N130" s="1"/>
      <c r="O130" s="1"/>
      <c r="P130" s="1"/>
      <c r="Q130" s="1"/>
      <c r="R130" s="1"/>
      <c r="S130" s="1"/>
      <c r="T130" s="23" t="e">
        <f t="shared" ca="1" si="6"/>
        <v>#REF!</v>
      </c>
      <c r="U130" s="23" t="e">
        <f t="shared" ref="U130:V130" ca="1" si="7">U129+1</f>
        <v>#REF!</v>
      </c>
      <c r="V130" s="23">
        <f t="shared" ca="1" si="7"/>
        <v>503</v>
      </c>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c r="BE130" s="1"/>
      <c r="BF130" s="1"/>
      <c r="BG130" s="1"/>
      <c r="BH130" s="1"/>
      <c r="BI130" s="1"/>
      <c r="BJ130" s="1"/>
      <c r="BK130" s="1"/>
      <c r="BL130" s="1"/>
      <c r="BM130" s="1"/>
      <c r="BN130" s="1"/>
      <c r="BO130" s="1"/>
      <c r="BP130" s="1"/>
      <c r="BQ130" s="1"/>
      <c r="BR130" s="1"/>
      <c r="BS130" s="1"/>
      <c r="BT130" s="1"/>
      <c r="BU130" s="1"/>
      <c r="BV130" s="1"/>
      <c r="BW130" s="1"/>
      <c r="BX130" s="1"/>
      <c r="BY130" s="1"/>
      <c r="BZ130" s="1"/>
      <c r="CA130" s="1"/>
      <c r="CB130" s="1"/>
      <c r="CC130" s="1"/>
      <c r="CD130" s="1"/>
      <c r="CE130" s="1"/>
      <c r="CF130" s="1"/>
      <c r="CG130" s="1"/>
      <c r="CH130" s="1"/>
      <c r="CI130" s="1"/>
      <c r="CJ130" s="1"/>
      <c r="CK130" s="1"/>
      <c r="CL130" s="1"/>
      <c r="CM130" s="1"/>
      <c r="CN130" s="1"/>
      <c r="CO130" s="1"/>
      <c r="CP130" s="1"/>
      <c r="CQ130" s="1"/>
      <c r="CR130" s="1"/>
      <c r="CS130" s="1"/>
      <c r="CT130" s="1"/>
      <c r="CU130" s="1"/>
      <c r="CV130" s="1"/>
      <c r="CW130" s="1"/>
      <c r="CX130" s="1"/>
      <c r="CY130" s="1"/>
      <c r="CZ130" s="1"/>
      <c r="DA130" s="1"/>
      <c r="DB130" s="1"/>
      <c r="DC130" s="1"/>
      <c r="DD130" s="1"/>
      <c r="DE130" s="1"/>
      <c r="DF130" s="1"/>
      <c r="DG130" s="1"/>
      <c r="DH130" s="1"/>
      <c r="DI130" s="1"/>
      <c r="DJ130" s="1"/>
      <c r="DK130" s="1"/>
      <c r="DL130" s="1"/>
      <c r="DM130" s="1"/>
      <c r="DN130" s="1"/>
      <c r="DO130" s="1"/>
      <c r="DP130" s="1"/>
      <c r="DQ130" s="1"/>
      <c r="DR130" s="1"/>
      <c r="DS130" s="1"/>
      <c r="DT130" s="1"/>
      <c r="DU130" s="1"/>
      <c r="DV130" s="1"/>
      <c r="DW130" s="1"/>
      <c r="DX130" s="1"/>
      <c r="DY130" s="1"/>
      <c r="DZ130" s="1"/>
      <c r="EA130" s="1"/>
      <c r="EB130" s="1"/>
      <c r="EC130" s="1"/>
      <c r="ED130" s="1"/>
      <c r="EE130" s="1"/>
      <c r="EF130" s="1"/>
      <c r="EG130" s="1"/>
      <c r="EH130" s="1"/>
      <c r="EI130" s="1"/>
      <c r="EJ130" s="1"/>
      <c r="EK130" s="1"/>
      <c r="EL130" s="1"/>
      <c r="EM130" s="1"/>
      <c r="EN130" s="1"/>
      <c r="EO130" s="1"/>
      <c r="EP130" s="1"/>
      <c r="EQ130" s="1"/>
      <c r="ER130" s="1"/>
      <c r="ES130" s="1"/>
      <c r="ET130" s="1"/>
      <c r="WZB130" s="1"/>
      <c r="WZC130" s="1"/>
      <c r="WZD130" s="1"/>
      <c r="WZE130" s="1"/>
      <c r="WZF130" s="1"/>
      <c r="WZG130" s="1"/>
      <c r="WZH130" s="1"/>
      <c r="WZI130" s="1"/>
      <c r="WZJ130" s="1"/>
      <c r="WZK130" s="1"/>
      <c r="WZL130" s="1"/>
      <c r="WZM130" s="1"/>
      <c r="WZN130" s="1"/>
      <c r="WZO130" s="1"/>
      <c r="WZP130" s="1"/>
      <c r="WZQ130" s="1"/>
      <c r="WZR130" s="1"/>
      <c r="WZS130" s="1"/>
      <c r="WZT130" s="1"/>
      <c r="WZU130" s="1"/>
      <c r="WZV130" s="1"/>
      <c r="WZW130" s="1"/>
      <c r="WZX130" s="1"/>
      <c r="WZY130" s="1"/>
      <c r="WZZ130" s="1"/>
      <c r="XAA130" s="1"/>
      <c r="XAB130" s="1"/>
      <c r="XAC130" s="1"/>
      <c r="XAD130" s="1"/>
      <c r="XAE130" s="1"/>
      <c r="XAF130" s="1"/>
      <c r="XAG130" s="1"/>
      <c r="XAH130" s="1"/>
      <c r="XAI130" s="1"/>
      <c r="XAJ130" s="1"/>
      <c r="XAK130" s="1"/>
      <c r="XAL130" s="1"/>
      <c r="XAM130" s="1"/>
      <c r="XAN130" s="1"/>
      <c r="XAO130" s="1"/>
      <c r="XAP130" s="1"/>
      <c r="XAQ130" s="1"/>
      <c r="XAR130" s="1"/>
      <c r="XAS130" s="1"/>
      <c r="XAT130" s="1"/>
      <c r="XAU130" s="1"/>
      <c r="XAV130" s="1"/>
      <c r="XAW130" s="1"/>
      <c r="XAX130" s="1"/>
      <c r="XAY130" s="1"/>
      <c r="XAZ130" s="1"/>
      <c r="XBA130" s="1"/>
      <c r="XBB130" s="1"/>
      <c r="XBC130" s="1"/>
      <c r="XBD130" s="1"/>
      <c r="XBE130" s="1"/>
      <c r="XBF130" s="1"/>
      <c r="XBG130" s="1"/>
      <c r="XBH130" s="1"/>
      <c r="XBI130" s="1"/>
      <c r="XBJ130" s="1"/>
      <c r="XBK130" s="1"/>
      <c r="XBL130" s="1"/>
      <c r="XBM130" s="1"/>
      <c r="XBN130" s="1"/>
      <c r="XBO130" s="1"/>
      <c r="XBP130" s="1"/>
      <c r="XBQ130" s="1"/>
      <c r="XBR130" s="1"/>
      <c r="XBS130" s="1"/>
      <c r="XBT130" s="1"/>
      <c r="XBU130" s="1"/>
      <c r="XBV130" s="1"/>
      <c r="XBW130" s="1"/>
      <c r="XBX130" s="1"/>
      <c r="XBY130" s="1"/>
      <c r="XBZ130" s="1"/>
      <c r="XCA130" s="1"/>
      <c r="XCB130" s="1"/>
      <c r="XCC130" s="1"/>
      <c r="XCD130" s="1"/>
      <c r="XCE130" s="1"/>
      <c r="XCF130" s="1"/>
      <c r="XCG130" s="1"/>
      <c r="XCH130" s="1"/>
      <c r="XCI130" s="1"/>
      <c r="XCJ130" s="1"/>
      <c r="XCK130" s="1"/>
      <c r="XCL130" s="1"/>
      <c r="XCM130" s="1"/>
      <c r="XCN130" s="1"/>
      <c r="XCO130" s="1"/>
      <c r="XCP130" s="1"/>
      <c r="XCQ130" s="1"/>
      <c r="XCR130" s="1"/>
      <c r="XCS130" s="1"/>
      <c r="XCT130" s="1"/>
      <c r="XCU130" s="1"/>
      <c r="XCV130" s="1"/>
      <c r="XCW130" s="1"/>
      <c r="XCX130" s="1"/>
      <c r="XCY130" s="1"/>
      <c r="XCZ130" s="1"/>
      <c r="XDA130" s="1"/>
      <c r="XDB130" s="1"/>
      <c r="XDC130" s="1"/>
      <c r="XDD130" s="1"/>
      <c r="XDE130" s="1"/>
      <c r="XDF130" s="1"/>
      <c r="XDG130" s="1"/>
      <c r="XDH130" s="1"/>
      <c r="XDI130" s="1"/>
      <c r="XDJ130" s="1"/>
      <c r="XDK130" s="1"/>
      <c r="XDL130" s="1"/>
      <c r="XDM130" s="1"/>
      <c r="XDN130" s="1"/>
      <c r="XDO130" s="1"/>
      <c r="XDP130" s="1"/>
      <c r="XDQ130" s="1"/>
      <c r="XDR130" s="1"/>
      <c r="XDS130" s="1"/>
      <c r="XDT130" s="1"/>
      <c r="XDU130" s="1"/>
      <c r="XDV130" s="1"/>
      <c r="XDW130" s="1"/>
      <c r="XDX130" s="1"/>
      <c r="XDY130" s="1"/>
      <c r="XDZ130" s="1"/>
      <c r="XEA130" s="1"/>
      <c r="XEB130" s="1"/>
      <c r="XEC130" s="1"/>
      <c r="XED130" s="1"/>
      <c r="XEE130" s="1"/>
      <c r="XEF130" s="1"/>
      <c r="XEG130" s="1"/>
      <c r="XEH130" s="1"/>
      <c r="XEI130" s="1"/>
      <c r="XEJ130" s="1"/>
      <c r="XEK130" s="1"/>
      <c r="XEL130" s="1"/>
      <c r="XEM130" s="1"/>
      <c r="XEN130" s="1"/>
      <c r="XEO130" s="1"/>
      <c r="XEP130" s="1"/>
      <c r="XEQ130" s="1"/>
      <c r="XER130" s="1"/>
      <c r="XES130" s="1"/>
      <c r="XET130" s="1"/>
      <c r="XEU130" s="1"/>
      <c r="XEV130" s="1"/>
      <c r="XEW130" s="1"/>
      <c r="XEX130" s="1"/>
      <c r="XEY130" s="1"/>
      <c r="XEZ130" s="1"/>
      <c r="XFA130" s="1"/>
      <c r="XFB130" s="1"/>
      <c r="XFC130" s="1"/>
    </row>
    <row r="131" spans="1:150 16226:16383" s="3" customFormat="1" ht="21" x14ac:dyDescent="0.3">
      <c r="A131" s="84">
        <v>1</v>
      </c>
      <c r="B131" s="84"/>
      <c r="C131" s="51" t="s">
        <v>304</v>
      </c>
      <c r="D131" s="51" t="s">
        <v>347</v>
      </c>
      <c r="E131" s="6">
        <f>(146.51)*(10.764)</f>
        <v>1577.0336399999999</v>
      </c>
      <c r="F131" s="6">
        <v>0</v>
      </c>
      <c r="G131" s="6">
        <v>0</v>
      </c>
      <c r="H131" s="6">
        <f>E131+F131+(IF(G131&lt;101,G131,IF(G131&lt;201,G131/2,IF(G131&lt;=301,G131/3,G131/4))))</f>
        <v>1577.0336399999999</v>
      </c>
      <c r="I131" s="78">
        <f>82500000/H131</f>
        <v>52313.405312013514</v>
      </c>
      <c r="J131" s="1"/>
      <c r="K131" s="1"/>
      <c r="L131" s="79">
        <f>H131*$L$130</f>
        <v>82005749.279999986</v>
      </c>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c r="BE131" s="1"/>
      <c r="BF131" s="1"/>
      <c r="BG131" s="1"/>
      <c r="BH131" s="1"/>
      <c r="BI131" s="1"/>
      <c r="BJ131" s="1"/>
      <c r="BK131" s="1"/>
      <c r="BL131" s="1"/>
      <c r="BM131" s="1"/>
      <c r="BN131" s="1"/>
      <c r="BO131" s="1"/>
      <c r="BP131" s="1"/>
      <c r="BQ131" s="1"/>
      <c r="BR131" s="1"/>
      <c r="BS131" s="1"/>
      <c r="BT131" s="1"/>
      <c r="BU131" s="1"/>
      <c r="BV131" s="1"/>
      <c r="BW131" s="1"/>
      <c r="BX131" s="1"/>
      <c r="BY131" s="1"/>
      <c r="BZ131" s="1"/>
      <c r="CA131" s="1"/>
      <c r="CB131" s="1"/>
      <c r="CC131" s="1"/>
      <c r="CD131" s="1"/>
      <c r="CE131" s="1"/>
      <c r="CF131" s="1"/>
      <c r="CG131" s="1"/>
      <c r="CH131" s="1"/>
      <c r="CI131" s="1"/>
      <c r="CJ131" s="1"/>
      <c r="CK131" s="1"/>
      <c r="CL131" s="1"/>
      <c r="CM131" s="1"/>
      <c r="CN131" s="1"/>
      <c r="CO131" s="1"/>
      <c r="CP131" s="1"/>
      <c r="CQ131" s="1"/>
      <c r="CR131" s="1"/>
      <c r="CS131" s="1"/>
      <c r="CT131" s="1"/>
      <c r="CU131" s="1"/>
      <c r="CV131" s="1"/>
      <c r="CW131" s="1"/>
      <c r="CX131" s="1"/>
      <c r="CY131" s="1"/>
      <c r="CZ131" s="1"/>
      <c r="DA131" s="1"/>
      <c r="DB131" s="1"/>
      <c r="DC131" s="1"/>
      <c r="DD131" s="1"/>
      <c r="DE131" s="1"/>
      <c r="DF131" s="1"/>
      <c r="DG131" s="1"/>
      <c r="DH131" s="1"/>
      <c r="DI131" s="1"/>
      <c r="DJ131" s="1"/>
      <c r="DK131" s="1"/>
      <c r="DL131" s="1"/>
      <c r="DM131" s="1"/>
      <c r="DN131" s="1"/>
      <c r="DO131" s="1"/>
      <c r="DP131" s="1"/>
      <c r="DQ131" s="1"/>
      <c r="DR131" s="1"/>
      <c r="DS131" s="1"/>
      <c r="DT131" s="1"/>
      <c r="DU131" s="1"/>
      <c r="DV131" s="1"/>
      <c r="DW131" s="1"/>
      <c r="DX131" s="1"/>
      <c r="DY131" s="1"/>
      <c r="DZ131" s="1"/>
      <c r="EA131" s="1"/>
      <c r="EB131" s="1"/>
      <c r="EC131" s="1"/>
      <c r="ED131" s="1"/>
      <c r="EE131" s="1"/>
      <c r="EF131" s="1"/>
      <c r="EG131" s="1"/>
      <c r="EH131" s="1"/>
      <c r="EI131" s="1"/>
      <c r="EJ131" s="1"/>
      <c r="EK131" s="1"/>
      <c r="EL131" s="1"/>
      <c r="EM131" s="1"/>
      <c r="EN131" s="1"/>
      <c r="EO131" s="1"/>
      <c r="EP131" s="1"/>
      <c r="EQ131" s="1"/>
      <c r="ER131" s="1"/>
      <c r="ES131" s="1"/>
      <c r="ET131" s="1"/>
      <c r="WZB131" s="1"/>
      <c r="WZC131" s="1"/>
      <c r="WZD131" s="1"/>
      <c r="WZE131" s="1"/>
      <c r="WZF131" s="1"/>
      <c r="WZG131" s="1"/>
      <c r="WZH131" s="1"/>
      <c r="WZI131" s="1"/>
      <c r="WZJ131" s="1"/>
      <c r="WZK131" s="1"/>
      <c r="WZL131" s="1"/>
      <c r="WZM131" s="1"/>
      <c r="WZN131" s="1"/>
      <c r="WZO131" s="1"/>
      <c r="WZP131" s="1"/>
      <c r="WZQ131" s="1"/>
      <c r="WZR131" s="1"/>
      <c r="WZS131" s="1"/>
      <c r="WZT131" s="1"/>
      <c r="WZU131" s="1"/>
      <c r="WZV131" s="1"/>
      <c r="WZW131" s="1"/>
      <c r="WZX131" s="1"/>
      <c r="WZY131" s="1"/>
      <c r="WZZ131" s="1"/>
      <c r="XAA131" s="1"/>
      <c r="XAB131" s="1"/>
      <c r="XAC131" s="1"/>
      <c r="XAD131" s="1"/>
      <c r="XAE131" s="1"/>
      <c r="XAF131" s="1"/>
      <c r="XAG131" s="1"/>
      <c r="XAH131" s="1"/>
      <c r="XAI131" s="1"/>
      <c r="XAJ131" s="1"/>
      <c r="XAK131" s="1"/>
      <c r="XAL131" s="1"/>
      <c r="XAM131" s="1"/>
      <c r="XAN131" s="1"/>
      <c r="XAO131" s="1"/>
      <c r="XAP131" s="1"/>
      <c r="XAQ131" s="1"/>
      <c r="XAR131" s="1"/>
      <c r="XAS131" s="1"/>
      <c r="XAT131" s="1"/>
      <c r="XAU131" s="1"/>
      <c r="XAV131" s="1"/>
      <c r="XAW131" s="1"/>
      <c r="XAX131" s="1"/>
      <c r="XAY131" s="1"/>
      <c r="XAZ131" s="1"/>
      <c r="XBA131" s="1"/>
      <c r="XBB131" s="1"/>
      <c r="XBC131" s="1"/>
      <c r="XBD131" s="1"/>
      <c r="XBE131" s="1"/>
      <c r="XBF131" s="1"/>
      <c r="XBG131" s="1"/>
      <c r="XBH131" s="1"/>
      <c r="XBI131" s="1"/>
      <c r="XBJ131" s="1"/>
      <c r="XBK131" s="1"/>
      <c r="XBL131" s="1"/>
      <c r="XBM131" s="1"/>
      <c r="XBN131" s="1"/>
      <c r="XBO131" s="1"/>
      <c r="XBP131" s="1"/>
      <c r="XBQ131" s="1"/>
      <c r="XBR131" s="1"/>
      <c r="XBS131" s="1"/>
      <c r="XBT131" s="1"/>
      <c r="XBU131" s="1"/>
      <c r="XBV131" s="1"/>
      <c r="XBW131" s="1"/>
      <c r="XBX131" s="1"/>
      <c r="XBY131" s="1"/>
      <c r="XBZ131" s="1"/>
      <c r="XCA131" s="1"/>
      <c r="XCB131" s="1"/>
      <c r="XCC131" s="1"/>
      <c r="XCD131" s="1"/>
      <c r="XCE131" s="1"/>
      <c r="XCF131" s="1"/>
      <c r="XCG131" s="1"/>
      <c r="XCH131" s="1"/>
      <c r="XCI131" s="1"/>
      <c r="XCJ131" s="1"/>
      <c r="XCK131" s="1"/>
      <c r="XCL131" s="1"/>
      <c r="XCM131" s="1"/>
      <c r="XCN131" s="1"/>
      <c r="XCO131" s="1"/>
      <c r="XCP131" s="1"/>
      <c r="XCQ131" s="1"/>
      <c r="XCR131" s="1"/>
      <c r="XCS131" s="1"/>
      <c r="XCT131" s="1"/>
      <c r="XCU131" s="1"/>
      <c r="XCV131" s="1"/>
      <c r="XCW131" s="1"/>
      <c r="XCX131" s="1"/>
      <c r="XCY131" s="1"/>
      <c r="XCZ131" s="1"/>
      <c r="XDA131" s="1"/>
      <c r="XDB131" s="1"/>
      <c r="XDC131" s="1"/>
      <c r="XDD131" s="1"/>
      <c r="XDE131" s="1"/>
      <c r="XDF131" s="1"/>
      <c r="XDG131" s="1"/>
      <c r="XDH131" s="1"/>
      <c r="XDI131" s="1"/>
      <c r="XDJ131" s="1"/>
      <c r="XDK131" s="1"/>
      <c r="XDL131" s="1"/>
      <c r="XDM131" s="1"/>
      <c r="XDN131" s="1"/>
      <c r="XDO131" s="1"/>
      <c r="XDP131" s="1"/>
      <c r="XDQ131" s="1"/>
      <c r="XDR131" s="1"/>
      <c r="XDS131" s="1"/>
      <c r="XDT131" s="1"/>
      <c r="XDU131" s="1"/>
      <c r="XDV131" s="1"/>
      <c r="XDW131" s="1"/>
      <c r="XDX131" s="1"/>
      <c r="XDY131" s="1"/>
      <c r="XDZ131" s="1"/>
      <c r="XEA131" s="1"/>
      <c r="XEB131" s="1"/>
      <c r="XEC131" s="1"/>
      <c r="XED131" s="1"/>
      <c r="XEE131" s="1"/>
      <c r="XEF131" s="1"/>
      <c r="XEG131" s="1"/>
      <c r="XEH131" s="1"/>
      <c r="XEI131" s="1"/>
      <c r="XEJ131" s="1"/>
      <c r="XEK131" s="1"/>
      <c r="XEL131" s="1"/>
      <c r="XEM131" s="1"/>
      <c r="XEN131" s="1"/>
      <c r="XEO131" s="1"/>
      <c r="XEP131" s="1"/>
      <c r="XEQ131" s="1"/>
      <c r="XER131" s="1"/>
      <c r="XES131" s="1"/>
      <c r="XET131" s="1"/>
      <c r="XEU131" s="1"/>
      <c r="XEV131" s="1"/>
      <c r="XEW131" s="1"/>
      <c r="XEX131" s="1"/>
      <c r="XEY131" s="1"/>
      <c r="XEZ131" s="1"/>
      <c r="XFA131" s="1"/>
      <c r="XFB131" s="1"/>
      <c r="XFC131" s="1"/>
    </row>
    <row r="132" spans="1:150 16226:16383" s="3" customFormat="1" ht="20.25" customHeight="1" x14ac:dyDescent="0.3">
      <c r="A132" s="84">
        <v>2</v>
      </c>
      <c r="B132" s="84"/>
      <c r="C132" s="51" t="s">
        <v>304</v>
      </c>
      <c r="D132" s="51" t="s">
        <v>329</v>
      </c>
      <c r="E132" s="6">
        <f>(200.09)*(10.764)</f>
        <v>2153.7687599999999</v>
      </c>
      <c r="F132" s="6">
        <v>0</v>
      </c>
      <c r="G132" s="6">
        <v>0</v>
      </c>
      <c r="H132" s="6">
        <f t="shared" ref="H132:H133" si="8">E132+F132+(IF(G132&lt;101,G132,IF(G132&lt;201,G132/2,IF(G132&lt;=301,G132/3,G132/4))))</f>
        <v>2153.7687599999999</v>
      </c>
      <c r="I132" s="78">
        <f>115500000/H132</f>
        <v>53626.926968705782</v>
      </c>
      <c r="J132" s="1"/>
      <c r="K132" s="1"/>
      <c r="L132" s="79">
        <f t="shared" ref="L132:L133" si="9">H132*$L$130</f>
        <v>111995975.52</v>
      </c>
      <c r="M132" s="1"/>
      <c r="N132" s="1"/>
      <c r="O132" s="1"/>
      <c r="P132" s="1"/>
      <c r="Q132" s="1"/>
      <c r="R132" s="1"/>
      <c r="S132" s="1"/>
      <c r="T132" s="23" t="str">
        <f t="shared" ref="T132:T135" ca="1" si="10">U132&amp;""&amp;",..,"&amp;""&amp;V132</f>
        <v>1301,..,1301</v>
      </c>
      <c r="U132" s="23">
        <f ca="1">(SUMPRODUCT(MID(0&amp;(LEFT(A147,SUM(LEN(A147)-LEN(SUBSTITUTE(A147,{"0","1","2","3"},""))))), LARGE(INDEX(ISNUMBER(--MID((LEFT(A147,SUM(LEN(A147)-LEN(SUBSTITUTE(A147,{"0","1","2","3"},""))))), ROW(INDIRECT("1:"&amp;LEN((LEFT(A147,SUM(LEN(A147)-LEN(SUBSTITUTE(A147,{"0","1","2","3"},"")))))))), 1)) * ROW(INDIRECT("1:"&amp;LEN((LEFT(A147,SUM(LEN(A147)-LEN(SUBSTITUTE(A147,{"0","1","2","3"},"")))))))), 0), ROW(INDIRECT("1:"&amp;LEN((LEFT(A147,SUM(LEN(A147)-LEN(SUBSTITUTE(A147,{"0","1","2","3"},"")))))))))+1, 1) * 10^ROW(INDIRECT("1:"&amp;LEN((LEFT(A147,SUM(LEN(A147)-LEN(SUBSTITUTE(A147,{"0","1","2","3"},""))))))))/10))*100+1</f>
        <v>1301</v>
      </c>
      <c r="V132" s="23">
        <f ca="1">(SUMPRODUCT(MID(0&amp;(--TRIM(RIGHT(SUBSTITUTE(LEFT(A147,_xlfn.AGGREGATE(16,6,FIND({0,1,2,3,4,5,6,7,8,9},A147,ROW(INDIRECT("1:"&amp;LEN(A147)))),1))," ",REPT(" ",LEN(A147))),LEN(A147)))), LARGE(INDEX(ISNUMBER(--MID((--TRIM(RIGHT(SUBSTITUTE(LEFT(A147,_xlfn.AGGREGATE(16,6,FIND({0,1,2,3,4,5,6,7,8,9},A147,ROW(INDIRECT("1:"&amp;LEN(A147)))),1))," ",REPT(" ",LEN(A147))),LEN(A147)))), ROW(INDIRECT("1:"&amp;LEN((--TRIM(RIGHT(SUBSTITUTE(LEFT(A147,_xlfn.AGGREGATE(16,6,FIND({0,1,2,3,4,5,6,7,8,9},A147,ROW(INDIRECT("1:"&amp;LEN(A147)))),1))," ",REPT(" ",LEN(A147))),LEN(A147))))))), 1)) * ROW(INDIRECT("1:"&amp;LEN((--TRIM(RIGHT(SUBSTITUTE(LEFT(A147,_xlfn.AGGREGATE(16,6,FIND({0,1,2,3,4,5,6,7,8,9},A147,ROW(INDIRECT("1:"&amp;LEN(A147)))),1))," ",REPT(" ",LEN(A147))),LEN(A147))))))), 0), ROW(INDIRECT("1:"&amp;LEN((--TRIM(RIGHT(SUBSTITUTE(LEFT(A147,_xlfn.AGGREGATE(16,6,FIND({0,1,2,3,4,5,6,7,8,9},A147,ROW(INDIRECT("1:"&amp;LEN(A147)))),1))," ",REPT(" ",LEN(A147))),LEN(A147))))))))+1, 1) * 10^ROW(INDIRECT("1:"&amp;LEN((--TRIM(RIGHT(SUBSTITUTE(LEFT(A147,_xlfn.AGGREGATE(16,6,FIND({0,1,2,3,4,5,6,7,8,9},A147,ROW(INDIRECT("1:"&amp;LEN(A147)))),1))," ",REPT(" ",LEN(A147))),LEN(A147)))))))/10))*100+1</f>
        <v>1301</v>
      </c>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c r="BE132" s="1"/>
      <c r="BF132" s="1"/>
      <c r="BG132" s="1"/>
      <c r="BH132" s="1"/>
      <c r="BI132" s="1"/>
      <c r="BJ132" s="1"/>
      <c r="BK132" s="1"/>
      <c r="BL132" s="1"/>
      <c r="BM132" s="1"/>
      <c r="BN132" s="1"/>
      <c r="BO132" s="1"/>
      <c r="BP132" s="1"/>
      <c r="BQ132" s="1"/>
      <c r="BR132" s="1"/>
      <c r="BS132" s="1"/>
      <c r="BT132" s="1"/>
      <c r="BU132" s="1"/>
      <c r="BV132" s="1"/>
      <c r="BW132" s="1"/>
      <c r="BX132" s="1"/>
      <c r="BY132" s="1"/>
      <c r="BZ132" s="1"/>
      <c r="CA132" s="1"/>
      <c r="CB132" s="1"/>
      <c r="CC132" s="1"/>
      <c r="CD132" s="1"/>
      <c r="CE132" s="1"/>
      <c r="CF132" s="1"/>
      <c r="CG132" s="1"/>
      <c r="CH132" s="1"/>
      <c r="CI132" s="1"/>
      <c r="CJ132" s="1"/>
      <c r="CK132" s="1"/>
      <c r="CL132" s="1"/>
      <c r="CM132" s="1"/>
      <c r="CN132" s="1"/>
      <c r="CO132" s="1"/>
      <c r="CP132" s="1"/>
      <c r="CQ132" s="1"/>
      <c r="CR132" s="1"/>
      <c r="CS132" s="1"/>
      <c r="CT132" s="1"/>
      <c r="CU132" s="1"/>
      <c r="CV132" s="1"/>
      <c r="CW132" s="1"/>
      <c r="CX132" s="1"/>
      <c r="CY132" s="1"/>
      <c r="CZ132" s="1"/>
      <c r="DA132" s="1"/>
      <c r="DB132" s="1"/>
      <c r="DC132" s="1"/>
      <c r="DD132" s="1"/>
      <c r="DE132" s="1"/>
      <c r="DF132" s="1"/>
      <c r="DG132" s="1"/>
      <c r="DH132" s="1"/>
      <c r="DI132" s="1"/>
      <c r="DJ132" s="1"/>
      <c r="DK132" s="1"/>
      <c r="DL132" s="1"/>
      <c r="DM132" s="1"/>
      <c r="DN132" s="1"/>
      <c r="DO132" s="1"/>
      <c r="DP132" s="1"/>
      <c r="DQ132" s="1"/>
      <c r="DR132" s="1"/>
      <c r="DS132" s="1"/>
      <c r="DT132" s="1"/>
      <c r="DU132" s="1"/>
      <c r="DV132" s="1"/>
      <c r="DW132" s="1"/>
      <c r="DX132" s="1"/>
      <c r="DY132" s="1"/>
      <c r="DZ132" s="1"/>
      <c r="EA132" s="1"/>
      <c r="EB132" s="1"/>
      <c r="EC132" s="1"/>
      <c r="ED132" s="1"/>
      <c r="EE132" s="1"/>
      <c r="EF132" s="1"/>
      <c r="EG132" s="1"/>
      <c r="EH132" s="1"/>
      <c r="EI132" s="1"/>
      <c r="EJ132" s="1"/>
      <c r="EK132" s="1"/>
      <c r="EL132" s="1"/>
      <c r="EM132" s="1"/>
      <c r="EN132" s="1"/>
      <c r="EO132" s="1"/>
      <c r="EP132" s="1"/>
      <c r="EQ132" s="1"/>
      <c r="ER132" s="1"/>
      <c r="ES132" s="1"/>
      <c r="ET132" s="1"/>
      <c r="WZB132" s="1"/>
      <c r="WZC132" s="1"/>
      <c r="WZD132" s="1"/>
      <c r="WZE132" s="1"/>
      <c r="WZF132" s="1"/>
      <c r="WZG132" s="1"/>
      <c r="WZH132" s="1"/>
      <c r="WZI132" s="1"/>
      <c r="WZJ132" s="1"/>
      <c r="WZK132" s="1"/>
      <c r="WZL132" s="1"/>
      <c r="WZM132" s="1"/>
      <c r="WZN132" s="1"/>
      <c r="WZO132" s="1"/>
      <c r="WZP132" s="1"/>
      <c r="WZQ132" s="1"/>
      <c r="WZR132" s="1"/>
      <c r="WZS132" s="1"/>
      <c r="WZT132" s="1"/>
      <c r="WZU132" s="1"/>
      <c r="WZV132" s="1"/>
      <c r="WZW132" s="1"/>
      <c r="WZX132" s="1"/>
      <c r="WZY132" s="1"/>
      <c r="WZZ132" s="1"/>
      <c r="XAA132" s="1"/>
      <c r="XAB132" s="1"/>
      <c r="XAC132" s="1"/>
      <c r="XAD132" s="1"/>
      <c r="XAE132" s="1"/>
      <c r="XAF132" s="1"/>
      <c r="XAG132" s="1"/>
      <c r="XAH132" s="1"/>
      <c r="XAI132" s="1"/>
      <c r="XAJ132" s="1"/>
      <c r="XAK132" s="1"/>
      <c r="XAL132" s="1"/>
      <c r="XAM132" s="1"/>
      <c r="XAN132" s="1"/>
      <c r="XAO132" s="1"/>
      <c r="XAP132" s="1"/>
      <c r="XAQ132" s="1"/>
      <c r="XAR132" s="1"/>
      <c r="XAS132" s="1"/>
      <c r="XAT132" s="1"/>
      <c r="XAU132" s="1"/>
      <c r="XAV132" s="1"/>
      <c r="XAW132" s="1"/>
      <c r="XAX132" s="1"/>
      <c r="XAY132" s="1"/>
      <c r="XAZ132" s="1"/>
      <c r="XBA132" s="1"/>
      <c r="XBB132" s="1"/>
      <c r="XBC132" s="1"/>
      <c r="XBD132" s="1"/>
      <c r="XBE132" s="1"/>
      <c r="XBF132" s="1"/>
      <c r="XBG132" s="1"/>
      <c r="XBH132" s="1"/>
      <c r="XBI132" s="1"/>
      <c r="XBJ132" s="1"/>
      <c r="XBK132" s="1"/>
      <c r="XBL132" s="1"/>
      <c r="XBM132" s="1"/>
      <c r="XBN132" s="1"/>
      <c r="XBO132" s="1"/>
      <c r="XBP132" s="1"/>
      <c r="XBQ132" s="1"/>
      <c r="XBR132" s="1"/>
      <c r="XBS132" s="1"/>
      <c r="XBT132" s="1"/>
      <c r="XBU132" s="1"/>
      <c r="XBV132" s="1"/>
      <c r="XBW132" s="1"/>
      <c r="XBX132" s="1"/>
      <c r="XBY132" s="1"/>
      <c r="XBZ132" s="1"/>
      <c r="XCA132" s="1"/>
      <c r="XCB132" s="1"/>
      <c r="XCC132" s="1"/>
      <c r="XCD132" s="1"/>
      <c r="XCE132" s="1"/>
      <c r="XCF132" s="1"/>
      <c r="XCG132" s="1"/>
      <c r="XCH132" s="1"/>
      <c r="XCI132" s="1"/>
      <c r="XCJ132" s="1"/>
      <c r="XCK132" s="1"/>
      <c r="XCL132" s="1"/>
      <c r="XCM132" s="1"/>
      <c r="XCN132" s="1"/>
      <c r="XCO132" s="1"/>
      <c r="XCP132" s="1"/>
      <c r="XCQ132" s="1"/>
      <c r="XCR132" s="1"/>
      <c r="XCS132" s="1"/>
      <c r="XCT132" s="1"/>
      <c r="XCU132" s="1"/>
      <c r="XCV132" s="1"/>
      <c r="XCW132" s="1"/>
      <c r="XCX132" s="1"/>
      <c r="XCY132" s="1"/>
      <c r="XCZ132" s="1"/>
      <c r="XDA132" s="1"/>
      <c r="XDB132" s="1"/>
      <c r="XDC132" s="1"/>
      <c r="XDD132" s="1"/>
      <c r="XDE132" s="1"/>
      <c r="XDF132" s="1"/>
      <c r="XDG132" s="1"/>
      <c r="XDH132" s="1"/>
      <c r="XDI132" s="1"/>
      <c r="XDJ132" s="1"/>
      <c r="XDK132" s="1"/>
      <c r="XDL132" s="1"/>
      <c r="XDM132" s="1"/>
      <c r="XDN132" s="1"/>
      <c r="XDO132" s="1"/>
      <c r="XDP132" s="1"/>
      <c r="XDQ132" s="1"/>
      <c r="XDR132" s="1"/>
      <c r="XDS132" s="1"/>
      <c r="XDT132" s="1"/>
      <c r="XDU132" s="1"/>
      <c r="XDV132" s="1"/>
      <c r="XDW132" s="1"/>
      <c r="XDX132" s="1"/>
      <c r="XDY132" s="1"/>
      <c r="XDZ132" s="1"/>
      <c r="XEA132" s="1"/>
      <c r="XEB132" s="1"/>
      <c r="XEC132" s="1"/>
      <c r="XED132" s="1"/>
      <c r="XEE132" s="1"/>
      <c r="XEF132" s="1"/>
      <c r="XEG132" s="1"/>
      <c r="XEH132" s="1"/>
      <c r="XEI132" s="1"/>
      <c r="XEJ132" s="1"/>
      <c r="XEK132" s="1"/>
      <c r="XEL132" s="1"/>
      <c r="XEM132" s="1"/>
      <c r="XEN132" s="1"/>
      <c r="XEO132" s="1"/>
      <c r="XEP132" s="1"/>
      <c r="XEQ132" s="1"/>
      <c r="XER132" s="1"/>
      <c r="XES132" s="1"/>
      <c r="XET132" s="1"/>
      <c r="XEU132" s="1"/>
      <c r="XEV132" s="1"/>
      <c r="XEW132" s="1"/>
      <c r="XEX132" s="1"/>
      <c r="XEY132" s="1"/>
      <c r="XEZ132" s="1"/>
      <c r="XFA132" s="1"/>
      <c r="XFB132" s="1"/>
      <c r="XFC132" s="1"/>
    </row>
    <row r="133" spans="1:150 16226:16383" s="3" customFormat="1" ht="20.25" customHeight="1" x14ac:dyDescent="0.3">
      <c r="A133" s="84">
        <v>3</v>
      </c>
      <c r="B133" s="84"/>
      <c r="C133" s="51" t="s">
        <v>304</v>
      </c>
      <c r="D133" s="51" t="s">
        <v>329</v>
      </c>
      <c r="E133" s="6">
        <f>(245.71)*(10.764)</f>
        <v>2644.8224399999999</v>
      </c>
      <c r="F133" s="6">
        <v>0</v>
      </c>
      <c r="G133" s="6">
        <v>0</v>
      </c>
      <c r="H133" s="6">
        <f t="shared" si="8"/>
        <v>2644.8224399999999</v>
      </c>
      <c r="I133" s="1"/>
      <c r="J133" s="1"/>
      <c r="K133" s="1"/>
      <c r="L133" s="79">
        <f t="shared" si="9"/>
        <v>137530766.88</v>
      </c>
      <c r="M133" s="1"/>
      <c r="N133" s="1"/>
      <c r="O133" s="1"/>
      <c r="P133" s="1"/>
      <c r="Q133" s="1"/>
      <c r="R133" s="1"/>
      <c r="S133" s="1"/>
      <c r="T133" s="23" t="str">
        <f t="shared" ca="1" si="10"/>
        <v>1302,..,1302</v>
      </c>
      <c r="U133" s="23">
        <f ca="1">U132+1</f>
        <v>1302</v>
      </c>
      <c r="V133" s="23">
        <f ca="1">V132+1</f>
        <v>1302</v>
      </c>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c r="BE133" s="1"/>
      <c r="BF133" s="1"/>
      <c r="BG133" s="1"/>
      <c r="BH133" s="1"/>
      <c r="BI133" s="1"/>
      <c r="BJ133" s="1"/>
      <c r="BK133" s="1"/>
      <c r="BL133" s="1"/>
      <c r="BM133" s="1"/>
      <c r="BN133" s="1"/>
      <c r="BO133" s="1"/>
      <c r="BP133" s="1"/>
      <c r="BQ133" s="1"/>
      <c r="BR133" s="1"/>
      <c r="BS133" s="1"/>
      <c r="BT133" s="1"/>
      <c r="BU133" s="1"/>
      <c r="BV133" s="1"/>
      <c r="BW133" s="1"/>
      <c r="BX133" s="1"/>
      <c r="BY133" s="1"/>
      <c r="BZ133" s="1"/>
      <c r="CA133" s="1"/>
      <c r="CB133" s="1"/>
      <c r="CC133" s="1"/>
      <c r="CD133" s="1"/>
      <c r="CE133" s="1"/>
      <c r="CF133" s="1"/>
      <c r="CG133" s="1"/>
      <c r="CH133" s="1"/>
      <c r="CI133" s="1"/>
      <c r="CJ133" s="1"/>
      <c r="CK133" s="1"/>
      <c r="CL133" s="1"/>
      <c r="CM133" s="1"/>
      <c r="CN133" s="1"/>
      <c r="CO133" s="1"/>
      <c r="CP133" s="1"/>
      <c r="CQ133" s="1"/>
      <c r="CR133" s="1"/>
      <c r="CS133" s="1"/>
      <c r="CT133" s="1"/>
      <c r="CU133" s="1"/>
      <c r="CV133" s="1"/>
      <c r="CW133" s="1"/>
      <c r="CX133" s="1"/>
      <c r="CY133" s="1"/>
      <c r="CZ133" s="1"/>
      <c r="DA133" s="1"/>
      <c r="DB133" s="1"/>
      <c r="DC133" s="1"/>
      <c r="DD133" s="1"/>
      <c r="DE133" s="1"/>
      <c r="DF133" s="1"/>
      <c r="DG133" s="1"/>
      <c r="DH133" s="1"/>
      <c r="DI133" s="1"/>
      <c r="DJ133" s="1"/>
      <c r="DK133" s="1"/>
      <c r="DL133" s="1"/>
      <c r="DM133" s="1"/>
      <c r="DN133" s="1"/>
      <c r="DO133" s="1"/>
      <c r="DP133" s="1"/>
      <c r="DQ133" s="1"/>
      <c r="DR133" s="1"/>
      <c r="DS133" s="1"/>
      <c r="DT133" s="1"/>
      <c r="DU133" s="1"/>
      <c r="DV133" s="1"/>
      <c r="DW133" s="1"/>
      <c r="DX133" s="1"/>
      <c r="DY133" s="1"/>
      <c r="DZ133" s="1"/>
      <c r="EA133" s="1"/>
      <c r="EB133" s="1"/>
      <c r="EC133" s="1"/>
      <c r="ED133" s="1"/>
      <c r="EE133" s="1"/>
      <c r="EF133" s="1"/>
      <c r="EG133" s="1"/>
      <c r="EH133" s="1"/>
      <c r="EI133" s="1"/>
      <c r="EJ133" s="1"/>
      <c r="EK133" s="1"/>
      <c r="EL133" s="1"/>
      <c r="EM133" s="1"/>
      <c r="EN133" s="1"/>
      <c r="EO133" s="1"/>
      <c r="EP133" s="1"/>
      <c r="EQ133" s="1"/>
      <c r="ER133" s="1"/>
      <c r="ES133" s="1"/>
      <c r="ET133" s="1"/>
      <c r="WZB133" s="1"/>
      <c r="WZC133" s="1"/>
      <c r="WZD133" s="1"/>
      <c r="WZE133" s="1"/>
      <c r="WZF133" s="1"/>
      <c r="WZG133" s="1"/>
      <c r="WZH133" s="1"/>
      <c r="WZI133" s="1"/>
      <c r="WZJ133" s="1"/>
      <c r="WZK133" s="1"/>
      <c r="WZL133" s="1"/>
      <c r="WZM133" s="1"/>
      <c r="WZN133" s="1"/>
      <c r="WZO133" s="1"/>
      <c r="WZP133" s="1"/>
      <c r="WZQ133" s="1"/>
      <c r="WZR133" s="1"/>
      <c r="WZS133" s="1"/>
      <c r="WZT133" s="1"/>
      <c r="WZU133" s="1"/>
      <c r="WZV133" s="1"/>
      <c r="WZW133" s="1"/>
      <c r="WZX133" s="1"/>
      <c r="WZY133" s="1"/>
      <c r="WZZ133" s="1"/>
      <c r="XAA133" s="1"/>
      <c r="XAB133" s="1"/>
      <c r="XAC133" s="1"/>
      <c r="XAD133" s="1"/>
      <c r="XAE133" s="1"/>
      <c r="XAF133" s="1"/>
      <c r="XAG133" s="1"/>
      <c r="XAH133" s="1"/>
      <c r="XAI133" s="1"/>
      <c r="XAJ133" s="1"/>
      <c r="XAK133" s="1"/>
      <c r="XAL133" s="1"/>
      <c r="XAM133" s="1"/>
      <c r="XAN133" s="1"/>
      <c r="XAO133" s="1"/>
      <c r="XAP133" s="1"/>
      <c r="XAQ133" s="1"/>
      <c r="XAR133" s="1"/>
      <c r="XAS133" s="1"/>
      <c r="XAT133" s="1"/>
      <c r="XAU133" s="1"/>
      <c r="XAV133" s="1"/>
      <c r="XAW133" s="1"/>
      <c r="XAX133" s="1"/>
      <c r="XAY133" s="1"/>
      <c r="XAZ133" s="1"/>
      <c r="XBA133" s="1"/>
      <c r="XBB133" s="1"/>
      <c r="XBC133" s="1"/>
      <c r="XBD133" s="1"/>
      <c r="XBE133" s="1"/>
      <c r="XBF133" s="1"/>
      <c r="XBG133" s="1"/>
      <c r="XBH133" s="1"/>
      <c r="XBI133" s="1"/>
      <c r="XBJ133" s="1"/>
      <c r="XBK133" s="1"/>
      <c r="XBL133" s="1"/>
      <c r="XBM133" s="1"/>
      <c r="XBN133" s="1"/>
      <c r="XBO133" s="1"/>
      <c r="XBP133" s="1"/>
      <c r="XBQ133" s="1"/>
      <c r="XBR133" s="1"/>
      <c r="XBS133" s="1"/>
      <c r="XBT133" s="1"/>
      <c r="XBU133" s="1"/>
      <c r="XBV133" s="1"/>
      <c r="XBW133" s="1"/>
      <c r="XBX133" s="1"/>
      <c r="XBY133" s="1"/>
      <c r="XBZ133" s="1"/>
      <c r="XCA133" s="1"/>
      <c r="XCB133" s="1"/>
      <c r="XCC133" s="1"/>
      <c r="XCD133" s="1"/>
      <c r="XCE133" s="1"/>
      <c r="XCF133" s="1"/>
      <c r="XCG133" s="1"/>
      <c r="XCH133" s="1"/>
      <c r="XCI133" s="1"/>
      <c r="XCJ133" s="1"/>
      <c r="XCK133" s="1"/>
      <c r="XCL133" s="1"/>
      <c r="XCM133" s="1"/>
      <c r="XCN133" s="1"/>
      <c r="XCO133" s="1"/>
      <c r="XCP133" s="1"/>
      <c r="XCQ133" s="1"/>
      <c r="XCR133" s="1"/>
      <c r="XCS133" s="1"/>
      <c r="XCT133" s="1"/>
      <c r="XCU133" s="1"/>
      <c r="XCV133" s="1"/>
      <c r="XCW133" s="1"/>
      <c r="XCX133" s="1"/>
      <c r="XCY133" s="1"/>
      <c r="XCZ133" s="1"/>
      <c r="XDA133" s="1"/>
      <c r="XDB133" s="1"/>
      <c r="XDC133" s="1"/>
      <c r="XDD133" s="1"/>
      <c r="XDE133" s="1"/>
      <c r="XDF133" s="1"/>
      <c r="XDG133" s="1"/>
      <c r="XDH133" s="1"/>
      <c r="XDI133" s="1"/>
      <c r="XDJ133" s="1"/>
      <c r="XDK133" s="1"/>
      <c r="XDL133" s="1"/>
      <c r="XDM133" s="1"/>
      <c r="XDN133" s="1"/>
      <c r="XDO133" s="1"/>
      <c r="XDP133" s="1"/>
      <c r="XDQ133" s="1"/>
      <c r="XDR133" s="1"/>
      <c r="XDS133" s="1"/>
      <c r="XDT133" s="1"/>
      <c r="XDU133" s="1"/>
      <c r="XDV133" s="1"/>
      <c r="XDW133" s="1"/>
      <c r="XDX133" s="1"/>
      <c r="XDY133" s="1"/>
      <c r="XDZ133" s="1"/>
      <c r="XEA133" s="1"/>
      <c r="XEB133" s="1"/>
      <c r="XEC133" s="1"/>
      <c r="XED133" s="1"/>
      <c r="XEE133" s="1"/>
      <c r="XEF133" s="1"/>
      <c r="XEG133" s="1"/>
      <c r="XEH133" s="1"/>
      <c r="XEI133" s="1"/>
      <c r="XEJ133" s="1"/>
      <c r="XEK133" s="1"/>
      <c r="XEL133" s="1"/>
      <c r="XEM133" s="1"/>
      <c r="XEN133" s="1"/>
      <c r="XEO133" s="1"/>
      <c r="XEP133" s="1"/>
      <c r="XEQ133" s="1"/>
      <c r="XER133" s="1"/>
      <c r="XES133" s="1"/>
      <c r="XET133" s="1"/>
      <c r="XEU133" s="1"/>
      <c r="XEV133" s="1"/>
      <c r="XEW133" s="1"/>
      <c r="XEX133" s="1"/>
      <c r="XEY133" s="1"/>
      <c r="XEZ133" s="1"/>
      <c r="XFA133" s="1"/>
      <c r="XFB133" s="1"/>
      <c r="XFC133" s="1"/>
    </row>
    <row r="134" spans="1:150 16226:16383" s="3" customFormat="1" ht="20.25" customHeight="1" x14ac:dyDescent="0.3">
      <c r="A134" s="81" t="s">
        <v>357</v>
      </c>
      <c r="B134" s="82"/>
      <c r="C134" s="82"/>
      <c r="D134" s="82"/>
      <c r="E134" s="82"/>
      <c r="F134" s="82"/>
      <c r="G134" s="82"/>
      <c r="H134" s="83"/>
      <c r="I134" s="1"/>
      <c r="J134" s="1"/>
      <c r="K134" s="1"/>
      <c r="L134" s="1"/>
      <c r="M134" s="1"/>
      <c r="N134" s="1"/>
      <c r="O134" s="1"/>
      <c r="P134" s="1"/>
      <c r="Q134" s="1"/>
      <c r="R134" s="1"/>
      <c r="S134" s="1"/>
      <c r="T134" s="23" t="str">
        <f t="shared" ref="T134" ca="1" si="11">U134&amp;""&amp;",..,"&amp;""&amp;V134</f>
        <v>1302,..,1302</v>
      </c>
      <c r="U134" s="23">
        <f t="shared" ref="U134:V135" ca="1" si="12">U132+1</f>
        <v>1302</v>
      </c>
      <c r="V134" s="23">
        <f t="shared" ca="1" si="12"/>
        <v>1302</v>
      </c>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c r="BE134" s="1"/>
      <c r="BF134" s="1"/>
      <c r="BG134" s="1"/>
      <c r="BH134" s="1"/>
      <c r="BI134" s="1"/>
      <c r="BJ134" s="1"/>
      <c r="BK134" s="1"/>
      <c r="BL134" s="1"/>
      <c r="BM134" s="1"/>
      <c r="BN134" s="1"/>
      <c r="BO134" s="1"/>
      <c r="BP134" s="1"/>
      <c r="BQ134" s="1"/>
      <c r="BR134" s="1"/>
      <c r="BS134" s="1"/>
      <c r="BT134" s="1"/>
      <c r="BU134" s="1"/>
      <c r="BV134" s="1"/>
      <c r="BW134" s="1"/>
      <c r="BX134" s="1"/>
      <c r="BY134" s="1"/>
      <c r="BZ134" s="1"/>
      <c r="CA134" s="1"/>
      <c r="CB134" s="1"/>
      <c r="CC134" s="1"/>
      <c r="CD134" s="1"/>
      <c r="CE134" s="1"/>
      <c r="CF134" s="1"/>
      <c r="CG134" s="1"/>
      <c r="CH134" s="1"/>
      <c r="CI134" s="1"/>
      <c r="CJ134" s="1"/>
      <c r="CK134" s="1"/>
      <c r="CL134" s="1"/>
      <c r="CM134" s="1"/>
      <c r="CN134" s="1"/>
      <c r="CO134" s="1"/>
      <c r="CP134" s="1"/>
      <c r="CQ134" s="1"/>
      <c r="CR134" s="1"/>
      <c r="CS134" s="1"/>
      <c r="CT134" s="1"/>
      <c r="CU134" s="1"/>
      <c r="CV134" s="1"/>
      <c r="CW134" s="1"/>
      <c r="CX134" s="1"/>
      <c r="CY134" s="1"/>
      <c r="CZ134" s="1"/>
      <c r="DA134" s="1"/>
      <c r="DB134" s="1"/>
      <c r="DC134" s="1"/>
      <c r="DD134" s="1"/>
      <c r="DE134" s="1"/>
      <c r="DF134" s="1"/>
      <c r="DG134" s="1"/>
      <c r="DH134" s="1"/>
      <c r="DI134" s="1"/>
      <c r="DJ134" s="1"/>
      <c r="DK134" s="1"/>
      <c r="DL134" s="1"/>
      <c r="DM134" s="1"/>
      <c r="DN134" s="1"/>
      <c r="DO134" s="1"/>
      <c r="DP134" s="1"/>
      <c r="DQ134" s="1"/>
      <c r="DR134" s="1"/>
      <c r="DS134" s="1"/>
      <c r="DT134" s="1"/>
      <c r="DU134" s="1"/>
      <c r="DV134" s="1"/>
      <c r="DW134" s="1"/>
      <c r="DX134" s="1"/>
      <c r="DY134" s="1"/>
      <c r="DZ134" s="1"/>
      <c r="EA134" s="1"/>
      <c r="EB134" s="1"/>
      <c r="EC134" s="1"/>
      <c r="ED134" s="1"/>
      <c r="EE134" s="1"/>
      <c r="EF134" s="1"/>
      <c r="EG134" s="1"/>
      <c r="EH134" s="1"/>
      <c r="EI134" s="1"/>
      <c r="EJ134" s="1"/>
      <c r="EK134" s="1"/>
      <c r="EL134" s="1"/>
      <c r="EM134" s="1"/>
      <c r="EN134" s="1"/>
      <c r="EO134" s="1"/>
      <c r="EP134" s="1"/>
      <c r="EQ134" s="1"/>
      <c r="ER134" s="1"/>
      <c r="ES134" s="1"/>
      <c r="ET134" s="1"/>
      <c r="WZB134" s="1"/>
      <c r="WZC134" s="1"/>
      <c r="WZD134" s="1"/>
      <c r="WZE134" s="1"/>
      <c r="WZF134" s="1"/>
      <c r="WZG134" s="1"/>
      <c r="WZH134" s="1"/>
      <c r="WZI134" s="1"/>
      <c r="WZJ134" s="1"/>
      <c r="WZK134" s="1"/>
      <c r="WZL134" s="1"/>
      <c r="WZM134" s="1"/>
      <c r="WZN134" s="1"/>
      <c r="WZO134" s="1"/>
      <c r="WZP134" s="1"/>
      <c r="WZQ134" s="1"/>
      <c r="WZR134" s="1"/>
      <c r="WZS134" s="1"/>
      <c r="WZT134" s="1"/>
      <c r="WZU134" s="1"/>
      <c r="WZV134" s="1"/>
      <c r="WZW134" s="1"/>
      <c r="WZX134" s="1"/>
      <c r="WZY134" s="1"/>
      <c r="WZZ134" s="1"/>
      <c r="XAA134" s="1"/>
      <c r="XAB134" s="1"/>
      <c r="XAC134" s="1"/>
      <c r="XAD134" s="1"/>
      <c r="XAE134" s="1"/>
      <c r="XAF134" s="1"/>
      <c r="XAG134" s="1"/>
      <c r="XAH134" s="1"/>
      <c r="XAI134" s="1"/>
      <c r="XAJ134" s="1"/>
      <c r="XAK134" s="1"/>
      <c r="XAL134" s="1"/>
      <c r="XAM134" s="1"/>
      <c r="XAN134" s="1"/>
      <c r="XAO134" s="1"/>
      <c r="XAP134" s="1"/>
      <c r="XAQ134" s="1"/>
      <c r="XAR134" s="1"/>
      <c r="XAS134" s="1"/>
      <c r="XAT134" s="1"/>
      <c r="XAU134" s="1"/>
      <c r="XAV134" s="1"/>
      <c r="XAW134" s="1"/>
      <c r="XAX134" s="1"/>
      <c r="XAY134" s="1"/>
      <c r="XAZ134" s="1"/>
      <c r="XBA134" s="1"/>
      <c r="XBB134" s="1"/>
      <c r="XBC134" s="1"/>
      <c r="XBD134" s="1"/>
      <c r="XBE134" s="1"/>
      <c r="XBF134" s="1"/>
      <c r="XBG134" s="1"/>
      <c r="XBH134" s="1"/>
      <c r="XBI134" s="1"/>
      <c r="XBJ134" s="1"/>
      <c r="XBK134" s="1"/>
      <c r="XBL134" s="1"/>
      <c r="XBM134" s="1"/>
      <c r="XBN134" s="1"/>
      <c r="XBO134" s="1"/>
      <c r="XBP134" s="1"/>
      <c r="XBQ134" s="1"/>
      <c r="XBR134" s="1"/>
      <c r="XBS134" s="1"/>
      <c r="XBT134" s="1"/>
      <c r="XBU134" s="1"/>
      <c r="XBV134" s="1"/>
      <c r="XBW134" s="1"/>
      <c r="XBX134" s="1"/>
      <c r="XBY134" s="1"/>
      <c r="XBZ134" s="1"/>
      <c r="XCA134" s="1"/>
      <c r="XCB134" s="1"/>
      <c r="XCC134" s="1"/>
      <c r="XCD134" s="1"/>
      <c r="XCE134" s="1"/>
      <c r="XCF134" s="1"/>
      <c r="XCG134" s="1"/>
      <c r="XCH134" s="1"/>
      <c r="XCI134" s="1"/>
      <c r="XCJ134" s="1"/>
      <c r="XCK134" s="1"/>
      <c r="XCL134" s="1"/>
      <c r="XCM134" s="1"/>
      <c r="XCN134" s="1"/>
      <c r="XCO134" s="1"/>
      <c r="XCP134" s="1"/>
      <c r="XCQ134" s="1"/>
      <c r="XCR134" s="1"/>
      <c r="XCS134" s="1"/>
      <c r="XCT134" s="1"/>
      <c r="XCU134" s="1"/>
      <c r="XCV134" s="1"/>
      <c r="XCW134" s="1"/>
      <c r="XCX134" s="1"/>
      <c r="XCY134" s="1"/>
      <c r="XCZ134" s="1"/>
      <c r="XDA134" s="1"/>
      <c r="XDB134" s="1"/>
      <c r="XDC134" s="1"/>
      <c r="XDD134" s="1"/>
      <c r="XDE134" s="1"/>
      <c r="XDF134" s="1"/>
      <c r="XDG134" s="1"/>
      <c r="XDH134" s="1"/>
      <c r="XDI134" s="1"/>
      <c r="XDJ134" s="1"/>
      <c r="XDK134" s="1"/>
      <c r="XDL134" s="1"/>
      <c r="XDM134" s="1"/>
      <c r="XDN134" s="1"/>
      <c r="XDO134" s="1"/>
      <c r="XDP134" s="1"/>
      <c r="XDQ134" s="1"/>
      <c r="XDR134" s="1"/>
      <c r="XDS134" s="1"/>
      <c r="XDT134" s="1"/>
      <c r="XDU134" s="1"/>
      <c r="XDV134" s="1"/>
      <c r="XDW134" s="1"/>
      <c r="XDX134" s="1"/>
      <c r="XDY134" s="1"/>
      <c r="XDZ134" s="1"/>
      <c r="XEA134" s="1"/>
      <c r="XEB134" s="1"/>
      <c r="XEC134" s="1"/>
      <c r="XED134" s="1"/>
      <c r="XEE134" s="1"/>
      <c r="XEF134" s="1"/>
      <c r="XEG134" s="1"/>
      <c r="XEH134" s="1"/>
      <c r="XEI134" s="1"/>
      <c r="XEJ134" s="1"/>
      <c r="XEK134" s="1"/>
      <c r="XEL134" s="1"/>
      <c r="XEM134" s="1"/>
      <c r="XEN134" s="1"/>
      <c r="XEO134" s="1"/>
      <c r="XEP134" s="1"/>
      <c r="XEQ134" s="1"/>
      <c r="XER134" s="1"/>
      <c r="XES134" s="1"/>
      <c r="XET134" s="1"/>
      <c r="XEU134" s="1"/>
      <c r="XEV134" s="1"/>
      <c r="XEW134" s="1"/>
      <c r="XEX134" s="1"/>
      <c r="XEY134" s="1"/>
      <c r="XEZ134" s="1"/>
      <c r="XFA134" s="1"/>
      <c r="XFB134" s="1"/>
      <c r="XFC134" s="1"/>
    </row>
    <row r="135" spans="1:150 16226:16383" s="3" customFormat="1" ht="20.25" customHeight="1" x14ac:dyDescent="0.3">
      <c r="A135" s="84">
        <v>1</v>
      </c>
      <c r="B135" s="84"/>
      <c r="C135" s="51" t="s">
        <v>304</v>
      </c>
      <c r="D135" s="51" t="s">
        <v>347</v>
      </c>
      <c r="E135" s="6">
        <f>(146.51)*(10.764)</f>
        <v>1577.0336399999999</v>
      </c>
      <c r="F135" s="6">
        <v>0</v>
      </c>
      <c r="G135" s="6">
        <v>0</v>
      </c>
      <c r="H135" s="6">
        <f>E135+F135+(IF(G135&lt;101,G135,IF(G135&lt;201,G135/2,IF(G135&lt;=301,G135/3,G135/4))))</f>
        <v>1577.0336399999999</v>
      </c>
      <c r="I135" s="1"/>
      <c r="J135" s="1"/>
      <c r="K135" s="1"/>
      <c r="L135" s="1"/>
      <c r="M135" s="1"/>
      <c r="N135" s="1"/>
      <c r="O135" s="1"/>
      <c r="P135" s="1"/>
      <c r="Q135" s="1"/>
      <c r="R135" s="1"/>
      <c r="S135" s="1"/>
      <c r="T135" s="23" t="str">
        <f t="shared" ca="1" si="10"/>
        <v>1303,..,1303</v>
      </c>
      <c r="U135" s="23">
        <f t="shared" ca="1" si="12"/>
        <v>1303</v>
      </c>
      <c r="V135" s="23">
        <f t="shared" ca="1" si="12"/>
        <v>1303</v>
      </c>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c r="BO135" s="1"/>
      <c r="BP135" s="1"/>
      <c r="BQ135" s="1"/>
      <c r="BR135" s="1"/>
      <c r="BS135" s="1"/>
      <c r="BT135" s="1"/>
      <c r="BU135" s="1"/>
      <c r="BV135" s="1"/>
      <c r="BW135" s="1"/>
      <c r="BX135" s="1"/>
      <c r="BY135" s="1"/>
      <c r="BZ135" s="1"/>
      <c r="CA135" s="1"/>
      <c r="CB135" s="1"/>
      <c r="CC135" s="1"/>
      <c r="CD135" s="1"/>
      <c r="CE135" s="1"/>
      <c r="CF135" s="1"/>
      <c r="CG135" s="1"/>
      <c r="CH135" s="1"/>
      <c r="CI135" s="1"/>
      <c r="CJ135" s="1"/>
      <c r="CK135" s="1"/>
      <c r="CL135" s="1"/>
      <c r="CM135" s="1"/>
      <c r="CN135" s="1"/>
      <c r="CO135" s="1"/>
      <c r="CP135" s="1"/>
      <c r="CQ135" s="1"/>
      <c r="CR135" s="1"/>
      <c r="CS135" s="1"/>
      <c r="CT135" s="1"/>
      <c r="CU135" s="1"/>
      <c r="CV135" s="1"/>
      <c r="CW135" s="1"/>
      <c r="CX135" s="1"/>
      <c r="CY135" s="1"/>
      <c r="CZ135" s="1"/>
      <c r="DA135" s="1"/>
      <c r="DB135" s="1"/>
      <c r="DC135" s="1"/>
      <c r="DD135" s="1"/>
      <c r="DE135" s="1"/>
      <c r="DF135" s="1"/>
      <c r="DG135" s="1"/>
      <c r="DH135" s="1"/>
      <c r="DI135" s="1"/>
      <c r="DJ135" s="1"/>
      <c r="DK135" s="1"/>
      <c r="DL135" s="1"/>
      <c r="DM135" s="1"/>
      <c r="DN135" s="1"/>
      <c r="DO135" s="1"/>
      <c r="DP135" s="1"/>
      <c r="DQ135" s="1"/>
      <c r="DR135" s="1"/>
      <c r="DS135" s="1"/>
      <c r="DT135" s="1"/>
      <c r="DU135" s="1"/>
      <c r="DV135" s="1"/>
      <c r="DW135" s="1"/>
      <c r="DX135" s="1"/>
      <c r="DY135" s="1"/>
      <c r="DZ135" s="1"/>
      <c r="EA135" s="1"/>
      <c r="EB135" s="1"/>
      <c r="EC135" s="1"/>
      <c r="ED135" s="1"/>
      <c r="EE135" s="1"/>
      <c r="EF135" s="1"/>
      <c r="EG135" s="1"/>
      <c r="EH135" s="1"/>
      <c r="EI135" s="1"/>
      <c r="EJ135" s="1"/>
      <c r="EK135" s="1"/>
      <c r="EL135" s="1"/>
      <c r="EM135" s="1"/>
      <c r="EN135" s="1"/>
      <c r="EO135" s="1"/>
      <c r="EP135" s="1"/>
      <c r="EQ135" s="1"/>
      <c r="ER135" s="1"/>
      <c r="ES135" s="1"/>
      <c r="ET135" s="1"/>
      <c r="WZB135" s="1"/>
      <c r="WZC135" s="1"/>
      <c r="WZD135" s="1"/>
      <c r="WZE135" s="1"/>
      <c r="WZF135" s="1"/>
      <c r="WZG135" s="1"/>
      <c r="WZH135" s="1"/>
      <c r="WZI135" s="1"/>
      <c r="WZJ135" s="1"/>
      <c r="WZK135" s="1"/>
      <c r="WZL135" s="1"/>
      <c r="WZM135" s="1"/>
      <c r="WZN135" s="1"/>
      <c r="WZO135" s="1"/>
      <c r="WZP135" s="1"/>
      <c r="WZQ135" s="1"/>
      <c r="WZR135" s="1"/>
      <c r="WZS135" s="1"/>
      <c r="WZT135" s="1"/>
      <c r="WZU135" s="1"/>
      <c r="WZV135" s="1"/>
      <c r="WZW135" s="1"/>
      <c r="WZX135" s="1"/>
      <c r="WZY135" s="1"/>
      <c r="WZZ135" s="1"/>
      <c r="XAA135" s="1"/>
      <c r="XAB135" s="1"/>
      <c r="XAC135" s="1"/>
      <c r="XAD135" s="1"/>
      <c r="XAE135" s="1"/>
      <c r="XAF135" s="1"/>
      <c r="XAG135" s="1"/>
      <c r="XAH135" s="1"/>
      <c r="XAI135" s="1"/>
      <c r="XAJ135" s="1"/>
      <c r="XAK135" s="1"/>
      <c r="XAL135" s="1"/>
      <c r="XAM135" s="1"/>
      <c r="XAN135" s="1"/>
      <c r="XAO135" s="1"/>
      <c r="XAP135" s="1"/>
      <c r="XAQ135" s="1"/>
      <c r="XAR135" s="1"/>
      <c r="XAS135" s="1"/>
      <c r="XAT135" s="1"/>
      <c r="XAU135" s="1"/>
      <c r="XAV135" s="1"/>
      <c r="XAW135" s="1"/>
      <c r="XAX135" s="1"/>
      <c r="XAY135" s="1"/>
      <c r="XAZ135" s="1"/>
      <c r="XBA135" s="1"/>
      <c r="XBB135" s="1"/>
      <c r="XBC135" s="1"/>
      <c r="XBD135" s="1"/>
      <c r="XBE135" s="1"/>
      <c r="XBF135" s="1"/>
      <c r="XBG135" s="1"/>
      <c r="XBH135" s="1"/>
      <c r="XBI135" s="1"/>
      <c r="XBJ135" s="1"/>
      <c r="XBK135" s="1"/>
      <c r="XBL135" s="1"/>
      <c r="XBM135" s="1"/>
      <c r="XBN135" s="1"/>
      <c r="XBO135" s="1"/>
      <c r="XBP135" s="1"/>
      <c r="XBQ135" s="1"/>
      <c r="XBR135" s="1"/>
      <c r="XBS135" s="1"/>
      <c r="XBT135" s="1"/>
      <c r="XBU135" s="1"/>
      <c r="XBV135" s="1"/>
      <c r="XBW135" s="1"/>
      <c r="XBX135" s="1"/>
      <c r="XBY135" s="1"/>
      <c r="XBZ135" s="1"/>
      <c r="XCA135" s="1"/>
      <c r="XCB135" s="1"/>
      <c r="XCC135" s="1"/>
      <c r="XCD135" s="1"/>
      <c r="XCE135" s="1"/>
      <c r="XCF135" s="1"/>
      <c r="XCG135" s="1"/>
      <c r="XCH135" s="1"/>
      <c r="XCI135" s="1"/>
      <c r="XCJ135" s="1"/>
      <c r="XCK135" s="1"/>
      <c r="XCL135" s="1"/>
      <c r="XCM135" s="1"/>
      <c r="XCN135" s="1"/>
      <c r="XCO135" s="1"/>
      <c r="XCP135" s="1"/>
      <c r="XCQ135" s="1"/>
      <c r="XCR135" s="1"/>
      <c r="XCS135" s="1"/>
      <c r="XCT135" s="1"/>
      <c r="XCU135" s="1"/>
      <c r="XCV135" s="1"/>
      <c r="XCW135" s="1"/>
      <c r="XCX135" s="1"/>
      <c r="XCY135" s="1"/>
      <c r="XCZ135" s="1"/>
      <c r="XDA135" s="1"/>
      <c r="XDB135" s="1"/>
      <c r="XDC135" s="1"/>
      <c r="XDD135" s="1"/>
      <c r="XDE135" s="1"/>
      <c r="XDF135" s="1"/>
      <c r="XDG135" s="1"/>
      <c r="XDH135" s="1"/>
      <c r="XDI135" s="1"/>
      <c r="XDJ135" s="1"/>
      <c r="XDK135" s="1"/>
      <c r="XDL135" s="1"/>
      <c r="XDM135" s="1"/>
      <c r="XDN135" s="1"/>
      <c r="XDO135" s="1"/>
      <c r="XDP135" s="1"/>
      <c r="XDQ135" s="1"/>
      <c r="XDR135" s="1"/>
      <c r="XDS135" s="1"/>
      <c r="XDT135" s="1"/>
      <c r="XDU135" s="1"/>
      <c r="XDV135" s="1"/>
      <c r="XDW135" s="1"/>
      <c r="XDX135" s="1"/>
      <c r="XDY135" s="1"/>
      <c r="XDZ135" s="1"/>
      <c r="XEA135" s="1"/>
      <c r="XEB135" s="1"/>
      <c r="XEC135" s="1"/>
      <c r="XED135" s="1"/>
      <c r="XEE135" s="1"/>
      <c r="XEF135" s="1"/>
      <c r="XEG135" s="1"/>
      <c r="XEH135" s="1"/>
      <c r="XEI135" s="1"/>
      <c r="XEJ135" s="1"/>
      <c r="XEK135" s="1"/>
      <c r="XEL135" s="1"/>
      <c r="XEM135" s="1"/>
      <c r="XEN135" s="1"/>
      <c r="XEO135" s="1"/>
      <c r="XEP135" s="1"/>
      <c r="XEQ135" s="1"/>
      <c r="XER135" s="1"/>
      <c r="XES135" s="1"/>
      <c r="XET135" s="1"/>
      <c r="XEU135" s="1"/>
      <c r="XEV135" s="1"/>
      <c r="XEW135" s="1"/>
      <c r="XEX135" s="1"/>
      <c r="XEY135" s="1"/>
      <c r="XEZ135" s="1"/>
      <c r="XFA135" s="1"/>
      <c r="XFB135" s="1"/>
      <c r="XFC135" s="1"/>
    </row>
    <row r="136" spans="1:150 16226:16383" s="3" customFormat="1" ht="21" x14ac:dyDescent="0.3">
      <c r="A136" s="84">
        <v>2</v>
      </c>
      <c r="B136" s="84"/>
      <c r="C136" s="51" t="s">
        <v>304</v>
      </c>
      <c r="D136" s="51" t="s">
        <v>329</v>
      </c>
      <c r="E136" s="6">
        <f>(200.09)*(10.764)</f>
        <v>2153.7687599999999</v>
      </c>
      <c r="F136" s="6">
        <v>0</v>
      </c>
      <c r="G136" s="6">
        <v>0</v>
      </c>
      <c r="H136" s="6">
        <f t="shared" ref="H136:H137" si="13">E136+F136+(IF(G136&lt;101,G136,IF(G136&lt;201,G136/2,IF(G136&lt;=301,G136/3,G136/4))))</f>
        <v>2153.7687599999999</v>
      </c>
      <c r="I136" s="1">
        <f>1</f>
        <v>1</v>
      </c>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c r="BO136" s="1"/>
      <c r="BP136" s="1"/>
      <c r="BQ136" s="1"/>
      <c r="BR136" s="1"/>
      <c r="BS136" s="1"/>
      <c r="BT136" s="1"/>
      <c r="BU136" s="1"/>
      <c r="BV136" s="1"/>
      <c r="BW136" s="1"/>
      <c r="BX136" s="1"/>
      <c r="BY136" s="1"/>
      <c r="BZ136" s="1"/>
      <c r="CA136" s="1"/>
      <c r="CB136" s="1"/>
      <c r="CC136" s="1"/>
      <c r="CD136" s="1"/>
      <c r="CE136" s="1"/>
      <c r="CF136" s="1"/>
      <c r="CG136" s="1"/>
      <c r="CH136" s="1"/>
      <c r="CI136" s="1"/>
      <c r="CJ136" s="1"/>
      <c r="CK136" s="1"/>
      <c r="CL136" s="1"/>
      <c r="CM136" s="1"/>
      <c r="CN136" s="1"/>
      <c r="CO136" s="1"/>
      <c r="CP136" s="1"/>
      <c r="CQ136" s="1"/>
      <c r="CR136" s="1"/>
      <c r="CS136" s="1"/>
      <c r="CT136" s="1"/>
      <c r="CU136" s="1"/>
      <c r="CV136" s="1"/>
      <c r="CW136" s="1"/>
      <c r="CX136" s="1"/>
      <c r="CY136" s="1"/>
      <c r="CZ136" s="1"/>
      <c r="DA136" s="1"/>
      <c r="DB136" s="1"/>
      <c r="DC136" s="1"/>
      <c r="DD136" s="1"/>
      <c r="DE136" s="1"/>
      <c r="DF136" s="1"/>
      <c r="DG136" s="1"/>
      <c r="DH136" s="1"/>
      <c r="DI136" s="1"/>
      <c r="DJ136" s="1"/>
      <c r="DK136" s="1"/>
      <c r="DL136" s="1"/>
      <c r="DM136" s="1"/>
      <c r="DN136" s="1"/>
      <c r="DO136" s="1"/>
      <c r="DP136" s="1"/>
      <c r="DQ136" s="1"/>
      <c r="DR136" s="1"/>
      <c r="DS136" s="1"/>
      <c r="DT136" s="1"/>
      <c r="DU136" s="1"/>
      <c r="DV136" s="1"/>
      <c r="DW136" s="1"/>
      <c r="DX136" s="1"/>
      <c r="DY136" s="1"/>
      <c r="DZ136" s="1"/>
      <c r="EA136" s="1"/>
      <c r="EB136" s="1"/>
      <c r="EC136" s="1"/>
      <c r="ED136" s="1"/>
      <c r="EE136" s="1"/>
      <c r="EF136" s="1"/>
      <c r="EG136" s="1"/>
      <c r="EH136" s="1"/>
      <c r="EI136" s="1"/>
      <c r="EJ136" s="1"/>
      <c r="EK136" s="1"/>
      <c r="EL136" s="1"/>
      <c r="EM136" s="1"/>
      <c r="EN136" s="1"/>
      <c r="EO136" s="1"/>
      <c r="EP136" s="1"/>
      <c r="EQ136" s="1"/>
      <c r="ER136" s="1"/>
      <c r="ES136" s="1"/>
      <c r="ET136" s="1"/>
      <c r="WZB136" s="1"/>
      <c r="WZC136" s="1"/>
      <c r="WZD136" s="1"/>
      <c r="WZE136" s="1"/>
      <c r="WZF136" s="1"/>
      <c r="WZG136" s="1"/>
      <c r="WZH136" s="1"/>
      <c r="WZI136" s="1"/>
      <c r="WZJ136" s="1"/>
      <c r="WZK136" s="1"/>
      <c r="WZL136" s="1"/>
      <c r="WZM136" s="1"/>
      <c r="WZN136" s="1"/>
      <c r="WZO136" s="1"/>
      <c r="WZP136" s="1"/>
      <c r="WZQ136" s="1"/>
      <c r="WZR136" s="1"/>
      <c r="WZS136" s="1"/>
      <c r="WZT136" s="1"/>
      <c r="WZU136" s="1"/>
      <c r="WZV136" s="1"/>
      <c r="WZW136" s="1"/>
      <c r="WZX136" s="1"/>
      <c r="WZY136" s="1"/>
      <c r="WZZ136" s="1"/>
      <c r="XAA136" s="1"/>
      <c r="XAB136" s="1"/>
      <c r="XAC136" s="1"/>
      <c r="XAD136" s="1"/>
      <c r="XAE136" s="1"/>
      <c r="XAF136" s="1"/>
      <c r="XAG136" s="1"/>
      <c r="XAH136" s="1"/>
      <c r="XAI136" s="1"/>
      <c r="XAJ136" s="1"/>
      <c r="XAK136" s="1"/>
      <c r="XAL136" s="1"/>
      <c r="XAM136" s="1"/>
      <c r="XAN136" s="1"/>
      <c r="XAO136" s="1"/>
      <c r="XAP136" s="1"/>
      <c r="XAQ136" s="1"/>
      <c r="XAR136" s="1"/>
      <c r="XAS136" s="1"/>
      <c r="XAT136" s="1"/>
      <c r="XAU136" s="1"/>
      <c r="XAV136" s="1"/>
      <c r="XAW136" s="1"/>
      <c r="XAX136" s="1"/>
      <c r="XAY136" s="1"/>
      <c r="XAZ136" s="1"/>
      <c r="XBA136" s="1"/>
      <c r="XBB136" s="1"/>
      <c r="XBC136" s="1"/>
      <c r="XBD136" s="1"/>
      <c r="XBE136" s="1"/>
      <c r="XBF136" s="1"/>
      <c r="XBG136" s="1"/>
      <c r="XBH136" s="1"/>
      <c r="XBI136" s="1"/>
      <c r="XBJ136" s="1"/>
      <c r="XBK136" s="1"/>
      <c r="XBL136" s="1"/>
      <c r="XBM136" s="1"/>
      <c r="XBN136" s="1"/>
      <c r="XBO136" s="1"/>
      <c r="XBP136" s="1"/>
      <c r="XBQ136" s="1"/>
      <c r="XBR136" s="1"/>
      <c r="XBS136" s="1"/>
      <c r="XBT136" s="1"/>
      <c r="XBU136" s="1"/>
      <c r="XBV136" s="1"/>
      <c r="XBW136" s="1"/>
      <c r="XBX136" s="1"/>
      <c r="XBY136" s="1"/>
      <c r="XBZ136" s="1"/>
      <c r="XCA136" s="1"/>
      <c r="XCB136" s="1"/>
      <c r="XCC136" s="1"/>
      <c r="XCD136" s="1"/>
      <c r="XCE136" s="1"/>
      <c r="XCF136" s="1"/>
      <c r="XCG136" s="1"/>
      <c r="XCH136" s="1"/>
      <c r="XCI136" s="1"/>
      <c r="XCJ136" s="1"/>
      <c r="XCK136" s="1"/>
      <c r="XCL136" s="1"/>
      <c r="XCM136" s="1"/>
      <c r="XCN136" s="1"/>
      <c r="XCO136" s="1"/>
      <c r="XCP136" s="1"/>
      <c r="XCQ136" s="1"/>
      <c r="XCR136" s="1"/>
      <c r="XCS136" s="1"/>
      <c r="XCT136" s="1"/>
      <c r="XCU136" s="1"/>
      <c r="XCV136" s="1"/>
      <c r="XCW136" s="1"/>
      <c r="XCX136" s="1"/>
      <c r="XCY136" s="1"/>
      <c r="XCZ136" s="1"/>
      <c r="XDA136" s="1"/>
      <c r="XDB136" s="1"/>
      <c r="XDC136" s="1"/>
      <c r="XDD136" s="1"/>
      <c r="XDE136" s="1"/>
      <c r="XDF136" s="1"/>
      <c r="XDG136" s="1"/>
      <c r="XDH136" s="1"/>
      <c r="XDI136" s="1"/>
      <c r="XDJ136" s="1"/>
      <c r="XDK136" s="1"/>
      <c r="XDL136" s="1"/>
      <c r="XDM136" s="1"/>
      <c r="XDN136" s="1"/>
      <c r="XDO136" s="1"/>
      <c r="XDP136" s="1"/>
      <c r="XDQ136" s="1"/>
      <c r="XDR136" s="1"/>
      <c r="XDS136" s="1"/>
      <c r="XDT136" s="1"/>
      <c r="XDU136" s="1"/>
      <c r="XDV136" s="1"/>
      <c r="XDW136" s="1"/>
      <c r="XDX136" s="1"/>
      <c r="XDY136" s="1"/>
      <c r="XDZ136" s="1"/>
      <c r="XEA136" s="1"/>
      <c r="XEB136" s="1"/>
      <c r="XEC136" s="1"/>
      <c r="XED136" s="1"/>
      <c r="XEE136" s="1"/>
      <c r="XEF136" s="1"/>
      <c r="XEG136" s="1"/>
      <c r="XEH136" s="1"/>
      <c r="XEI136" s="1"/>
      <c r="XEJ136" s="1"/>
      <c r="XEK136" s="1"/>
      <c r="XEL136" s="1"/>
      <c r="XEM136" s="1"/>
      <c r="XEN136" s="1"/>
      <c r="XEO136" s="1"/>
      <c r="XEP136" s="1"/>
      <c r="XEQ136" s="1"/>
      <c r="XER136" s="1"/>
      <c r="XES136" s="1"/>
      <c r="XET136" s="1"/>
      <c r="XEU136" s="1"/>
      <c r="XEV136" s="1"/>
      <c r="XEW136" s="1"/>
      <c r="XEX136" s="1"/>
      <c r="XEY136" s="1"/>
      <c r="XEZ136" s="1"/>
      <c r="XFA136" s="1"/>
      <c r="XFB136" s="1"/>
      <c r="XFC136" s="1"/>
    </row>
    <row r="137" spans="1:150 16226:16383" s="3" customFormat="1" ht="63" x14ac:dyDescent="0.3">
      <c r="A137" s="84">
        <v>3</v>
      </c>
      <c r="B137" s="84"/>
      <c r="C137" s="51" t="s">
        <v>304</v>
      </c>
      <c r="D137" s="51" t="s">
        <v>348</v>
      </c>
      <c r="E137" s="6">
        <f>((245.71+90.35))*(10.764)</f>
        <v>3617.3498399999999</v>
      </c>
      <c r="F137" s="6">
        <v>0</v>
      </c>
      <c r="G137" s="6">
        <v>0</v>
      </c>
      <c r="H137" s="6">
        <f t="shared" si="13"/>
        <v>3617.3498399999999</v>
      </c>
      <c r="I137" s="1"/>
      <c r="J137" s="1"/>
      <c r="K137" s="1"/>
      <c r="L137" s="1"/>
      <c r="M137" s="1"/>
      <c r="N137" s="1"/>
      <c r="O137" s="1"/>
      <c r="P137" s="1"/>
      <c r="Q137" s="1"/>
      <c r="R137" s="1"/>
      <c r="S137" s="1"/>
      <c r="T137" s="23" t="str">
        <f t="shared" ref="T137:T140" ca="1" si="14">U137&amp;""&amp;",..,"&amp;""&amp;V137</f>
        <v>2001,..,2001</v>
      </c>
      <c r="U137" s="23">
        <f ca="1">(SUMPRODUCT(MID(0&amp;(LEFT(A156,SUM(LEN(A156)-LEN(SUBSTITUTE(A156,{"0","1","2","3"},""))))), LARGE(INDEX(ISNUMBER(--MID((LEFT(A156,SUM(LEN(A156)-LEN(SUBSTITUTE(A156,{"0","1","2","3"},""))))), ROW(INDIRECT("1:"&amp;LEN((LEFT(A156,SUM(LEN(A156)-LEN(SUBSTITUTE(A156,{"0","1","2","3"},"")))))))), 1)) * ROW(INDIRECT("1:"&amp;LEN((LEFT(A156,SUM(LEN(A156)-LEN(SUBSTITUTE(A156,{"0","1","2","3"},"")))))))), 0), ROW(INDIRECT("1:"&amp;LEN((LEFT(A156,SUM(LEN(A156)-LEN(SUBSTITUTE(A156,{"0","1","2","3"},"")))))))))+1, 1) * 10^ROW(INDIRECT("1:"&amp;LEN((LEFT(A156,SUM(LEN(A156)-LEN(SUBSTITUTE(A156,{"0","1","2","3"},""))))))))/10))*100+1</f>
        <v>2001</v>
      </c>
      <c r="V137" s="23">
        <f ca="1">(SUMPRODUCT(MID(0&amp;(--TRIM(RIGHT(SUBSTITUTE(LEFT(A156,_xlfn.AGGREGATE(16,6,FIND({0,1,2,3,4,5,6,7,8,9},A156,ROW(INDIRECT("1:"&amp;LEN(A156)))),1))," ",REPT(" ",LEN(A156))),LEN(A156)))), LARGE(INDEX(ISNUMBER(--MID((--TRIM(RIGHT(SUBSTITUTE(LEFT(A156,_xlfn.AGGREGATE(16,6,FIND({0,1,2,3,4,5,6,7,8,9},A156,ROW(INDIRECT("1:"&amp;LEN(A156)))),1))," ",REPT(" ",LEN(A156))),LEN(A156)))), ROW(INDIRECT("1:"&amp;LEN((--TRIM(RIGHT(SUBSTITUTE(LEFT(A156,_xlfn.AGGREGATE(16,6,FIND({0,1,2,3,4,5,6,7,8,9},A156,ROW(INDIRECT("1:"&amp;LEN(A156)))),1))," ",REPT(" ",LEN(A156))),LEN(A156))))))), 1)) * ROW(INDIRECT("1:"&amp;LEN((--TRIM(RIGHT(SUBSTITUTE(LEFT(A156,_xlfn.AGGREGATE(16,6,FIND({0,1,2,3,4,5,6,7,8,9},A156,ROW(INDIRECT("1:"&amp;LEN(A156)))),1))," ",REPT(" ",LEN(A156))),LEN(A156))))))), 0), ROW(INDIRECT("1:"&amp;LEN((--TRIM(RIGHT(SUBSTITUTE(LEFT(A156,_xlfn.AGGREGATE(16,6,FIND({0,1,2,3,4,5,6,7,8,9},A156,ROW(INDIRECT("1:"&amp;LEN(A156)))),1))," ",REPT(" ",LEN(A156))),LEN(A156))))))))+1, 1) * 10^ROW(INDIRECT("1:"&amp;LEN((--TRIM(RIGHT(SUBSTITUTE(LEFT(A156,_xlfn.AGGREGATE(16,6,FIND({0,1,2,3,4,5,6,7,8,9},A156,ROW(INDIRECT("1:"&amp;LEN(A156)))),1))," ",REPT(" ",LEN(A156))),LEN(A156)))))))/10))*100+1</f>
        <v>2001</v>
      </c>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c r="BO137" s="1"/>
      <c r="BP137" s="1"/>
      <c r="BQ137" s="1"/>
      <c r="BR137" s="1"/>
      <c r="BS137" s="1"/>
      <c r="BT137" s="1"/>
      <c r="BU137" s="1"/>
      <c r="BV137" s="1"/>
      <c r="BW137" s="1"/>
      <c r="BX137" s="1"/>
      <c r="BY137" s="1"/>
      <c r="BZ137" s="1"/>
      <c r="CA137" s="1"/>
      <c r="CB137" s="1"/>
      <c r="CC137" s="1"/>
      <c r="CD137" s="1"/>
      <c r="CE137" s="1"/>
      <c r="CF137" s="1"/>
      <c r="CG137" s="1"/>
      <c r="CH137" s="1"/>
      <c r="CI137" s="1"/>
      <c r="CJ137" s="1"/>
      <c r="CK137" s="1"/>
      <c r="CL137" s="1"/>
      <c r="CM137" s="1"/>
      <c r="CN137" s="1"/>
      <c r="CO137" s="1"/>
      <c r="CP137" s="1"/>
      <c r="CQ137" s="1"/>
      <c r="CR137" s="1"/>
      <c r="CS137" s="1"/>
      <c r="CT137" s="1"/>
      <c r="CU137" s="1"/>
      <c r="CV137" s="1"/>
      <c r="CW137" s="1"/>
      <c r="CX137" s="1"/>
      <c r="CY137" s="1"/>
      <c r="CZ137" s="1"/>
      <c r="DA137" s="1"/>
      <c r="DB137" s="1"/>
      <c r="DC137" s="1"/>
      <c r="DD137" s="1"/>
      <c r="DE137" s="1"/>
      <c r="DF137" s="1"/>
      <c r="DG137" s="1"/>
      <c r="DH137" s="1"/>
      <c r="DI137" s="1"/>
      <c r="DJ137" s="1"/>
      <c r="DK137" s="1"/>
      <c r="DL137" s="1"/>
      <c r="DM137" s="1"/>
      <c r="DN137" s="1"/>
      <c r="DO137" s="1"/>
      <c r="DP137" s="1"/>
      <c r="DQ137" s="1"/>
      <c r="DR137" s="1"/>
      <c r="DS137" s="1"/>
      <c r="DT137" s="1"/>
      <c r="DU137" s="1"/>
      <c r="DV137" s="1"/>
      <c r="DW137" s="1"/>
      <c r="DX137" s="1"/>
      <c r="DY137" s="1"/>
      <c r="DZ137" s="1"/>
      <c r="EA137" s="1"/>
      <c r="EB137" s="1"/>
      <c r="EC137" s="1"/>
      <c r="ED137" s="1"/>
      <c r="EE137" s="1"/>
      <c r="EF137" s="1"/>
      <c r="EG137" s="1"/>
      <c r="EH137" s="1"/>
      <c r="EI137" s="1"/>
      <c r="EJ137" s="1"/>
      <c r="EK137" s="1"/>
      <c r="EL137" s="1"/>
      <c r="EM137" s="1"/>
      <c r="EN137" s="1"/>
      <c r="EO137" s="1"/>
      <c r="EP137" s="1"/>
      <c r="EQ137" s="1"/>
      <c r="ER137" s="1"/>
      <c r="ES137" s="1"/>
      <c r="ET137" s="1"/>
      <c r="WZB137" s="1"/>
      <c r="WZC137" s="1"/>
      <c r="WZD137" s="1"/>
      <c r="WZE137" s="1"/>
      <c r="WZF137" s="1"/>
      <c r="WZG137" s="1"/>
      <c r="WZH137" s="1"/>
      <c r="WZI137" s="1"/>
      <c r="WZJ137" s="1"/>
      <c r="WZK137" s="1"/>
      <c r="WZL137" s="1"/>
      <c r="WZM137" s="1"/>
      <c r="WZN137" s="1"/>
      <c r="WZO137" s="1"/>
      <c r="WZP137" s="1"/>
      <c r="WZQ137" s="1"/>
      <c r="WZR137" s="1"/>
      <c r="WZS137" s="1"/>
      <c r="WZT137" s="1"/>
      <c r="WZU137" s="1"/>
      <c r="WZV137" s="1"/>
      <c r="WZW137" s="1"/>
      <c r="WZX137" s="1"/>
      <c r="WZY137" s="1"/>
      <c r="WZZ137" s="1"/>
      <c r="XAA137" s="1"/>
      <c r="XAB137" s="1"/>
      <c r="XAC137" s="1"/>
      <c r="XAD137" s="1"/>
      <c r="XAE137" s="1"/>
      <c r="XAF137" s="1"/>
      <c r="XAG137" s="1"/>
      <c r="XAH137" s="1"/>
      <c r="XAI137" s="1"/>
      <c r="XAJ137" s="1"/>
      <c r="XAK137" s="1"/>
      <c r="XAL137" s="1"/>
      <c r="XAM137" s="1"/>
      <c r="XAN137" s="1"/>
      <c r="XAO137" s="1"/>
      <c r="XAP137" s="1"/>
      <c r="XAQ137" s="1"/>
      <c r="XAR137" s="1"/>
      <c r="XAS137" s="1"/>
      <c r="XAT137" s="1"/>
      <c r="XAU137" s="1"/>
      <c r="XAV137" s="1"/>
      <c r="XAW137" s="1"/>
      <c r="XAX137" s="1"/>
      <c r="XAY137" s="1"/>
      <c r="XAZ137" s="1"/>
      <c r="XBA137" s="1"/>
      <c r="XBB137" s="1"/>
      <c r="XBC137" s="1"/>
      <c r="XBD137" s="1"/>
      <c r="XBE137" s="1"/>
      <c r="XBF137" s="1"/>
      <c r="XBG137" s="1"/>
      <c r="XBH137" s="1"/>
      <c r="XBI137" s="1"/>
      <c r="XBJ137" s="1"/>
      <c r="XBK137" s="1"/>
      <c r="XBL137" s="1"/>
      <c r="XBM137" s="1"/>
      <c r="XBN137" s="1"/>
      <c r="XBO137" s="1"/>
      <c r="XBP137" s="1"/>
      <c r="XBQ137" s="1"/>
      <c r="XBR137" s="1"/>
      <c r="XBS137" s="1"/>
      <c r="XBT137" s="1"/>
      <c r="XBU137" s="1"/>
      <c r="XBV137" s="1"/>
      <c r="XBW137" s="1"/>
      <c r="XBX137" s="1"/>
      <c r="XBY137" s="1"/>
      <c r="XBZ137" s="1"/>
      <c r="XCA137" s="1"/>
      <c r="XCB137" s="1"/>
      <c r="XCC137" s="1"/>
      <c r="XCD137" s="1"/>
      <c r="XCE137" s="1"/>
      <c r="XCF137" s="1"/>
      <c r="XCG137" s="1"/>
      <c r="XCH137" s="1"/>
      <c r="XCI137" s="1"/>
      <c r="XCJ137" s="1"/>
      <c r="XCK137" s="1"/>
      <c r="XCL137" s="1"/>
      <c r="XCM137" s="1"/>
      <c r="XCN137" s="1"/>
      <c r="XCO137" s="1"/>
      <c r="XCP137" s="1"/>
      <c r="XCQ137" s="1"/>
      <c r="XCR137" s="1"/>
      <c r="XCS137" s="1"/>
      <c r="XCT137" s="1"/>
      <c r="XCU137" s="1"/>
      <c r="XCV137" s="1"/>
      <c r="XCW137" s="1"/>
      <c r="XCX137" s="1"/>
      <c r="XCY137" s="1"/>
      <c r="XCZ137" s="1"/>
      <c r="XDA137" s="1"/>
      <c r="XDB137" s="1"/>
      <c r="XDC137" s="1"/>
      <c r="XDD137" s="1"/>
      <c r="XDE137" s="1"/>
      <c r="XDF137" s="1"/>
      <c r="XDG137" s="1"/>
      <c r="XDH137" s="1"/>
      <c r="XDI137" s="1"/>
      <c r="XDJ137" s="1"/>
      <c r="XDK137" s="1"/>
      <c r="XDL137" s="1"/>
      <c r="XDM137" s="1"/>
      <c r="XDN137" s="1"/>
      <c r="XDO137" s="1"/>
      <c r="XDP137" s="1"/>
      <c r="XDQ137" s="1"/>
      <c r="XDR137" s="1"/>
      <c r="XDS137" s="1"/>
      <c r="XDT137" s="1"/>
      <c r="XDU137" s="1"/>
      <c r="XDV137" s="1"/>
      <c r="XDW137" s="1"/>
      <c r="XDX137" s="1"/>
      <c r="XDY137" s="1"/>
      <c r="XDZ137" s="1"/>
      <c r="XEA137" s="1"/>
      <c r="XEB137" s="1"/>
      <c r="XEC137" s="1"/>
      <c r="XED137" s="1"/>
      <c r="XEE137" s="1"/>
      <c r="XEF137" s="1"/>
      <c r="XEG137" s="1"/>
      <c r="XEH137" s="1"/>
      <c r="XEI137" s="1"/>
      <c r="XEJ137" s="1"/>
      <c r="XEK137" s="1"/>
      <c r="XEL137" s="1"/>
      <c r="XEM137" s="1"/>
      <c r="XEN137" s="1"/>
      <c r="XEO137" s="1"/>
      <c r="XEP137" s="1"/>
      <c r="XEQ137" s="1"/>
      <c r="XER137" s="1"/>
      <c r="XES137" s="1"/>
      <c r="XET137" s="1"/>
      <c r="XEU137" s="1"/>
      <c r="XEV137" s="1"/>
      <c r="XEW137" s="1"/>
      <c r="XEX137" s="1"/>
      <c r="XEY137" s="1"/>
      <c r="XEZ137" s="1"/>
      <c r="XFA137" s="1"/>
      <c r="XFB137" s="1"/>
      <c r="XFC137" s="1"/>
    </row>
    <row r="138" spans="1:150 16226:16383" s="3" customFormat="1" ht="20.25" customHeight="1" x14ac:dyDescent="0.3">
      <c r="A138" s="81" t="s">
        <v>394</v>
      </c>
      <c r="B138" s="82"/>
      <c r="C138" s="82"/>
      <c r="D138" s="82"/>
      <c r="E138" s="82"/>
      <c r="F138" s="82"/>
      <c r="G138" s="82"/>
      <c r="H138" s="83"/>
      <c r="I138" s="1"/>
      <c r="J138" s="1"/>
      <c r="K138" s="1"/>
      <c r="L138" s="1"/>
      <c r="M138" s="1"/>
      <c r="N138" s="1"/>
      <c r="O138" s="1"/>
      <c r="P138" s="1"/>
      <c r="Q138" s="1"/>
      <c r="R138" s="1"/>
      <c r="S138" s="1"/>
      <c r="T138" s="23" t="str">
        <f t="shared" ca="1" si="14"/>
        <v>2002,..,2002</v>
      </c>
      <c r="U138" s="23">
        <f ca="1">U137+1</f>
        <v>2002</v>
      </c>
      <c r="V138" s="23">
        <f ca="1">V137+1</f>
        <v>2002</v>
      </c>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c r="BO138" s="1"/>
      <c r="BP138" s="1"/>
      <c r="BQ138" s="1"/>
      <c r="BR138" s="1"/>
      <c r="BS138" s="1"/>
      <c r="BT138" s="1"/>
      <c r="BU138" s="1"/>
      <c r="BV138" s="1"/>
      <c r="BW138" s="1"/>
      <c r="BX138" s="1"/>
      <c r="BY138" s="1"/>
      <c r="BZ138" s="1"/>
      <c r="CA138" s="1"/>
      <c r="CB138" s="1"/>
      <c r="CC138" s="1"/>
      <c r="CD138" s="1"/>
      <c r="CE138" s="1"/>
      <c r="CF138" s="1"/>
      <c r="CG138" s="1"/>
      <c r="CH138" s="1"/>
      <c r="CI138" s="1"/>
      <c r="CJ138" s="1"/>
      <c r="CK138" s="1"/>
      <c r="CL138" s="1"/>
      <c r="CM138" s="1"/>
      <c r="CN138" s="1"/>
      <c r="CO138" s="1"/>
      <c r="CP138" s="1"/>
      <c r="CQ138" s="1"/>
      <c r="CR138" s="1"/>
      <c r="CS138" s="1"/>
      <c r="CT138" s="1"/>
      <c r="CU138" s="1"/>
      <c r="CV138" s="1"/>
      <c r="CW138" s="1"/>
      <c r="CX138" s="1"/>
      <c r="CY138" s="1"/>
      <c r="CZ138" s="1"/>
      <c r="DA138" s="1"/>
      <c r="DB138" s="1"/>
      <c r="DC138" s="1"/>
      <c r="DD138" s="1"/>
      <c r="DE138" s="1"/>
      <c r="DF138" s="1"/>
      <c r="DG138" s="1"/>
      <c r="DH138" s="1"/>
      <c r="DI138" s="1"/>
      <c r="DJ138" s="1"/>
      <c r="DK138" s="1"/>
      <c r="DL138" s="1"/>
      <c r="DM138" s="1"/>
      <c r="DN138" s="1"/>
      <c r="DO138" s="1"/>
      <c r="DP138" s="1"/>
      <c r="DQ138" s="1"/>
      <c r="DR138" s="1"/>
      <c r="DS138" s="1"/>
      <c r="DT138" s="1"/>
      <c r="DU138" s="1"/>
      <c r="DV138" s="1"/>
      <c r="DW138" s="1"/>
      <c r="DX138" s="1"/>
      <c r="DY138" s="1"/>
      <c r="DZ138" s="1"/>
      <c r="EA138" s="1"/>
      <c r="EB138" s="1"/>
      <c r="EC138" s="1"/>
      <c r="ED138" s="1"/>
      <c r="EE138" s="1"/>
      <c r="EF138" s="1"/>
      <c r="EG138" s="1"/>
      <c r="EH138" s="1"/>
      <c r="EI138" s="1"/>
      <c r="EJ138" s="1"/>
      <c r="EK138" s="1"/>
      <c r="EL138" s="1"/>
      <c r="EM138" s="1"/>
      <c r="EN138" s="1"/>
      <c r="EO138" s="1"/>
      <c r="EP138" s="1"/>
      <c r="EQ138" s="1"/>
      <c r="ER138" s="1"/>
      <c r="ES138" s="1"/>
      <c r="ET138" s="1"/>
      <c r="WZB138" s="1"/>
      <c r="WZC138" s="1"/>
      <c r="WZD138" s="1"/>
      <c r="WZE138" s="1"/>
      <c r="WZF138" s="1"/>
      <c r="WZG138" s="1"/>
      <c r="WZH138" s="1"/>
      <c r="WZI138" s="1"/>
      <c r="WZJ138" s="1"/>
      <c r="WZK138" s="1"/>
      <c r="WZL138" s="1"/>
      <c r="WZM138" s="1"/>
      <c r="WZN138" s="1"/>
      <c r="WZO138" s="1"/>
      <c r="WZP138" s="1"/>
      <c r="WZQ138" s="1"/>
      <c r="WZR138" s="1"/>
      <c r="WZS138" s="1"/>
      <c r="WZT138" s="1"/>
      <c r="WZU138" s="1"/>
      <c r="WZV138" s="1"/>
      <c r="WZW138" s="1"/>
      <c r="WZX138" s="1"/>
      <c r="WZY138" s="1"/>
      <c r="WZZ138" s="1"/>
      <c r="XAA138" s="1"/>
      <c r="XAB138" s="1"/>
      <c r="XAC138" s="1"/>
      <c r="XAD138" s="1"/>
      <c r="XAE138" s="1"/>
      <c r="XAF138" s="1"/>
      <c r="XAG138" s="1"/>
      <c r="XAH138" s="1"/>
      <c r="XAI138" s="1"/>
      <c r="XAJ138" s="1"/>
      <c r="XAK138" s="1"/>
      <c r="XAL138" s="1"/>
      <c r="XAM138" s="1"/>
      <c r="XAN138" s="1"/>
      <c r="XAO138" s="1"/>
      <c r="XAP138" s="1"/>
      <c r="XAQ138" s="1"/>
      <c r="XAR138" s="1"/>
      <c r="XAS138" s="1"/>
      <c r="XAT138" s="1"/>
      <c r="XAU138" s="1"/>
      <c r="XAV138" s="1"/>
      <c r="XAW138" s="1"/>
      <c r="XAX138" s="1"/>
      <c r="XAY138" s="1"/>
      <c r="XAZ138" s="1"/>
      <c r="XBA138" s="1"/>
      <c r="XBB138" s="1"/>
      <c r="XBC138" s="1"/>
      <c r="XBD138" s="1"/>
      <c r="XBE138" s="1"/>
      <c r="XBF138" s="1"/>
      <c r="XBG138" s="1"/>
      <c r="XBH138" s="1"/>
      <c r="XBI138" s="1"/>
      <c r="XBJ138" s="1"/>
      <c r="XBK138" s="1"/>
      <c r="XBL138" s="1"/>
      <c r="XBM138" s="1"/>
      <c r="XBN138" s="1"/>
      <c r="XBO138" s="1"/>
      <c r="XBP138" s="1"/>
      <c r="XBQ138" s="1"/>
      <c r="XBR138" s="1"/>
      <c r="XBS138" s="1"/>
      <c r="XBT138" s="1"/>
      <c r="XBU138" s="1"/>
      <c r="XBV138" s="1"/>
      <c r="XBW138" s="1"/>
      <c r="XBX138" s="1"/>
      <c r="XBY138" s="1"/>
      <c r="XBZ138" s="1"/>
      <c r="XCA138" s="1"/>
      <c r="XCB138" s="1"/>
      <c r="XCC138" s="1"/>
      <c r="XCD138" s="1"/>
      <c r="XCE138" s="1"/>
      <c r="XCF138" s="1"/>
      <c r="XCG138" s="1"/>
      <c r="XCH138" s="1"/>
      <c r="XCI138" s="1"/>
      <c r="XCJ138" s="1"/>
      <c r="XCK138" s="1"/>
      <c r="XCL138" s="1"/>
      <c r="XCM138" s="1"/>
      <c r="XCN138" s="1"/>
      <c r="XCO138" s="1"/>
      <c r="XCP138" s="1"/>
      <c r="XCQ138" s="1"/>
      <c r="XCR138" s="1"/>
      <c r="XCS138" s="1"/>
      <c r="XCT138" s="1"/>
      <c r="XCU138" s="1"/>
      <c r="XCV138" s="1"/>
      <c r="XCW138" s="1"/>
      <c r="XCX138" s="1"/>
      <c r="XCY138" s="1"/>
      <c r="XCZ138" s="1"/>
      <c r="XDA138" s="1"/>
      <c r="XDB138" s="1"/>
      <c r="XDC138" s="1"/>
      <c r="XDD138" s="1"/>
      <c r="XDE138" s="1"/>
      <c r="XDF138" s="1"/>
      <c r="XDG138" s="1"/>
      <c r="XDH138" s="1"/>
      <c r="XDI138" s="1"/>
      <c r="XDJ138" s="1"/>
      <c r="XDK138" s="1"/>
      <c r="XDL138" s="1"/>
      <c r="XDM138" s="1"/>
      <c r="XDN138" s="1"/>
      <c r="XDO138" s="1"/>
      <c r="XDP138" s="1"/>
      <c r="XDQ138" s="1"/>
      <c r="XDR138" s="1"/>
      <c r="XDS138" s="1"/>
      <c r="XDT138" s="1"/>
      <c r="XDU138" s="1"/>
      <c r="XDV138" s="1"/>
      <c r="XDW138" s="1"/>
      <c r="XDX138" s="1"/>
      <c r="XDY138" s="1"/>
      <c r="XDZ138" s="1"/>
      <c r="XEA138" s="1"/>
      <c r="XEB138" s="1"/>
      <c r="XEC138" s="1"/>
      <c r="XED138" s="1"/>
      <c r="XEE138" s="1"/>
      <c r="XEF138" s="1"/>
      <c r="XEG138" s="1"/>
      <c r="XEH138" s="1"/>
      <c r="XEI138" s="1"/>
      <c r="XEJ138" s="1"/>
      <c r="XEK138" s="1"/>
      <c r="XEL138" s="1"/>
      <c r="XEM138" s="1"/>
      <c r="XEN138" s="1"/>
      <c r="XEO138" s="1"/>
      <c r="XEP138" s="1"/>
      <c r="XEQ138" s="1"/>
      <c r="XER138" s="1"/>
      <c r="XES138" s="1"/>
      <c r="XET138" s="1"/>
      <c r="XEU138" s="1"/>
      <c r="XEV138" s="1"/>
      <c r="XEW138" s="1"/>
      <c r="XEX138" s="1"/>
      <c r="XEY138" s="1"/>
      <c r="XEZ138" s="1"/>
      <c r="XFA138" s="1"/>
      <c r="XFB138" s="1"/>
      <c r="XFC138" s="1"/>
    </row>
    <row r="139" spans="1:150 16226:16383" s="3" customFormat="1" ht="20.25" customHeight="1" x14ac:dyDescent="0.3">
      <c r="A139" s="84">
        <v>1</v>
      </c>
      <c r="B139" s="84"/>
      <c r="C139" s="51" t="s">
        <v>304</v>
      </c>
      <c r="D139" s="51" t="s">
        <v>347</v>
      </c>
      <c r="E139" s="6">
        <f>(146.51)*(10.764)</f>
        <v>1577.0336399999999</v>
      </c>
      <c r="F139" s="6">
        <v>0</v>
      </c>
      <c r="G139" s="6">
        <v>0</v>
      </c>
      <c r="H139" s="6">
        <f>E139+F139+(IF(G139&lt;101,G139,IF(G139&lt;201,G139/2,IF(G139&lt;=301,G139/3,G139/4))))</f>
        <v>1577.0336399999999</v>
      </c>
      <c r="I139" s="1"/>
      <c r="J139" s="1"/>
      <c r="K139" s="1"/>
      <c r="L139" s="1"/>
      <c r="M139" s="1"/>
      <c r="N139" s="1"/>
      <c r="O139" s="1"/>
      <c r="P139" s="1"/>
      <c r="Q139" s="1"/>
      <c r="R139" s="1"/>
      <c r="S139" s="1"/>
      <c r="T139" s="23" t="str">
        <f t="shared" ca="1" si="14"/>
        <v>2002,..,2002</v>
      </c>
      <c r="U139" s="23">
        <f t="shared" ref="U139:V139" ca="1" si="15">U137+1</f>
        <v>2002</v>
      </c>
      <c r="V139" s="23">
        <f t="shared" ca="1" si="15"/>
        <v>2002</v>
      </c>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c r="BF139" s="1"/>
      <c r="BG139" s="1"/>
      <c r="BH139" s="1"/>
      <c r="BI139" s="1"/>
      <c r="BJ139" s="1"/>
      <c r="BK139" s="1"/>
      <c r="BL139" s="1"/>
      <c r="BM139" s="1"/>
      <c r="BN139" s="1"/>
      <c r="BO139" s="1"/>
      <c r="BP139" s="1"/>
      <c r="BQ139" s="1"/>
      <c r="BR139" s="1"/>
      <c r="BS139" s="1"/>
      <c r="BT139" s="1"/>
      <c r="BU139" s="1"/>
      <c r="BV139" s="1"/>
      <c r="BW139" s="1"/>
      <c r="BX139" s="1"/>
      <c r="BY139" s="1"/>
      <c r="BZ139" s="1"/>
      <c r="CA139" s="1"/>
      <c r="CB139" s="1"/>
      <c r="CC139" s="1"/>
      <c r="CD139" s="1"/>
      <c r="CE139" s="1"/>
      <c r="CF139" s="1"/>
      <c r="CG139" s="1"/>
      <c r="CH139" s="1"/>
      <c r="CI139" s="1"/>
      <c r="CJ139" s="1"/>
      <c r="CK139" s="1"/>
      <c r="CL139" s="1"/>
      <c r="CM139" s="1"/>
      <c r="CN139" s="1"/>
      <c r="CO139" s="1"/>
      <c r="CP139" s="1"/>
      <c r="CQ139" s="1"/>
      <c r="CR139" s="1"/>
      <c r="CS139" s="1"/>
      <c r="CT139" s="1"/>
      <c r="CU139" s="1"/>
      <c r="CV139" s="1"/>
      <c r="CW139" s="1"/>
      <c r="CX139" s="1"/>
      <c r="CY139" s="1"/>
      <c r="CZ139" s="1"/>
      <c r="DA139" s="1"/>
      <c r="DB139" s="1"/>
      <c r="DC139" s="1"/>
      <c r="DD139" s="1"/>
      <c r="DE139" s="1"/>
      <c r="DF139" s="1"/>
      <c r="DG139" s="1"/>
      <c r="DH139" s="1"/>
      <c r="DI139" s="1"/>
      <c r="DJ139" s="1"/>
      <c r="DK139" s="1"/>
      <c r="DL139" s="1"/>
      <c r="DM139" s="1"/>
      <c r="DN139" s="1"/>
      <c r="DO139" s="1"/>
      <c r="DP139" s="1"/>
      <c r="DQ139" s="1"/>
      <c r="DR139" s="1"/>
      <c r="DS139" s="1"/>
      <c r="DT139" s="1"/>
      <c r="DU139" s="1"/>
      <c r="DV139" s="1"/>
      <c r="DW139" s="1"/>
      <c r="DX139" s="1"/>
      <c r="DY139" s="1"/>
      <c r="DZ139" s="1"/>
      <c r="EA139" s="1"/>
      <c r="EB139" s="1"/>
      <c r="EC139" s="1"/>
      <c r="ED139" s="1"/>
      <c r="EE139" s="1"/>
      <c r="EF139" s="1"/>
      <c r="EG139" s="1"/>
      <c r="EH139" s="1"/>
      <c r="EI139" s="1"/>
      <c r="EJ139" s="1"/>
      <c r="EK139" s="1"/>
      <c r="EL139" s="1"/>
      <c r="EM139" s="1"/>
      <c r="EN139" s="1"/>
      <c r="EO139" s="1"/>
      <c r="EP139" s="1"/>
      <c r="EQ139" s="1"/>
      <c r="ER139" s="1"/>
      <c r="ES139" s="1"/>
      <c r="ET139" s="1"/>
      <c r="WZB139" s="1"/>
      <c r="WZC139" s="1"/>
      <c r="WZD139" s="1"/>
      <c r="WZE139" s="1"/>
      <c r="WZF139" s="1"/>
      <c r="WZG139" s="1"/>
      <c r="WZH139" s="1"/>
      <c r="WZI139" s="1"/>
      <c r="WZJ139" s="1"/>
      <c r="WZK139" s="1"/>
      <c r="WZL139" s="1"/>
      <c r="WZM139" s="1"/>
      <c r="WZN139" s="1"/>
      <c r="WZO139" s="1"/>
      <c r="WZP139" s="1"/>
      <c r="WZQ139" s="1"/>
      <c r="WZR139" s="1"/>
      <c r="WZS139" s="1"/>
      <c r="WZT139" s="1"/>
      <c r="WZU139" s="1"/>
      <c r="WZV139" s="1"/>
      <c r="WZW139" s="1"/>
      <c r="WZX139" s="1"/>
      <c r="WZY139" s="1"/>
      <c r="WZZ139" s="1"/>
      <c r="XAA139" s="1"/>
      <c r="XAB139" s="1"/>
      <c r="XAC139" s="1"/>
      <c r="XAD139" s="1"/>
      <c r="XAE139" s="1"/>
      <c r="XAF139" s="1"/>
      <c r="XAG139" s="1"/>
      <c r="XAH139" s="1"/>
      <c r="XAI139" s="1"/>
      <c r="XAJ139" s="1"/>
      <c r="XAK139" s="1"/>
      <c r="XAL139" s="1"/>
      <c r="XAM139" s="1"/>
      <c r="XAN139" s="1"/>
      <c r="XAO139" s="1"/>
      <c r="XAP139" s="1"/>
      <c r="XAQ139" s="1"/>
      <c r="XAR139" s="1"/>
      <c r="XAS139" s="1"/>
      <c r="XAT139" s="1"/>
      <c r="XAU139" s="1"/>
      <c r="XAV139" s="1"/>
      <c r="XAW139" s="1"/>
      <c r="XAX139" s="1"/>
      <c r="XAY139" s="1"/>
      <c r="XAZ139" s="1"/>
      <c r="XBA139" s="1"/>
      <c r="XBB139" s="1"/>
      <c r="XBC139" s="1"/>
      <c r="XBD139" s="1"/>
      <c r="XBE139" s="1"/>
      <c r="XBF139" s="1"/>
      <c r="XBG139" s="1"/>
      <c r="XBH139" s="1"/>
      <c r="XBI139" s="1"/>
      <c r="XBJ139" s="1"/>
      <c r="XBK139" s="1"/>
      <c r="XBL139" s="1"/>
      <c r="XBM139" s="1"/>
      <c r="XBN139" s="1"/>
      <c r="XBO139" s="1"/>
      <c r="XBP139" s="1"/>
      <c r="XBQ139" s="1"/>
      <c r="XBR139" s="1"/>
      <c r="XBS139" s="1"/>
      <c r="XBT139" s="1"/>
      <c r="XBU139" s="1"/>
      <c r="XBV139" s="1"/>
      <c r="XBW139" s="1"/>
      <c r="XBX139" s="1"/>
      <c r="XBY139" s="1"/>
      <c r="XBZ139" s="1"/>
      <c r="XCA139" s="1"/>
      <c r="XCB139" s="1"/>
      <c r="XCC139" s="1"/>
      <c r="XCD139" s="1"/>
      <c r="XCE139" s="1"/>
      <c r="XCF139" s="1"/>
      <c r="XCG139" s="1"/>
      <c r="XCH139" s="1"/>
      <c r="XCI139" s="1"/>
      <c r="XCJ139" s="1"/>
      <c r="XCK139" s="1"/>
      <c r="XCL139" s="1"/>
      <c r="XCM139" s="1"/>
      <c r="XCN139" s="1"/>
      <c r="XCO139" s="1"/>
      <c r="XCP139" s="1"/>
      <c r="XCQ139" s="1"/>
      <c r="XCR139" s="1"/>
      <c r="XCS139" s="1"/>
      <c r="XCT139" s="1"/>
      <c r="XCU139" s="1"/>
      <c r="XCV139" s="1"/>
      <c r="XCW139" s="1"/>
      <c r="XCX139" s="1"/>
      <c r="XCY139" s="1"/>
      <c r="XCZ139" s="1"/>
      <c r="XDA139" s="1"/>
      <c r="XDB139" s="1"/>
      <c r="XDC139" s="1"/>
      <c r="XDD139" s="1"/>
      <c r="XDE139" s="1"/>
      <c r="XDF139" s="1"/>
      <c r="XDG139" s="1"/>
      <c r="XDH139" s="1"/>
      <c r="XDI139" s="1"/>
      <c r="XDJ139" s="1"/>
      <c r="XDK139" s="1"/>
      <c r="XDL139" s="1"/>
      <c r="XDM139" s="1"/>
      <c r="XDN139" s="1"/>
      <c r="XDO139" s="1"/>
      <c r="XDP139" s="1"/>
      <c r="XDQ139" s="1"/>
      <c r="XDR139" s="1"/>
      <c r="XDS139" s="1"/>
      <c r="XDT139" s="1"/>
      <c r="XDU139" s="1"/>
      <c r="XDV139" s="1"/>
      <c r="XDW139" s="1"/>
      <c r="XDX139" s="1"/>
      <c r="XDY139" s="1"/>
      <c r="XDZ139" s="1"/>
      <c r="XEA139" s="1"/>
      <c r="XEB139" s="1"/>
      <c r="XEC139" s="1"/>
      <c r="XED139" s="1"/>
      <c r="XEE139" s="1"/>
      <c r="XEF139" s="1"/>
      <c r="XEG139" s="1"/>
      <c r="XEH139" s="1"/>
      <c r="XEI139" s="1"/>
      <c r="XEJ139" s="1"/>
      <c r="XEK139" s="1"/>
      <c r="XEL139" s="1"/>
      <c r="XEM139" s="1"/>
      <c r="XEN139" s="1"/>
      <c r="XEO139" s="1"/>
      <c r="XEP139" s="1"/>
      <c r="XEQ139" s="1"/>
      <c r="XER139" s="1"/>
      <c r="XES139" s="1"/>
      <c r="XET139" s="1"/>
      <c r="XEU139" s="1"/>
      <c r="XEV139" s="1"/>
      <c r="XEW139" s="1"/>
      <c r="XEX139" s="1"/>
      <c r="XEY139" s="1"/>
      <c r="XEZ139" s="1"/>
      <c r="XFA139" s="1"/>
      <c r="XFB139" s="1"/>
      <c r="XFC139" s="1"/>
    </row>
    <row r="140" spans="1:150 16226:16383" s="3" customFormat="1" ht="21" x14ac:dyDescent="0.3">
      <c r="A140" s="84">
        <v>2</v>
      </c>
      <c r="B140" s="84"/>
      <c r="C140" s="51" t="s">
        <v>304</v>
      </c>
      <c r="D140" s="51" t="s">
        <v>329</v>
      </c>
      <c r="E140" s="6">
        <f>(200.09)*(10.764)</f>
        <v>2153.7687599999999</v>
      </c>
      <c r="F140" s="6">
        <v>0</v>
      </c>
      <c r="G140" s="6">
        <v>0</v>
      </c>
      <c r="H140" s="6">
        <f t="shared" ref="H140" si="16">E140+F140+(IF(G140&lt;101,G140,IF(G140&lt;201,G140/2,IF(G140&lt;=301,G140/3,G140/4))))</f>
        <v>2153.7687599999999</v>
      </c>
      <c r="I140" s="1"/>
      <c r="J140" s="1"/>
      <c r="K140" s="1"/>
      <c r="L140" s="1"/>
      <c r="M140" s="1"/>
      <c r="N140" s="1"/>
      <c r="O140" s="1"/>
      <c r="P140" s="1"/>
      <c r="Q140" s="1"/>
      <c r="R140" s="1"/>
      <c r="S140" s="1"/>
      <c r="T140" s="23" t="str">
        <f t="shared" ca="1" si="14"/>
        <v>2003,..,2003</v>
      </c>
      <c r="U140" s="23">
        <f t="shared" ref="U140:V140" ca="1" si="17">U138+1</f>
        <v>2003</v>
      </c>
      <c r="V140" s="23">
        <f t="shared" ca="1" si="17"/>
        <v>2003</v>
      </c>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c r="BO140" s="1"/>
      <c r="BP140" s="1"/>
      <c r="BQ140" s="1"/>
      <c r="BR140" s="1"/>
      <c r="BS140" s="1"/>
      <c r="BT140" s="1"/>
      <c r="BU140" s="1"/>
      <c r="BV140" s="1"/>
      <c r="BW140" s="1"/>
      <c r="BX140" s="1"/>
      <c r="BY140" s="1"/>
      <c r="BZ140" s="1"/>
      <c r="CA140" s="1"/>
      <c r="CB140" s="1"/>
      <c r="CC140" s="1"/>
      <c r="CD140" s="1"/>
      <c r="CE140" s="1"/>
      <c r="CF140" s="1"/>
      <c r="CG140" s="1"/>
      <c r="CH140" s="1"/>
      <c r="CI140" s="1"/>
      <c r="CJ140" s="1"/>
      <c r="CK140" s="1"/>
      <c r="CL140" s="1"/>
      <c r="CM140" s="1"/>
      <c r="CN140" s="1"/>
      <c r="CO140" s="1"/>
      <c r="CP140" s="1"/>
      <c r="CQ140" s="1"/>
      <c r="CR140" s="1"/>
      <c r="CS140" s="1"/>
      <c r="CT140" s="1"/>
      <c r="CU140" s="1"/>
      <c r="CV140" s="1"/>
      <c r="CW140" s="1"/>
      <c r="CX140" s="1"/>
      <c r="CY140" s="1"/>
      <c r="CZ140" s="1"/>
      <c r="DA140" s="1"/>
      <c r="DB140" s="1"/>
      <c r="DC140" s="1"/>
      <c r="DD140" s="1"/>
      <c r="DE140" s="1"/>
      <c r="DF140" s="1"/>
      <c r="DG140" s="1"/>
      <c r="DH140" s="1"/>
      <c r="DI140" s="1"/>
      <c r="DJ140" s="1"/>
      <c r="DK140" s="1"/>
      <c r="DL140" s="1"/>
      <c r="DM140" s="1"/>
      <c r="DN140" s="1"/>
      <c r="DO140" s="1"/>
      <c r="DP140" s="1"/>
      <c r="DQ140" s="1"/>
      <c r="DR140" s="1"/>
      <c r="DS140" s="1"/>
      <c r="DT140" s="1"/>
      <c r="DU140" s="1"/>
      <c r="DV140" s="1"/>
      <c r="DW140" s="1"/>
      <c r="DX140" s="1"/>
      <c r="DY140" s="1"/>
      <c r="DZ140" s="1"/>
      <c r="EA140" s="1"/>
      <c r="EB140" s="1"/>
      <c r="EC140" s="1"/>
      <c r="ED140" s="1"/>
      <c r="EE140" s="1"/>
      <c r="EF140" s="1"/>
      <c r="EG140" s="1"/>
      <c r="EH140" s="1"/>
      <c r="EI140" s="1"/>
      <c r="EJ140" s="1"/>
      <c r="EK140" s="1"/>
      <c r="EL140" s="1"/>
      <c r="EM140" s="1"/>
      <c r="EN140" s="1"/>
      <c r="EO140" s="1"/>
      <c r="EP140" s="1"/>
      <c r="EQ140" s="1"/>
      <c r="ER140" s="1"/>
      <c r="ES140" s="1"/>
      <c r="ET140" s="1"/>
      <c r="WZB140" s="1"/>
      <c r="WZC140" s="1"/>
      <c r="WZD140" s="1"/>
      <c r="WZE140" s="1"/>
      <c r="WZF140" s="1"/>
      <c r="WZG140" s="1"/>
      <c r="WZH140" s="1"/>
      <c r="WZI140" s="1"/>
      <c r="WZJ140" s="1"/>
      <c r="WZK140" s="1"/>
      <c r="WZL140" s="1"/>
      <c r="WZM140" s="1"/>
      <c r="WZN140" s="1"/>
      <c r="WZO140" s="1"/>
      <c r="WZP140" s="1"/>
      <c r="WZQ140" s="1"/>
      <c r="WZR140" s="1"/>
      <c r="WZS140" s="1"/>
      <c r="WZT140" s="1"/>
      <c r="WZU140" s="1"/>
      <c r="WZV140" s="1"/>
      <c r="WZW140" s="1"/>
      <c r="WZX140" s="1"/>
      <c r="WZY140" s="1"/>
      <c r="WZZ140" s="1"/>
      <c r="XAA140" s="1"/>
      <c r="XAB140" s="1"/>
      <c r="XAC140" s="1"/>
      <c r="XAD140" s="1"/>
      <c r="XAE140" s="1"/>
      <c r="XAF140" s="1"/>
      <c r="XAG140" s="1"/>
      <c r="XAH140" s="1"/>
      <c r="XAI140" s="1"/>
      <c r="XAJ140" s="1"/>
      <c r="XAK140" s="1"/>
      <c r="XAL140" s="1"/>
      <c r="XAM140" s="1"/>
      <c r="XAN140" s="1"/>
      <c r="XAO140" s="1"/>
      <c r="XAP140" s="1"/>
      <c r="XAQ140" s="1"/>
      <c r="XAR140" s="1"/>
      <c r="XAS140" s="1"/>
      <c r="XAT140" s="1"/>
      <c r="XAU140" s="1"/>
      <c r="XAV140" s="1"/>
      <c r="XAW140" s="1"/>
      <c r="XAX140" s="1"/>
      <c r="XAY140" s="1"/>
      <c r="XAZ140" s="1"/>
      <c r="XBA140" s="1"/>
      <c r="XBB140" s="1"/>
      <c r="XBC140" s="1"/>
      <c r="XBD140" s="1"/>
      <c r="XBE140" s="1"/>
      <c r="XBF140" s="1"/>
      <c r="XBG140" s="1"/>
      <c r="XBH140" s="1"/>
      <c r="XBI140" s="1"/>
      <c r="XBJ140" s="1"/>
      <c r="XBK140" s="1"/>
      <c r="XBL140" s="1"/>
      <c r="XBM140" s="1"/>
      <c r="XBN140" s="1"/>
      <c r="XBO140" s="1"/>
      <c r="XBP140" s="1"/>
      <c r="XBQ140" s="1"/>
      <c r="XBR140" s="1"/>
      <c r="XBS140" s="1"/>
      <c r="XBT140" s="1"/>
      <c r="XBU140" s="1"/>
      <c r="XBV140" s="1"/>
      <c r="XBW140" s="1"/>
      <c r="XBX140" s="1"/>
      <c r="XBY140" s="1"/>
      <c r="XBZ140" s="1"/>
      <c r="XCA140" s="1"/>
      <c r="XCB140" s="1"/>
      <c r="XCC140" s="1"/>
      <c r="XCD140" s="1"/>
      <c r="XCE140" s="1"/>
      <c r="XCF140" s="1"/>
      <c r="XCG140" s="1"/>
      <c r="XCH140" s="1"/>
      <c r="XCI140" s="1"/>
      <c r="XCJ140" s="1"/>
      <c r="XCK140" s="1"/>
      <c r="XCL140" s="1"/>
      <c r="XCM140" s="1"/>
      <c r="XCN140" s="1"/>
      <c r="XCO140" s="1"/>
      <c r="XCP140" s="1"/>
      <c r="XCQ140" s="1"/>
      <c r="XCR140" s="1"/>
      <c r="XCS140" s="1"/>
      <c r="XCT140" s="1"/>
      <c r="XCU140" s="1"/>
      <c r="XCV140" s="1"/>
      <c r="XCW140" s="1"/>
      <c r="XCX140" s="1"/>
      <c r="XCY140" s="1"/>
      <c r="XCZ140" s="1"/>
      <c r="XDA140" s="1"/>
      <c r="XDB140" s="1"/>
      <c r="XDC140" s="1"/>
      <c r="XDD140" s="1"/>
      <c r="XDE140" s="1"/>
      <c r="XDF140" s="1"/>
      <c r="XDG140" s="1"/>
      <c r="XDH140" s="1"/>
      <c r="XDI140" s="1"/>
      <c r="XDJ140" s="1"/>
      <c r="XDK140" s="1"/>
      <c r="XDL140" s="1"/>
      <c r="XDM140" s="1"/>
      <c r="XDN140" s="1"/>
      <c r="XDO140" s="1"/>
      <c r="XDP140" s="1"/>
      <c r="XDQ140" s="1"/>
      <c r="XDR140" s="1"/>
      <c r="XDS140" s="1"/>
      <c r="XDT140" s="1"/>
      <c r="XDU140" s="1"/>
      <c r="XDV140" s="1"/>
      <c r="XDW140" s="1"/>
      <c r="XDX140" s="1"/>
      <c r="XDY140" s="1"/>
      <c r="XDZ140" s="1"/>
      <c r="XEA140" s="1"/>
      <c r="XEB140" s="1"/>
      <c r="XEC140" s="1"/>
      <c r="XED140" s="1"/>
      <c r="XEE140" s="1"/>
      <c r="XEF140" s="1"/>
      <c r="XEG140" s="1"/>
      <c r="XEH140" s="1"/>
      <c r="XEI140" s="1"/>
      <c r="XEJ140" s="1"/>
      <c r="XEK140" s="1"/>
      <c r="XEL140" s="1"/>
      <c r="XEM140" s="1"/>
      <c r="XEN140" s="1"/>
      <c r="XEO140" s="1"/>
      <c r="XEP140" s="1"/>
      <c r="XEQ140" s="1"/>
      <c r="XER140" s="1"/>
      <c r="XES140" s="1"/>
      <c r="XET140" s="1"/>
      <c r="XEU140" s="1"/>
      <c r="XEV140" s="1"/>
      <c r="XEW140" s="1"/>
      <c r="XEX140" s="1"/>
      <c r="XEY140" s="1"/>
      <c r="XEZ140" s="1"/>
      <c r="XFA140" s="1"/>
      <c r="XFB140" s="1"/>
      <c r="XFC140" s="1"/>
    </row>
    <row r="141" spans="1:150 16226:16383" s="3" customFormat="1" ht="21" x14ac:dyDescent="0.3">
      <c r="A141" s="84" t="s">
        <v>304</v>
      </c>
      <c r="B141" s="84"/>
      <c r="C141" s="51" t="s">
        <v>304</v>
      </c>
      <c r="D141" s="88" t="s">
        <v>393</v>
      </c>
      <c r="E141" s="89"/>
      <c r="F141" s="89"/>
      <c r="G141" s="89"/>
      <c r="H141" s="90"/>
      <c r="I141" s="1"/>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c r="BO141" s="1"/>
      <c r="BP141" s="1"/>
      <c r="BQ141" s="1"/>
      <c r="BR141" s="1"/>
      <c r="BS141" s="1"/>
      <c r="BT141" s="1"/>
      <c r="BU141" s="1"/>
      <c r="BV141" s="1"/>
      <c r="BW141" s="1"/>
      <c r="BX141" s="1"/>
      <c r="BY141" s="1"/>
      <c r="BZ141" s="1"/>
      <c r="CA141" s="1"/>
      <c r="CB141" s="1"/>
      <c r="CC141" s="1"/>
      <c r="CD141" s="1"/>
      <c r="CE141" s="1"/>
      <c r="CF141" s="1"/>
      <c r="CG141" s="1"/>
      <c r="CH141" s="1"/>
      <c r="CI141" s="1"/>
      <c r="CJ141" s="1"/>
      <c r="CK141" s="1"/>
      <c r="CL141" s="1"/>
      <c r="CM141" s="1"/>
      <c r="CN141" s="1"/>
      <c r="CO141" s="1"/>
      <c r="CP141" s="1"/>
      <c r="CQ141" s="1"/>
      <c r="CR141" s="1"/>
      <c r="CS141" s="1"/>
      <c r="CT141" s="1"/>
      <c r="CU141" s="1"/>
      <c r="CV141" s="1"/>
      <c r="CW141" s="1"/>
      <c r="CX141" s="1"/>
      <c r="CY141" s="1"/>
      <c r="CZ141" s="1"/>
      <c r="DA141" s="1"/>
      <c r="DB141" s="1"/>
      <c r="DC141" s="1"/>
      <c r="DD141" s="1"/>
      <c r="DE141" s="1"/>
      <c r="DF141" s="1"/>
      <c r="DG141" s="1"/>
      <c r="DH141" s="1"/>
      <c r="DI141" s="1"/>
      <c r="DJ141" s="1"/>
      <c r="DK141" s="1"/>
      <c r="DL141" s="1"/>
      <c r="DM141" s="1"/>
      <c r="DN141" s="1"/>
      <c r="DO141" s="1"/>
      <c r="DP141" s="1"/>
      <c r="DQ141" s="1"/>
      <c r="DR141" s="1"/>
      <c r="DS141" s="1"/>
      <c r="DT141" s="1"/>
      <c r="DU141" s="1"/>
      <c r="DV141" s="1"/>
      <c r="DW141" s="1"/>
      <c r="DX141" s="1"/>
      <c r="DY141" s="1"/>
      <c r="DZ141" s="1"/>
      <c r="EA141" s="1"/>
      <c r="EB141" s="1"/>
      <c r="EC141" s="1"/>
      <c r="ED141" s="1"/>
      <c r="EE141" s="1"/>
      <c r="EF141" s="1"/>
      <c r="EG141" s="1"/>
      <c r="EH141" s="1"/>
      <c r="EI141" s="1"/>
      <c r="EJ141" s="1"/>
      <c r="EK141" s="1"/>
      <c r="EL141" s="1"/>
      <c r="EM141" s="1"/>
      <c r="EN141" s="1"/>
      <c r="EO141" s="1"/>
      <c r="EP141" s="1"/>
      <c r="EQ141" s="1"/>
      <c r="ER141" s="1"/>
      <c r="ES141" s="1"/>
      <c r="ET141" s="1"/>
      <c r="WZB141" s="1"/>
      <c r="WZC141" s="1"/>
      <c r="WZD141" s="1"/>
      <c r="WZE141" s="1"/>
      <c r="WZF141" s="1"/>
      <c r="WZG141" s="1"/>
      <c r="WZH141" s="1"/>
      <c r="WZI141" s="1"/>
      <c r="WZJ141" s="1"/>
      <c r="WZK141" s="1"/>
      <c r="WZL141" s="1"/>
      <c r="WZM141" s="1"/>
      <c r="WZN141" s="1"/>
      <c r="WZO141" s="1"/>
      <c r="WZP141" s="1"/>
      <c r="WZQ141" s="1"/>
      <c r="WZR141" s="1"/>
      <c r="WZS141" s="1"/>
      <c r="WZT141" s="1"/>
      <c r="WZU141" s="1"/>
      <c r="WZV141" s="1"/>
      <c r="WZW141" s="1"/>
      <c r="WZX141" s="1"/>
      <c r="WZY141" s="1"/>
      <c r="WZZ141" s="1"/>
      <c r="XAA141" s="1"/>
      <c r="XAB141" s="1"/>
      <c r="XAC141" s="1"/>
      <c r="XAD141" s="1"/>
      <c r="XAE141" s="1"/>
      <c r="XAF141" s="1"/>
      <c r="XAG141" s="1"/>
      <c r="XAH141" s="1"/>
      <c r="XAI141" s="1"/>
      <c r="XAJ141" s="1"/>
      <c r="XAK141" s="1"/>
      <c r="XAL141" s="1"/>
      <c r="XAM141" s="1"/>
      <c r="XAN141" s="1"/>
      <c r="XAO141" s="1"/>
      <c r="XAP141" s="1"/>
      <c r="XAQ141" s="1"/>
      <c r="XAR141" s="1"/>
      <c r="XAS141" s="1"/>
      <c r="XAT141" s="1"/>
      <c r="XAU141" s="1"/>
      <c r="XAV141" s="1"/>
      <c r="XAW141" s="1"/>
      <c r="XAX141" s="1"/>
      <c r="XAY141" s="1"/>
      <c r="XAZ141" s="1"/>
      <c r="XBA141" s="1"/>
      <c r="XBB141" s="1"/>
      <c r="XBC141" s="1"/>
      <c r="XBD141" s="1"/>
      <c r="XBE141" s="1"/>
      <c r="XBF141" s="1"/>
      <c r="XBG141" s="1"/>
      <c r="XBH141" s="1"/>
      <c r="XBI141" s="1"/>
      <c r="XBJ141" s="1"/>
      <c r="XBK141" s="1"/>
      <c r="XBL141" s="1"/>
      <c r="XBM141" s="1"/>
      <c r="XBN141" s="1"/>
      <c r="XBO141" s="1"/>
      <c r="XBP141" s="1"/>
      <c r="XBQ141" s="1"/>
      <c r="XBR141" s="1"/>
      <c r="XBS141" s="1"/>
      <c r="XBT141" s="1"/>
      <c r="XBU141" s="1"/>
      <c r="XBV141" s="1"/>
      <c r="XBW141" s="1"/>
      <c r="XBX141" s="1"/>
      <c r="XBY141" s="1"/>
      <c r="XBZ141" s="1"/>
      <c r="XCA141" s="1"/>
      <c r="XCB141" s="1"/>
      <c r="XCC141" s="1"/>
      <c r="XCD141" s="1"/>
      <c r="XCE141" s="1"/>
      <c r="XCF141" s="1"/>
      <c r="XCG141" s="1"/>
      <c r="XCH141" s="1"/>
      <c r="XCI141" s="1"/>
      <c r="XCJ141" s="1"/>
      <c r="XCK141" s="1"/>
      <c r="XCL141" s="1"/>
      <c r="XCM141" s="1"/>
      <c r="XCN141" s="1"/>
      <c r="XCO141" s="1"/>
      <c r="XCP141" s="1"/>
      <c r="XCQ141" s="1"/>
      <c r="XCR141" s="1"/>
      <c r="XCS141" s="1"/>
      <c r="XCT141" s="1"/>
      <c r="XCU141" s="1"/>
      <c r="XCV141" s="1"/>
      <c r="XCW141" s="1"/>
      <c r="XCX141" s="1"/>
      <c r="XCY141" s="1"/>
      <c r="XCZ141" s="1"/>
      <c r="XDA141" s="1"/>
      <c r="XDB141" s="1"/>
      <c r="XDC141" s="1"/>
      <c r="XDD141" s="1"/>
      <c r="XDE141" s="1"/>
      <c r="XDF141" s="1"/>
      <c r="XDG141" s="1"/>
      <c r="XDH141" s="1"/>
      <c r="XDI141" s="1"/>
      <c r="XDJ141" s="1"/>
      <c r="XDK141" s="1"/>
      <c r="XDL141" s="1"/>
      <c r="XDM141" s="1"/>
      <c r="XDN141" s="1"/>
      <c r="XDO141" s="1"/>
      <c r="XDP141" s="1"/>
      <c r="XDQ141" s="1"/>
      <c r="XDR141" s="1"/>
      <c r="XDS141" s="1"/>
      <c r="XDT141" s="1"/>
      <c r="XDU141" s="1"/>
      <c r="XDV141" s="1"/>
      <c r="XDW141" s="1"/>
      <c r="XDX141" s="1"/>
      <c r="XDY141" s="1"/>
      <c r="XDZ141" s="1"/>
      <c r="XEA141" s="1"/>
      <c r="XEB141" s="1"/>
      <c r="XEC141" s="1"/>
      <c r="XED141" s="1"/>
      <c r="XEE141" s="1"/>
      <c r="XEF141" s="1"/>
      <c r="XEG141" s="1"/>
      <c r="XEH141" s="1"/>
      <c r="XEI141" s="1"/>
      <c r="XEJ141" s="1"/>
      <c r="XEK141" s="1"/>
      <c r="XEL141" s="1"/>
      <c r="XEM141" s="1"/>
      <c r="XEN141" s="1"/>
      <c r="XEO141" s="1"/>
      <c r="XEP141" s="1"/>
      <c r="XEQ141" s="1"/>
      <c r="XER141" s="1"/>
      <c r="XES141" s="1"/>
      <c r="XET141" s="1"/>
      <c r="XEU141" s="1"/>
      <c r="XEV141" s="1"/>
      <c r="XEW141" s="1"/>
      <c r="XEX141" s="1"/>
      <c r="XEY141" s="1"/>
      <c r="XEZ141" s="1"/>
      <c r="XFA141" s="1"/>
      <c r="XFB141" s="1"/>
      <c r="XFC141" s="1"/>
    </row>
    <row r="142" spans="1:150 16226:16383" s="3" customFormat="1" ht="21" x14ac:dyDescent="0.3">
      <c r="A142" s="84">
        <v>3</v>
      </c>
      <c r="B142" s="84"/>
      <c r="C142" s="51" t="s">
        <v>304</v>
      </c>
      <c r="D142" s="88" t="s">
        <v>349</v>
      </c>
      <c r="E142" s="89"/>
      <c r="F142" s="89"/>
      <c r="G142" s="89"/>
      <c r="H142" s="90"/>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c r="BF142" s="1"/>
      <c r="BG142" s="1"/>
      <c r="BH142" s="1"/>
      <c r="BI142" s="1"/>
      <c r="BJ142" s="1"/>
      <c r="BK142" s="1"/>
      <c r="BL142" s="1"/>
      <c r="BM142" s="1"/>
      <c r="BN142" s="1"/>
      <c r="BO142" s="1"/>
      <c r="BP142" s="1"/>
      <c r="BQ142" s="1"/>
      <c r="BR142" s="1"/>
      <c r="BS142" s="1"/>
      <c r="BT142" s="1"/>
      <c r="BU142" s="1"/>
      <c r="BV142" s="1"/>
      <c r="BW142" s="1"/>
      <c r="BX142" s="1"/>
      <c r="BY142" s="1"/>
      <c r="BZ142" s="1"/>
      <c r="CA142" s="1"/>
      <c r="CB142" s="1"/>
      <c r="CC142" s="1"/>
      <c r="CD142" s="1"/>
      <c r="CE142" s="1"/>
      <c r="CF142" s="1"/>
      <c r="CG142" s="1"/>
      <c r="CH142" s="1"/>
      <c r="CI142" s="1"/>
      <c r="CJ142" s="1"/>
      <c r="CK142" s="1"/>
      <c r="CL142" s="1"/>
      <c r="CM142" s="1"/>
      <c r="CN142" s="1"/>
      <c r="CO142" s="1"/>
      <c r="CP142" s="1"/>
      <c r="CQ142" s="1"/>
      <c r="CR142" s="1"/>
      <c r="CS142" s="1"/>
      <c r="CT142" s="1"/>
      <c r="CU142" s="1"/>
      <c r="CV142" s="1"/>
      <c r="CW142" s="1"/>
      <c r="CX142" s="1"/>
      <c r="CY142" s="1"/>
      <c r="CZ142" s="1"/>
      <c r="DA142" s="1"/>
      <c r="DB142" s="1"/>
      <c r="DC142" s="1"/>
      <c r="DD142" s="1"/>
      <c r="DE142" s="1"/>
      <c r="DF142" s="1"/>
      <c r="DG142" s="1"/>
      <c r="DH142" s="1"/>
      <c r="DI142" s="1"/>
      <c r="DJ142" s="1"/>
      <c r="DK142" s="1"/>
      <c r="DL142" s="1"/>
      <c r="DM142" s="1"/>
      <c r="DN142" s="1"/>
      <c r="DO142" s="1"/>
      <c r="DP142" s="1"/>
      <c r="DQ142" s="1"/>
      <c r="DR142" s="1"/>
      <c r="DS142" s="1"/>
      <c r="DT142" s="1"/>
      <c r="DU142" s="1"/>
      <c r="DV142" s="1"/>
      <c r="DW142" s="1"/>
      <c r="DX142" s="1"/>
      <c r="DY142" s="1"/>
      <c r="DZ142" s="1"/>
      <c r="EA142" s="1"/>
      <c r="EB142" s="1"/>
      <c r="EC142" s="1"/>
      <c r="ED142" s="1"/>
      <c r="EE142" s="1"/>
      <c r="EF142" s="1"/>
      <c r="EG142" s="1"/>
      <c r="EH142" s="1"/>
      <c r="EI142" s="1"/>
      <c r="EJ142" s="1"/>
      <c r="EK142" s="1"/>
      <c r="EL142" s="1"/>
      <c r="EM142" s="1"/>
      <c r="EN142" s="1"/>
      <c r="EO142" s="1"/>
      <c r="EP142" s="1"/>
      <c r="EQ142" s="1"/>
      <c r="ER142" s="1"/>
      <c r="ES142" s="1"/>
      <c r="ET142" s="1"/>
      <c r="WZB142" s="1"/>
      <c r="WZC142" s="1"/>
      <c r="WZD142" s="1"/>
      <c r="WZE142" s="1"/>
      <c r="WZF142" s="1"/>
      <c r="WZG142" s="1"/>
      <c r="WZH142" s="1"/>
      <c r="WZI142" s="1"/>
      <c r="WZJ142" s="1"/>
      <c r="WZK142" s="1"/>
      <c r="WZL142" s="1"/>
      <c r="WZM142" s="1"/>
      <c r="WZN142" s="1"/>
      <c r="WZO142" s="1"/>
      <c r="WZP142" s="1"/>
      <c r="WZQ142" s="1"/>
      <c r="WZR142" s="1"/>
      <c r="WZS142" s="1"/>
      <c r="WZT142" s="1"/>
      <c r="WZU142" s="1"/>
      <c r="WZV142" s="1"/>
      <c r="WZW142" s="1"/>
      <c r="WZX142" s="1"/>
      <c r="WZY142" s="1"/>
      <c r="WZZ142" s="1"/>
      <c r="XAA142" s="1"/>
      <c r="XAB142" s="1"/>
      <c r="XAC142" s="1"/>
      <c r="XAD142" s="1"/>
      <c r="XAE142" s="1"/>
      <c r="XAF142" s="1"/>
      <c r="XAG142" s="1"/>
      <c r="XAH142" s="1"/>
      <c r="XAI142" s="1"/>
      <c r="XAJ142" s="1"/>
      <c r="XAK142" s="1"/>
      <c r="XAL142" s="1"/>
      <c r="XAM142" s="1"/>
      <c r="XAN142" s="1"/>
      <c r="XAO142" s="1"/>
      <c r="XAP142" s="1"/>
      <c r="XAQ142" s="1"/>
      <c r="XAR142" s="1"/>
      <c r="XAS142" s="1"/>
      <c r="XAT142" s="1"/>
      <c r="XAU142" s="1"/>
      <c r="XAV142" s="1"/>
      <c r="XAW142" s="1"/>
      <c r="XAX142" s="1"/>
      <c r="XAY142" s="1"/>
      <c r="XAZ142" s="1"/>
      <c r="XBA142" s="1"/>
      <c r="XBB142" s="1"/>
      <c r="XBC142" s="1"/>
      <c r="XBD142" s="1"/>
      <c r="XBE142" s="1"/>
      <c r="XBF142" s="1"/>
      <c r="XBG142" s="1"/>
      <c r="XBH142" s="1"/>
      <c r="XBI142" s="1"/>
      <c r="XBJ142" s="1"/>
      <c r="XBK142" s="1"/>
      <c r="XBL142" s="1"/>
      <c r="XBM142" s="1"/>
      <c r="XBN142" s="1"/>
      <c r="XBO142" s="1"/>
      <c r="XBP142" s="1"/>
      <c r="XBQ142" s="1"/>
      <c r="XBR142" s="1"/>
      <c r="XBS142" s="1"/>
      <c r="XBT142" s="1"/>
      <c r="XBU142" s="1"/>
      <c r="XBV142" s="1"/>
      <c r="XBW142" s="1"/>
      <c r="XBX142" s="1"/>
      <c r="XBY142" s="1"/>
      <c r="XBZ142" s="1"/>
      <c r="XCA142" s="1"/>
      <c r="XCB142" s="1"/>
      <c r="XCC142" s="1"/>
      <c r="XCD142" s="1"/>
      <c r="XCE142" s="1"/>
      <c r="XCF142" s="1"/>
      <c r="XCG142" s="1"/>
      <c r="XCH142" s="1"/>
      <c r="XCI142" s="1"/>
      <c r="XCJ142" s="1"/>
      <c r="XCK142" s="1"/>
      <c r="XCL142" s="1"/>
      <c r="XCM142" s="1"/>
      <c r="XCN142" s="1"/>
      <c r="XCO142" s="1"/>
      <c r="XCP142" s="1"/>
      <c r="XCQ142" s="1"/>
      <c r="XCR142" s="1"/>
      <c r="XCS142" s="1"/>
      <c r="XCT142" s="1"/>
      <c r="XCU142" s="1"/>
      <c r="XCV142" s="1"/>
      <c r="XCW142" s="1"/>
      <c r="XCX142" s="1"/>
      <c r="XCY142" s="1"/>
      <c r="XCZ142" s="1"/>
      <c r="XDA142" s="1"/>
      <c r="XDB142" s="1"/>
      <c r="XDC142" s="1"/>
      <c r="XDD142" s="1"/>
      <c r="XDE142" s="1"/>
      <c r="XDF142" s="1"/>
      <c r="XDG142" s="1"/>
      <c r="XDH142" s="1"/>
      <c r="XDI142" s="1"/>
      <c r="XDJ142" s="1"/>
      <c r="XDK142" s="1"/>
      <c r="XDL142" s="1"/>
      <c r="XDM142" s="1"/>
      <c r="XDN142" s="1"/>
      <c r="XDO142" s="1"/>
      <c r="XDP142" s="1"/>
      <c r="XDQ142" s="1"/>
      <c r="XDR142" s="1"/>
      <c r="XDS142" s="1"/>
      <c r="XDT142" s="1"/>
      <c r="XDU142" s="1"/>
      <c r="XDV142" s="1"/>
      <c r="XDW142" s="1"/>
      <c r="XDX142" s="1"/>
      <c r="XDY142" s="1"/>
      <c r="XDZ142" s="1"/>
      <c r="XEA142" s="1"/>
      <c r="XEB142" s="1"/>
      <c r="XEC142" s="1"/>
      <c r="XED142" s="1"/>
      <c r="XEE142" s="1"/>
      <c r="XEF142" s="1"/>
      <c r="XEG142" s="1"/>
      <c r="XEH142" s="1"/>
      <c r="XEI142" s="1"/>
      <c r="XEJ142" s="1"/>
      <c r="XEK142" s="1"/>
      <c r="XEL142" s="1"/>
      <c r="XEM142" s="1"/>
      <c r="XEN142" s="1"/>
      <c r="XEO142" s="1"/>
      <c r="XEP142" s="1"/>
      <c r="XEQ142" s="1"/>
      <c r="XER142" s="1"/>
      <c r="XES142" s="1"/>
      <c r="XET142" s="1"/>
      <c r="XEU142" s="1"/>
      <c r="XEV142" s="1"/>
      <c r="XEW142" s="1"/>
      <c r="XEX142" s="1"/>
      <c r="XEY142" s="1"/>
      <c r="XEZ142" s="1"/>
      <c r="XFA142" s="1"/>
      <c r="XFB142" s="1"/>
      <c r="XFC142" s="1"/>
    </row>
    <row r="143" spans="1:150 16226:16383" s="3" customFormat="1" ht="21" x14ac:dyDescent="0.3">
      <c r="A143" s="81" t="s">
        <v>358</v>
      </c>
      <c r="B143" s="82"/>
      <c r="C143" s="82"/>
      <c r="D143" s="82"/>
      <c r="E143" s="82"/>
      <c r="F143" s="82"/>
      <c r="G143" s="82"/>
      <c r="H143" s="83"/>
      <c r="I143" s="1" t="s">
        <v>325</v>
      </c>
      <c r="J143" s="1">
        <f>2</f>
        <v>2</v>
      </c>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c r="BF143" s="1"/>
      <c r="BG143" s="1"/>
      <c r="BH143" s="1"/>
      <c r="BI143" s="1"/>
      <c r="BJ143" s="1"/>
      <c r="BK143" s="1"/>
      <c r="BL143" s="1"/>
      <c r="BM143" s="1"/>
      <c r="BN143" s="1"/>
      <c r="BO143" s="1"/>
      <c r="BP143" s="1"/>
      <c r="BQ143" s="1"/>
      <c r="BR143" s="1"/>
      <c r="BS143" s="1"/>
      <c r="BT143" s="1"/>
      <c r="BU143" s="1"/>
      <c r="BV143" s="1"/>
      <c r="BW143" s="1"/>
      <c r="BX143" s="1"/>
      <c r="BY143" s="1"/>
      <c r="BZ143" s="1"/>
      <c r="CA143" s="1"/>
      <c r="CB143" s="1"/>
      <c r="CC143" s="1"/>
      <c r="CD143" s="1"/>
      <c r="CE143" s="1"/>
      <c r="CF143" s="1"/>
      <c r="CG143" s="1"/>
      <c r="CH143" s="1"/>
      <c r="CI143" s="1"/>
      <c r="CJ143" s="1"/>
      <c r="CK143" s="1"/>
      <c r="CL143" s="1"/>
      <c r="CM143" s="1"/>
      <c r="CN143" s="1"/>
      <c r="CO143" s="1"/>
      <c r="CP143" s="1"/>
      <c r="CQ143" s="1"/>
      <c r="CR143" s="1"/>
      <c r="CS143" s="1"/>
      <c r="CT143" s="1"/>
      <c r="CU143" s="1"/>
      <c r="CV143" s="1"/>
      <c r="CW143" s="1"/>
      <c r="CX143" s="1"/>
      <c r="CY143" s="1"/>
      <c r="CZ143" s="1"/>
      <c r="DA143" s="1"/>
      <c r="DB143" s="1"/>
      <c r="DC143" s="1"/>
      <c r="DD143" s="1"/>
      <c r="DE143" s="1"/>
      <c r="DF143" s="1"/>
      <c r="DG143" s="1"/>
      <c r="DH143" s="1"/>
      <c r="DI143" s="1"/>
      <c r="DJ143" s="1"/>
      <c r="DK143" s="1"/>
      <c r="DL143" s="1"/>
      <c r="DM143" s="1"/>
      <c r="DN143" s="1"/>
      <c r="DO143" s="1"/>
      <c r="DP143" s="1"/>
      <c r="DQ143" s="1"/>
      <c r="DR143" s="1"/>
      <c r="DS143" s="1"/>
      <c r="DT143" s="1"/>
      <c r="DU143" s="1"/>
      <c r="DV143" s="1"/>
      <c r="DW143" s="1"/>
      <c r="DX143" s="1"/>
      <c r="DY143" s="1"/>
      <c r="DZ143" s="1"/>
      <c r="EA143" s="1"/>
      <c r="EB143" s="1"/>
      <c r="EC143" s="1"/>
      <c r="ED143" s="1"/>
      <c r="EE143" s="1"/>
      <c r="EF143" s="1"/>
      <c r="EG143" s="1"/>
      <c r="EH143" s="1"/>
      <c r="EI143" s="1"/>
      <c r="EJ143" s="1"/>
      <c r="EK143" s="1"/>
      <c r="EL143" s="1"/>
      <c r="EM143" s="1"/>
      <c r="EN143" s="1"/>
      <c r="EO143" s="1"/>
      <c r="EP143" s="1"/>
      <c r="EQ143" s="1"/>
      <c r="ER143" s="1"/>
      <c r="ES143" s="1"/>
      <c r="ET143" s="1"/>
      <c r="WZB143" s="1"/>
      <c r="WZC143" s="1"/>
      <c r="WZD143" s="1"/>
      <c r="WZE143" s="1"/>
      <c r="WZF143" s="1"/>
      <c r="WZG143" s="1"/>
      <c r="WZH143" s="1"/>
      <c r="WZI143" s="1"/>
      <c r="WZJ143" s="1"/>
      <c r="WZK143" s="1"/>
      <c r="WZL143" s="1"/>
      <c r="WZM143" s="1"/>
      <c r="WZN143" s="1"/>
      <c r="WZO143" s="1"/>
      <c r="WZP143" s="1"/>
      <c r="WZQ143" s="1"/>
      <c r="WZR143" s="1"/>
      <c r="WZS143" s="1"/>
      <c r="WZT143" s="1"/>
      <c r="WZU143" s="1"/>
      <c r="WZV143" s="1"/>
      <c r="WZW143" s="1"/>
      <c r="WZX143" s="1"/>
      <c r="WZY143" s="1"/>
      <c r="WZZ143" s="1"/>
      <c r="XAA143" s="1"/>
      <c r="XAB143" s="1"/>
      <c r="XAC143" s="1"/>
      <c r="XAD143" s="1"/>
      <c r="XAE143" s="1"/>
      <c r="XAF143" s="1"/>
      <c r="XAG143" s="1"/>
      <c r="XAH143" s="1"/>
      <c r="XAI143" s="1"/>
      <c r="XAJ143" s="1"/>
      <c r="XAK143" s="1"/>
      <c r="XAL143" s="1"/>
      <c r="XAM143" s="1"/>
      <c r="XAN143" s="1"/>
      <c r="XAO143" s="1"/>
      <c r="XAP143" s="1"/>
      <c r="XAQ143" s="1"/>
      <c r="XAR143" s="1"/>
      <c r="XAS143" s="1"/>
      <c r="XAT143" s="1"/>
      <c r="XAU143" s="1"/>
      <c r="XAV143" s="1"/>
      <c r="XAW143" s="1"/>
      <c r="XAX143" s="1"/>
      <c r="XAY143" s="1"/>
      <c r="XAZ143" s="1"/>
      <c r="XBA143" s="1"/>
      <c r="XBB143" s="1"/>
      <c r="XBC143" s="1"/>
      <c r="XBD143" s="1"/>
      <c r="XBE143" s="1"/>
      <c r="XBF143" s="1"/>
      <c r="XBG143" s="1"/>
      <c r="XBH143" s="1"/>
      <c r="XBI143" s="1"/>
      <c r="XBJ143" s="1"/>
      <c r="XBK143" s="1"/>
      <c r="XBL143" s="1"/>
      <c r="XBM143" s="1"/>
      <c r="XBN143" s="1"/>
      <c r="XBO143" s="1"/>
      <c r="XBP143" s="1"/>
      <c r="XBQ143" s="1"/>
      <c r="XBR143" s="1"/>
      <c r="XBS143" s="1"/>
      <c r="XBT143" s="1"/>
      <c r="XBU143" s="1"/>
      <c r="XBV143" s="1"/>
      <c r="XBW143" s="1"/>
      <c r="XBX143" s="1"/>
      <c r="XBY143" s="1"/>
      <c r="XBZ143" s="1"/>
      <c r="XCA143" s="1"/>
      <c r="XCB143" s="1"/>
      <c r="XCC143" s="1"/>
      <c r="XCD143" s="1"/>
      <c r="XCE143" s="1"/>
      <c r="XCF143" s="1"/>
      <c r="XCG143" s="1"/>
      <c r="XCH143" s="1"/>
      <c r="XCI143" s="1"/>
      <c r="XCJ143" s="1"/>
      <c r="XCK143" s="1"/>
      <c r="XCL143" s="1"/>
      <c r="XCM143" s="1"/>
      <c r="XCN143" s="1"/>
      <c r="XCO143" s="1"/>
      <c r="XCP143" s="1"/>
      <c r="XCQ143" s="1"/>
      <c r="XCR143" s="1"/>
      <c r="XCS143" s="1"/>
      <c r="XCT143" s="1"/>
      <c r="XCU143" s="1"/>
      <c r="XCV143" s="1"/>
      <c r="XCW143" s="1"/>
      <c r="XCX143" s="1"/>
      <c r="XCY143" s="1"/>
      <c r="XCZ143" s="1"/>
      <c r="XDA143" s="1"/>
      <c r="XDB143" s="1"/>
      <c r="XDC143" s="1"/>
      <c r="XDD143" s="1"/>
      <c r="XDE143" s="1"/>
      <c r="XDF143" s="1"/>
      <c r="XDG143" s="1"/>
      <c r="XDH143" s="1"/>
      <c r="XDI143" s="1"/>
      <c r="XDJ143" s="1"/>
      <c r="XDK143" s="1"/>
      <c r="XDL143" s="1"/>
      <c r="XDM143" s="1"/>
      <c r="XDN143" s="1"/>
      <c r="XDO143" s="1"/>
      <c r="XDP143" s="1"/>
      <c r="XDQ143" s="1"/>
      <c r="XDR143" s="1"/>
      <c r="XDS143" s="1"/>
      <c r="XDT143" s="1"/>
      <c r="XDU143" s="1"/>
      <c r="XDV143" s="1"/>
      <c r="XDW143" s="1"/>
      <c r="XDX143" s="1"/>
      <c r="XDY143" s="1"/>
      <c r="XDZ143" s="1"/>
      <c r="XEA143" s="1"/>
      <c r="XEB143" s="1"/>
      <c r="XEC143" s="1"/>
      <c r="XED143" s="1"/>
      <c r="XEE143" s="1"/>
      <c r="XEF143" s="1"/>
      <c r="XEG143" s="1"/>
      <c r="XEH143" s="1"/>
      <c r="XEI143" s="1"/>
      <c r="XEJ143" s="1"/>
      <c r="XEK143" s="1"/>
      <c r="XEL143" s="1"/>
      <c r="XEM143" s="1"/>
      <c r="XEN143" s="1"/>
      <c r="XEO143" s="1"/>
      <c r="XEP143" s="1"/>
      <c r="XEQ143" s="1"/>
      <c r="XER143" s="1"/>
      <c r="XES143" s="1"/>
      <c r="XET143" s="1"/>
      <c r="XEU143" s="1"/>
      <c r="XEV143" s="1"/>
      <c r="XEW143" s="1"/>
      <c r="XEX143" s="1"/>
      <c r="XEY143" s="1"/>
      <c r="XEZ143" s="1"/>
      <c r="XFA143" s="1"/>
      <c r="XFB143" s="1"/>
      <c r="XFC143" s="1"/>
    </row>
    <row r="144" spans="1:150 16226:16383" s="3" customFormat="1" ht="20.25" customHeight="1" x14ac:dyDescent="0.3">
      <c r="A144" s="84">
        <v>1</v>
      </c>
      <c r="B144" s="84"/>
      <c r="C144" s="51" t="s">
        <v>304</v>
      </c>
      <c r="D144" s="51" t="s">
        <v>347</v>
      </c>
      <c r="E144" s="6">
        <f>(146.51)*(10.764)</f>
        <v>1577.0336399999999</v>
      </c>
      <c r="F144" s="6">
        <v>0</v>
      </c>
      <c r="G144" s="6">
        <v>0</v>
      </c>
      <c r="H144" s="6">
        <f>E144+F144+(IF(G144&lt;101,G144,IF(G144&lt;201,G144/2,IF(G144&lt;=301,G144/3,G144/4))))</f>
        <v>1577.0336399999999</v>
      </c>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c r="BO144" s="1"/>
      <c r="BP144" s="1"/>
      <c r="BQ144" s="1"/>
      <c r="BR144" s="1"/>
      <c r="BS144" s="1"/>
      <c r="BT144" s="1"/>
      <c r="BU144" s="1"/>
      <c r="BV144" s="1"/>
      <c r="BW144" s="1"/>
      <c r="BX144" s="1"/>
      <c r="BY144" s="1"/>
      <c r="BZ144" s="1"/>
      <c r="CA144" s="1"/>
      <c r="CB144" s="1"/>
      <c r="CC144" s="1"/>
      <c r="CD144" s="1"/>
      <c r="CE144" s="1"/>
      <c r="CF144" s="1"/>
      <c r="CG144" s="1"/>
      <c r="CH144" s="1"/>
      <c r="CI144" s="1"/>
      <c r="CJ144" s="1"/>
      <c r="CK144" s="1"/>
      <c r="CL144" s="1"/>
      <c r="CM144" s="1"/>
      <c r="CN144" s="1"/>
      <c r="CO144" s="1"/>
      <c r="CP144" s="1"/>
      <c r="CQ144" s="1"/>
      <c r="CR144" s="1"/>
      <c r="CS144" s="1"/>
      <c r="CT144" s="1"/>
      <c r="CU144" s="1"/>
      <c r="CV144" s="1"/>
      <c r="CW144" s="1"/>
      <c r="CX144" s="1"/>
      <c r="CY144" s="1"/>
      <c r="CZ144" s="1"/>
      <c r="DA144" s="1"/>
      <c r="DB144" s="1"/>
      <c r="DC144" s="1"/>
      <c r="DD144" s="1"/>
      <c r="DE144" s="1"/>
      <c r="DF144" s="1"/>
      <c r="DG144" s="1"/>
      <c r="DH144" s="1"/>
      <c r="DI144" s="1"/>
      <c r="DJ144" s="1"/>
      <c r="DK144" s="1"/>
      <c r="DL144" s="1"/>
      <c r="DM144" s="1"/>
      <c r="DN144" s="1"/>
      <c r="DO144" s="1"/>
      <c r="DP144" s="1"/>
      <c r="DQ144" s="1"/>
      <c r="DR144" s="1"/>
      <c r="DS144" s="1"/>
      <c r="DT144" s="1"/>
      <c r="DU144" s="1"/>
      <c r="DV144" s="1"/>
      <c r="DW144" s="1"/>
      <c r="DX144" s="1"/>
      <c r="DY144" s="1"/>
      <c r="DZ144" s="1"/>
      <c r="EA144" s="1"/>
      <c r="EB144" s="1"/>
      <c r="EC144" s="1"/>
      <c r="ED144" s="1"/>
      <c r="EE144" s="1"/>
      <c r="EF144" s="1"/>
      <c r="EG144" s="1"/>
      <c r="EH144" s="1"/>
      <c r="EI144" s="1"/>
      <c r="EJ144" s="1"/>
      <c r="EK144" s="1"/>
      <c r="EL144" s="1"/>
      <c r="EM144" s="1"/>
      <c r="EN144" s="1"/>
      <c r="EO144" s="1"/>
      <c r="EP144" s="1"/>
      <c r="EQ144" s="1"/>
      <c r="ER144" s="1"/>
      <c r="ES144" s="1"/>
      <c r="ET144" s="1"/>
      <c r="WZB144" s="1"/>
      <c r="WZC144" s="1"/>
      <c r="WZD144" s="1"/>
      <c r="WZE144" s="1"/>
      <c r="WZF144" s="1"/>
      <c r="WZG144" s="1"/>
      <c r="WZH144" s="1"/>
      <c r="WZI144" s="1"/>
      <c r="WZJ144" s="1"/>
      <c r="WZK144" s="1"/>
      <c r="WZL144" s="1"/>
      <c r="WZM144" s="1"/>
      <c r="WZN144" s="1"/>
      <c r="WZO144" s="1"/>
      <c r="WZP144" s="1"/>
      <c r="WZQ144" s="1"/>
      <c r="WZR144" s="1"/>
      <c r="WZS144" s="1"/>
      <c r="WZT144" s="1"/>
      <c r="WZU144" s="1"/>
      <c r="WZV144" s="1"/>
      <c r="WZW144" s="1"/>
      <c r="WZX144" s="1"/>
      <c r="WZY144" s="1"/>
      <c r="WZZ144" s="1"/>
      <c r="XAA144" s="1"/>
      <c r="XAB144" s="1"/>
      <c r="XAC144" s="1"/>
      <c r="XAD144" s="1"/>
      <c r="XAE144" s="1"/>
      <c r="XAF144" s="1"/>
      <c r="XAG144" s="1"/>
      <c r="XAH144" s="1"/>
      <c r="XAI144" s="1"/>
      <c r="XAJ144" s="1"/>
      <c r="XAK144" s="1"/>
      <c r="XAL144" s="1"/>
      <c r="XAM144" s="1"/>
      <c r="XAN144" s="1"/>
      <c r="XAO144" s="1"/>
      <c r="XAP144" s="1"/>
      <c r="XAQ144" s="1"/>
      <c r="XAR144" s="1"/>
      <c r="XAS144" s="1"/>
      <c r="XAT144" s="1"/>
      <c r="XAU144" s="1"/>
      <c r="XAV144" s="1"/>
      <c r="XAW144" s="1"/>
      <c r="XAX144" s="1"/>
      <c r="XAY144" s="1"/>
      <c r="XAZ144" s="1"/>
      <c r="XBA144" s="1"/>
      <c r="XBB144" s="1"/>
      <c r="XBC144" s="1"/>
      <c r="XBD144" s="1"/>
      <c r="XBE144" s="1"/>
      <c r="XBF144" s="1"/>
      <c r="XBG144" s="1"/>
      <c r="XBH144" s="1"/>
      <c r="XBI144" s="1"/>
      <c r="XBJ144" s="1"/>
      <c r="XBK144" s="1"/>
      <c r="XBL144" s="1"/>
      <c r="XBM144" s="1"/>
      <c r="XBN144" s="1"/>
      <c r="XBO144" s="1"/>
      <c r="XBP144" s="1"/>
      <c r="XBQ144" s="1"/>
      <c r="XBR144" s="1"/>
      <c r="XBS144" s="1"/>
      <c r="XBT144" s="1"/>
      <c r="XBU144" s="1"/>
      <c r="XBV144" s="1"/>
      <c r="XBW144" s="1"/>
      <c r="XBX144" s="1"/>
      <c r="XBY144" s="1"/>
      <c r="XBZ144" s="1"/>
      <c r="XCA144" s="1"/>
      <c r="XCB144" s="1"/>
      <c r="XCC144" s="1"/>
      <c r="XCD144" s="1"/>
      <c r="XCE144" s="1"/>
      <c r="XCF144" s="1"/>
      <c r="XCG144" s="1"/>
      <c r="XCH144" s="1"/>
      <c r="XCI144" s="1"/>
      <c r="XCJ144" s="1"/>
      <c r="XCK144" s="1"/>
      <c r="XCL144" s="1"/>
      <c r="XCM144" s="1"/>
      <c r="XCN144" s="1"/>
      <c r="XCO144" s="1"/>
      <c r="XCP144" s="1"/>
      <c r="XCQ144" s="1"/>
      <c r="XCR144" s="1"/>
      <c r="XCS144" s="1"/>
      <c r="XCT144" s="1"/>
      <c r="XCU144" s="1"/>
      <c r="XCV144" s="1"/>
      <c r="XCW144" s="1"/>
      <c r="XCX144" s="1"/>
      <c r="XCY144" s="1"/>
      <c r="XCZ144" s="1"/>
      <c r="XDA144" s="1"/>
      <c r="XDB144" s="1"/>
      <c r="XDC144" s="1"/>
      <c r="XDD144" s="1"/>
      <c r="XDE144" s="1"/>
      <c r="XDF144" s="1"/>
      <c r="XDG144" s="1"/>
      <c r="XDH144" s="1"/>
      <c r="XDI144" s="1"/>
      <c r="XDJ144" s="1"/>
      <c r="XDK144" s="1"/>
      <c r="XDL144" s="1"/>
      <c r="XDM144" s="1"/>
      <c r="XDN144" s="1"/>
      <c r="XDO144" s="1"/>
      <c r="XDP144" s="1"/>
      <c r="XDQ144" s="1"/>
      <c r="XDR144" s="1"/>
      <c r="XDS144" s="1"/>
      <c r="XDT144" s="1"/>
      <c r="XDU144" s="1"/>
      <c r="XDV144" s="1"/>
      <c r="XDW144" s="1"/>
      <c r="XDX144" s="1"/>
      <c r="XDY144" s="1"/>
      <c r="XDZ144" s="1"/>
      <c r="XEA144" s="1"/>
      <c r="XEB144" s="1"/>
      <c r="XEC144" s="1"/>
      <c r="XED144" s="1"/>
      <c r="XEE144" s="1"/>
      <c r="XEF144" s="1"/>
      <c r="XEG144" s="1"/>
      <c r="XEH144" s="1"/>
      <c r="XEI144" s="1"/>
      <c r="XEJ144" s="1"/>
      <c r="XEK144" s="1"/>
      <c r="XEL144" s="1"/>
      <c r="XEM144" s="1"/>
      <c r="XEN144" s="1"/>
      <c r="XEO144" s="1"/>
      <c r="XEP144" s="1"/>
      <c r="XEQ144" s="1"/>
      <c r="XER144" s="1"/>
      <c r="XES144" s="1"/>
      <c r="XET144" s="1"/>
      <c r="XEU144" s="1"/>
      <c r="XEV144" s="1"/>
      <c r="XEW144" s="1"/>
      <c r="XEX144" s="1"/>
      <c r="XEY144" s="1"/>
      <c r="XEZ144" s="1"/>
      <c r="XFA144" s="1"/>
      <c r="XFB144" s="1"/>
      <c r="XFC144" s="1"/>
    </row>
    <row r="145" spans="1:150 16226:16383" s="3" customFormat="1" ht="21" x14ac:dyDescent="0.3">
      <c r="A145" s="84">
        <v>2</v>
      </c>
      <c r="B145" s="84"/>
      <c r="C145" s="51" t="s">
        <v>304</v>
      </c>
      <c r="D145" s="51" t="s">
        <v>329</v>
      </c>
      <c r="E145" s="6">
        <f>(200.09)*(10.764)</f>
        <v>2153.7687599999999</v>
      </c>
      <c r="F145" s="6">
        <v>0</v>
      </c>
      <c r="G145" s="6">
        <v>0</v>
      </c>
      <c r="H145" s="6">
        <f t="shared" ref="H145:H146" si="18">E145+F145+(IF(G145&lt;101,G145,IF(G145&lt;201,G145/2,IF(G145&lt;=301,G145/3,G145/4))))</f>
        <v>2153.7687599999999</v>
      </c>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c r="BO145" s="1"/>
      <c r="BP145" s="1"/>
      <c r="BQ145" s="1"/>
      <c r="BR145" s="1"/>
      <c r="BS145" s="1"/>
      <c r="BT145" s="1"/>
      <c r="BU145" s="1"/>
      <c r="BV145" s="1"/>
      <c r="BW145" s="1"/>
      <c r="BX145" s="1"/>
      <c r="BY145" s="1"/>
      <c r="BZ145" s="1"/>
      <c r="CA145" s="1"/>
      <c r="CB145" s="1"/>
      <c r="CC145" s="1"/>
      <c r="CD145" s="1"/>
      <c r="CE145" s="1"/>
      <c r="CF145" s="1"/>
      <c r="CG145" s="1"/>
      <c r="CH145" s="1"/>
      <c r="CI145" s="1"/>
      <c r="CJ145" s="1"/>
      <c r="CK145" s="1"/>
      <c r="CL145" s="1"/>
      <c r="CM145" s="1"/>
      <c r="CN145" s="1"/>
      <c r="CO145" s="1"/>
      <c r="CP145" s="1"/>
      <c r="CQ145" s="1"/>
      <c r="CR145" s="1"/>
      <c r="CS145" s="1"/>
      <c r="CT145" s="1"/>
      <c r="CU145" s="1"/>
      <c r="CV145" s="1"/>
      <c r="CW145" s="1"/>
      <c r="CX145" s="1"/>
      <c r="CY145" s="1"/>
      <c r="CZ145" s="1"/>
      <c r="DA145" s="1"/>
      <c r="DB145" s="1"/>
      <c r="DC145" s="1"/>
      <c r="DD145" s="1"/>
      <c r="DE145" s="1"/>
      <c r="DF145" s="1"/>
      <c r="DG145" s="1"/>
      <c r="DH145" s="1"/>
      <c r="DI145" s="1"/>
      <c r="DJ145" s="1"/>
      <c r="DK145" s="1"/>
      <c r="DL145" s="1"/>
      <c r="DM145" s="1"/>
      <c r="DN145" s="1"/>
      <c r="DO145" s="1"/>
      <c r="DP145" s="1"/>
      <c r="DQ145" s="1"/>
      <c r="DR145" s="1"/>
      <c r="DS145" s="1"/>
      <c r="DT145" s="1"/>
      <c r="DU145" s="1"/>
      <c r="DV145" s="1"/>
      <c r="DW145" s="1"/>
      <c r="DX145" s="1"/>
      <c r="DY145" s="1"/>
      <c r="DZ145" s="1"/>
      <c r="EA145" s="1"/>
      <c r="EB145" s="1"/>
      <c r="EC145" s="1"/>
      <c r="ED145" s="1"/>
      <c r="EE145" s="1"/>
      <c r="EF145" s="1"/>
      <c r="EG145" s="1"/>
      <c r="EH145" s="1"/>
      <c r="EI145" s="1"/>
      <c r="EJ145" s="1"/>
      <c r="EK145" s="1"/>
      <c r="EL145" s="1"/>
      <c r="EM145" s="1"/>
      <c r="EN145" s="1"/>
      <c r="EO145" s="1"/>
      <c r="EP145" s="1"/>
      <c r="EQ145" s="1"/>
      <c r="ER145" s="1"/>
      <c r="ES145" s="1"/>
      <c r="ET145" s="1"/>
      <c r="WZB145" s="1"/>
      <c r="WZC145" s="1"/>
      <c r="WZD145" s="1"/>
      <c r="WZE145" s="1"/>
      <c r="WZF145" s="1"/>
      <c r="WZG145" s="1"/>
      <c r="WZH145" s="1"/>
      <c r="WZI145" s="1"/>
      <c r="WZJ145" s="1"/>
      <c r="WZK145" s="1"/>
      <c r="WZL145" s="1"/>
      <c r="WZM145" s="1"/>
      <c r="WZN145" s="1"/>
      <c r="WZO145" s="1"/>
      <c r="WZP145" s="1"/>
      <c r="WZQ145" s="1"/>
      <c r="WZR145" s="1"/>
      <c r="WZS145" s="1"/>
      <c r="WZT145" s="1"/>
      <c r="WZU145" s="1"/>
      <c r="WZV145" s="1"/>
      <c r="WZW145" s="1"/>
      <c r="WZX145" s="1"/>
      <c r="WZY145" s="1"/>
      <c r="WZZ145" s="1"/>
      <c r="XAA145" s="1"/>
      <c r="XAB145" s="1"/>
      <c r="XAC145" s="1"/>
      <c r="XAD145" s="1"/>
      <c r="XAE145" s="1"/>
      <c r="XAF145" s="1"/>
      <c r="XAG145" s="1"/>
      <c r="XAH145" s="1"/>
      <c r="XAI145" s="1"/>
      <c r="XAJ145" s="1"/>
      <c r="XAK145" s="1"/>
      <c r="XAL145" s="1"/>
      <c r="XAM145" s="1"/>
      <c r="XAN145" s="1"/>
      <c r="XAO145" s="1"/>
      <c r="XAP145" s="1"/>
      <c r="XAQ145" s="1"/>
      <c r="XAR145" s="1"/>
      <c r="XAS145" s="1"/>
      <c r="XAT145" s="1"/>
      <c r="XAU145" s="1"/>
      <c r="XAV145" s="1"/>
      <c r="XAW145" s="1"/>
      <c r="XAX145" s="1"/>
      <c r="XAY145" s="1"/>
      <c r="XAZ145" s="1"/>
      <c r="XBA145" s="1"/>
      <c r="XBB145" s="1"/>
      <c r="XBC145" s="1"/>
      <c r="XBD145" s="1"/>
      <c r="XBE145" s="1"/>
      <c r="XBF145" s="1"/>
      <c r="XBG145" s="1"/>
      <c r="XBH145" s="1"/>
      <c r="XBI145" s="1"/>
      <c r="XBJ145" s="1"/>
      <c r="XBK145" s="1"/>
      <c r="XBL145" s="1"/>
      <c r="XBM145" s="1"/>
      <c r="XBN145" s="1"/>
      <c r="XBO145" s="1"/>
      <c r="XBP145" s="1"/>
      <c r="XBQ145" s="1"/>
      <c r="XBR145" s="1"/>
      <c r="XBS145" s="1"/>
      <c r="XBT145" s="1"/>
      <c r="XBU145" s="1"/>
      <c r="XBV145" s="1"/>
      <c r="XBW145" s="1"/>
      <c r="XBX145" s="1"/>
      <c r="XBY145" s="1"/>
      <c r="XBZ145" s="1"/>
      <c r="XCA145" s="1"/>
      <c r="XCB145" s="1"/>
      <c r="XCC145" s="1"/>
      <c r="XCD145" s="1"/>
      <c r="XCE145" s="1"/>
      <c r="XCF145" s="1"/>
      <c r="XCG145" s="1"/>
      <c r="XCH145" s="1"/>
      <c r="XCI145" s="1"/>
      <c r="XCJ145" s="1"/>
      <c r="XCK145" s="1"/>
      <c r="XCL145" s="1"/>
      <c r="XCM145" s="1"/>
      <c r="XCN145" s="1"/>
      <c r="XCO145" s="1"/>
      <c r="XCP145" s="1"/>
      <c r="XCQ145" s="1"/>
      <c r="XCR145" s="1"/>
      <c r="XCS145" s="1"/>
      <c r="XCT145" s="1"/>
      <c r="XCU145" s="1"/>
      <c r="XCV145" s="1"/>
      <c r="XCW145" s="1"/>
      <c r="XCX145" s="1"/>
      <c r="XCY145" s="1"/>
      <c r="XCZ145" s="1"/>
      <c r="XDA145" s="1"/>
      <c r="XDB145" s="1"/>
      <c r="XDC145" s="1"/>
      <c r="XDD145" s="1"/>
      <c r="XDE145" s="1"/>
      <c r="XDF145" s="1"/>
      <c r="XDG145" s="1"/>
      <c r="XDH145" s="1"/>
      <c r="XDI145" s="1"/>
      <c r="XDJ145" s="1"/>
      <c r="XDK145" s="1"/>
      <c r="XDL145" s="1"/>
      <c r="XDM145" s="1"/>
      <c r="XDN145" s="1"/>
      <c r="XDO145" s="1"/>
      <c r="XDP145" s="1"/>
      <c r="XDQ145" s="1"/>
      <c r="XDR145" s="1"/>
      <c r="XDS145" s="1"/>
      <c r="XDT145" s="1"/>
      <c r="XDU145" s="1"/>
      <c r="XDV145" s="1"/>
      <c r="XDW145" s="1"/>
      <c r="XDX145" s="1"/>
      <c r="XDY145" s="1"/>
      <c r="XDZ145" s="1"/>
      <c r="XEA145" s="1"/>
      <c r="XEB145" s="1"/>
      <c r="XEC145" s="1"/>
      <c r="XED145" s="1"/>
      <c r="XEE145" s="1"/>
      <c r="XEF145" s="1"/>
      <c r="XEG145" s="1"/>
      <c r="XEH145" s="1"/>
      <c r="XEI145" s="1"/>
      <c r="XEJ145" s="1"/>
      <c r="XEK145" s="1"/>
      <c r="XEL145" s="1"/>
      <c r="XEM145" s="1"/>
      <c r="XEN145" s="1"/>
      <c r="XEO145" s="1"/>
      <c r="XEP145" s="1"/>
      <c r="XEQ145" s="1"/>
      <c r="XER145" s="1"/>
      <c r="XES145" s="1"/>
      <c r="XET145" s="1"/>
      <c r="XEU145" s="1"/>
      <c r="XEV145" s="1"/>
      <c r="XEW145" s="1"/>
      <c r="XEX145" s="1"/>
      <c r="XEY145" s="1"/>
      <c r="XEZ145" s="1"/>
      <c r="XFA145" s="1"/>
      <c r="XFB145" s="1"/>
      <c r="XFC145" s="1"/>
    </row>
    <row r="146" spans="1:150 16226:16383" s="3" customFormat="1" ht="69" customHeight="1" x14ac:dyDescent="0.3">
      <c r="A146" s="84">
        <v>3</v>
      </c>
      <c r="B146" s="84"/>
      <c r="C146" s="51" t="s">
        <v>304</v>
      </c>
      <c r="D146" s="51" t="s">
        <v>351</v>
      </c>
      <c r="E146" s="6">
        <f>((245.71+90.35))*(10.764)</f>
        <v>3617.3498399999999</v>
      </c>
      <c r="F146" s="6">
        <v>0</v>
      </c>
      <c r="G146" s="6">
        <v>0</v>
      </c>
      <c r="H146" s="6">
        <f t="shared" si="18"/>
        <v>3617.3498399999999</v>
      </c>
      <c r="I146" s="1"/>
      <c r="J146" s="1"/>
      <c r="K146" s="1"/>
      <c r="L146" s="1"/>
      <c r="M146" s="1"/>
      <c r="N146" s="1"/>
      <c r="O146" s="1"/>
      <c r="P146" s="1"/>
      <c r="Q146" s="1"/>
      <c r="R146" s="1"/>
      <c r="S146" s="1"/>
      <c r="T146" s="1"/>
      <c r="U146" s="1"/>
      <c r="V146" s="1"/>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c r="BF146" s="1"/>
      <c r="BG146" s="1"/>
      <c r="BH146" s="1"/>
      <c r="BI146" s="1"/>
      <c r="BJ146" s="1"/>
      <c r="BK146" s="1"/>
      <c r="BL146" s="1"/>
      <c r="BM146" s="1"/>
      <c r="BN146" s="1"/>
      <c r="BO146" s="1"/>
      <c r="BP146" s="1"/>
      <c r="BQ146" s="1"/>
      <c r="BR146" s="1"/>
      <c r="BS146" s="1"/>
      <c r="BT146" s="1"/>
      <c r="BU146" s="1"/>
      <c r="BV146" s="1"/>
      <c r="BW146" s="1"/>
      <c r="BX146" s="1"/>
      <c r="BY146" s="1"/>
      <c r="BZ146" s="1"/>
      <c r="CA146" s="1"/>
      <c r="CB146" s="1"/>
      <c r="CC146" s="1"/>
      <c r="CD146" s="1"/>
      <c r="CE146" s="1"/>
      <c r="CF146" s="1"/>
      <c r="CG146" s="1"/>
      <c r="CH146" s="1"/>
      <c r="CI146" s="1"/>
      <c r="CJ146" s="1"/>
      <c r="CK146" s="1"/>
      <c r="CL146" s="1"/>
      <c r="CM146" s="1"/>
      <c r="CN146" s="1"/>
      <c r="CO146" s="1"/>
      <c r="CP146" s="1"/>
      <c r="CQ146" s="1"/>
      <c r="CR146" s="1"/>
      <c r="CS146" s="1"/>
      <c r="CT146" s="1"/>
      <c r="CU146" s="1"/>
      <c r="CV146" s="1"/>
      <c r="CW146" s="1"/>
      <c r="CX146" s="1"/>
      <c r="CY146" s="1"/>
      <c r="CZ146" s="1"/>
      <c r="DA146" s="1"/>
      <c r="DB146" s="1"/>
      <c r="DC146" s="1"/>
      <c r="DD146" s="1"/>
      <c r="DE146" s="1"/>
      <c r="DF146" s="1"/>
      <c r="DG146" s="1"/>
      <c r="DH146" s="1"/>
      <c r="DI146" s="1"/>
      <c r="DJ146" s="1"/>
      <c r="DK146" s="1"/>
      <c r="DL146" s="1"/>
      <c r="DM146" s="1"/>
      <c r="DN146" s="1"/>
      <c r="DO146" s="1"/>
      <c r="DP146" s="1"/>
      <c r="DQ146" s="1"/>
      <c r="DR146" s="1"/>
      <c r="DS146" s="1"/>
      <c r="DT146" s="1"/>
      <c r="DU146" s="1"/>
      <c r="DV146" s="1"/>
      <c r="DW146" s="1"/>
      <c r="DX146" s="1"/>
      <c r="DY146" s="1"/>
      <c r="DZ146" s="1"/>
      <c r="EA146" s="1"/>
      <c r="EB146" s="1"/>
      <c r="EC146" s="1"/>
      <c r="ED146" s="1"/>
      <c r="EE146" s="1"/>
      <c r="EF146" s="1"/>
      <c r="EG146" s="1"/>
      <c r="EH146" s="1"/>
      <c r="EI146" s="1"/>
      <c r="EJ146" s="1"/>
      <c r="EK146" s="1"/>
      <c r="EL146" s="1"/>
      <c r="EM146" s="1"/>
      <c r="EN146" s="1"/>
      <c r="EO146" s="1"/>
      <c r="EP146" s="1"/>
      <c r="EQ146" s="1"/>
      <c r="ER146" s="1"/>
      <c r="ES146" s="1"/>
      <c r="ET146" s="1"/>
      <c r="WZB146" s="1"/>
      <c r="WZC146" s="1"/>
      <c r="WZD146" s="1"/>
      <c r="WZE146" s="1"/>
      <c r="WZF146" s="1"/>
      <c r="WZG146" s="1"/>
      <c r="WZH146" s="1"/>
      <c r="WZI146" s="1"/>
      <c r="WZJ146" s="1"/>
      <c r="WZK146" s="1"/>
      <c r="WZL146" s="1"/>
      <c r="WZM146" s="1"/>
      <c r="WZN146" s="1"/>
      <c r="WZO146" s="1"/>
      <c r="WZP146" s="1"/>
      <c r="WZQ146" s="1"/>
      <c r="WZR146" s="1"/>
      <c r="WZS146" s="1"/>
      <c r="WZT146" s="1"/>
      <c r="WZU146" s="1"/>
      <c r="WZV146" s="1"/>
      <c r="WZW146" s="1"/>
      <c r="WZX146" s="1"/>
      <c r="WZY146" s="1"/>
      <c r="WZZ146" s="1"/>
      <c r="XAA146" s="1"/>
      <c r="XAB146" s="1"/>
      <c r="XAC146" s="1"/>
      <c r="XAD146" s="1"/>
      <c r="XAE146" s="1"/>
      <c r="XAF146" s="1"/>
      <c r="XAG146" s="1"/>
      <c r="XAH146" s="1"/>
      <c r="XAI146" s="1"/>
      <c r="XAJ146" s="1"/>
      <c r="XAK146" s="1"/>
      <c r="XAL146" s="1"/>
      <c r="XAM146" s="1"/>
      <c r="XAN146" s="1"/>
      <c r="XAO146" s="1"/>
      <c r="XAP146" s="1"/>
      <c r="XAQ146" s="1"/>
      <c r="XAR146" s="1"/>
      <c r="XAS146" s="1"/>
      <c r="XAT146" s="1"/>
      <c r="XAU146" s="1"/>
      <c r="XAV146" s="1"/>
      <c r="XAW146" s="1"/>
      <c r="XAX146" s="1"/>
      <c r="XAY146" s="1"/>
      <c r="XAZ146" s="1"/>
      <c r="XBA146" s="1"/>
      <c r="XBB146" s="1"/>
      <c r="XBC146" s="1"/>
      <c r="XBD146" s="1"/>
      <c r="XBE146" s="1"/>
      <c r="XBF146" s="1"/>
      <c r="XBG146" s="1"/>
      <c r="XBH146" s="1"/>
      <c r="XBI146" s="1"/>
      <c r="XBJ146" s="1"/>
      <c r="XBK146" s="1"/>
      <c r="XBL146" s="1"/>
      <c r="XBM146" s="1"/>
      <c r="XBN146" s="1"/>
      <c r="XBO146" s="1"/>
      <c r="XBP146" s="1"/>
      <c r="XBQ146" s="1"/>
      <c r="XBR146" s="1"/>
      <c r="XBS146" s="1"/>
      <c r="XBT146" s="1"/>
      <c r="XBU146" s="1"/>
      <c r="XBV146" s="1"/>
      <c r="XBW146" s="1"/>
      <c r="XBX146" s="1"/>
      <c r="XBY146" s="1"/>
      <c r="XBZ146" s="1"/>
      <c r="XCA146" s="1"/>
      <c r="XCB146" s="1"/>
      <c r="XCC146" s="1"/>
      <c r="XCD146" s="1"/>
      <c r="XCE146" s="1"/>
      <c r="XCF146" s="1"/>
      <c r="XCG146" s="1"/>
      <c r="XCH146" s="1"/>
      <c r="XCI146" s="1"/>
      <c r="XCJ146" s="1"/>
      <c r="XCK146" s="1"/>
      <c r="XCL146" s="1"/>
      <c r="XCM146" s="1"/>
      <c r="XCN146" s="1"/>
      <c r="XCO146" s="1"/>
      <c r="XCP146" s="1"/>
      <c r="XCQ146" s="1"/>
      <c r="XCR146" s="1"/>
      <c r="XCS146" s="1"/>
      <c r="XCT146" s="1"/>
      <c r="XCU146" s="1"/>
      <c r="XCV146" s="1"/>
      <c r="XCW146" s="1"/>
      <c r="XCX146" s="1"/>
      <c r="XCY146" s="1"/>
      <c r="XCZ146" s="1"/>
      <c r="XDA146" s="1"/>
      <c r="XDB146" s="1"/>
      <c r="XDC146" s="1"/>
      <c r="XDD146" s="1"/>
      <c r="XDE146" s="1"/>
      <c r="XDF146" s="1"/>
      <c r="XDG146" s="1"/>
      <c r="XDH146" s="1"/>
      <c r="XDI146" s="1"/>
      <c r="XDJ146" s="1"/>
      <c r="XDK146" s="1"/>
      <c r="XDL146" s="1"/>
      <c r="XDM146" s="1"/>
      <c r="XDN146" s="1"/>
      <c r="XDO146" s="1"/>
      <c r="XDP146" s="1"/>
      <c r="XDQ146" s="1"/>
      <c r="XDR146" s="1"/>
      <c r="XDS146" s="1"/>
      <c r="XDT146" s="1"/>
      <c r="XDU146" s="1"/>
      <c r="XDV146" s="1"/>
      <c r="XDW146" s="1"/>
      <c r="XDX146" s="1"/>
      <c r="XDY146" s="1"/>
      <c r="XDZ146" s="1"/>
      <c r="XEA146" s="1"/>
      <c r="XEB146" s="1"/>
      <c r="XEC146" s="1"/>
      <c r="XED146" s="1"/>
      <c r="XEE146" s="1"/>
      <c r="XEF146" s="1"/>
      <c r="XEG146" s="1"/>
      <c r="XEH146" s="1"/>
      <c r="XEI146" s="1"/>
      <c r="XEJ146" s="1"/>
      <c r="XEK146" s="1"/>
      <c r="XEL146" s="1"/>
      <c r="XEM146" s="1"/>
      <c r="XEN146" s="1"/>
      <c r="XEO146" s="1"/>
      <c r="XEP146" s="1"/>
      <c r="XEQ146" s="1"/>
      <c r="XER146" s="1"/>
      <c r="XES146" s="1"/>
      <c r="XET146" s="1"/>
      <c r="XEU146" s="1"/>
      <c r="XEV146" s="1"/>
      <c r="XEW146" s="1"/>
      <c r="XEX146" s="1"/>
      <c r="XEY146" s="1"/>
      <c r="XEZ146" s="1"/>
      <c r="XFA146" s="1"/>
      <c r="XFB146" s="1"/>
      <c r="XFC146" s="1"/>
    </row>
    <row r="147" spans="1:150 16226:16383" s="3" customFormat="1" ht="20.25" customHeight="1" x14ac:dyDescent="0.3">
      <c r="A147" s="81" t="s">
        <v>360</v>
      </c>
      <c r="B147" s="82"/>
      <c r="C147" s="82"/>
      <c r="D147" s="82"/>
      <c r="E147" s="82"/>
      <c r="F147" s="82"/>
      <c r="G147" s="82"/>
      <c r="H147" s="83"/>
      <c r="I147" s="1"/>
      <c r="J147" s="1"/>
      <c r="K147" s="1"/>
      <c r="L147" s="1"/>
      <c r="M147" s="1"/>
      <c r="N147" s="1"/>
      <c r="O147" s="1"/>
      <c r="P147" s="1"/>
      <c r="Q147" s="1"/>
      <c r="R147" s="1"/>
      <c r="S147" s="1"/>
      <c r="T147" s="1"/>
      <c r="U147" s="1"/>
      <c r="V147" s="1"/>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c r="BF147" s="1"/>
      <c r="BG147" s="1"/>
      <c r="BH147" s="1"/>
      <c r="BI147" s="1"/>
      <c r="BJ147" s="1"/>
      <c r="BK147" s="1"/>
      <c r="BL147" s="1"/>
      <c r="BM147" s="1"/>
      <c r="BN147" s="1"/>
      <c r="BO147" s="1"/>
      <c r="BP147" s="1"/>
      <c r="BQ147" s="1"/>
      <c r="BR147" s="1"/>
      <c r="BS147" s="1"/>
      <c r="BT147" s="1"/>
      <c r="BU147" s="1"/>
      <c r="BV147" s="1"/>
      <c r="BW147" s="1"/>
      <c r="BX147" s="1"/>
      <c r="BY147" s="1"/>
      <c r="BZ147" s="1"/>
      <c r="CA147" s="1"/>
      <c r="CB147" s="1"/>
      <c r="CC147" s="1"/>
      <c r="CD147" s="1"/>
      <c r="CE147" s="1"/>
      <c r="CF147" s="1"/>
      <c r="CG147" s="1"/>
      <c r="CH147" s="1"/>
      <c r="CI147" s="1"/>
      <c r="CJ147" s="1"/>
      <c r="CK147" s="1"/>
      <c r="CL147" s="1"/>
      <c r="CM147" s="1"/>
      <c r="CN147" s="1"/>
      <c r="CO147" s="1"/>
      <c r="CP147" s="1"/>
      <c r="CQ147" s="1"/>
      <c r="CR147" s="1"/>
      <c r="CS147" s="1"/>
      <c r="CT147" s="1"/>
      <c r="CU147" s="1"/>
      <c r="CV147" s="1"/>
      <c r="CW147" s="1"/>
      <c r="CX147" s="1"/>
      <c r="CY147" s="1"/>
      <c r="CZ147" s="1"/>
      <c r="DA147" s="1"/>
      <c r="DB147" s="1"/>
      <c r="DC147" s="1"/>
      <c r="DD147" s="1"/>
      <c r="DE147" s="1"/>
      <c r="DF147" s="1"/>
      <c r="DG147" s="1"/>
      <c r="DH147" s="1"/>
      <c r="DI147" s="1"/>
      <c r="DJ147" s="1"/>
      <c r="DK147" s="1"/>
      <c r="DL147" s="1"/>
      <c r="DM147" s="1"/>
      <c r="DN147" s="1"/>
      <c r="DO147" s="1"/>
      <c r="DP147" s="1"/>
      <c r="DQ147" s="1"/>
      <c r="DR147" s="1"/>
      <c r="DS147" s="1"/>
      <c r="DT147" s="1"/>
      <c r="DU147" s="1"/>
      <c r="DV147" s="1"/>
      <c r="DW147" s="1"/>
      <c r="DX147" s="1"/>
      <c r="DY147" s="1"/>
      <c r="DZ147" s="1"/>
      <c r="EA147" s="1"/>
      <c r="EB147" s="1"/>
      <c r="EC147" s="1"/>
      <c r="ED147" s="1"/>
      <c r="EE147" s="1"/>
      <c r="EF147" s="1"/>
      <c r="EG147" s="1"/>
      <c r="EH147" s="1"/>
      <c r="EI147" s="1"/>
      <c r="EJ147" s="1"/>
      <c r="EK147" s="1"/>
      <c r="EL147" s="1"/>
      <c r="EM147" s="1"/>
      <c r="EN147" s="1"/>
      <c r="EO147" s="1"/>
      <c r="EP147" s="1"/>
      <c r="EQ147" s="1"/>
      <c r="ER147" s="1"/>
      <c r="ES147" s="1"/>
      <c r="ET147" s="1"/>
      <c r="WZB147" s="1"/>
      <c r="WZC147" s="1"/>
      <c r="WZD147" s="1"/>
      <c r="WZE147" s="1"/>
      <c r="WZF147" s="1"/>
      <c r="WZG147" s="1"/>
      <c r="WZH147" s="1"/>
      <c r="WZI147" s="1"/>
      <c r="WZJ147" s="1"/>
      <c r="WZK147" s="1"/>
      <c r="WZL147" s="1"/>
      <c r="WZM147" s="1"/>
      <c r="WZN147" s="1"/>
      <c r="WZO147" s="1"/>
      <c r="WZP147" s="1"/>
      <c r="WZQ147" s="1"/>
      <c r="WZR147" s="1"/>
      <c r="WZS147" s="1"/>
      <c r="WZT147" s="1"/>
      <c r="WZU147" s="1"/>
      <c r="WZV147" s="1"/>
      <c r="WZW147" s="1"/>
      <c r="WZX147" s="1"/>
      <c r="WZY147" s="1"/>
      <c r="WZZ147" s="1"/>
      <c r="XAA147" s="1"/>
      <c r="XAB147" s="1"/>
      <c r="XAC147" s="1"/>
      <c r="XAD147" s="1"/>
      <c r="XAE147" s="1"/>
      <c r="XAF147" s="1"/>
      <c r="XAG147" s="1"/>
      <c r="XAH147" s="1"/>
      <c r="XAI147" s="1"/>
      <c r="XAJ147" s="1"/>
      <c r="XAK147" s="1"/>
      <c r="XAL147" s="1"/>
      <c r="XAM147" s="1"/>
      <c r="XAN147" s="1"/>
      <c r="XAO147" s="1"/>
      <c r="XAP147" s="1"/>
      <c r="XAQ147" s="1"/>
      <c r="XAR147" s="1"/>
      <c r="XAS147" s="1"/>
      <c r="XAT147" s="1"/>
      <c r="XAU147" s="1"/>
      <c r="XAV147" s="1"/>
      <c r="XAW147" s="1"/>
      <c r="XAX147" s="1"/>
      <c r="XAY147" s="1"/>
      <c r="XAZ147" s="1"/>
      <c r="XBA147" s="1"/>
      <c r="XBB147" s="1"/>
      <c r="XBC147" s="1"/>
      <c r="XBD147" s="1"/>
      <c r="XBE147" s="1"/>
      <c r="XBF147" s="1"/>
      <c r="XBG147" s="1"/>
      <c r="XBH147" s="1"/>
      <c r="XBI147" s="1"/>
      <c r="XBJ147" s="1"/>
      <c r="XBK147" s="1"/>
      <c r="XBL147" s="1"/>
      <c r="XBM147" s="1"/>
      <c r="XBN147" s="1"/>
      <c r="XBO147" s="1"/>
      <c r="XBP147" s="1"/>
      <c r="XBQ147" s="1"/>
      <c r="XBR147" s="1"/>
      <c r="XBS147" s="1"/>
      <c r="XBT147" s="1"/>
      <c r="XBU147" s="1"/>
      <c r="XBV147" s="1"/>
      <c r="XBW147" s="1"/>
      <c r="XBX147" s="1"/>
      <c r="XBY147" s="1"/>
      <c r="XBZ147" s="1"/>
      <c r="XCA147" s="1"/>
      <c r="XCB147" s="1"/>
      <c r="XCC147" s="1"/>
      <c r="XCD147" s="1"/>
      <c r="XCE147" s="1"/>
      <c r="XCF147" s="1"/>
      <c r="XCG147" s="1"/>
      <c r="XCH147" s="1"/>
      <c r="XCI147" s="1"/>
      <c r="XCJ147" s="1"/>
      <c r="XCK147" s="1"/>
      <c r="XCL147" s="1"/>
      <c r="XCM147" s="1"/>
      <c r="XCN147" s="1"/>
      <c r="XCO147" s="1"/>
      <c r="XCP147" s="1"/>
      <c r="XCQ147" s="1"/>
      <c r="XCR147" s="1"/>
      <c r="XCS147" s="1"/>
      <c r="XCT147" s="1"/>
      <c r="XCU147" s="1"/>
      <c r="XCV147" s="1"/>
      <c r="XCW147" s="1"/>
      <c r="XCX147" s="1"/>
      <c r="XCY147" s="1"/>
      <c r="XCZ147" s="1"/>
      <c r="XDA147" s="1"/>
      <c r="XDB147" s="1"/>
      <c r="XDC147" s="1"/>
      <c r="XDD147" s="1"/>
      <c r="XDE147" s="1"/>
      <c r="XDF147" s="1"/>
      <c r="XDG147" s="1"/>
      <c r="XDH147" s="1"/>
      <c r="XDI147" s="1"/>
      <c r="XDJ147" s="1"/>
      <c r="XDK147" s="1"/>
      <c r="XDL147" s="1"/>
      <c r="XDM147" s="1"/>
      <c r="XDN147" s="1"/>
      <c r="XDO147" s="1"/>
      <c r="XDP147" s="1"/>
      <c r="XDQ147" s="1"/>
      <c r="XDR147" s="1"/>
      <c r="XDS147" s="1"/>
      <c r="XDT147" s="1"/>
      <c r="XDU147" s="1"/>
      <c r="XDV147" s="1"/>
      <c r="XDW147" s="1"/>
      <c r="XDX147" s="1"/>
      <c r="XDY147" s="1"/>
      <c r="XDZ147" s="1"/>
      <c r="XEA147" s="1"/>
      <c r="XEB147" s="1"/>
      <c r="XEC147" s="1"/>
      <c r="XED147" s="1"/>
      <c r="XEE147" s="1"/>
      <c r="XEF147" s="1"/>
      <c r="XEG147" s="1"/>
      <c r="XEH147" s="1"/>
      <c r="XEI147" s="1"/>
      <c r="XEJ147" s="1"/>
      <c r="XEK147" s="1"/>
      <c r="XEL147" s="1"/>
      <c r="XEM147" s="1"/>
      <c r="XEN147" s="1"/>
      <c r="XEO147" s="1"/>
      <c r="XEP147" s="1"/>
      <c r="XEQ147" s="1"/>
      <c r="XER147" s="1"/>
      <c r="XES147" s="1"/>
      <c r="XET147" s="1"/>
      <c r="XEU147" s="1"/>
      <c r="XEV147" s="1"/>
      <c r="XEW147" s="1"/>
      <c r="XEX147" s="1"/>
      <c r="XEY147" s="1"/>
      <c r="XEZ147" s="1"/>
      <c r="XFA147" s="1"/>
      <c r="XFB147" s="1"/>
      <c r="XFC147" s="1"/>
    </row>
    <row r="148" spans="1:150 16226:16383" s="3" customFormat="1" ht="20.25" customHeight="1" x14ac:dyDescent="0.3">
      <c r="A148" s="84">
        <v>1</v>
      </c>
      <c r="B148" s="84"/>
      <c r="C148" s="51" t="s">
        <v>304</v>
      </c>
      <c r="D148" s="51" t="s">
        <v>347</v>
      </c>
      <c r="E148" s="6">
        <f>(146.51)*(10.764)</f>
        <v>1577.0336399999999</v>
      </c>
      <c r="F148" s="6">
        <v>0</v>
      </c>
      <c r="G148" s="6">
        <v>0</v>
      </c>
      <c r="H148" s="6">
        <f>E148+F148+(IF(G148&lt;101,G148,IF(G148&lt;201,G148/2,IF(G148&lt;=301,G148/3,G148/4))))</f>
        <v>1577.0336399999999</v>
      </c>
      <c r="I148" s="1"/>
      <c r="J148" s="1"/>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c r="BO148" s="1"/>
      <c r="BP148" s="1"/>
      <c r="BQ148" s="1"/>
      <c r="BR148" s="1"/>
      <c r="BS148" s="1"/>
      <c r="BT148" s="1"/>
      <c r="BU148" s="1"/>
      <c r="BV148" s="1"/>
      <c r="BW148" s="1"/>
      <c r="BX148" s="1"/>
      <c r="BY148" s="1"/>
      <c r="BZ148" s="1"/>
      <c r="CA148" s="1"/>
      <c r="CB148" s="1"/>
      <c r="CC148" s="1"/>
      <c r="CD148" s="1"/>
      <c r="CE148" s="1"/>
      <c r="CF148" s="1"/>
      <c r="CG148" s="1"/>
      <c r="CH148" s="1"/>
      <c r="CI148" s="1"/>
      <c r="CJ148" s="1"/>
      <c r="CK148" s="1"/>
      <c r="CL148" s="1"/>
      <c r="CM148" s="1"/>
      <c r="CN148" s="1"/>
      <c r="CO148" s="1"/>
      <c r="CP148" s="1"/>
      <c r="CQ148" s="1"/>
      <c r="CR148" s="1"/>
      <c r="CS148" s="1"/>
      <c r="CT148" s="1"/>
      <c r="CU148" s="1"/>
      <c r="CV148" s="1"/>
      <c r="CW148" s="1"/>
      <c r="CX148" s="1"/>
      <c r="CY148" s="1"/>
      <c r="CZ148" s="1"/>
      <c r="DA148" s="1"/>
      <c r="DB148" s="1"/>
      <c r="DC148" s="1"/>
      <c r="DD148" s="1"/>
      <c r="DE148" s="1"/>
      <c r="DF148" s="1"/>
      <c r="DG148" s="1"/>
      <c r="DH148" s="1"/>
      <c r="DI148" s="1"/>
      <c r="DJ148" s="1"/>
      <c r="DK148" s="1"/>
      <c r="DL148" s="1"/>
      <c r="DM148" s="1"/>
      <c r="DN148" s="1"/>
      <c r="DO148" s="1"/>
      <c r="DP148" s="1"/>
      <c r="DQ148" s="1"/>
      <c r="DR148" s="1"/>
      <c r="DS148" s="1"/>
      <c r="DT148" s="1"/>
      <c r="DU148" s="1"/>
      <c r="DV148" s="1"/>
      <c r="DW148" s="1"/>
      <c r="DX148" s="1"/>
      <c r="DY148" s="1"/>
      <c r="DZ148" s="1"/>
      <c r="EA148" s="1"/>
      <c r="EB148" s="1"/>
      <c r="EC148" s="1"/>
      <c r="ED148" s="1"/>
      <c r="EE148" s="1"/>
      <c r="EF148" s="1"/>
      <c r="EG148" s="1"/>
      <c r="EH148" s="1"/>
      <c r="EI148" s="1"/>
      <c r="EJ148" s="1"/>
      <c r="EK148" s="1"/>
      <c r="EL148" s="1"/>
      <c r="EM148" s="1"/>
      <c r="EN148" s="1"/>
      <c r="EO148" s="1"/>
      <c r="EP148" s="1"/>
      <c r="EQ148" s="1"/>
      <c r="ER148" s="1"/>
      <c r="ES148" s="1"/>
      <c r="ET148" s="1"/>
      <c r="WZB148" s="1"/>
      <c r="WZC148" s="1"/>
      <c r="WZD148" s="1"/>
      <c r="WZE148" s="1"/>
      <c r="WZF148" s="1"/>
      <c r="WZG148" s="1"/>
      <c r="WZH148" s="1"/>
      <c r="WZI148" s="1"/>
      <c r="WZJ148" s="1"/>
      <c r="WZK148" s="1"/>
      <c r="WZL148" s="1"/>
      <c r="WZM148" s="1"/>
      <c r="WZN148" s="1"/>
      <c r="WZO148" s="1"/>
      <c r="WZP148" s="1"/>
      <c r="WZQ148" s="1"/>
      <c r="WZR148" s="1"/>
      <c r="WZS148" s="1"/>
      <c r="WZT148" s="1"/>
      <c r="WZU148" s="1"/>
      <c r="WZV148" s="1"/>
      <c r="WZW148" s="1"/>
      <c r="WZX148" s="1"/>
      <c r="WZY148" s="1"/>
      <c r="WZZ148" s="1"/>
      <c r="XAA148" s="1"/>
      <c r="XAB148" s="1"/>
      <c r="XAC148" s="1"/>
      <c r="XAD148" s="1"/>
      <c r="XAE148" s="1"/>
      <c r="XAF148" s="1"/>
      <c r="XAG148" s="1"/>
      <c r="XAH148" s="1"/>
      <c r="XAI148" s="1"/>
      <c r="XAJ148" s="1"/>
      <c r="XAK148" s="1"/>
      <c r="XAL148" s="1"/>
      <c r="XAM148" s="1"/>
      <c r="XAN148" s="1"/>
      <c r="XAO148" s="1"/>
      <c r="XAP148" s="1"/>
      <c r="XAQ148" s="1"/>
      <c r="XAR148" s="1"/>
      <c r="XAS148" s="1"/>
      <c r="XAT148" s="1"/>
      <c r="XAU148" s="1"/>
      <c r="XAV148" s="1"/>
      <c r="XAW148" s="1"/>
      <c r="XAX148" s="1"/>
      <c r="XAY148" s="1"/>
      <c r="XAZ148" s="1"/>
      <c r="XBA148" s="1"/>
      <c r="XBB148" s="1"/>
      <c r="XBC148" s="1"/>
      <c r="XBD148" s="1"/>
      <c r="XBE148" s="1"/>
      <c r="XBF148" s="1"/>
      <c r="XBG148" s="1"/>
      <c r="XBH148" s="1"/>
      <c r="XBI148" s="1"/>
      <c r="XBJ148" s="1"/>
      <c r="XBK148" s="1"/>
      <c r="XBL148" s="1"/>
      <c r="XBM148" s="1"/>
      <c r="XBN148" s="1"/>
      <c r="XBO148" s="1"/>
      <c r="XBP148" s="1"/>
      <c r="XBQ148" s="1"/>
      <c r="XBR148" s="1"/>
      <c r="XBS148" s="1"/>
      <c r="XBT148" s="1"/>
      <c r="XBU148" s="1"/>
      <c r="XBV148" s="1"/>
      <c r="XBW148" s="1"/>
      <c r="XBX148" s="1"/>
      <c r="XBY148" s="1"/>
      <c r="XBZ148" s="1"/>
      <c r="XCA148" s="1"/>
      <c r="XCB148" s="1"/>
      <c r="XCC148" s="1"/>
      <c r="XCD148" s="1"/>
      <c r="XCE148" s="1"/>
      <c r="XCF148" s="1"/>
      <c r="XCG148" s="1"/>
      <c r="XCH148" s="1"/>
      <c r="XCI148" s="1"/>
      <c r="XCJ148" s="1"/>
      <c r="XCK148" s="1"/>
      <c r="XCL148" s="1"/>
      <c r="XCM148" s="1"/>
      <c r="XCN148" s="1"/>
      <c r="XCO148" s="1"/>
      <c r="XCP148" s="1"/>
      <c r="XCQ148" s="1"/>
      <c r="XCR148" s="1"/>
      <c r="XCS148" s="1"/>
      <c r="XCT148" s="1"/>
      <c r="XCU148" s="1"/>
      <c r="XCV148" s="1"/>
      <c r="XCW148" s="1"/>
      <c r="XCX148" s="1"/>
      <c r="XCY148" s="1"/>
      <c r="XCZ148" s="1"/>
      <c r="XDA148" s="1"/>
      <c r="XDB148" s="1"/>
      <c r="XDC148" s="1"/>
      <c r="XDD148" s="1"/>
      <c r="XDE148" s="1"/>
      <c r="XDF148" s="1"/>
      <c r="XDG148" s="1"/>
      <c r="XDH148" s="1"/>
      <c r="XDI148" s="1"/>
      <c r="XDJ148" s="1"/>
      <c r="XDK148" s="1"/>
      <c r="XDL148" s="1"/>
      <c r="XDM148" s="1"/>
      <c r="XDN148" s="1"/>
      <c r="XDO148" s="1"/>
      <c r="XDP148" s="1"/>
      <c r="XDQ148" s="1"/>
      <c r="XDR148" s="1"/>
      <c r="XDS148" s="1"/>
      <c r="XDT148" s="1"/>
      <c r="XDU148" s="1"/>
      <c r="XDV148" s="1"/>
      <c r="XDW148" s="1"/>
      <c r="XDX148" s="1"/>
      <c r="XDY148" s="1"/>
      <c r="XDZ148" s="1"/>
      <c r="XEA148" s="1"/>
      <c r="XEB148" s="1"/>
      <c r="XEC148" s="1"/>
      <c r="XED148" s="1"/>
      <c r="XEE148" s="1"/>
      <c r="XEF148" s="1"/>
      <c r="XEG148" s="1"/>
      <c r="XEH148" s="1"/>
      <c r="XEI148" s="1"/>
      <c r="XEJ148" s="1"/>
      <c r="XEK148" s="1"/>
      <c r="XEL148" s="1"/>
      <c r="XEM148" s="1"/>
      <c r="XEN148" s="1"/>
      <c r="XEO148" s="1"/>
      <c r="XEP148" s="1"/>
      <c r="XEQ148" s="1"/>
      <c r="XER148" s="1"/>
      <c r="XES148" s="1"/>
      <c r="XET148" s="1"/>
      <c r="XEU148" s="1"/>
      <c r="XEV148" s="1"/>
      <c r="XEW148" s="1"/>
      <c r="XEX148" s="1"/>
      <c r="XEY148" s="1"/>
      <c r="XEZ148" s="1"/>
      <c r="XFA148" s="1"/>
      <c r="XFB148" s="1"/>
      <c r="XFC148" s="1"/>
    </row>
    <row r="149" spans="1:150 16226:16383" s="3" customFormat="1" ht="20.25" customHeight="1" x14ac:dyDescent="0.3">
      <c r="A149" s="84">
        <v>2</v>
      </c>
      <c r="B149" s="84"/>
      <c r="C149" s="51" t="s">
        <v>304</v>
      </c>
      <c r="D149" s="51" t="s">
        <v>329</v>
      </c>
      <c r="E149" s="6">
        <f>(200.09)*(10.764)</f>
        <v>2153.7687599999999</v>
      </c>
      <c r="F149" s="6">
        <v>0</v>
      </c>
      <c r="G149" s="6">
        <v>0</v>
      </c>
      <c r="H149" s="6">
        <f t="shared" ref="H149" si="19">E149+F149+(IF(G149&lt;101,G149,IF(G149&lt;201,G149/2,IF(G149&lt;=301,G149/3,G149/4))))</f>
        <v>2153.7687599999999</v>
      </c>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c r="BO149" s="1"/>
      <c r="BP149" s="1"/>
      <c r="BQ149" s="1"/>
      <c r="BR149" s="1"/>
      <c r="BS149" s="1"/>
      <c r="BT149" s="1"/>
      <c r="BU149" s="1"/>
      <c r="BV149" s="1"/>
      <c r="BW149" s="1"/>
      <c r="BX149" s="1"/>
      <c r="BY149" s="1"/>
      <c r="BZ149" s="1"/>
      <c r="CA149" s="1"/>
      <c r="CB149" s="1"/>
      <c r="CC149" s="1"/>
      <c r="CD149" s="1"/>
      <c r="CE149" s="1"/>
      <c r="CF149" s="1"/>
      <c r="CG149" s="1"/>
      <c r="CH149" s="1"/>
      <c r="CI149" s="1"/>
      <c r="CJ149" s="1"/>
      <c r="CK149" s="1"/>
      <c r="CL149" s="1"/>
      <c r="CM149" s="1"/>
      <c r="CN149" s="1"/>
      <c r="CO149" s="1"/>
      <c r="CP149" s="1"/>
      <c r="CQ149" s="1"/>
      <c r="CR149" s="1"/>
      <c r="CS149" s="1"/>
      <c r="CT149" s="1"/>
      <c r="CU149" s="1"/>
      <c r="CV149" s="1"/>
      <c r="CW149" s="1"/>
      <c r="CX149" s="1"/>
      <c r="CY149" s="1"/>
      <c r="CZ149" s="1"/>
      <c r="DA149" s="1"/>
      <c r="DB149" s="1"/>
      <c r="DC149" s="1"/>
      <c r="DD149" s="1"/>
      <c r="DE149" s="1"/>
      <c r="DF149" s="1"/>
      <c r="DG149" s="1"/>
      <c r="DH149" s="1"/>
      <c r="DI149" s="1"/>
      <c r="DJ149" s="1"/>
      <c r="DK149" s="1"/>
      <c r="DL149" s="1"/>
      <c r="DM149" s="1"/>
      <c r="DN149" s="1"/>
      <c r="DO149" s="1"/>
      <c r="DP149" s="1"/>
      <c r="DQ149" s="1"/>
      <c r="DR149" s="1"/>
      <c r="DS149" s="1"/>
      <c r="DT149" s="1"/>
      <c r="DU149" s="1"/>
      <c r="DV149" s="1"/>
      <c r="DW149" s="1"/>
      <c r="DX149" s="1"/>
      <c r="DY149" s="1"/>
      <c r="DZ149" s="1"/>
      <c r="EA149" s="1"/>
      <c r="EB149" s="1"/>
      <c r="EC149" s="1"/>
      <c r="ED149" s="1"/>
      <c r="EE149" s="1"/>
      <c r="EF149" s="1"/>
      <c r="EG149" s="1"/>
      <c r="EH149" s="1"/>
      <c r="EI149" s="1"/>
      <c r="EJ149" s="1"/>
      <c r="EK149" s="1"/>
      <c r="EL149" s="1"/>
      <c r="EM149" s="1"/>
      <c r="EN149" s="1"/>
      <c r="EO149" s="1"/>
      <c r="EP149" s="1"/>
      <c r="EQ149" s="1"/>
      <c r="ER149" s="1"/>
      <c r="ES149" s="1"/>
      <c r="ET149" s="1"/>
      <c r="WZB149" s="1"/>
      <c r="WZC149" s="1"/>
      <c r="WZD149" s="1"/>
      <c r="WZE149" s="1"/>
      <c r="WZF149" s="1"/>
      <c r="WZG149" s="1"/>
      <c r="WZH149" s="1"/>
      <c r="WZI149" s="1"/>
      <c r="WZJ149" s="1"/>
      <c r="WZK149" s="1"/>
      <c r="WZL149" s="1"/>
      <c r="WZM149" s="1"/>
      <c r="WZN149" s="1"/>
      <c r="WZO149" s="1"/>
      <c r="WZP149" s="1"/>
      <c r="WZQ149" s="1"/>
      <c r="WZR149" s="1"/>
      <c r="WZS149" s="1"/>
      <c r="WZT149" s="1"/>
      <c r="WZU149" s="1"/>
      <c r="WZV149" s="1"/>
      <c r="WZW149" s="1"/>
      <c r="WZX149" s="1"/>
      <c r="WZY149" s="1"/>
      <c r="WZZ149" s="1"/>
      <c r="XAA149" s="1"/>
      <c r="XAB149" s="1"/>
      <c r="XAC149" s="1"/>
      <c r="XAD149" s="1"/>
      <c r="XAE149" s="1"/>
      <c r="XAF149" s="1"/>
      <c r="XAG149" s="1"/>
      <c r="XAH149" s="1"/>
      <c r="XAI149" s="1"/>
      <c r="XAJ149" s="1"/>
      <c r="XAK149" s="1"/>
      <c r="XAL149" s="1"/>
      <c r="XAM149" s="1"/>
      <c r="XAN149" s="1"/>
      <c r="XAO149" s="1"/>
      <c r="XAP149" s="1"/>
      <c r="XAQ149" s="1"/>
      <c r="XAR149" s="1"/>
      <c r="XAS149" s="1"/>
      <c r="XAT149" s="1"/>
      <c r="XAU149" s="1"/>
      <c r="XAV149" s="1"/>
      <c r="XAW149" s="1"/>
      <c r="XAX149" s="1"/>
      <c r="XAY149" s="1"/>
      <c r="XAZ149" s="1"/>
      <c r="XBA149" s="1"/>
      <c r="XBB149" s="1"/>
      <c r="XBC149" s="1"/>
      <c r="XBD149" s="1"/>
      <c r="XBE149" s="1"/>
      <c r="XBF149" s="1"/>
      <c r="XBG149" s="1"/>
      <c r="XBH149" s="1"/>
      <c r="XBI149" s="1"/>
      <c r="XBJ149" s="1"/>
      <c r="XBK149" s="1"/>
      <c r="XBL149" s="1"/>
      <c r="XBM149" s="1"/>
      <c r="XBN149" s="1"/>
      <c r="XBO149" s="1"/>
      <c r="XBP149" s="1"/>
      <c r="XBQ149" s="1"/>
      <c r="XBR149" s="1"/>
      <c r="XBS149" s="1"/>
      <c r="XBT149" s="1"/>
      <c r="XBU149" s="1"/>
      <c r="XBV149" s="1"/>
      <c r="XBW149" s="1"/>
      <c r="XBX149" s="1"/>
      <c r="XBY149" s="1"/>
      <c r="XBZ149" s="1"/>
      <c r="XCA149" s="1"/>
      <c r="XCB149" s="1"/>
      <c r="XCC149" s="1"/>
      <c r="XCD149" s="1"/>
      <c r="XCE149" s="1"/>
      <c r="XCF149" s="1"/>
      <c r="XCG149" s="1"/>
      <c r="XCH149" s="1"/>
      <c r="XCI149" s="1"/>
      <c r="XCJ149" s="1"/>
      <c r="XCK149" s="1"/>
      <c r="XCL149" s="1"/>
      <c r="XCM149" s="1"/>
      <c r="XCN149" s="1"/>
      <c r="XCO149" s="1"/>
      <c r="XCP149" s="1"/>
      <c r="XCQ149" s="1"/>
      <c r="XCR149" s="1"/>
      <c r="XCS149" s="1"/>
      <c r="XCT149" s="1"/>
      <c r="XCU149" s="1"/>
      <c r="XCV149" s="1"/>
      <c r="XCW149" s="1"/>
      <c r="XCX149" s="1"/>
      <c r="XCY149" s="1"/>
      <c r="XCZ149" s="1"/>
      <c r="XDA149" s="1"/>
      <c r="XDB149" s="1"/>
      <c r="XDC149" s="1"/>
      <c r="XDD149" s="1"/>
      <c r="XDE149" s="1"/>
      <c r="XDF149" s="1"/>
      <c r="XDG149" s="1"/>
      <c r="XDH149" s="1"/>
      <c r="XDI149" s="1"/>
      <c r="XDJ149" s="1"/>
      <c r="XDK149" s="1"/>
      <c r="XDL149" s="1"/>
      <c r="XDM149" s="1"/>
      <c r="XDN149" s="1"/>
      <c r="XDO149" s="1"/>
      <c r="XDP149" s="1"/>
      <c r="XDQ149" s="1"/>
      <c r="XDR149" s="1"/>
      <c r="XDS149" s="1"/>
      <c r="XDT149" s="1"/>
      <c r="XDU149" s="1"/>
      <c r="XDV149" s="1"/>
      <c r="XDW149" s="1"/>
      <c r="XDX149" s="1"/>
      <c r="XDY149" s="1"/>
      <c r="XDZ149" s="1"/>
      <c r="XEA149" s="1"/>
      <c r="XEB149" s="1"/>
      <c r="XEC149" s="1"/>
      <c r="XED149" s="1"/>
      <c r="XEE149" s="1"/>
      <c r="XEF149" s="1"/>
      <c r="XEG149" s="1"/>
      <c r="XEH149" s="1"/>
      <c r="XEI149" s="1"/>
      <c r="XEJ149" s="1"/>
      <c r="XEK149" s="1"/>
      <c r="XEL149" s="1"/>
      <c r="XEM149" s="1"/>
      <c r="XEN149" s="1"/>
      <c r="XEO149" s="1"/>
      <c r="XEP149" s="1"/>
      <c r="XEQ149" s="1"/>
      <c r="XER149" s="1"/>
      <c r="XES149" s="1"/>
      <c r="XET149" s="1"/>
      <c r="XEU149" s="1"/>
      <c r="XEV149" s="1"/>
      <c r="XEW149" s="1"/>
      <c r="XEX149" s="1"/>
      <c r="XEY149" s="1"/>
      <c r="XEZ149" s="1"/>
      <c r="XFA149" s="1"/>
      <c r="XFB149" s="1"/>
      <c r="XFC149" s="1"/>
    </row>
    <row r="150" spans="1:150 16226:16383" s="3" customFormat="1" ht="20.25" customHeight="1" x14ac:dyDescent="0.3">
      <c r="A150" s="84" t="s">
        <v>304</v>
      </c>
      <c r="B150" s="84"/>
      <c r="C150" s="51" t="s">
        <v>304</v>
      </c>
      <c r="D150" s="88" t="s">
        <v>331</v>
      </c>
      <c r="E150" s="89"/>
      <c r="F150" s="89"/>
      <c r="G150" s="89"/>
      <c r="H150" s="90"/>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c r="BO150" s="1"/>
      <c r="BP150" s="1"/>
      <c r="BQ150" s="1"/>
      <c r="BR150" s="1"/>
      <c r="BS150" s="1"/>
      <c r="BT150" s="1"/>
      <c r="BU150" s="1"/>
      <c r="BV150" s="1"/>
      <c r="BW150" s="1"/>
      <c r="BX150" s="1"/>
      <c r="BY150" s="1"/>
      <c r="BZ150" s="1"/>
      <c r="CA150" s="1"/>
      <c r="CB150" s="1"/>
      <c r="CC150" s="1"/>
      <c r="CD150" s="1"/>
      <c r="CE150" s="1"/>
      <c r="CF150" s="1"/>
      <c r="CG150" s="1"/>
      <c r="CH150" s="1"/>
      <c r="CI150" s="1"/>
      <c r="CJ150" s="1"/>
      <c r="CK150" s="1"/>
      <c r="CL150" s="1"/>
      <c r="CM150" s="1"/>
      <c r="CN150" s="1"/>
      <c r="CO150" s="1"/>
      <c r="CP150" s="1"/>
      <c r="CQ150" s="1"/>
      <c r="CR150" s="1"/>
      <c r="CS150" s="1"/>
      <c r="CT150" s="1"/>
      <c r="CU150" s="1"/>
      <c r="CV150" s="1"/>
      <c r="CW150" s="1"/>
      <c r="CX150" s="1"/>
      <c r="CY150" s="1"/>
      <c r="CZ150" s="1"/>
      <c r="DA150" s="1"/>
      <c r="DB150" s="1"/>
      <c r="DC150" s="1"/>
      <c r="DD150" s="1"/>
      <c r="DE150" s="1"/>
      <c r="DF150" s="1"/>
      <c r="DG150" s="1"/>
      <c r="DH150" s="1"/>
      <c r="DI150" s="1"/>
      <c r="DJ150" s="1"/>
      <c r="DK150" s="1"/>
      <c r="DL150" s="1"/>
      <c r="DM150" s="1"/>
      <c r="DN150" s="1"/>
      <c r="DO150" s="1"/>
      <c r="DP150" s="1"/>
      <c r="DQ150" s="1"/>
      <c r="DR150" s="1"/>
      <c r="DS150" s="1"/>
      <c r="DT150" s="1"/>
      <c r="DU150" s="1"/>
      <c r="DV150" s="1"/>
      <c r="DW150" s="1"/>
      <c r="DX150" s="1"/>
      <c r="DY150" s="1"/>
      <c r="DZ150" s="1"/>
      <c r="EA150" s="1"/>
      <c r="EB150" s="1"/>
      <c r="EC150" s="1"/>
      <c r="ED150" s="1"/>
      <c r="EE150" s="1"/>
      <c r="EF150" s="1"/>
      <c r="EG150" s="1"/>
      <c r="EH150" s="1"/>
      <c r="EI150" s="1"/>
      <c r="EJ150" s="1"/>
      <c r="EK150" s="1"/>
      <c r="EL150" s="1"/>
      <c r="EM150" s="1"/>
      <c r="EN150" s="1"/>
      <c r="EO150" s="1"/>
      <c r="EP150" s="1"/>
      <c r="EQ150" s="1"/>
      <c r="ER150" s="1"/>
      <c r="ES150" s="1"/>
      <c r="ET150" s="1"/>
      <c r="WZB150" s="1"/>
      <c r="WZC150" s="1"/>
      <c r="WZD150" s="1"/>
      <c r="WZE150" s="1"/>
      <c r="WZF150" s="1"/>
      <c r="WZG150" s="1"/>
      <c r="WZH150" s="1"/>
      <c r="WZI150" s="1"/>
      <c r="WZJ150" s="1"/>
      <c r="WZK150" s="1"/>
      <c r="WZL150" s="1"/>
      <c r="WZM150" s="1"/>
      <c r="WZN150" s="1"/>
      <c r="WZO150" s="1"/>
      <c r="WZP150" s="1"/>
      <c r="WZQ150" s="1"/>
      <c r="WZR150" s="1"/>
      <c r="WZS150" s="1"/>
      <c r="WZT150" s="1"/>
      <c r="WZU150" s="1"/>
      <c r="WZV150" s="1"/>
      <c r="WZW150" s="1"/>
      <c r="WZX150" s="1"/>
      <c r="WZY150" s="1"/>
      <c r="WZZ150" s="1"/>
      <c r="XAA150" s="1"/>
      <c r="XAB150" s="1"/>
      <c r="XAC150" s="1"/>
      <c r="XAD150" s="1"/>
      <c r="XAE150" s="1"/>
      <c r="XAF150" s="1"/>
      <c r="XAG150" s="1"/>
      <c r="XAH150" s="1"/>
      <c r="XAI150" s="1"/>
      <c r="XAJ150" s="1"/>
      <c r="XAK150" s="1"/>
      <c r="XAL150" s="1"/>
      <c r="XAM150" s="1"/>
      <c r="XAN150" s="1"/>
      <c r="XAO150" s="1"/>
      <c r="XAP150" s="1"/>
      <c r="XAQ150" s="1"/>
      <c r="XAR150" s="1"/>
      <c r="XAS150" s="1"/>
      <c r="XAT150" s="1"/>
      <c r="XAU150" s="1"/>
      <c r="XAV150" s="1"/>
      <c r="XAW150" s="1"/>
      <c r="XAX150" s="1"/>
      <c r="XAY150" s="1"/>
      <c r="XAZ150" s="1"/>
      <c r="XBA150" s="1"/>
      <c r="XBB150" s="1"/>
      <c r="XBC150" s="1"/>
      <c r="XBD150" s="1"/>
      <c r="XBE150" s="1"/>
      <c r="XBF150" s="1"/>
      <c r="XBG150" s="1"/>
      <c r="XBH150" s="1"/>
      <c r="XBI150" s="1"/>
      <c r="XBJ150" s="1"/>
      <c r="XBK150" s="1"/>
      <c r="XBL150" s="1"/>
      <c r="XBM150" s="1"/>
      <c r="XBN150" s="1"/>
      <c r="XBO150" s="1"/>
      <c r="XBP150" s="1"/>
      <c r="XBQ150" s="1"/>
      <c r="XBR150" s="1"/>
      <c r="XBS150" s="1"/>
      <c r="XBT150" s="1"/>
      <c r="XBU150" s="1"/>
      <c r="XBV150" s="1"/>
      <c r="XBW150" s="1"/>
      <c r="XBX150" s="1"/>
      <c r="XBY150" s="1"/>
      <c r="XBZ150" s="1"/>
      <c r="XCA150" s="1"/>
      <c r="XCB150" s="1"/>
      <c r="XCC150" s="1"/>
      <c r="XCD150" s="1"/>
      <c r="XCE150" s="1"/>
      <c r="XCF150" s="1"/>
      <c r="XCG150" s="1"/>
      <c r="XCH150" s="1"/>
      <c r="XCI150" s="1"/>
      <c r="XCJ150" s="1"/>
      <c r="XCK150" s="1"/>
      <c r="XCL150" s="1"/>
      <c r="XCM150" s="1"/>
      <c r="XCN150" s="1"/>
      <c r="XCO150" s="1"/>
      <c r="XCP150" s="1"/>
      <c r="XCQ150" s="1"/>
      <c r="XCR150" s="1"/>
      <c r="XCS150" s="1"/>
      <c r="XCT150" s="1"/>
      <c r="XCU150" s="1"/>
      <c r="XCV150" s="1"/>
      <c r="XCW150" s="1"/>
      <c r="XCX150" s="1"/>
      <c r="XCY150" s="1"/>
      <c r="XCZ150" s="1"/>
      <c r="XDA150" s="1"/>
      <c r="XDB150" s="1"/>
      <c r="XDC150" s="1"/>
      <c r="XDD150" s="1"/>
      <c r="XDE150" s="1"/>
      <c r="XDF150" s="1"/>
      <c r="XDG150" s="1"/>
      <c r="XDH150" s="1"/>
      <c r="XDI150" s="1"/>
      <c r="XDJ150" s="1"/>
      <c r="XDK150" s="1"/>
      <c r="XDL150" s="1"/>
      <c r="XDM150" s="1"/>
      <c r="XDN150" s="1"/>
      <c r="XDO150" s="1"/>
      <c r="XDP150" s="1"/>
      <c r="XDQ150" s="1"/>
      <c r="XDR150" s="1"/>
      <c r="XDS150" s="1"/>
      <c r="XDT150" s="1"/>
      <c r="XDU150" s="1"/>
      <c r="XDV150" s="1"/>
      <c r="XDW150" s="1"/>
      <c r="XDX150" s="1"/>
      <c r="XDY150" s="1"/>
      <c r="XDZ150" s="1"/>
      <c r="XEA150" s="1"/>
      <c r="XEB150" s="1"/>
      <c r="XEC150" s="1"/>
      <c r="XED150" s="1"/>
      <c r="XEE150" s="1"/>
      <c r="XEF150" s="1"/>
      <c r="XEG150" s="1"/>
      <c r="XEH150" s="1"/>
      <c r="XEI150" s="1"/>
      <c r="XEJ150" s="1"/>
      <c r="XEK150" s="1"/>
      <c r="XEL150" s="1"/>
      <c r="XEM150" s="1"/>
      <c r="XEN150" s="1"/>
      <c r="XEO150" s="1"/>
      <c r="XEP150" s="1"/>
      <c r="XEQ150" s="1"/>
      <c r="XER150" s="1"/>
      <c r="XES150" s="1"/>
      <c r="XET150" s="1"/>
      <c r="XEU150" s="1"/>
      <c r="XEV150" s="1"/>
      <c r="XEW150" s="1"/>
      <c r="XEX150" s="1"/>
      <c r="XEY150" s="1"/>
      <c r="XEZ150" s="1"/>
      <c r="XFA150" s="1"/>
      <c r="XFB150" s="1"/>
      <c r="XFC150" s="1"/>
    </row>
    <row r="151" spans="1:150 16226:16383" s="3" customFormat="1" ht="18" customHeight="1" x14ac:dyDescent="0.3">
      <c r="A151" s="84">
        <v>3</v>
      </c>
      <c r="B151" s="84"/>
      <c r="C151" s="51" t="s">
        <v>304</v>
      </c>
      <c r="D151" s="88" t="s">
        <v>350</v>
      </c>
      <c r="E151" s="89"/>
      <c r="F151" s="89"/>
      <c r="G151" s="89"/>
      <c r="H151" s="90"/>
      <c r="I151" s="1">
        <f>1</f>
        <v>1</v>
      </c>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c r="BO151" s="1"/>
      <c r="BP151" s="1"/>
      <c r="BQ151" s="1"/>
      <c r="BR151" s="1"/>
      <c r="BS151" s="1"/>
      <c r="BT151" s="1"/>
      <c r="BU151" s="1"/>
      <c r="BV151" s="1"/>
      <c r="BW151" s="1"/>
      <c r="BX151" s="1"/>
      <c r="BY151" s="1"/>
      <c r="BZ151" s="1"/>
      <c r="CA151" s="1"/>
      <c r="CB151" s="1"/>
      <c r="CC151" s="1"/>
      <c r="CD151" s="1"/>
      <c r="CE151" s="1"/>
      <c r="CF151" s="1"/>
      <c r="CG151" s="1"/>
      <c r="CH151" s="1"/>
      <c r="CI151" s="1"/>
      <c r="CJ151" s="1"/>
      <c r="CK151" s="1"/>
      <c r="CL151" s="1"/>
      <c r="CM151" s="1"/>
      <c r="CN151" s="1"/>
      <c r="CO151" s="1"/>
      <c r="CP151" s="1"/>
      <c r="CQ151" s="1"/>
      <c r="CR151" s="1"/>
      <c r="CS151" s="1"/>
      <c r="CT151" s="1"/>
      <c r="CU151" s="1"/>
      <c r="CV151" s="1"/>
      <c r="CW151" s="1"/>
      <c r="CX151" s="1"/>
      <c r="CY151" s="1"/>
      <c r="CZ151" s="1"/>
      <c r="DA151" s="1"/>
      <c r="DB151" s="1"/>
      <c r="DC151" s="1"/>
      <c r="DD151" s="1"/>
      <c r="DE151" s="1"/>
      <c r="DF151" s="1"/>
      <c r="DG151" s="1"/>
      <c r="DH151" s="1"/>
      <c r="DI151" s="1"/>
      <c r="DJ151" s="1"/>
      <c r="DK151" s="1"/>
      <c r="DL151" s="1"/>
      <c r="DM151" s="1"/>
      <c r="DN151" s="1"/>
      <c r="DO151" s="1"/>
      <c r="DP151" s="1"/>
      <c r="DQ151" s="1"/>
      <c r="DR151" s="1"/>
      <c r="DS151" s="1"/>
      <c r="DT151" s="1"/>
      <c r="DU151" s="1"/>
      <c r="DV151" s="1"/>
      <c r="DW151" s="1"/>
      <c r="DX151" s="1"/>
      <c r="DY151" s="1"/>
      <c r="DZ151" s="1"/>
      <c r="EA151" s="1"/>
      <c r="EB151" s="1"/>
      <c r="EC151" s="1"/>
      <c r="ED151" s="1"/>
      <c r="EE151" s="1"/>
      <c r="EF151" s="1"/>
      <c r="EG151" s="1"/>
      <c r="EH151" s="1"/>
      <c r="EI151" s="1"/>
      <c r="EJ151" s="1"/>
      <c r="EK151" s="1"/>
      <c r="EL151" s="1"/>
      <c r="EM151" s="1"/>
      <c r="EN151" s="1"/>
      <c r="EO151" s="1"/>
      <c r="EP151" s="1"/>
      <c r="EQ151" s="1"/>
      <c r="ER151" s="1"/>
      <c r="ES151" s="1"/>
      <c r="ET151" s="1"/>
      <c r="WZB151" s="1"/>
      <c r="WZC151" s="1"/>
      <c r="WZD151" s="1"/>
      <c r="WZE151" s="1"/>
      <c r="WZF151" s="1"/>
      <c r="WZG151" s="1"/>
      <c r="WZH151" s="1"/>
      <c r="WZI151" s="1"/>
      <c r="WZJ151" s="1"/>
      <c r="WZK151" s="1"/>
      <c r="WZL151" s="1"/>
      <c r="WZM151" s="1"/>
      <c r="WZN151" s="1"/>
      <c r="WZO151" s="1"/>
      <c r="WZP151" s="1"/>
      <c r="WZQ151" s="1"/>
      <c r="WZR151" s="1"/>
      <c r="WZS151" s="1"/>
      <c r="WZT151" s="1"/>
      <c r="WZU151" s="1"/>
      <c r="WZV151" s="1"/>
      <c r="WZW151" s="1"/>
      <c r="WZX151" s="1"/>
      <c r="WZY151" s="1"/>
      <c r="WZZ151" s="1"/>
      <c r="XAA151" s="1"/>
      <c r="XAB151" s="1"/>
      <c r="XAC151" s="1"/>
      <c r="XAD151" s="1"/>
      <c r="XAE151" s="1"/>
      <c r="XAF151" s="1"/>
      <c r="XAG151" s="1"/>
      <c r="XAH151" s="1"/>
      <c r="XAI151" s="1"/>
      <c r="XAJ151" s="1"/>
      <c r="XAK151" s="1"/>
      <c r="XAL151" s="1"/>
      <c r="XAM151" s="1"/>
      <c r="XAN151" s="1"/>
      <c r="XAO151" s="1"/>
      <c r="XAP151" s="1"/>
      <c r="XAQ151" s="1"/>
      <c r="XAR151" s="1"/>
      <c r="XAS151" s="1"/>
      <c r="XAT151" s="1"/>
      <c r="XAU151" s="1"/>
      <c r="XAV151" s="1"/>
      <c r="XAW151" s="1"/>
      <c r="XAX151" s="1"/>
      <c r="XAY151" s="1"/>
      <c r="XAZ151" s="1"/>
      <c r="XBA151" s="1"/>
      <c r="XBB151" s="1"/>
      <c r="XBC151" s="1"/>
      <c r="XBD151" s="1"/>
      <c r="XBE151" s="1"/>
      <c r="XBF151" s="1"/>
      <c r="XBG151" s="1"/>
      <c r="XBH151" s="1"/>
      <c r="XBI151" s="1"/>
      <c r="XBJ151" s="1"/>
      <c r="XBK151" s="1"/>
      <c r="XBL151" s="1"/>
      <c r="XBM151" s="1"/>
      <c r="XBN151" s="1"/>
      <c r="XBO151" s="1"/>
      <c r="XBP151" s="1"/>
      <c r="XBQ151" s="1"/>
      <c r="XBR151" s="1"/>
      <c r="XBS151" s="1"/>
      <c r="XBT151" s="1"/>
      <c r="XBU151" s="1"/>
      <c r="XBV151" s="1"/>
      <c r="XBW151" s="1"/>
      <c r="XBX151" s="1"/>
      <c r="XBY151" s="1"/>
      <c r="XBZ151" s="1"/>
      <c r="XCA151" s="1"/>
      <c r="XCB151" s="1"/>
      <c r="XCC151" s="1"/>
      <c r="XCD151" s="1"/>
      <c r="XCE151" s="1"/>
      <c r="XCF151" s="1"/>
      <c r="XCG151" s="1"/>
      <c r="XCH151" s="1"/>
      <c r="XCI151" s="1"/>
      <c r="XCJ151" s="1"/>
      <c r="XCK151" s="1"/>
      <c r="XCL151" s="1"/>
      <c r="XCM151" s="1"/>
      <c r="XCN151" s="1"/>
      <c r="XCO151" s="1"/>
      <c r="XCP151" s="1"/>
      <c r="XCQ151" s="1"/>
      <c r="XCR151" s="1"/>
      <c r="XCS151" s="1"/>
      <c r="XCT151" s="1"/>
      <c r="XCU151" s="1"/>
      <c r="XCV151" s="1"/>
      <c r="XCW151" s="1"/>
      <c r="XCX151" s="1"/>
      <c r="XCY151" s="1"/>
      <c r="XCZ151" s="1"/>
      <c r="XDA151" s="1"/>
      <c r="XDB151" s="1"/>
      <c r="XDC151" s="1"/>
      <c r="XDD151" s="1"/>
      <c r="XDE151" s="1"/>
      <c r="XDF151" s="1"/>
      <c r="XDG151" s="1"/>
      <c r="XDH151" s="1"/>
      <c r="XDI151" s="1"/>
      <c r="XDJ151" s="1"/>
      <c r="XDK151" s="1"/>
      <c r="XDL151" s="1"/>
      <c r="XDM151" s="1"/>
      <c r="XDN151" s="1"/>
      <c r="XDO151" s="1"/>
      <c r="XDP151" s="1"/>
      <c r="XDQ151" s="1"/>
      <c r="XDR151" s="1"/>
      <c r="XDS151" s="1"/>
      <c r="XDT151" s="1"/>
      <c r="XDU151" s="1"/>
      <c r="XDV151" s="1"/>
      <c r="XDW151" s="1"/>
      <c r="XDX151" s="1"/>
      <c r="XDY151" s="1"/>
      <c r="XDZ151" s="1"/>
      <c r="XEA151" s="1"/>
      <c r="XEB151" s="1"/>
      <c r="XEC151" s="1"/>
      <c r="XED151" s="1"/>
      <c r="XEE151" s="1"/>
      <c r="XEF151" s="1"/>
      <c r="XEG151" s="1"/>
      <c r="XEH151" s="1"/>
      <c r="XEI151" s="1"/>
      <c r="XEJ151" s="1"/>
      <c r="XEK151" s="1"/>
      <c r="XEL151" s="1"/>
      <c r="XEM151" s="1"/>
      <c r="XEN151" s="1"/>
      <c r="XEO151" s="1"/>
      <c r="XEP151" s="1"/>
      <c r="XEQ151" s="1"/>
      <c r="XER151" s="1"/>
      <c r="XES151" s="1"/>
      <c r="XET151" s="1"/>
      <c r="XEU151" s="1"/>
      <c r="XEV151" s="1"/>
      <c r="XEW151" s="1"/>
      <c r="XEX151" s="1"/>
      <c r="XEY151" s="1"/>
      <c r="XEZ151" s="1"/>
      <c r="XFA151" s="1"/>
      <c r="XFB151" s="1"/>
      <c r="XFC151" s="1"/>
    </row>
    <row r="152" spans="1:150 16226:16383" s="3" customFormat="1" ht="21" x14ac:dyDescent="0.3">
      <c r="A152" s="81" t="s">
        <v>359</v>
      </c>
      <c r="B152" s="82"/>
      <c r="C152" s="82"/>
      <c r="D152" s="82"/>
      <c r="E152" s="82"/>
      <c r="F152" s="82"/>
      <c r="G152" s="82"/>
      <c r="H152" s="83"/>
      <c r="I152" s="1">
        <f>15</f>
        <v>15</v>
      </c>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c r="BO152" s="1"/>
      <c r="BP152" s="1"/>
      <c r="BQ152" s="1"/>
      <c r="BR152" s="1"/>
      <c r="BS152" s="1"/>
      <c r="BT152" s="1"/>
      <c r="BU152" s="1"/>
      <c r="BV152" s="1"/>
      <c r="BW152" s="1"/>
      <c r="BX152" s="1"/>
      <c r="BY152" s="1"/>
      <c r="BZ152" s="1"/>
      <c r="CA152" s="1"/>
      <c r="CB152" s="1"/>
      <c r="CC152" s="1"/>
      <c r="CD152" s="1"/>
      <c r="CE152" s="1"/>
      <c r="CF152" s="1"/>
      <c r="CG152" s="1"/>
      <c r="CH152" s="1"/>
      <c r="CI152" s="1"/>
      <c r="CJ152" s="1"/>
      <c r="CK152" s="1"/>
      <c r="CL152" s="1"/>
      <c r="CM152" s="1"/>
      <c r="CN152" s="1"/>
      <c r="CO152" s="1"/>
      <c r="CP152" s="1"/>
      <c r="CQ152" s="1"/>
      <c r="CR152" s="1"/>
      <c r="CS152" s="1"/>
      <c r="CT152" s="1"/>
      <c r="CU152" s="1"/>
      <c r="CV152" s="1"/>
      <c r="CW152" s="1"/>
      <c r="CX152" s="1"/>
      <c r="CY152" s="1"/>
      <c r="CZ152" s="1"/>
      <c r="DA152" s="1"/>
      <c r="DB152" s="1"/>
      <c r="DC152" s="1"/>
      <c r="DD152" s="1"/>
      <c r="DE152" s="1"/>
      <c r="DF152" s="1"/>
      <c r="DG152" s="1"/>
      <c r="DH152" s="1"/>
      <c r="DI152" s="1"/>
      <c r="DJ152" s="1"/>
      <c r="DK152" s="1"/>
      <c r="DL152" s="1"/>
      <c r="DM152" s="1"/>
      <c r="DN152" s="1"/>
      <c r="DO152" s="1"/>
      <c r="DP152" s="1"/>
      <c r="DQ152" s="1"/>
      <c r="DR152" s="1"/>
      <c r="DS152" s="1"/>
      <c r="DT152" s="1"/>
      <c r="DU152" s="1"/>
      <c r="DV152" s="1"/>
      <c r="DW152" s="1"/>
      <c r="DX152" s="1"/>
      <c r="DY152" s="1"/>
      <c r="DZ152" s="1"/>
      <c r="EA152" s="1"/>
      <c r="EB152" s="1"/>
      <c r="EC152" s="1"/>
      <c r="ED152" s="1"/>
      <c r="EE152" s="1"/>
      <c r="EF152" s="1"/>
      <c r="EG152" s="1"/>
      <c r="EH152" s="1"/>
      <c r="EI152" s="1"/>
      <c r="EJ152" s="1"/>
      <c r="EK152" s="1"/>
      <c r="EL152" s="1"/>
      <c r="EM152" s="1"/>
      <c r="EN152" s="1"/>
      <c r="EO152" s="1"/>
      <c r="EP152" s="1"/>
      <c r="EQ152" s="1"/>
      <c r="ER152" s="1"/>
      <c r="ES152" s="1"/>
      <c r="ET152" s="1"/>
      <c r="WZB152" s="1"/>
      <c r="WZC152" s="1"/>
      <c r="WZD152" s="1"/>
      <c r="WZE152" s="1"/>
      <c r="WZF152" s="1"/>
      <c r="WZG152" s="1"/>
      <c r="WZH152" s="1"/>
      <c r="WZI152" s="1"/>
      <c r="WZJ152" s="1"/>
      <c r="WZK152" s="1"/>
      <c r="WZL152" s="1"/>
      <c r="WZM152" s="1"/>
      <c r="WZN152" s="1"/>
      <c r="WZO152" s="1"/>
      <c r="WZP152" s="1"/>
      <c r="WZQ152" s="1"/>
      <c r="WZR152" s="1"/>
      <c r="WZS152" s="1"/>
      <c r="WZT152" s="1"/>
      <c r="WZU152" s="1"/>
      <c r="WZV152" s="1"/>
      <c r="WZW152" s="1"/>
      <c r="WZX152" s="1"/>
      <c r="WZY152" s="1"/>
      <c r="WZZ152" s="1"/>
      <c r="XAA152" s="1"/>
      <c r="XAB152" s="1"/>
      <c r="XAC152" s="1"/>
      <c r="XAD152" s="1"/>
      <c r="XAE152" s="1"/>
      <c r="XAF152" s="1"/>
      <c r="XAG152" s="1"/>
      <c r="XAH152" s="1"/>
      <c r="XAI152" s="1"/>
      <c r="XAJ152" s="1"/>
      <c r="XAK152" s="1"/>
      <c r="XAL152" s="1"/>
      <c r="XAM152" s="1"/>
      <c r="XAN152" s="1"/>
      <c r="XAO152" s="1"/>
      <c r="XAP152" s="1"/>
      <c r="XAQ152" s="1"/>
      <c r="XAR152" s="1"/>
      <c r="XAS152" s="1"/>
      <c r="XAT152" s="1"/>
      <c r="XAU152" s="1"/>
      <c r="XAV152" s="1"/>
      <c r="XAW152" s="1"/>
      <c r="XAX152" s="1"/>
      <c r="XAY152" s="1"/>
      <c r="XAZ152" s="1"/>
      <c r="XBA152" s="1"/>
      <c r="XBB152" s="1"/>
      <c r="XBC152" s="1"/>
      <c r="XBD152" s="1"/>
      <c r="XBE152" s="1"/>
      <c r="XBF152" s="1"/>
      <c r="XBG152" s="1"/>
      <c r="XBH152" s="1"/>
      <c r="XBI152" s="1"/>
      <c r="XBJ152" s="1"/>
      <c r="XBK152" s="1"/>
      <c r="XBL152" s="1"/>
      <c r="XBM152" s="1"/>
      <c r="XBN152" s="1"/>
      <c r="XBO152" s="1"/>
      <c r="XBP152" s="1"/>
      <c r="XBQ152" s="1"/>
      <c r="XBR152" s="1"/>
      <c r="XBS152" s="1"/>
      <c r="XBT152" s="1"/>
      <c r="XBU152" s="1"/>
      <c r="XBV152" s="1"/>
      <c r="XBW152" s="1"/>
      <c r="XBX152" s="1"/>
      <c r="XBY152" s="1"/>
      <c r="XBZ152" s="1"/>
      <c r="XCA152" s="1"/>
      <c r="XCB152" s="1"/>
      <c r="XCC152" s="1"/>
      <c r="XCD152" s="1"/>
      <c r="XCE152" s="1"/>
      <c r="XCF152" s="1"/>
      <c r="XCG152" s="1"/>
      <c r="XCH152" s="1"/>
      <c r="XCI152" s="1"/>
      <c r="XCJ152" s="1"/>
      <c r="XCK152" s="1"/>
      <c r="XCL152" s="1"/>
      <c r="XCM152" s="1"/>
      <c r="XCN152" s="1"/>
      <c r="XCO152" s="1"/>
      <c r="XCP152" s="1"/>
      <c r="XCQ152" s="1"/>
      <c r="XCR152" s="1"/>
      <c r="XCS152" s="1"/>
      <c r="XCT152" s="1"/>
      <c r="XCU152" s="1"/>
      <c r="XCV152" s="1"/>
      <c r="XCW152" s="1"/>
      <c r="XCX152" s="1"/>
      <c r="XCY152" s="1"/>
      <c r="XCZ152" s="1"/>
      <c r="XDA152" s="1"/>
      <c r="XDB152" s="1"/>
      <c r="XDC152" s="1"/>
      <c r="XDD152" s="1"/>
      <c r="XDE152" s="1"/>
      <c r="XDF152" s="1"/>
      <c r="XDG152" s="1"/>
      <c r="XDH152" s="1"/>
      <c r="XDI152" s="1"/>
      <c r="XDJ152" s="1"/>
      <c r="XDK152" s="1"/>
      <c r="XDL152" s="1"/>
      <c r="XDM152" s="1"/>
      <c r="XDN152" s="1"/>
      <c r="XDO152" s="1"/>
      <c r="XDP152" s="1"/>
      <c r="XDQ152" s="1"/>
      <c r="XDR152" s="1"/>
      <c r="XDS152" s="1"/>
      <c r="XDT152" s="1"/>
      <c r="XDU152" s="1"/>
      <c r="XDV152" s="1"/>
      <c r="XDW152" s="1"/>
      <c r="XDX152" s="1"/>
      <c r="XDY152" s="1"/>
      <c r="XDZ152" s="1"/>
      <c r="XEA152" s="1"/>
      <c r="XEB152" s="1"/>
      <c r="XEC152" s="1"/>
      <c r="XED152" s="1"/>
      <c r="XEE152" s="1"/>
      <c r="XEF152" s="1"/>
      <c r="XEG152" s="1"/>
      <c r="XEH152" s="1"/>
      <c r="XEI152" s="1"/>
      <c r="XEJ152" s="1"/>
      <c r="XEK152" s="1"/>
      <c r="XEL152" s="1"/>
      <c r="XEM152" s="1"/>
      <c r="XEN152" s="1"/>
      <c r="XEO152" s="1"/>
      <c r="XEP152" s="1"/>
      <c r="XEQ152" s="1"/>
      <c r="XER152" s="1"/>
      <c r="XES152" s="1"/>
      <c r="XET152" s="1"/>
      <c r="XEU152" s="1"/>
      <c r="XEV152" s="1"/>
      <c r="XEW152" s="1"/>
      <c r="XEX152" s="1"/>
      <c r="XEY152" s="1"/>
      <c r="XEZ152" s="1"/>
      <c r="XFA152" s="1"/>
      <c r="XFB152" s="1"/>
      <c r="XFC152" s="1"/>
    </row>
    <row r="153" spans="1:150 16226:16383" s="3" customFormat="1" ht="20.25" customHeight="1" x14ac:dyDescent="0.3">
      <c r="A153" s="84">
        <v>1</v>
      </c>
      <c r="B153" s="84"/>
      <c r="C153" s="51" t="s">
        <v>304</v>
      </c>
      <c r="D153" s="51" t="s">
        <v>347</v>
      </c>
      <c r="E153" s="6">
        <f>(146.51)*(10.764)</f>
        <v>1577.0336399999999</v>
      </c>
      <c r="F153" s="6">
        <v>0</v>
      </c>
      <c r="G153" s="6">
        <v>0</v>
      </c>
      <c r="H153" s="6">
        <f>E153+F153+(IF(G153&lt;101,G153,IF(G153&lt;201,G153/2,IF(G153&lt;=301,G153/3,G153/4))))</f>
        <v>1577.0336399999999</v>
      </c>
      <c r="I153" s="1" t="s">
        <v>330</v>
      </c>
      <c r="J153" s="1"/>
      <c r="K153" s="1"/>
      <c r="L153" s="1"/>
      <c r="M153" s="1"/>
      <c r="N153" s="1"/>
      <c r="O153" s="1"/>
      <c r="P153" s="1"/>
      <c r="Q153" s="1"/>
      <c r="R153" s="1"/>
      <c r="S153" s="1"/>
      <c r="T153" s="23" t="str">
        <f t="shared" ref="T153:T155" ca="1" si="20">U153&amp;""&amp;",..,"&amp;""&amp;V153</f>
        <v>3401,..,2301</v>
      </c>
      <c r="U153" s="23">
        <f ca="1">(SUMPRODUCT(MID(0&amp;(LEFT(A179,SUM(LEN(A179)-LEN(SUBSTITUTE(A179,{"0","1","2","3"},""))))), LARGE(INDEX(ISNUMBER(--MID((LEFT(A179,SUM(LEN(A179)-LEN(SUBSTITUTE(A179,{"0","1","2","3"},""))))), ROW(INDIRECT("1:"&amp;LEN((LEFT(A179,SUM(LEN(A179)-LEN(SUBSTITUTE(A179,{"0","1","2","3"},"")))))))), 1)) * ROW(INDIRECT("1:"&amp;LEN((LEFT(A179,SUM(LEN(A179)-LEN(SUBSTITUTE(A179,{"0","1","2","3"},"")))))))), 0), ROW(INDIRECT("1:"&amp;LEN((LEFT(A179,SUM(LEN(A179)-LEN(SUBSTITUTE(A179,{"0","1","2","3"},"")))))))))+1, 1) * 10^ROW(INDIRECT("1:"&amp;LEN((LEFT(A179,SUM(LEN(A179)-LEN(SUBSTITUTE(A179,{"0","1","2","3"},""))))))))/10))*100+1</f>
        <v>3401</v>
      </c>
      <c r="V153" s="23">
        <f ca="1">(SUMPRODUCT(MID(0&amp;(--TRIM(RIGHT(SUBSTITUTE(LEFT(A179,_xlfn.AGGREGATE(16,6,FIND({0,1,2,3,4,5,6,7,8,9},A179,ROW(INDIRECT("1:"&amp;LEN(A179)))),1))," ",REPT(" ",LEN(A179))),LEN(A179)))), LARGE(INDEX(ISNUMBER(--MID((--TRIM(RIGHT(SUBSTITUTE(LEFT(A179,_xlfn.AGGREGATE(16,6,FIND({0,1,2,3,4,5,6,7,8,9},A179,ROW(INDIRECT("1:"&amp;LEN(A179)))),1))," ",REPT(" ",LEN(A179))),LEN(A179)))), ROW(INDIRECT("1:"&amp;LEN((--TRIM(RIGHT(SUBSTITUTE(LEFT(A179,_xlfn.AGGREGATE(16,6,FIND({0,1,2,3,4,5,6,7,8,9},A179,ROW(INDIRECT("1:"&amp;LEN(A179)))),1))," ",REPT(" ",LEN(A179))),LEN(A179))))))), 1)) * ROW(INDIRECT("1:"&amp;LEN((--TRIM(RIGHT(SUBSTITUTE(LEFT(A179,_xlfn.AGGREGATE(16,6,FIND({0,1,2,3,4,5,6,7,8,9},A179,ROW(INDIRECT("1:"&amp;LEN(A179)))),1))," ",REPT(" ",LEN(A179))),LEN(A179))))))), 0), ROW(INDIRECT("1:"&amp;LEN((--TRIM(RIGHT(SUBSTITUTE(LEFT(A179,_xlfn.AGGREGATE(16,6,FIND({0,1,2,3,4,5,6,7,8,9},A179,ROW(INDIRECT("1:"&amp;LEN(A179)))),1))," ",REPT(" ",LEN(A179))),LEN(A179))))))))+1, 1) * 10^ROW(INDIRECT("1:"&amp;LEN((--TRIM(RIGHT(SUBSTITUTE(LEFT(A179,_xlfn.AGGREGATE(16,6,FIND({0,1,2,3,4,5,6,7,8,9},A179,ROW(INDIRECT("1:"&amp;LEN(A179)))),1))," ",REPT(" ",LEN(A179))),LEN(A179)))))))/10))*100+1</f>
        <v>2301</v>
      </c>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c r="BO153" s="1"/>
      <c r="BP153" s="1"/>
      <c r="BQ153" s="1"/>
      <c r="BR153" s="1"/>
      <c r="BS153" s="1"/>
      <c r="BT153" s="1"/>
      <c r="BU153" s="1"/>
      <c r="BV153" s="1"/>
      <c r="BW153" s="1"/>
      <c r="BX153" s="1"/>
      <c r="BY153" s="1"/>
      <c r="BZ153" s="1"/>
      <c r="CA153" s="1"/>
      <c r="CB153" s="1"/>
      <c r="CC153" s="1"/>
      <c r="CD153" s="1"/>
      <c r="CE153" s="1"/>
      <c r="CF153" s="1"/>
      <c r="CG153" s="1"/>
      <c r="CH153" s="1"/>
      <c r="CI153" s="1"/>
      <c r="CJ153" s="1"/>
      <c r="CK153" s="1"/>
      <c r="CL153" s="1"/>
      <c r="CM153" s="1"/>
      <c r="CN153" s="1"/>
      <c r="CO153" s="1"/>
      <c r="CP153" s="1"/>
      <c r="CQ153" s="1"/>
      <c r="CR153" s="1"/>
      <c r="CS153" s="1"/>
      <c r="CT153" s="1"/>
      <c r="CU153" s="1"/>
      <c r="CV153" s="1"/>
      <c r="CW153" s="1"/>
      <c r="CX153" s="1"/>
      <c r="CY153" s="1"/>
      <c r="CZ153" s="1"/>
      <c r="DA153" s="1"/>
      <c r="DB153" s="1"/>
      <c r="DC153" s="1"/>
      <c r="DD153" s="1"/>
      <c r="DE153" s="1"/>
      <c r="DF153" s="1"/>
      <c r="DG153" s="1"/>
      <c r="DH153" s="1"/>
      <c r="DI153" s="1"/>
      <c r="DJ153" s="1"/>
      <c r="DK153" s="1"/>
      <c r="DL153" s="1"/>
      <c r="DM153" s="1"/>
      <c r="DN153" s="1"/>
      <c r="DO153" s="1"/>
      <c r="DP153" s="1"/>
      <c r="DQ153" s="1"/>
      <c r="DR153" s="1"/>
      <c r="DS153" s="1"/>
      <c r="DT153" s="1"/>
      <c r="DU153" s="1"/>
      <c r="DV153" s="1"/>
      <c r="DW153" s="1"/>
      <c r="DX153" s="1"/>
      <c r="DY153" s="1"/>
      <c r="DZ153" s="1"/>
      <c r="EA153" s="1"/>
      <c r="EB153" s="1"/>
      <c r="EC153" s="1"/>
      <c r="ED153" s="1"/>
      <c r="EE153" s="1"/>
      <c r="EF153" s="1"/>
      <c r="EG153" s="1"/>
      <c r="EH153" s="1"/>
      <c r="EI153" s="1"/>
      <c r="EJ153" s="1"/>
      <c r="EK153" s="1"/>
      <c r="EL153" s="1"/>
      <c r="EM153" s="1"/>
      <c r="EN153" s="1"/>
      <c r="EO153" s="1"/>
      <c r="EP153" s="1"/>
      <c r="EQ153" s="1"/>
      <c r="ER153" s="1"/>
      <c r="ES153" s="1"/>
      <c r="ET153" s="1"/>
      <c r="WZB153" s="1"/>
      <c r="WZC153" s="1"/>
      <c r="WZD153" s="1"/>
      <c r="WZE153" s="1"/>
      <c r="WZF153" s="1"/>
      <c r="WZG153" s="1"/>
      <c r="WZH153" s="1"/>
      <c r="WZI153" s="1"/>
      <c r="WZJ153" s="1"/>
      <c r="WZK153" s="1"/>
      <c r="WZL153" s="1"/>
      <c r="WZM153" s="1"/>
      <c r="WZN153" s="1"/>
      <c r="WZO153" s="1"/>
      <c r="WZP153" s="1"/>
      <c r="WZQ153" s="1"/>
      <c r="WZR153" s="1"/>
      <c r="WZS153" s="1"/>
      <c r="WZT153" s="1"/>
      <c r="WZU153" s="1"/>
      <c r="WZV153" s="1"/>
      <c r="WZW153" s="1"/>
      <c r="WZX153" s="1"/>
      <c r="WZY153" s="1"/>
      <c r="WZZ153" s="1"/>
      <c r="XAA153" s="1"/>
      <c r="XAB153" s="1"/>
      <c r="XAC153" s="1"/>
      <c r="XAD153" s="1"/>
      <c r="XAE153" s="1"/>
      <c r="XAF153" s="1"/>
      <c r="XAG153" s="1"/>
      <c r="XAH153" s="1"/>
      <c r="XAI153" s="1"/>
      <c r="XAJ153" s="1"/>
      <c r="XAK153" s="1"/>
      <c r="XAL153" s="1"/>
      <c r="XAM153" s="1"/>
      <c r="XAN153" s="1"/>
      <c r="XAO153" s="1"/>
      <c r="XAP153" s="1"/>
      <c r="XAQ153" s="1"/>
      <c r="XAR153" s="1"/>
      <c r="XAS153" s="1"/>
      <c r="XAT153" s="1"/>
      <c r="XAU153" s="1"/>
      <c r="XAV153" s="1"/>
      <c r="XAW153" s="1"/>
      <c r="XAX153" s="1"/>
      <c r="XAY153" s="1"/>
      <c r="XAZ153" s="1"/>
      <c r="XBA153" s="1"/>
      <c r="XBB153" s="1"/>
      <c r="XBC153" s="1"/>
      <c r="XBD153" s="1"/>
      <c r="XBE153" s="1"/>
      <c r="XBF153" s="1"/>
      <c r="XBG153" s="1"/>
      <c r="XBH153" s="1"/>
      <c r="XBI153" s="1"/>
      <c r="XBJ153" s="1"/>
      <c r="XBK153" s="1"/>
      <c r="XBL153" s="1"/>
      <c r="XBM153" s="1"/>
      <c r="XBN153" s="1"/>
      <c r="XBO153" s="1"/>
      <c r="XBP153" s="1"/>
      <c r="XBQ153" s="1"/>
      <c r="XBR153" s="1"/>
      <c r="XBS153" s="1"/>
      <c r="XBT153" s="1"/>
      <c r="XBU153" s="1"/>
      <c r="XBV153" s="1"/>
      <c r="XBW153" s="1"/>
      <c r="XBX153" s="1"/>
      <c r="XBY153" s="1"/>
      <c r="XBZ153" s="1"/>
      <c r="XCA153" s="1"/>
      <c r="XCB153" s="1"/>
      <c r="XCC153" s="1"/>
      <c r="XCD153" s="1"/>
      <c r="XCE153" s="1"/>
      <c r="XCF153" s="1"/>
      <c r="XCG153" s="1"/>
      <c r="XCH153" s="1"/>
      <c r="XCI153" s="1"/>
      <c r="XCJ153" s="1"/>
      <c r="XCK153" s="1"/>
      <c r="XCL153" s="1"/>
      <c r="XCM153" s="1"/>
      <c r="XCN153" s="1"/>
      <c r="XCO153" s="1"/>
      <c r="XCP153" s="1"/>
      <c r="XCQ153" s="1"/>
      <c r="XCR153" s="1"/>
      <c r="XCS153" s="1"/>
      <c r="XCT153" s="1"/>
      <c r="XCU153" s="1"/>
      <c r="XCV153" s="1"/>
      <c r="XCW153" s="1"/>
      <c r="XCX153" s="1"/>
      <c r="XCY153" s="1"/>
      <c r="XCZ153" s="1"/>
      <c r="XDA153" s="1"/>
      <c r="XDB153" s="1"/>
      <c r="XDC153" s="1"/>
      <c r="XDD153" s="1"/>
      <c r="XDE153" s="1"/>
      <c r="XDF153" s="1"/>
      <c r="XDG153" s="1"/>
      <c r="XDH153" s="1"/>
      <c r="XDI153" s="1"/>
      <c r="XDJ153" s="1"/>
      <c r="XDK153" s="1"/>
      <c r="XDL153" s="1"/>
      <c r="XDM153" s="1"/>
      <c r="XDN153" s="1"/>
      <c r="XDO153" s="1"/>
      <c r="XDP153" s="1"/>
      <c r="XDQ153" s="1"/>
      <c r="XDR153" s="1"/>
      <c r="XDS153" s="1"/>
      <c r="XDT153" s="1"/>
      <c r="XDU153" s="1"/>
      <c r="XDV153" s="1"/>
      <c r="XDW153" s="1"/>
      <c r="XDX153" s="1"/>
      <c r="XDY153" s="1"/>
      <c r="XDZ153" s="1"/>
      <c r="XEA153" s="1"/>
      <c r="XEB153" s="1"/>
      <c r="XEC153" s="1"/>
      <c r="XED153" s="1"/>
      <c r="XEE153" s="1"/>
      <c r="XEF153" s="1"/>
      <c r="XEG153" s="1"/>
      <c r="XEH153" s="1"/>
      <c r="XEI153" s="1"/>
      <c r="XEJ153" s="1"/>
      <c r="XEK153" s="1"/>
      <c r="XEL153" s="1"/>
      <c r="XEM153" s="1"/>
      <c r="XEN153" s="1"/>
      <c r="XEO153" s="1"/>
      <c r="XEP153" s="1"/>
      <c r="XEQ153" s="1"/>
      <c r="XER153" s="1"/>
      <c r="XES153" s="1"/>
      <c r="XET153" s="1"/>
      <c r="XEU153" s="1"/>
      <c r="XEV153" s="1"/>
      <c r="XEW153" s="1"/>
      <c r="XEX153" s="1"/>
      <c r="XEY153" s="1"/>
      <c r="XEZ153" s="1"/>
      <c r="XFA153" s="1"/>
      <c r="XFB153" s="1"/>
      <c r="XFC153" s="1"/>
    </row>
    <row r="154" spans="1:150 16226:16383" s="3" customFormat="1" ht="21" x14ac:dyDescent="0.3">
      <c r="A154" s="84">
        <v>2</v>
      </c>
      <c r="B154" s="84"/>
      <c r="C154" s="51" t="s">
        <v>304</v>
      </c>
      <c r="D154" s="51" t="s">
        <v>329</v>
      </c>
      <c r="E154" s="6">
        <f>(200.09)*(10.764)</f>
        <v>2153.7687599999999</v>
      </c>
      <c r="F154" s="6">
        <v>0</v>
      </c>
      <c r="G154" s="6">
        <v>0</v>
      </c>
      <c r="H154" s="6">
        <f t="shared" ref="H154:H155" si="21">E154+F154+(IF(G154&lt;101,G154,IF(G154&lt;201,G154/2,IF(G154&lt;=301,G154/3,G154/4))))</f>
        <v>2153.7687599999999</v>
      </c>
      <c r="I154" s="1"/>
      <c r="J154" s="1"/>
      <c r="K154" s="1"/>
      <c r="L154" s="1"/>
      <c r="M154" s="1"/>
      <c r="N154" s="1"/>
      <c r="O154" s="1"/>
      <c r="P154" s="1"/>
      <c r="Q154" s="1"/>
      <c r="R154" s="1"/>
      <c r="S154" s="1"/>
      <c r="T154" s="23" t="str">
        <f t="shared" ca="1" si="20"/>
        <v>3402,..,2302</v>
      </c>
      <c r="U154" s="23">
        <f ca="1">U153+1</f>
        <v>3402</v>
      </c>
      <c r="V154" s="23">
        <f ca="1">V153+1</f>
        <v>2302</v>
      </c>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c r="BO154" s="1"/>
      <c r="BP154" s="1"/>
      <c r="BQ154" s="1"/>
      <c r="BR154" s="1"/>
      <c r="BS154" s="1"/>
      <c r="BT154" s="1"/>
      <c r="BU154" s="1"/>
      <c r="BV154" s="1"/>
      <c r="BW154" s="1"/>
      <c r="BX154" s="1"/>
      <c r="BY154" s="1"/>
      <c r="BZ154" s="1"/>
      <c r="CA154" s="1"/>
      <c r="CB154" s="1"/>
      <c r="CC154" s="1"/>
      <c r="CD154" s="1"/>
      <c r="CE154" s="1"/>
      <c r="CF154" s="1"/>
      <c r="CG154" s="1"/>
      <c r="CH154" s="1"/>
      <c r="CI154" s="1"/>
      <c r="CJ154" s="1"/>
      <c r="CK154" s="1"/>
      <c r="CL154" s="1"/>
      <c r="CM154" s="1"/>
      <c r="CN154" s="1"/>
      <c r="CO154" s="1"/>
      <c r="CP154" s="1"/>
      <c r="CQ154" s="1"/>
      <c r="CR154" s="1"/>
      <c r="CS154" s="1"/>
      <c r="CT154" s="1"/>
      <c r="CU154" s="1"/>
      <c r="CV154" s="1"/>
      <c r="CW154" s="1"/>
      <c r="CX154" s="1"/>
      <c r="CY154" s="1"/>
      <c r="CZ154" s="1"/>
      <c r="DA154" s="1"/>
      <c r="DB154" s="1"/>
      <c r="DC154" s="1"/>
      <c r="DD154" s="1"/>
      <c r="DE154" s="1"/>
      <c r="DF154" s="1"/>
      <c r="DG154" s="1"/>
      <c r="DH154" s="1"/>
      <c r="DI154" s="1"/>
      <c r="DJ154" s="1"/>
      <c r="DK154" s="1"/>
      <c r="DL154" s="1"/>
      <c r="DM154" s="1"/>
      <c r="DN154" s="1"/>
      <c r="DO154" s="1"/>
      <c r="DP154" s="1"/>
      <c r="DQ154" s="1"/>
      <c r="DR154" s="1"/>
      <c r="DS154" s="1"/>
      <c r="DT154" s="1"/>
      <c r="DU154" s="1"/>
      <c r="DV154" s="1"/>
      <c r="DW154" s="1"/>
      <c r="DX154" s="1"/>
      <c r="DY154" s="1"/>
      <c r="DZ154" s="1"/>
      <c r="EA154" s="1"/>
      <c r="EB154" s="1"/>
      <c r="EC154" s="1"/>
      <c r="ED154" s="1"/>
      <c r="EE154" s="1"/>
      <c r="EF154" s="1"/>
      <c r="EG154" s="1"/>
      <c r="EH154" s="1"/>
      <c r="EI154" s="1"/>
      <c r="EJ154" s="1"/>
      <c r="EK154" s="1"/>
      <c r="EL154" s="1"/>
      <c r="EM154" s="1"/>
      <c r="EN154" s="1"/>
      <c r="EO154" s="1"/>
      <c r="EP154" s="1"/>
      <c r="EQ154" s="1"/>
      <c r="ER154" s="1"/>
      <c r="ES154" s="1"/>
      <c r="ET154" s="1"/>
      <c r="WZB154" s="1"/>
      <c r="WZC154" s="1"/>
      <c r="WZD154" s="1"/>
      <c r="WZE154" s="1"/>
      <c r="WZF154" s="1"/>
      <c r="WZG154" s="1"/>
      <c r="WZH154" s="1"/>
      <c r="WZI154" s="1"/>
      <c r="WZJ154" s="1"/>
      <c r="WZK154" s="1"/>
      <c r="WZL154" s="1"/>
      <c r="WZM154" s="1"/>
      <c r="WZN154" s="1"/>
      <c r="WZO154" s="1"/>
      <c r="WZP154" s="1"/>
      <c r="WZQ154" s="1"/>
      <c r="WZR154" s="1"/>
      <c r="WZS154" s="1"/>
      <c r="WZT154" s="1"/>
      <c r="WZU154" s="1"/>
      <c r="WZV154" s="1"/>
      <c r="WZW154" s="1"/>
      <c r="WZX154" s="1"/>
      <c r="WZY154" s="1"/>
      <c r="WZZ154" s="1"/>
      <c r="XAA154" s="1"/>
      <c r="XAB154" s="1"/>
      <c r="XAC154" s="1"/>
      <c r="XAD154" s="1"/>
      <c r="XAE154" s="1"/>
      <c r="XAF154" s="1"/>
      <c r="XAG154" s="1"/>
      <c r="XAH154" s="1"/>
      <c r="XAI154" s="1"/>
      <c r="XAJ154" s="1"/>
      <c r="XAK154" s="1"/>
      <c r="XAL154" s="1"/>
      <c r="XAM154" s="1"/>
      <c r="XAN154" s="1"/>
      <c r="XAO154" s="1"/>
      <c r="XAP154" s="1"/>
      <c r="XAQ154" s="1"/>
      <c r="XAR154" s="1"/>
      <c r="XAS154" s="1"/>
      <c r="XAT154" s="1"/>
      <c r="XAU154" s="1"/>
      <c r="XAV154" s="1"/>
      <c r="XAW154" s="1"/>
      <c r="XAX154" s="1"/>
      <c r="XAY154" s="1"/>
      <c r="XAZ154" s="1"/>
      <c r="XBA154" s="1"/>
      <c r="XBB154" s="1"/>
      <c r="XBC154" s="1"/>
      <c r="XBD154" s="1"/>
      <c r="XBE154" s="1"/>
      <c r="XBF154" s="1"/>
      <c r="XBG154" s="1"/>
      <c r="XBH154" s="1"/>
      <c r="XBI154" s="1"/>
      <c r="XBJ154" s="1"/>
      <c r="XBK154" s="1"/>
      <c r="XBL154" s="1"/>
      <c r="XBM154" s="1"/>
      <c r="XBN154" s="1"/>
      <c r="XBO154" s="1"/>
      <c r="XBP154" s="1"/>
      <c r="XBQ154" s="1"/>
      <c r="XBR154" s="1"/>
      <c r="XBS154" s="1"/>
      <c r="XBT154" s="1"/>
      <c r="XBU154" s="1"/>
      <c r="XBV154" s="1"/>
      <c r="XBW154" s="1"/>
      <c r="XBX154" s="1"/>
      <c r="XBY154" s="1"/>
      <c r="XBZ154" s="1"/>
      <c r="XCA154" s="1"/>
      <c r="XCB154" s="1"/>
      <c r="XCC154" s="1"/>
      <c r="XCD154" s="1"/>
      <c r="XCE154" s="1"/>
      <c r="XCF154" s="1"/>
      <c r="XCG154" s="1"/>
      <c r="XCH154" s="1"/>
      <c r="XCI154" s="1"/>
      <c r="XCJ154" s="1"/>
      <c r="XCK154" s="1"/>
      <c r="XCL154" s="1"/>
      <c r="XCM154" s="1"/>
      <c r="XCN154" s="1"/>
      <c r="XCO154" s="1"/>
      <c r="XCP154" s="1"/>
      <c r="XCQ154" s="1"/>
      <c r="XCR154" s="1"/>
      <c r="XCS154" s="1"/>
      <c r="XCT154" s="1"/>
      <c r="XCU154" s="1"/>
      <c r="XCV154" s="1"/>
      <c r="XCW154" s="1"/>
      <c r="XCX154" s="1"/>
      <c r="XCY154" s="1"/>
      <c r="XCZ154" s="1"/>
      <c r="XDA154" s="1"/>
      <c r="XDB154" s="1"/>
      <c r="XDC154" s="1"/>
      <c r="XDD154" s="1"/>
      <c r="XDE154" s="1"/>
      <c r="XDF154" s="1"/>
      <c r="XDG154" s="1"/>
      <c r="XDH154" s="1"/>
      <c r="XDI154" s="1"/>
      <c r="XDJ154" s="1"/>
      <c r="XDK154" s="1"/>
      <c r="XDL154" s="1"/>
      <c r="XDM154" s="1"/>
      <c r="XDN154" s="1"/>
      <c r="XDO154" s="1"/>
      <c r="XDP154" s="1"/>
      <c r="XDQ154" s="1"/>
      <c r="XDR154" s="1"/>
      <c r="XDS154" s="1"/>
      <c r="XDT154" s="1"/>
      <c r="XDU154" s="1"/>
      <c r="XDV154" s="1"/>
      <c r="XDW154" s="1"/>
      <c r="XDX154" s="1"/>
      <c r="XDY154" s="1"/>
      <c r="XDZ154" s="1"/>
      <c r="XEA154" s="1"/>
      <c r="XEB154" s="1"/>
      <c r="XEC154" s="1"/>
      <c r="XED154" s="1"/>
      <c r="XEE154" s="1"/>
      <c r="XEF154" s="1"/>
      <c r="XEG154" s="1"/>
      <c r="XEH154" s="1"/>
      <c r="XEI154" s="1"/>
      <c r="XEJ154" s="1"/>
      <c r="XEK154" s="1"/>
      <c r="XEL154" s="1"/>
      <c r="XEM154" s="1"/>
      <c r="XEN154" s="1"/>
      <c r="XEO154" s="1"/>
      <c r="XEP154" s="1"/>
      <c r="XEQ154" s="1"/>
      <c r="XER154" s="1"/>
      <c r="XES154" s="1"/>
      <c r="XET154" s="1"/>
      <c r="XEU154" s="1"/>
      <c r="XEV154" s="1"/>
      <c r="XEW154" s="1"/>
      <c r="XEX154" s="1"/>
      <c r="XEY154" s="1"/>
      <c r="XEZ154" s="1"/>
      <c r="XFA154" s="1"/>
      <c r="XFB154" s="1"/>
      <c r="XFC154" s="1"/>
    </row>
    <row r="155" spans="1:150 16226:16383" s="3" customFormat="1" ht="66.75" customHeight="1" x14ac:dyDescent="0.3">
      <c r="A155" s="84">
        <v>3</v>
      </c>
      <c r="B155" s="84"/>
      <c r="C155" s="51" t="s">
        <v>304</v>
      </c>
      <c r="D155" s="51" t="s">
        <v>352</v>
      </c>
      <c r="E155" s="6">
        <f>((245.71+90.35))*(10.764)</f>
        <v>3617.3498399999999</v>
      </c>
      <c r="F155" s="6">
        <v>0</v>
      </c>
      <c r="G155" s="6">
        <v>0</v>
      </c>
      <c r="H155" s="6">
        <f t="shared" si="21"/>
        <v>3617.3498399999999</v>
      </c>
      <c r="I155" s="1"/>
      <c r="J155" s="1"/>
      <c r="K155" s="1"/>
      <c r="L155" s="1"/>
      <c r="M155" s="1"/>
      <c r="N155" s="1"/>
      <c r="O155" s="1"/>
      <c r="P155" s="1"/>
      <c r="Q155" s="1"/>
      <c r="R155" s="1"/>
      <c r="S155" s="1"/>
      <c r="T155" s="23" t="str">
        <f t="shared" ca="1" si="20"/>
        <v>3403,..,2303</v>
      </c>
      <c r="U155" s="23">
        <f t="shared" ref="U155" ca="1" si="22">U154+1</f>
        <v>3403</v>
      </c>
      <c r="V155" s="23">
        <f t="shared" ref="V155" ca="1" si="23">V154+1</f>
        <v>2303</v>
      </c>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c r="BO155" s="1"/>
      <c r="BP155" s="1"/>
      <c r="BQ155" s="1"/>
      <c r="BR155" s="1"/>
      <c r="BS155" s="1"/>
      <c r="BT155" s="1"/>
      <c r="BU155" s="1"/>
      <c r="BV155" s="1"/>
      <c r="BW155" s="1"/>
      <c r="BX155" s="1"/>
      <c r="BY155" s="1"/>
      <c r="BZ155" s="1"/>
      <c r="CA155" s="1"/>
      <c r="CB155" s="1"/>
      <c r="CC155" s="1"/>
      <c r="CD155" s="1"/>
      <c r="CE155" s="1"/>
      <c r="CF155" s="1"/>
      <c r="CG155" s="1"/>
      <c r="CH155" s="1"/>
      <c r="CI155" s="1"/>
      <c r="CJ155" s="1"/>
      <c r="CK155" s="1"/>
      <c r="CL155" s="1"/>
      <c r="CM155" s="1"/>
      <c r="CN155" s="1"/>
      <c r="CO155" s="1"/>
      <c r="CP155" s="1"/>
      <c r="CQ155" s="1"/>
      <c r="CR155" s="1"/>
      <c r="CS155" s="1"/>
      <c r="CT155" s="1"/>
      <c r="CU155" s="1"/>
      <c r="CV155" s="1"/>
      <c r="CW155" s="1"/>
      <c r="CX155" s="1"/>
      <c r="CY155" s="1"/>
      <c r="CZ155" s="1"/>
      <c r="DA155" s="1"/>
      <c r="DB155" s="1"/>
      <c r="DC155" s="1"/>
      <c r="DD155" s="1"/>
      <c r="DE155" s="1"/>
      <c r="DF155" s="1"/>
      <c r="DG155" s="1"/>
      <c r="DH155" s="1"/>
      <c r="DI155" s="1"/>
      <c r="DJ155" s="1"/>
      <c r="DK155" s="1"/>
      <c r="DL155" s="1"/>
      <c r="DM155" s="1"/>
      <c r="DN155" s="1"/>
      <c r="DO155" s="1"/>
      <c r="DP155" s="1"/>
      <c r="DQ155" s="1"/>
      <c r="DR155" s="1"/>
      <c r="DS155" s="1"/>
      <c r="DT155" s="1"/>
      <c r="DU155" s="1"/>
      <c r="DV155" s="1"/>
      <c r="DW155" s="1"/>
      <c r="DX155" s="1"/>
      <c r="DY155" s="1"/>
      <c r="DZ155" s="1"/>
      <c r="EA155" s="1"/>
      <c r="EB155" s="1"/>
      <c r="EC155" s="1"/>
      <c r="ED155" s="1"/>
      <c r="EE155" s="1"/>
      <c r="EF155" s="1"/>
      <c r="EG155" s="1"/>
      <c r="EH155" s="1"/>
      <c r="EI155" s="1"/>
      <c r="EJ155" s="1"/>
      <c r="EK155" s="1"/>
      <c r="EL155" s="1"/>
      <c r="EM155" s="1"/>
      <c r="EN155" s="1"/>
      <c r="EO155" s="1"/>
      <c r="EP155" s="1"/>
      <c r="EQ155" s="1"/>
      <c r="ER155" s="1"/>
      <c r="ES155" s="1"/>
      <c r="ET155" s="1"/>
      <c r="WZB155" s="1"/>
      <c r="WZC155" s="1"/>
      <c r="WZD155" s="1"/>
      <c r="WZE155" s="1"/>
      <c r="WZF155" s="1"/>
      <c r="WZG155" s="1"/>
      <c r="WZH155" s="1"/>
      <c r="WZI155" s="1"/>
      <c r="WZJ155" s="1"/>
      <c r="WZK155" s="1"/>
      <c r="WZL155" s="1"/>
      <c r="WZM155" s="1"/>
      <c r="WZN155" s="1"/>
      <c r="WZO155" s="1"/>
      <c r="WZP155" s="1"/>
      <c r="WZQ155" s="1"/>
      <c r="WZR155" s="1"/>
      <c r="WZS155" s="1"/>
      <c r="WZT155" s="1"/>
      <c r="WZU155" s="1"/>
      <c r="WZV155" s="1"/>
      <c r="WZW155" s="1"/>
      <c r="WZX155" s="1"/>
      <c r="WZY155" s="1"/>
      <c r="WZZ155" s="1"/>
      <c r="XAA155" s="1"/>
      <c r="XAB155" s="1"/>
      <c r="XAC155" s="1"/>
      <c r="XAD155" s="1"/>
      <c r="XAE155" s="1"/>
      <c r="XAF155" s="1"/>
      <c r="XAG155" s="1"/>
      <c r="XAH155" s="1"/>
      <c r="XAI155" s="1"/>
      <c r="XAJ155" s="1"/>
      <c r="XAK155" s="1"/>
      <c r="XAL155" s="1"/>
      <c r="XAM155" s="1"/>
      <c r="XAN155" s="1"/>
      <c r="XAO155" s="1"/>
      <c r="XAP155" s="1"/>
      <c r="XAQ155" s="1"/>
      <c r="XAR155" s="1"/>
      <c r="XAS155" s="1"/>
      <c r="XAT155" s="1"/>
      <c r="XAU155" s="1"/>
      <c r="XAV155" s="1"/>
      <c r="XAW155" s="1"/>
      <c r="XAX155" s="1"/>
      <c r="XAY155" s="1"/>
      <c r="XAZ155" s="1"/>
      <c r="XBA155" s="1"/>
      <c r="XBB155" s="1"/>
      <c r="XBC155" s="1"/>
      <c r="XBD155" s="1"/>
      <c r="XBE155" s="1"/>
      <c r="XBF155" s="1"/>
      <c r="XBG155" s="1"/>
      <c r="XBH155" s="1"/>
      <c r="XBI155" s="1"/>
      <c r="XBJ155" s="1"/>
      <c r="XBK155" s="1"/>
      <c r="XBL155" s="1"/>
      <c r="XBM155" s="1"/>
      <c r="XBN155" s="1"/>
      <c r="XBO155" s="1"/>
      <c r="XBP155" s="1"/>
      <c r="XBQ155" s="1"/>
      <c r="XBR155" s="1"/>
      <c r="XBS155" s="1"/>
      <c r="XBT155" s="1"/>
      <c r="XBU155" s="1"/>
      <c r="XBV155" s="1"/>
      <c r="XBW155" s="1"/>
      <c r="XBX155" s="1"/>
      <c r="XBY155" s="1"/>
      <c r="XBZ155" s="1"/>
      <c r="XCA155" s="1"/>
      <c r="XCB155" s="1"/>
      <c r="XCC155" s="1"/>
      <c r="XCD155" s="1"/>
      <c r="XCE155" s="1"/>
      <c r="XCF155" s="1"/>
      <c r="XCG155" s="1"/>
      <c r="XCH155" s="1"/>
      <c r="XCI155" s="1"/>
      <c r="XCJ155" s="1"/>
      <c r="XCK155" s="1"/>
      <c r="XCL155" s="1"/>
      <c r="XCM155" s="1"/>
      <c r="XCN155" s="1"/>
      <c r="XCO155" s="1"/>
      <c r="XCP155" s="1"/>
      <c r="XCQ155" s="1"/>
      <c r="XCR155" s="1"/>
      <c r="XCS155" s="1"/>
      <c r="XCT155" s="1"/>
      <c r="XCU155" s="1"/>
      <c r="XCV155" s="1"/>
      <c r="XCW155" s="1"/>
      <c r="XCX155" s="1"/>
      <c r="XCY155" s="1"/>
      <c r="XCZ155" s="1"/>
      <c r="XDA155" s="1"/>
      <c r="XDB155" s="1"/>
      <c r="XDC155" s="1"/>
      <c r="XDD155" s="1"/>
      <c r="XDE155" s="1"/>
      <c r="XDF155" s="1"/>
      <c r="XDG155" s="1"/>
      <c r="XDH155" s="1"/>
      <c r="XDI155" s="1"/>
      <c r="XDJ155" s="1"/>
      <c r="XDK155" s="1"/>
      <c r="XDL155" s="1"/>
      <c r="XDM155" s="1"/>
      <c r="XDN155" s="1"/>
      <c r="XDO155" s="1"/>
      <c r="XDP155" s="1"/>
      <c r="XDQ155" s="1"/>
      <c r="XDR155" s="1"/>
      <c r="XDS155" s="1"/>
      <c r="XDT155" s="1"/>
      <c r="XDU155" s="1"/>
      <c r="XDV155" s="1"/>
      <c r="XDW155" s="1"/>
      <c r="XDX155" s="1"/>
      <c r="XDY155" s="1"/>
      <c r="XDZ155" s="1"/>
      <c r="XEA155" s="1"/>
      <c r="XEB155" s="1"/>
      <c r="XEC155" s="1"/>
      <c r="XED155" s="1"/>
      <c r="XEE155" s="1"/>
      <c r="XEF155" s="1"/>
      <c r="XEG155" s="1"/>
      <c r="XEH155" s="1"/>
      <c r="XEI155" s="1"/>
      <c r="XEJ155" s="1"/>
      <c r="XEK155" s="1"/>
      <c r="XEL155" s="1"/>
      <c r="XEM155" s="1"/>
      <c r="XEN155" s="1"/>
      <c r="XEO155" s="1"/>
      <c r="XEP155" s="1"/>
      <c r="XEQ155" s="1"/>
      <c r="XER155" s="1"/>
      <c r="XES155" s="1"/>
      <c r="XET155" s="1"/>
      <c r="XEU155" s="1"/>
      <c r="XEV155" s="1"/>
      <c r="XEW155" s="1"/>
      <c r="XEX155" s="1"/>
      <c r="XEY155" s="1"/>
      <c r="XEZ155" s="1"/>
      <c r="XFA155" s="1"/>
      <c r="XFB155" s="1"/>
      <c r="XFC155" s="1"/>
    </row>
    <row r="156" spans="1:150 16226:16383" s="3" customFormat="1" ht="21" x14ac:dyDescent="0.3">
      <c r="A156" s="81" t="s">
        <v>361</v>
      </c>
      <c r="B156" s="82"/>
      <c r="C156" s="82"/>
      <c r="D156" s="82"/>
      <c r="E156" s="82"/>
      <c r="F156" s="82"/>
      <c r="G156" s="82"/>
      <c r="H156" s="83"/>
      <c r="I156" s="1">
        <f>3</f>
        <v>3</v>
      </c>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c r="BO156" s="1"/>
      <c r="BP156" s="1"/>
      <c r="BQ156" s="1"/>
      <c r="BR156" s="1"/>
      <c r="BS156" s="1"/>
      <c r="BT156" s="1"/>
      <c r="BU156" s="1"/>
      <c r="BV156" s="1"/>
      <c r="BW156" s="1"/>
      <c r="BX156" s="1"/>
      <c r="BY156" s="1"/>
      <c r="BZ156" s="1"/>
      <c r="CA156" s="1"/>
      <c r="CB156" s="1"/>
      <c r="CC156" s="1"/>
      <c r="CD156" s="1"/>
      <c r="CE156" s="1"/>
      <c r="CF156" s="1"/>
      <c r="CG156" s="1"/>
      <c r="CH156" s="1"/>
      <c r="CI156" s="1"/>
      <c r="CJ156" s="1"/>
      <c r="CK156" s="1"/>
      <c r="CL156" s="1"/>
      <c r="CM156" s="1"/>
      <c r="CN156" s="1"/>
      <c r="CO156" s="1"/>
      <c r="CP156" s="1"/>
      <c r="CQ156" s="1"/>
      <c r="CR156" s="1"/>
      <c r="CS156" s="1"/>
      <c r="CT156" s="1"/>
      <c r="CU156" s="1"/>
      <c r="CV156" s="1"/>
      <c r="CW156" s="1"/>
      <c r="CX156" s="1"/>
      <c r="CY156" s="1"/>
      <c r="CZ156" s="1"/>
      <c r="DA156" s="1"/>
      <c r="DB156" s="1"/>
      <c r="DC156" s="1"/>
      <c r="DD156" s="1"/>
      <c r="DE156" s="1"/>
      <c r="DF156" s="1"/>
      <c r="DG156" s="1"/>
      <c r="DH156" s="1"/>
      <c r="DI156" s="1"/>
      <c r="DJ156" s="1"/>
      <c r="DK156" s="1"/>
      <c r="DL156" s="1"/>
      <c r="DM156" s="1"/>
      <c r="DN156" s="1"/>
      <c r="DO156" s="1"/>
      <c r="DP156" s="1"/>
      <c r="DQ156" s="1"/>
      <c r="DR156" s="1"/>
      <c r="DS156" s="1"/>
      <c r="DT156" s="1"/>
      <c r="DU156" s="1"/>
      <c r="DV156" s="1"/>
      <c r="DW156" s="1"/>
      <c r="DX156" s="1"/>
      <c r="DY156" s="1"/>
      <c r="DZ156" s="1"/>
      <c r="EA156" s="1"/>
      <c r="EB156" s="1"/>
      <c r="EC156" s="1"/>
      <c r="ED156" s="1"/>
      <c r="EE156" s="1"/>
      <c r="EF156" s="1"/>
      <c r="EG156" s="1"/>
      <c r="EH156" s="1"/>
      <c r="EI156" s="1"/>
      <c r="EJ156" s="1"/>
      <c r="EK156" s="1"/>
      <c r="EL156" s="1"/>
      <c r="EM156" s="1"/>
      <c r="EN156" s="1"/>
      <c r="EO156" s="1"/>
      <c r="EP156" s="1"/>
      <c r="EQ156" s="1"/>
      <c r="ER156" s="1"/>
      <c r="ES156" s="1"/>
      <c r="ET156" s="1"/>
      <c r="WZB156" s="1"/>
      <c r="WZC156" s="1"/>
      <c r="WZD156" s="1"/>
      <c r="WZE156" s="1"/>
      <c r="WZF156" s="1"/>
      <c r="WZG156" s="1"/>
      <c r="WZH156" s="1"/>
      <c r="WZI156" s="1"/>
      <c r="WZJ156" s="1"/>
      <c r="WZK156" s="1"/>
      <c r="WZL156" s="1"/>
      <c r="WZM156" s="1"/>
      <c r="WZN156" s="1"/>
      <c r="WZO156" s="1"/>
      <c r="WZP156" s="1"/>
      <c r="WZQ156" s="1"/>
      <c r="WZR156" s="1"/>
      <c r="WZS156" s="1"/>
      <c r="WZT156" s="1"/>
      <c r="WZU156" s="1"/>
      <c r="WZV156" s="1"/>
      <c r="WZW156" s="1"/>
      <c r="WZX156" s="1"/>
      <c r="WZY156" s="1"/>
      <c r="WZZ156" s="1"/>
      <c r="XAA156" s="1"/>
      <c r="XAB156" s="1"/>
      <c r="XAC156" s="1"/>
      <c r="XAD156" s="1"/>
      <c r="XAE156" s="1"/>
      <c r="XAF156" s="1"/>
      <c r="XAG156" s="1"/>
      <c r="XAH156" s="1"/>
      <c r="XAI156" s="1"/>
      <c r="XAJ156" s="1"/>
      <c r="XAK156" s="1"/>
      <c r="XAL156" s="1"/>
      <c r="XAM156" s="1"/>
      <c r="XAN156" s="1"/>
      <c r="XAO156" s="1"/>
      <c r="XAP156" s="1"/>
      <c r="XAQ156" s="1"/>
      <c r="XAR156" s="1"/>
      <c r="XAS156" s="1"/>
      <c r="XAT156" s="1"/>
      <c r="XAU156" s="1"/>
      <c r="XAV156" s="1"/>
      <c r="XAW156" s="1"/>
      <c r="XAX156" s="1"/>
      <c r="XAY156" s="1"/>
      <c r="XAZ156" s="1"/>
      <c r="XBA156" s="1"/>
      <c r="XBB156" s="1"/>
      <c r="XBC156" s="1"/>
      <c r="XBD156" s="1"/>
      <c r="XBE156" s="1"/>
      <c r="XBF156" s="1"/>
      <c r="XBG156" s="1"/>
      <c r="XBH156" s="1"/>
      <c r="XBI156" s="1"/>
      <c r="XBJ156" s="1"/>
      <c r="XBK156" s="1"/>
      <c r="XBL156" s="1"/>
      <c r="XBM156" s="1"/>
      <c r="XBN156" s="1"/>
      <c r="XBO156" s="1"/>
      <c r="XBP156" s="1"/>
      <c r="XBQ156" s="1"/>
      <c r="XBR156" s="1"/>
      <c r="XBS156" s="1"/>
      <c r="XBT156" s="1"/>
      <c r="XBU156" s="1"/>
      <c r="XBV156" s="1"/>
      <c r="XBW156" s="1"/>
      <c r="XBX156" s="1"/>
      <c r="XBY156" s="1"/>
      <c r="XBZ156" s="1"/>
      <c r="XCA156" s="1"/>
      <c r="XCB156" s="1"/>
      <c r="XCC156" s="1"/>
      <c r="XCD156" s="1"/>
      <c r="XCE156" s="1"/>
      <c r="XCF156" s="1"/>
      <c r="XCG156" s="1"/>
      <c r="XCH156" s="1"/>
      <c r="XCI156" s="1"/>
      <c r="XCJ156" s="1"/>
      <c r="XCK156" s="1"/>
      <c r="XCL156" s="1"/>
      <c r="XCM156" s="1"/>
      <c r="XCN156" s="1"/>
      <c r="XCO156" s="1"/>
      <c r="XCP156" s="1"/>
      <c r="XCQ156" s="1"/>
      <c r="XCR156" s="1"/>
      <c r="XCS156" s="1"/>
      <c r="XCT156" s="1"/>
      <c r="XCU156" s="1"/>
      <c r="XCV156" s="1"/>
      <c r="XCW156" s="1"/>
      <c r="XCX156" s="1"/>
      <c r="XCY156" s="1"/>
      <c r="XCZ156" s="1"/>
      <c r="XDA156" s="1"/>
      <c r="XDB156" s="1"/>
      <c r="XDC156" s="1"/>
      <c r="XDD156" s="1"/>
      <c r="XDE156" s="1"/>
      <c r="XDF156" s="1"/>
      <c r="XDG156" s="1"/>
      <c r="XDH156" s="1"/>
      <c r="XDI156" s="1"/>
      <c r="XDJ156" s="1"/>
      <c r="XDK156" s="1"/>
      <c r="XDL156" s="1"/>
      <c r="XDM156" s="1"/>
      <c r="XDN156" s="1"/>
      <c r="XDO156" s="1"/>
      <c r="XDP156" s="1"/>
      <c r="XDQ156" s="1"/>
      <c r="XDR156" s="1"/>
      <c r="XDS156" s="1"/>
      <c r="XDT156" s="1"/>
      <c r="XDU156" s="1"/>
      <c r="XDV156" s="1"/>
      <c r="XDW156" s="1"/>
      <c r="XDX156" s="1"/>
      <c r="XDY156" s="1"/>
      <c r="XDZ156" s="1"/>
      <c r="XEA156" s="1"/>
      <c r="XEB156" s="1"/>
      <c r="XEC156" s="1"/>
      <c r="XED156" s="1"/>
      <c r="XEE156" s="1"/>
      <c r="XEF156" s="1"/>
      <c r="XEG156" s="1"/>
      <c r="XEH156" s="1"/>
      <c r="XEI156" s="1"/>
      <c r="XEJ156" s="1"/>
      <c r="XEK156" s="1"/>
      <c r="XEL156" s="1"/>
      <c r="XEM156" s="1"/>
      <c r="XEN156" s="1"/>
      <c r="XEO156" s="1"/>
      <c r="XEP156" s="1"/>
      <c r="XEQ156" s="1"/>
      <c r="XER156" s="1"/>
      <c r="XES156" s="1"/>
      <c r="XET156" s="1"/>
      <c r="XEU156" s="1"/>
      <c r="XEV156" s="1"/>
      <c r="XEW156" s="1"/>
      <c r="XEX156" s="1"/>
      <c r="XEY156" s="1"/>
      <c r="XEZ156" s="1"/>
      <c r="XFA156" s="1"/>
      <c r="XFB156" s="1"/>
      <c r="XFC156" s="1"/>
    </row>
    <row r="157" spans="1:150 16226:16383" s="3" customFormat="1" ht="20.25" customHeight="1" x14ac:dyDescent="0.3">
      <c r="A157" s="84">
        <v>1</v>
      </c>
      <c r="B157" s="84"/>
      <c r="C157" s="51" t="s">
        <v>304</v>
      </c>
      <c r="D157" s="51" t="s">
        <v>347</v>
      </c>
      <c r="E157" s="6">
        <f>(146.51)*(10.764)</f>
        <v>1577.0336399999999</v>
      </c>
      <c r="F157" s="6">
        <v>0</v>
      </c>
      <c r="G157" s="6">
        <v>0</v>
      </c>
      <c r="H157" s="6">
        <f>E157+F157+(IF(G157&lt;101,G157,IF(G157&lt;201,G157/2,IF(G157&lt;=301,G157/3,G157/4))))</f>
        <v>1577.0336399999999</v>
      </c>
      <c r="I157" s="1"/>
      <c r="J157" s="1"/>
      <c r="K157" s="1"/>
      <c r="L157" s="1"/>
      <c r="M157" s="1"/>
      <c r="N157" s="1"/>
      <c r="O157" s="1"/>
      <c r="P157" s="1"/>
      <c r="Q157" s="1"/>
      <c r="R157" s="1"/>
      <c r="S157" s="1"/>
      <c r="T157" s="23" t="e">
        <f t="shared" ref="T157:T159" ca="1" si="24">U157&amp;""&amp;",..,"&amp;""&amp;V157</f>
        <v>#REF!</v>
      </c>
      <c r="U157" s="23" t="e">
        <f ca="1">(SUMPRODUCT(MID(0&amp;(LEFT(A183,SUM(LEN(A183)-LEN(SUBSTITUTE(A183,{"0","1","2","3"},""))))), LARGE(INDEX(ISNUMBER(--MID((LEFT(A183,SUM(LEN(A183)-LEN(SUBSTITUTE(A183,{"0","1","2","3"},""))))), ROW(INDIRECT("1:"&amp;LEN((LEFT(A183,SUM(LEN(A183)-LEN(SUBSTITUTE(A183,{"0","1","2","3"},"")))))))), 1)) * ROW(INDIRECT("1:"&amp;LEN((LEFT(A183,SUM(LEN(A183)-LEN(SUBSTITUTE(A183,{"0","1","2","3"},"")))))))), 0), ROW(INDIRECT("1:"&amp;LEN((LEFT(A183,SUM(LEN(A183)-LEN(SUBSTITUTE(A183,{"0","1","2","3"},"")))))))))+1, 1) * 10^ROW(INDIRECT("1:"&amp;LEN((LEFT(A183,SUM(LEN(A183)-LEN(SUBSTITUTE(A183,{"0","1","2","3"},""))))))))/10))*100+1</f>
        <v>#REF!</v>
      </c>
      <c r="V157" s="23">
        <f ca="1">(SUMPRODUCT(MID(0&amp;(--TRIM(RIGHT(SUBSTITUTE(LEFT(A183,_xlfn.AGGREGATE(16,6,FIND({0,1,2,3,4,5,6,7,8,9},A183,ROW(INDIRECT("1:"&amp;LEN(A183)))),1))," ",REPT(" ",LEN(A183))),LEN(A183)))), LARGE(INDEX(ISNUMBER(--MID((--TRIM(RIGHT(SUBSTITUTE(LEFT(A183,_xlfn.AGGREGATE(16,6,FIND({0,1,2,3,4,5,6,7,8,9},A183,ROW(INDIRECT("1:"&amp;LEN(A183)))),1))," ",REPT(" ",LEN(A183))),LEN(A183)))), ROW(INDIRECT("1:"&amp;LEN((--TRIM(RIGHT(SUBSTITUTE(LEFT(A183,_xlfn.AGGREGATE(16,6,FIND({0,1,2,3,4,5,6,7,8,9},A183,ROW(INDIRECT("1:"&amp;LEN(A183)))),1))," ",REPT(" ",LEN(A183))),LEN(A183))))))), 1)) * ROW(INDIRECT("1:"&amp;LEN((--TRIM(RIGHT(SUBSTITUTE(LEFT(A183,_xlfn.AGGREGATE(16,6,FIND({0,1,2,3,4,5,6,7,8,9},A183,ROW(INDIRECT("1:"&amp;LEN(A183)))),1))," ",REPT(" ",LEN(A183))),LEN(A183))))))), 0), ROW(INDIRECT("1:"&amp;LEN((--TRIM(RIGHT(SUBSTITUTE(LEFT(A183,_xlfn.AGGREGATE(16,6,FIND({0,1,2,3,4,5,6,7,8,9},A183,ROW(INDIRECT("1:"&amp;LEN(A183)))),1))," ",REPT(" ",LEN(A183))),LEN(A183))))))))+1, 1) * 10^ROW(INDIRECT("1:"&amp;LEN((--TRIM(RIGHT(SUBSTITUTE(LEFT(A183,_xlfn.AGGREGATE(16,6,FIND({0,1,2,3,4,5,6,7,8,9},A183,ROW(INDIRECT("1:"&amp;LEN(A183)))),1))," ",REPT(" ",LEN(A183))),LEN(A183)))))))/10))*100+1</f>
        <v>501</v>
      </c>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c r="BO157" s="1"/>
      <c r="BP157" s="1"/>
      <c r="BQ157" s="1"/>
      <c r="BR157" s="1"/>
      <c r="BS157" s="1"/>
      <c r="BT157" s="1"/>
      <c r="BU157" s="1"/>
      <c r="BV157" s="1"/>
      <c r="BW157" s="1"/>
      <c r="BX157" s="1"/>
      <c r="BY157" s="1"/>
      <c r="BZ157" s="1"/>
      <c r="CA157" s="1"/>
      <c r="CB157" s="1"/>
      <c r="CC157" s="1"/>
      <c r="CD157" s="1"/>
      <c r="CE157" s="1"/>
      <c r="CF157" s="1"/>
      <c r="CG157" s="1"/>
      <c r="CH157" s="1"/>
      <c r="CI157" s="1"/>
      <c r="CJ157" s="1"/>
      <c r="CK157" s="1"/>
      <c r="CL157" s="1"/>
      <c r="CM157" s="1"/>
      <c r="CN157" s="1"/>
      <c r="CO157" s="1"/>
      <c r="CP157" s="1"/>
      <c r="CQ157" s="1"/>
      <c r="CR157" s="1"/>
      <c r="CS157" s="1"/>
      <c r="CT157" s="1"/>
      <c r="CU157" s="1"/>
      <c r="CV157" s="1"/>
      <c r="CW157" s="1"/>
      <c r="CX157" s="1"/>
      <c r="CY157" s="1"/>
      <c r="CZ157" s="1"/>
      <c r="DA157" s="1"/>
      <c r="DB157" s="1"/>
      <c r="DC157" s="1"/>
      <c r="DD157" s="1"/>
      <c r="DE157" s="1"/>
      <c r="DF157" s="1"/>
      <c r="DG157" s="1"/>
      <c r="DH157" s="1"/>
      <c r="DI157" s="1"/>
      <c r="DJ157" s="1"/>
      <c r="DK157" s="1"/>
      <c r="DL157" s="1"/>
      <c r="DM157" s="1"/>
      <c r="DN157" s="1"/>
      <c r="DO157" s="1"/>
      <c r="DP157" s="1"/>
      <c r="DQ157" s="1"/>
      <c r="DR157" s="1"/>
      <c r="DS157" s="1"/>
      <c r="DT157" s="1"/>
      <c r="DU157" s="1"/>
      <c r="DV157" s="1"/>
      <c r="DW157" s="1"/>
      <c r="DX157" s="1"/>
      <c r="DY157" s="1"/>
      <c r="DZ157" s="1"/>
      <c r="EA157" s="1"/>
      <c r="EB157" s="1"/>
      <c r="EC157" s="1"/>
      <c r="ED157" s="1"/>
      <c r="EE157" s="1"/>
      <c r="EF157" s="1"/>
      <c r="EG157" s="1"/>
      <c r="EH157" s="1"/>
      <c r="EI157" s="1"/>
      <c r="EJ157" s="1"/>
      <c r="EK157" s="1"/>
      <c r="EL157" s="1"/>
      <c r="EM157" s="1"/>
      <c r="EN157" s="1"/>
      <c r="EO157" s="1"/>
      <c r="EP157" s="1"/>
      <c r="EQ157" s="1"/>
      <c r="ER157" s="1"/>
      <c r="ES157" s="1"/>
      <c r="ET157" s="1"/>
      <c r="WZB157" s="1"/>
      <c r="WZC157" s="1"/>
      <c r="WZD157" s="1"/>
      <c r="WZE157" s="1"/>
      <c r="WZF157" s="1"/>
      <c r="WZG157" s="1"/>
      <c r="WZH157" s="1"/>
      <c r="WZI157" s="1"/>
      <c r="WZJ157" s="1"/>
      <c r="WZK157" s="1"/>
      <c r="WZL157" s="1"/>
      <c r="WZM157" s="1"/>
      <c r="WZN157" s="1"/>
      <c r="WZO157" s="1"/>
      <c r="WZP157" s="1"/>
      <c r="WZQ157" s="1"/>
      <c r="WZR157" s="1"/>
      <c r="WZS157" s="1"/>
      <c r="WZT157" s="1"/>
      <c r="WZU157" s="1"/>
      <c r="WZV157" s="1"/>
      <c r="WZW157" s="1"/>
      <c r="WZX157" s="1"/>
      <c r="WZY157" s="1"/>
      <c r="WZZ157" s="1"/>
      <c r="XAA157" s="1"/>
      <c r="XAB157" s="1"/>
      <c r="XAC157" s="1"/>
      <c r="XAD157" s="1"/>
      <c r="XAE157" s="1"/>
      <c r="XAF157" s="1"/>
      <c r="XAG157" s="1"/>
      <c r="XAH157" s="1"/>
      <c r="XAI157" s="1"/>
      <c r="XAJ157" s="1"/>
      <c r="XAK157" s="1"/>
      <c r="XAL157" s="1"/>
      <c r="XAM157" s="1"/>
      <c r="XAN157" s="1"/>
      <c r="XAO157" s="1"/>
      <c r="XAP157" s="1"/>
      <c r="XAQ157" s="1"/>
      <c r="XAR157" s="1"/>
      <c r="XAS157" s="1"/>
      <c r="XAT157" s="1"/>
      <c r="XAU157" s="1"/>
      <c r="XAV157" s="1"/>
      <c r="XAW157" s="1"/>
      <c r="XAX157" s="1"/>
      <c r="XAY157" s="1"/>
      <c r="XAZ157" s="1"/>
      <c r="XBA157" s="1"/>
      <c r="XBB157" s="1"/>
      <c r="XBC157" s="1"/>
      <c r="XBD157" s="1"/>
      <c r="XBE157" s="1"/>
      <c r="XBF157" s="1"/>
      <c r="XBG157" s="1"/>
      <c r="XBH157" s="1"/>
      <c r="XBI157" s="1"/>
      <c r="XBJ157" s="1"/>
      <c r="XBK157" s="1"/>
      <c r="XBL157" s="1"/>
      <c r="XBM157" s="1"/>
      <c r="XBN157" s="1"/>
      <c r="XBO157" s="1"/>
      <c r="XBP157" s="1"/>
      <c r="XBQ157" s="1"/>
      <c r="XBR157" s="1"/>
      <c r="XBS157" s="1"/>
      <c r="XBT157" s="1"/>
      <c r="XBU157" s="1"/>
      <c r="XBV157" s="1"/>
      <c r="XBW157" s="1"/>
      <c r="XBX157" s="1"/>
      <c r="XBY157" s="1"/>
      <c r="XBZ157" s="1"/>
      <c r="XCA157" s="1"/>
      <c r="XCB157" s="1"/>
      <c r="XCC157" s="1"/>
      <c r="XCD157" s="1"/>
      <c r="XCE157" s="1"/>
      <c r="XCF157" s="1"/>
      <c r="XCG157" s="1"/>
      <c r="XCH157" s="1"/>
      <c r="XCI157" s="1"/>
      <c r="XCJ157" s="1"/>
      <c r="XCK157" s="1"/>
      <c r="XCL157" s="1"/>
      <c r="XCM157" s="1"/>
      <c r="XCN157" s="1"/>
      <c r="XCO157" s="1"/>
      <c r="XCP157" s="1"/>
      <c r="XCQ157" s="1"/>
      <c r="XCR157" s="1"/>
      <c r="XCS157" s="1"/>
      <c r="XCT157" s="1"/>
      <c r="XCU157" s="1"/>
      <c r="XCV157" s="1"/>
      <c r="XCW157" s="1"/>
      <c r="XCX157" s="1"/>
      <c r="XCY157" s="1"/>
      <c r="XCZ157" s="1"/>
      <c r="XDA157" s="1"/>
      <c r="XDB157" s="1"/>
      <c r="XDC157" s="1"/>
      <c r="XDD157" s="1"/>
      <c r="XDE157" s="1"/>
      <c r="XDF157" s="1"/>
      <c r="XDG157" s="1"/>
      <c r="XDH157" s="1"/>
      <c r="XDI157" s="1"/>
      <c r="XDJ157" s="1"/>
      <c r="XDK157" s="1"/>
      <c r="XDL157" s="1"/>
      <c r="XDM157" s="1"/>
      <c r="XDN157" s="1"/>
      <c r="XDO157" s="1"/>
      <c r="XDP157" s="1"/>
      <c r="XDQ157" s="1"/>
      <c r="XDR157" s="1"/>
      <c r="XDS157" s="1"/>
      <c r="XDT157" s="1"/>
      <c r="XDU157" s="1"/>
      <c r="XDV157" s="1"/>
      <c r="XDW157" s="1"/>
      <c r="XDX157" s="1"/>
      <c r="XDY157" s="1"/>
      <c r="XDZ157" s="1"/>
      <c r="XEA157" s="1"/>
      <c r="XEB157" s="1"/>
      <c r="XEC157" s="1"/>
      <c r="XED157" s="1"/>
      <c r="XEE157" s="1"/>
      <c r="XEF157" s="1"/>
      <c r="XEG157" s="1"/>
      <c r="XEH157" s="1"/>
      <c r="XEI157" s="1"/>
      <c r="XEJ157" s="1"/>
      <c r="XEK157" s="1"/>
      <c r="XEL157" s="1"/>
      <c r="XEM157" s="1"/>
      <c r="XEN157" s="1"/>
      <c r="XEO157" s="1"/>
      <c r="XEP157" s="1"/>
      <c r="XEQ157" s="1"/>
      <c r="XER157" s="1"/>
      <c r="XES157" s="1"/>
      <c r="XET157" s="1"/>
      <c r="XEU157" s="1"/>
      <c r="XEV157" s="1"/>
      <c r="XEW157" s="1"/>
      <c r="XEX157" s="1"/>
      <c r="XEY157" s="1"/>
      <c r="XEZ157" s="1"/>
      <c r="XFA157" s="1"/>
      <c r="XFB157" s="1"/>
      <c r="XFC157" s="1"/>
    </row>
    <row r="158" spans="1:150 16226:16383" s="3" customFormat="1" ht="20.25" customHeight="1" x14ac:dyDescent="0.3">
      <c r="A158" s="84">
        <v>2</v>
      </c>
      <c r="B158" s="84"/>
      <c r="C158" s="51" t="s">
        <v>304</v>
      </c>
      <c r="D158" s="51" t="s">
        <v>329</v>
      </c>
      <c r="E158" s="6">
        <f>(200.09)*(10.764)</f>
        <v>2153.7687599999999</v>
      </c>
      <c r="F158" s="6">
        <v>0</v>
      </c>
      <c r="G158" s="6">
        <v>0</v>
      </c>
      <c r="H158" s="6">
        <f t="shared" ref="H158" si="25">E158+F158+(IF(G158&lt;101,G158,IF(G158&lt;201,G158/2,IF(G158&lt;=301,G158/3,G158/4))))</f>
        <v>2153.7687599999999</v>
      </c>
      <c r="I158" s="1"/>
      <c r="J158" s="1"/>
      <c r="K158" s="1"/>
      <c r="L158" s="1"/>
      <c r="M158" s="1"/>
      <c r="N158" s="1"/>
      <c r="O158" s="1"/>
      <c r="P158" s="1"/>
      <c r="Q158" s="1"/>
      <c r="R158" s="1"/>
      <c r="S158" s="1"/>
      <c r="T158" s="23" t="e">
        <f t="shared" ca="1" si="24"/>
        <v>#REF!</v>
      </c>
      <c r="U158" s="23" t="e">
        <f ca="1">U157+1</f>
        <v>#REF!</v>
      </c>
      <c r="V158" s="23">
        <f ca="1">V157+1</f>
        <v>502</v>
      </c>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c r="BO158" s="1"/>
      <c r="BP158" s="1"/>
      <c r="BQ158" s="1"/>
      <c r="BR158" s="1"/>
      <c r="BS158" s="1"/>
      <c r="BT158" s="1"/>
      <c r="BU158" s="1"/>
      <c r="BV158" s="1"/>
      <c r="BW158" s="1"/>
      <c r="BX158" s="1"/>
      <c r="BY158" s="1"/>
      <c r="BZ158" s="1"/>
      <c r="CA158" s="1"/>
      <c r="CB158" s="1"/>
      <c r="CC158" s="1"/>
      <c r="CD158" s="1"/>
      <c r="CE158" s="1"/>
      <c r="CF158" s="1"/>
      <c r="CG158" s="1"/>
      <c r="CH158" s="1"/>
      <c r="CI158" s="1"/>
      <c r="CJ158" s="1"/>
      <c r="CK158" s="1"/>
      <c r="CL158" s="1"/>
      <c r="CM158" s="1"/>
      <c r="CN158" s="1"/>
      <c r="CO158" s="1"/>
      <c r="CP158" s="1"/>
      <c r="CQ158" s="1"/>
      <c r="CR158" s="1"/>
      <c r="CS158" s="1"/>
      <c r="CT158" s="1"/>
      <c r="CU158" s="1"/>
      <c r="CV158" s="1"/>
      <c r="CW158" s="1"/>
      <c r="CX158" s="1"/>
      <c r="CY158" s="1"/>
      <c r="CZ158" s="1"/>
      <c r="DA158" s="1"/>
      <c r="DB158" s="1"/>
      <c r="DC158" s="1"/>
      <c r="DD158" s="1"/>
      <c r="DE158" s="1"/>
      <c r="DF158" s="1"/>
      <c r="DG158" s="1"/>
      <c r="DH158" s="1"/>
      <c r="DI158" s="1"/>
      <c r="DJ158" s="1"/>
      <c r="DK158" s="1"/>
      <c r="DL158" s="1"/>
      <c r="DM158" s="1"/>
      <c r="DN158" s="1"/>
      <c r="DO158" s="1"/>
      <c r="DP158" s="1"/>
      <c r="DQ158" s="1"/>
      <c r="DR158" s="1"/>
      <c r="DS158" s="1"/>
      <c r="DT158" s="1"/>
      <c r="DU158" s="1"/>
      <c r="DV158" s="1"/>
      <c r="DW158" s="1"/>
      <c r="DX158" s="1"/>
      <c r="DY158" s="1"/>
      <c r="DZ158" s="1"/>
      <c r="EA158" s="1"/>
      <c r="EB158" s="1"/>
      <c r="EC158" s="1"/>
      <c r="ED158" s="1"/>
      <c r="EE158" s="1"/>
      <c r="EF158" s="1"/>
      <c r="EG158" s="1"/>
      <c r="EH158" s="1"/>
      <c r="EI158" s="1"/>
      <c r="EJ158" s="1"/>
      <c r="EK158" s="1"/>
      <c r="EL158" s="1"/>
      <c r="EM158" s="1"/>
      <c r="EN158" s="1"/>
      <c r="EO158" s="1"/>
      <c r="EP158" s="1"/>
      <c r="EQ158" s="1"/>
      <c r="ER158" s="1"/>
      <c r="ES158" s="1"/>
      <c r="ET158" s="1"/>
      <c r="WZB158" s="1"/>
      <c r="WZC158" s="1"/>
      <c r="WZD158" s="1"/>
      <c r="WZE158" s="1"/>
      <c r="WZF158" s="1"/>
      <c r="WZG158" s="1"/>
      <c r="WZH158" s="1"/>
      <c r="WZI158" s="1"/>
      <c r="WZJ158" s="1"/>
      <c r="WZK158" s="1"/>
      <c r="WZL158" s="1"/>
      <c r="WZM158" s="1"/>
      <c r="WZN158" s="1"/>
      <c r="WZO158" s="1"/>
      <c r="WZP158" s="1"/>
      <c r="WZQ158" s="1"/>
      <c r="WZR158" s="1"/>
      <c r="WZS158" s="1"/>
      <c r="WZT158" s="1"/>
      <c r="WZU158" s="1"/>
      <c r="WZV158" s="1"/>
      <c r="WZW158" s="1"/>
      <c r="WZX158" s="1"/>
      <c r="WZY158" s="1"/>
      <c r="WZZ158" s="1"/>
      <c r="XAA158" s="1"/>
      <c r="XAB158" s="1"/>
      <c r="XAC158" s="1"/>
      <c r="XAD158" s="1"/>
      <c r="XAE158" s="1"/>
      <c r="XAF158" s="1"/>
      <c r="XAG158" s="1"/>
      <c r="XAH158" s="1"/>
      <c r="XAI158" s="1"/>
      <c r="XAJ158" s="1"/>
      <c r="XAK158" s="1"/>
      <c r="XAL158" s="1"/>
      <c r="XAM158" s="1"/>
      <c r="XAN158" s="1"/>
      <c r="XAO158" s="1"/>
      <c r="XAP158" s="1"/>
      <c r="XAQ158" s="1"/>
      <c r="XAR158" s="1"/>
      <c r="XAS158" s="1"/>
      <c r="XAT158" s="1"/>
      <c r="XAU158" s="1"/>
      <c r="XAV158" s="1"/>
      <c r="XAW158" s="1"/>
      <c r="XAX158" s="1"/>
      <c r="XAY158" s="1"/>
      <c r="XAZ158" s="1"/>
      <c r="XBA158" s="1"/>
      <c r="XBB158" s="1"/>
      <c r="XBC158" s="1"/>
      <c r="XBD158" s="1"/>
      <c r="XBE158" s="1"/>
      <c r="XBF158" s="1"/>
      <c r="XBG158" s="1"/>
      <c r="XBH158" s="1"/>
      <c r="XBI158" s="1"/>
      <c r="XBJ158" s="1"/>
      <c r="XBK158" s="1"/>
      <c r="XBL158" s="1"/>
      <c r="XBM158" s="1"/>
      <c r="XBN158" s="1"/>
      <c r="XBO158" s="1"/>
      <c r="XBP158" s="1"/>
      <c r="XBQ158" s="1"/>
      <c r="XBR158" s="1"/>
      <c r="XBS158" s="1"/>
      <c r="XBT158" s="1"/>
      <c r="XBU158" s="1"/>
      <c r="XBV158" s="1"/>
      <c r="XBW158" s="1"/>
      <c r="XBX158" s="1"/>
      <c r="XBY158" s="1"/>
      <c r="XBZ158" s="1"/>
      <c r="XCA158" s="1"/>
      <c r="XCB158" s="1"/>
      <c r="XCC158" s="1"/>
      <c r="XCD158" s="1"/>
      <c r="XCE158" s="1"/>
      <c r="XCF158" s="1"/>
      <c r="XCG158" s="1"/>
      <c r="XCH158" s="1"/>
      <c r="XCI158" s="1"/>
      <c r="XCJ158" s="1"/>
      <c r="XCK158" s="1"/>
      <c r="XCL158" s="1"/>
      <c r="XCM158" s="1"/>
      <c r="XCN158" s="1"/>
      <c r="XCO158" s="1"/>
      <c r="XCP158" s="1"/>
      <c r="XCQ158" s="1"/>
      <c r="XCR158" s="1"/>
      <c r="XCS158" s="1"/>
      <c r="XCT158" s="1"/>
      <c r="XCU158" s="1"/>
      <c r="XCV158" s="1"/>
      <c r="XCW158" s="1"/>
      <c r="XCX158" s="1"/>
      <c r="XCY158" s="1"/>
      <c r="XCZ158" s="1"/>
      <c r="XDA158" s="1"/>
      <c r="XDB158" s="1"/>
      <c r="XDC158" s="1"/>
      <c r="XDD158" s="1"/>
      <c r="XDE158" s="1"/>
      <c r="XDF158" s="1"/>
      <c r="XDG158" s="1"/>
      <c r="XDH158" s="1"/>
      <c r="XDI158" s="1"/>
      <c r="XDJ158" s="1"/>
      <c r="XDK158" s="1"/>
      <c r="XDL158" s="1"/>
      <c r="XDM158" s="1"/>
      <c r="XDN158" s="1"/>
      <c r="XDO158" s="1"/>
      <c r="XDP158" s="1"/>
      <c r="XDQ158" s="1"/>
      <c r="XDR158" s="1"/>
      <c r="XDS158" s="1"/>
      <c r="XDT158" s="1"/>
      <c r="XDU158" s="1"/>
      <c r="XDV158" s="1"/>
      <c r="XDW158" s="1"/>
      <c r="XDX158" s="1"/>
      <c r="XDY158" s="1"/>
      <c r="XDZ158" s="1"/>
      <c r="XEA158" s="1"/>
      <c r="XEB158" s="1"/>
      <c r="XEC158" s="1"/>
      <c r="XED158" s="1"/>
      <c r="XEE158" s="1"/>
      <c r="XEF158" s="1"/>
      <c r="XEG158" s="1"/>
      <c r="XEH158" s="1"/>
      <c r="XEI158" s="1"/>
      <c r="XEJ158" s="1"/>
      <c r="XEK158" s="1"/>
      <c r="XEL158" s="1"/>
      <c r="XEM158" s="1"/>
      <c r="XEN158" s="1"/>
      <c r="XEO158" s="1"/>
      <c r="XEP158" s="1"/>
      <c r="XEQ158" s="1"/>
      <c r="XER158" s="1"/>
      <c r="XES158" s="1"/>
      <c r="XET158" s="1"/>
      <c r="XEU158" s="1"/>
      <c r="XEV158" s="1"/>
      <c r="XEW158" s="1"/>
      <c r="XEX158" s="1"/>
      <c r="XEY158" s="1"/>
      <c r="XEZ158" s="1"/>
      <c r="XFA158" s="1"/>
      <c r="XFB158" s="1"/>
      <c r="XFC158" s="1"/>
    </row>
    <row r="159" spans="1:150 16226:16383" s="3" customFormat="1" ht="20.25" customHeight="1" x14ac:dyDescent="0.3">
      <c r="A159" s="84" t="s">
        <v>304</v>
      </c>
      <c r="B159" s="84"/>
      <c r="C159" s="51" t="s">
        <v>304</v>
      </c>
      <c r="D159" s="88" t="s">
        <v>331</v>
      </c>
      <c r="E159" s="89"/>
      <c r="F159" s="89"/>
      <c r="G159" s="89"/>
      <c r="H159" s="90"/>
      <c r="I159" s="1"/>
      <c r="J159" s="1"/>
      <c r="K159" s="1"/>
      <c r="L159" s="1"/>
      <c r="M159" s="1"/>
      <c r="N159" s="1"/>
      <c r="O159" s="1"/>
      <c r="P159" s="1"/>
      <c r="Q159" s="1"/>
      <c r="R159" s="1"/>
      <c r="S159" s="1"/>
      <c r="T159" s="23" t="e">
        <f t="shared" ca="1" si="24"/>
        <v>#REF!</v>
      </c>
      <c r="U159" s="23" t="e">
        <f t="shared" ref="U159:V159" ca="1" si="26">U158+1</f>
        <v>#REF!</v>
      </c>
      <c r="V159" s="23">
        <f t="shared" ca="1" si="26"/>
        <v>503</v>
      </c>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c r="BO159" s="1"/>
      <c r="BP159" s="1"/>
      <c r="BQ159" s="1"/>
      <c r="BR159" s="1"/>
      <c r="BS159" s="1"/>
      <c r="BT159" s="1"/>
      <c r="BU159" s="1"/>
      <c r="BV159" s="1"/>
      <c r="BW159" s="1"/>
      <c r="BX159" s="1"/>
      <c r="BY159" s="1"/>
      <c r="BZ159" s="1"/>
      <c r="CA159" s="1"/>
      <c r="CB159" s="1"/>
      <c r="CC159" s="1"/>
      <c r="CD159" s="1"/>
      <c r="CE159" s="1"/>
      <c r="CF159" s="1"/>
      <c r="CG159" s="1"/>
      <c r="CH159" s="1"/>
      <c r="CI159" s="1"/>
      <c r="CJ159" s="1"/>
      <c r="CK159" s="1"/>
      <c r="CL159" s="1"/>
      <c r="CM159" s="1"/>
      <c r="CN159" s="1"/>
      <c r="CO159" s="1"/>
      <c r="CP159" s="1"/>
      <c r="CQ159" s="1"/>
      <c r="CR159" s="1"/>
      <c r="CS159" s="1"/>
      <c r="CT159" s="1"/>
      <c r="CU159" s="1"/>
      <c r="CV159" s="1"/>
      <c r="CW159" s="1"/>
      <c r="CX159" s="1"/>
      <c r="CY159" s="1"/>
      <c r="CZ159" s="1"/>
      <c r="DA159" s="1"/>
      <c r="DB159" s="1"/>
      <c r="DC159" s="1"/>
      <c r="DD159" s="1"/>
      <c r="DE159" s="1"/>
      <c r="DF159" s="1"/>
      <c r="DG159" s="1"/>
      <c r="DH159" s="1"/>
      <c r="DI159" s="1"/>
      <c r="DJ159" s="1"/>
      <c r="DK159" s="1"/>
      <c r="DL159" s="1"/>
      <c r="DM159" s="1"/>
      <c r="DN159" s="1"/>
      <c r="DO159" s="1"/>
      <c r="DP159" s="1"/>
      <c r="DQ159" s="1"/>
      <c r="DR159" s="1"/>
      <c r="DS159" s="1"/>
      <c r="DT159" s="1"/>
      <c r="DU159" s="1"/>
      <c r="DV159" s="1"/>
      <c r="DW159" s="1"/>
      <c r="DX159" s="1"/>
      <c r="DY159" s="1"/>
      <c r="DZ159" s="1"/>
      <c r="EA159" s="1"/>
      <c r="EB159" s="1"/>
      <c r="EC159" s="1"/>
      <c r="ED159" s="1"/>
      <c r="EE159" s="1"/>
      <c r="EF159" s="1"/>
      <c r="EG159" s="1"/>
      <c r="EH159" s="1"/>
      <c r="EI159" s="1"/>
      <c r="EJ159" s="1"/>
      <c r="EK159" s="1"/>
      <c r="EL159" s="1"/>
      <c r="EM159" s="1"/>
      <c r="EN159" s="1"/>
      <c r="EO159" s="1"/>
      <c r="EP159" s="1"/>
      <c r="EQ159" s="1"/>
      <c r="ER159" s="1"/>
      <c r="ES159" s="1"/>
      <c r="ET159" s="1"/>
      <c r="WZB159" s="1"/>
      <c r="WZC159" s="1"/>
      <c r="WZD159" s="1"/>
      <c r="WZE159" s="1"/>
      <c r="WZF159" s="1"/>
      <c r="WZG159" s="1"/>
      <c r="WZH159" s="1"/>
      <c r="WZI159" s="1"/>
      <c r="WZJ159" s="1"/>
      <c r="WZK159" s="1"/>
      <c r="WZL159" s="1"/>
      <c r="WZM159" s="1"/>
      <c r="WZN159" s="1"/>
      <c r="WZO159" s="1"/>
      <c r="WZP159" s="1"/>
      <c r="WZQ159" s="1"/>
      <c r="WZR159" s="1"/>
      <c r="WZS159" s="1"/>
      <c r="WZT159" s="1"/>
      <c r="WZU159" s="1"/>
      <c r="WZV159" s="1"/>
      <c r="WZW159" s="1"/>
      <c r="WZX159" s="1"/>
      <c r="WZY159" s="1"/>
      <c r="WZZ159" s="1"/>
      <c r="XAA159" s="1"/>
      <c r="XAB159" s="1"/>
      <c r="XAC159" s="1"/>
      <c r="XAD159" s="1"/>
      <c r="XAE159" s="1"/>
      <c r="XAF159" s="1"/>
      <c r="XAG159" s="1"/>
      <c r="XAH159" s="1"/>
      <c r="XAI159" s="1"/>
      <c r="XAJ159" s="1"/>
      <c r="XAK159" s="1"/>
      <c r="XAL159" s="1"/>
      <c r="XAM159" s="1"/>
      <c r="XAN159" s="1"/>
      <c r="XAO159" s="1"/>
      <c r="XAP159" s="1"/>
      <c r="XAQ159" s="1"/>
      <c r="XAR159" s="1"/>
      <c r="XAS159" s="1"/>
      <c r="XAT159" s="1"/>
      <c r="XAU159" s="1"/>
      <c r="XAV159" s="1"/>
      <c r="XAW159" s="1"/>
      <c r="XAX159" s="1"/>
      <c r="XAY159" s="1"/>
      <c r="XAZ159" s="1"/>
      <c r="XBA159" s="1"/>
      <c r="XBB159" s="1"/>
      <c r="XBC159" s="1"/>
      <c r="XBD159" s="1"/>
      <c r="XBE159" s="1"/>
      <c r="XBF159" s="1"/>
      <c r="XBG159" s="1"/>
      <c r="XBH159" s="1"/>
      <c r="XBI159" s="1"/>
      <c r="XBJ159" s="1"/>
      <c r="XBK159" s="1"/>
      <c r="XBL159" s="1"/>
      <c r="XBM159" s="1"/>
      <c r="XBN159" s="1"/>
      <c r="XBO159" s="1"/>
      <c r="XBP159" s="1"/>
      <c r="XBQ159" s="1"/>
      <c r="XBR159" s="1"/>
      <c r="XBS159" s="1"/>
      <c r="XBT159" s="1"/>
      <c r="XBU159" s="1"/>
      <c r="XBV159" s="1"/>
      <c r="XBW159" s="1"/>
      <c r="XBX159" s="1"/>
      <c r="XBY159" s="1"/>
      <c r="XBZ159" s="1"/>
      <c r="XCA159" s="1"/>
      <c r="XCB159" s="1"/>
      <c r="XCC159" s="1"/>
      <c r="XCD159" s="1"/>
      <c r="XCE159" s="1"/>
      <c r="XCF159" s="1"/>
      <c r="XCG159" s="1"/>
      <c r="XCH159" s="1"/>
      <c r="XCI159" s="1"/>
      <c r="XCJ159" s="1"/>
      <c r="XCK159" s="1"/>
      <c r="XCL159" s="1"/>
      <c r="XCM159" s="1"/>
      <c r="XCN159" s="1"/>
      <c r="XCO159" s="1"/>
      <c r="XCP159" s="1"/>
      <c r="XCQ159" s="1"/>
      <c r="XCR159" s="1"/>
      <c r="XCS159" s="1"/>
      <c r="XCT159" s="1"/>
      <c r="XCU159" s="1"/>
      <c r="XCV159" s="1"/>
      <c r="XCW159" s="1"/>
      <c r="XCX159" s="1"/>
      <c r="XCY159" s="1"/>
      <c r="XCZ159" s="1"/>
      <c r="XDA159" s="1"/>
      <c r="XDB159" s="1"/>
      <c r="XDC159" s="1"/>
      <c r="XDD159" s="1"/>
      <c r="XDE159" s="1"/>
      <c r="XDF159" s="1"/>
      <c r="XDG159" s="1"/>
      <c r="XDH159" s="1"/>
      <c r="XDI159" s="1"/>
      <c r="XDJ159" s="1"/>
      <c r="XDK159" s="1"/>
      <c r="XDL159" s="1"/>
      <c r="XDM159" s="1"/>
      <c r="XDN159" s="1"/>
      <c r="XDO159" s="1"/>
      <c r="XDP159" s="1"/>
      <c r="XDQ159" s="1"/>
      <c r="XDR159" s="1"/>
      <c r="XDS159" s="1"/>
      <c r="XDT159" s="1"/>
      <c r="XDU159" s="1"/>
      <c r="XDV159" s="1"/>
      <c r="XDW159" s="1"/>
      <c r="XDX159" s="1"/>
      <c r="XDY159" s="1"/>
      <c r="XDZ159" s="1"/>
      <c r="XEA159" s="1"/>
      <c r="XEB159" s="1"/>
      <c r="XEC159" s="1"/>
      <c r="XED159" s="1"/>
      <c r="XEE159" s="1"/>
      <c r="XEF159" s="1"/>
      <c r="XEG159" s="1"/>
      <c r="XEH159" s="1"/>
      <c r="XEI159" s="1"/>
      <c r="XEJ159" s="1"/>
      <c r="XEK159" s="1"/>
      <c r="XEL159" s="1"/>
      <c r="XEM159" s="1"/>
      <c r="XEN159" s="1"/>
      <c r="XEO159" s="1"/>
      <c r="XEP159" s="1"/>
      <c r="XEQ159" s="1"/>
      <c r="XER159" s="1"/>
      <c r="XES159" s="1"/>
      <c r="XET159" s="1"/>
      <c r="XEU159" s="1"/>
      <c r="XEV159" s="1"/>
      <c r="XEW159" s="1"/>
      <c r="XEX159" s="1"/>
      <c r="XEY159" s="1"/>
      <c r="XEZ159" s="1"/>
      <c r="XFA159" s="1"/>
      <c r="XFB159" s="1"/>
      <c r="XFC159" s="1"/>
    </row>
    <row r="160" spans="1:150 16226:16383" s="3" customFormat="1" ht="21" x14ac:dyDescent="0.3">
      <c r="A160" s="84">
        <v>3</v>
      </c>
      <c r="B160" s="84"/>
      <c r="C160" s="51" t="s">
        <v>304</v>
      </c>
      <c r="D160" s="88" t="s">
        <v>353</v>
      </c>
      <c r="E160" s="89"/>
      <c r="F160" s="89"/>
      <c r="G160" s="89"/>
      <c r="H160" s="90"/>
      <c r="I160" s="1">
        <f>2</f>
        <v>2</v>
      </c>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c r="BO160" s="1"/>
      <c r="BP160" s="1"/>
      <c r="BQ160" s="1"/>
      <c r="BR160" s="1"/>
      <c r="BS160" s="1"/>
      <c r="BT160" s="1"/>
      <c r="BU160" s="1"/>
      <c r="BV160" s="1"/>
      <c r="BW160" s="1"/>
      <c r="BX160" s="1"/>
      <c r="BY160" s="1"/>
      <c r="BZ160" s="1"/>
      <c r="CA160" s="1"/>
      <c r="CB160" s="1"/>
      <c r="CC160" s="1"/>
      <c r="CD160" s="1"/>
      <c r="CE160" s="1"/>
      <c r="CF160" s="1"/>
      <c r="CG160" s="1"/>
      <c r="CH160" s="1"/>
      <c r="CI160" s="1"/>
      <c r="CJ160" s="1"/>
      <c r="CK160" s="1"/>
      <c r="CL160" s="1"/>
      <c r="CM160" s="1"/>
      <c r="CN160" s="1"/>
      <c r="CO160" s="1"/>
      <c r="CP160" s="1"/>
      <c r="CQ160" s="1"/>
      <c r="CR160" s="1"/>
      <c r="CS160" s="1"/>
      <c r="CT160" s="1"/>
      <c r="CU160" s="1"/>
      <c r="CV160" s="1"/>
      <c r="CW160" s="1"/>
      <c r="CX160" s="1"/>
      <c r="CY160" s="1"/>
      <c r="CZ160" s="1"/>
      <c r="DA160" s="1"/>
      <c r="DB160" s="1"/>
      <c r="DC160" s="1"/>
      <c r="DD160" s="1"/>
      <c r="DE160" s="1"/>
      <c r="DF160" s="1"/>
      <c r="DG160" s="1"/>
      <c r="DH160" s="1"/>
      <c r="DI160" s="1"/>
      <c r="DJ160" s="1"/>
      <c r="DK160" s="1"/>
      <c r="DL160" s="1"/>
      <c r="DM160" s="1"/>
      <c r="DN160" s="1"/>
      <c r="DO160" s="1"/>
      <c r="DP160" s="1"/>
      <c r="DQ160" s="1"/>
      <c r="DR160" s="1"/>
      <c r="DS160" s="1"/>
      <c r="DT160" s="1"/>
      <c r="DU160" s="1"/>
      <c r="DV160" s="1"/>
      <c r="DW160" s="1"/>
      <c r="DX160" s="1"/>
      <c r="DY160" s="1"/>
      <c r="DZ160" s="1"/>
      <c r="EA160" s="1"/>
      <c r="EB160" s="1"/>
      <c r="EC160" s="1"/>
      <c r="ED160" s="1"/>
      <c r="EE160" s="1"/>
      <c r="EF160" s="1"/>
      <c r="EG160" s="1"/>
      <c r="EH160" s="1"/>
      <c r="EI160" s="1"/>
      <c r="EJ160" s="1"/>
      <c r="EK160" s="1"/>
      <c r="EL160" s="1"/>
      <c r="EM160" s="1"/>
      <c r="EN160" s="1"/>
      <c r="EO160" s="1"/>
      <c r="EP160" s="1"/>
      <c r="EQ160" s="1"/>
      <c r="ER160" s="1"/>
      <c r="ES160" s="1"/>
      <c r="ET160" s="1"/>
      <c r="WZB160" s="1"/>
      <c r="WZC160" s="1"/>
      <c r="WZD160" s="1"/>
      <c r="WZE160" s="1"/>
      <c r="WZF160" s="1"/>
      <c r="WZG160" s="1"/>
      <c r="WZH160" s="1"/>
      <c r="WZI160" s="1"/>
      <c r="WZJ160" s="1"/>
      <c r="WZK160" s="1"/>
      <c r="WZL160" s="1"/>
      <c r="WZM160" s="1"/>
      <c r="WZN160" s="1"/>
      <c r="WZO160" s="1"/>
      <c r="WZP160" s="1"/>
      <c r="WZQ160" s="1"/>
      <c r="WZR160" s="1"/>
      <c r="WZS160" s="1"/>
      <c r="WZT160" s="1"/>
      <c r="WZU160" s="1"/>
      <c r="WZV160" s="1"/>
      <c r="WZW160" s="1"/>
      <c r="WZX160" s="1"/>
      <c r="WZY160" s="1"/>
      <c r="WZZ160" s="1"/>
      <c r="XAA160" s="1"/>
      <c r="XAB160" s="1"/>
      <c r="XAC160" s="1"/>
      <c r="XAD160" s="1"/>
      <c r="XAE160" s="1"/>
      <c r="XAF160" s="1"/>
      <c r="XAG160" s="1"/>
      <c r="XAH160" s="1"/>
      <c r="XAI160" s="1"/>
      <c r="XAJ160" s="1"/>
      <c r="XAK160" s="1"/>
      <c r="XAL160" s="1"/>
      <c r="XAM160" s="1"/>
      <c r="XAN160" s="1"/>
      <c r="XAO160" s="1"/>
      <c r="XAP160" s="1"/>
      <c r="XAQ160" s="1"/>
      <c r="XAR160" s="1"/>
      <c r="XAS160" s="1"/>
      <c r="XAT160" s="1"/>
      <c r="XAU160" s="1"/>
      <c r="XAV160" s="1"/>
      <c r="XAW160" s="1"/>
      <c r="XAX160" s="1"/>
      <c r="XAY160" s="1"/>
      <c r="XAZ160" s="1"/>
      <c r="XBA160" s="1"/>
      <c r="XBB160" s="1"/>
      <c r="XBC160" s="1"/>
      <c r="XBD160" s="1"/>
      <c r="XBE160" s="1"/>
      <c r="XBF160" s="1"/>
      <c r="XBG160" s="1"/>
      <c r="XBH160" s="1"/>
      <c r="XBI160" s="1"/>
      <c r="XBJ160" s="1"/>
      <c r="XBK160" s="1"/>
      <c r="XBL160" s="1"/>
      <c r="XBM160" s="1"/>
      <c r="XBN160" s="1"/>
      <c r="XBO160" s="1"/>
      <c r="XBP160" s="1"/>
      <c r="XBQ160" s="1"/>
      <c r="XBR160" s="1"/>
      <c r="XBS160" s="1"/>
      <c r="XBT160" s="1"/>
      <c r="XBU160" s="1"/>
      <c r="XBV160" s="1"/>
      <c r="XBW160" s="1"/>
      <c r="XBX160" s="1"/>
      <c r="XBY160" s="1"/>
      <c r="XBZ160" s="1"/>
      <c r="XCA160" s="1"/>
      <c r="XCB160" s="1"/>
      <c r="XCC160" s="1"/>
      <c r="XCD160" s="1"/>
      <c r="XCE160" s="1"/>
      <c r="XCF160" s="1"/>
      <c r="XCG160" s="1"/>
      <c r="XCH160" s="1"/>
      <c r="XCI160" s="1"/>
      <c r="XCJ160" s="1"/>
      <c r="XCK160" s="1"/>
      <c r="XCL160" s="1"/>
      <c r="XCM160" s="1"/>
      <c r="XCN160" s="1"/>
      <c r="XCO160" s="1"/>
      <c r="XCP160" s="1"/>
      <c r="XCQ160" s="1"/>
      <c r="XCR160" s="1"/>
      <c r="XCS160" s="1"/>
      <c r="XCT160" s="1"/>
      <c r="XCU160" s="1"/>
      <c r="XCV160" s="1"/>
      <c r="XCW160" s="1"/>
      <c r="XCX160" s="1"/>
      <c r="XCY160" s="1"/>
      <c r="XCZ160" s="1"/>
      <c r="XDA160" s="1"/>
      <c r="XDB160" s="1"/>
      <c r="XDC160" s="1"/>
      <c r="XDD160" s="1"/>
      <c r="XDE160" s="1"/>
      <c r="XDF160" s="1"/>
      <c r="XDG160" s="1"/>
      <c r="XDH160" s="1"/>
      <c r="XDI160" s="1"/>
      <c r="XDJ160" s="1"/>
      <c r="XDK160" s="1"/>
      <c r="XDL160" s="1"/>
      <c r="XDM160" s="1"/>
      <c r="XDN160" s="1"/>
      <c r="XDO160" s="1"/>
      <c r="XDP160" s="1"/>
      <c r="XDQ160" s="1"/>
      <c r="XDR160" s="1"/>
      <c r="XDS160" s="1"/>
      <c r="XDT160" s="1"/>
      <c r="XDU160" s="1"/>
      <c r="XDV160" s="1"/>
      <c r="XDW160" s="1"/>
      <c r="XDX160" s="1"/>
      <c r="XDY160" s="1"/>
      <c r="XDZ160" s="1"/>
      <c r="XEA160" s="1"/>
      <c r="XEB160" s="1"/>
      <c r="XEC160" s="1"/>
      <c r="XED160" s="1"/>
      <c r="XEE160" s="1"/>
      <c r="XEF160" s="1"/>
      <c r="XEG160" s="1"/>
      <c r="XEH160" s="1"/>
      <c r="XEI160" s="1"/>
      <c r="XEJ160" s="1"/>
      <c r="XEK160" s="1"/>
      <c r="XEL160" s="1"/>
      <c r="XEM160" s="1"/>
      <c r="XEN160" s="1"/>
      <c r="XEO160" s="1"/>
      <c r="XEP160" s="1"/>
      <c r="XEQ160" s="1"/>
      <c r="XER160" s="1"/>
      <c r="XES160" s="1"/>
      <c r="XET160" s="1"/>
      <c r="XEU160" s="1"/>
      <c r="XEV160" s="1"/>
      <c r="XEW160" s="1"/>
      <c r="XEX160" s="1"/>
      <c r="XEY160" s="1"/>
      <c r="XEZ160" s="1"/>
      <c r="XFA160" s="1"/>
      <c r="XFB160" s="1"/>
      <c r="XFC160" s="1"/>
    </row>
    <row r="161" spans="1:150 16226:16383" s="3" customFormat="1" ht="20.25" customHeight="1" x14ac:dyDescent="0.3">
      <c r="A161" s="81" t="s">
        <v>391</v>
      </c>
      <c r="B161" s="82"/>
      <c r="C161" s="82"/>
      <c r="D161" s="82"/>
      <c r="E161" s="82"/>
      <c r="F161" s="82"/>
      <c r="G161" s="82"/>
      <c r="H161" s="83"/>
      <c r="I161" s="1"/>
      <c r="J161" s="1"/>
      <c r="K161" s="1"/>
      <c r="L161" s="1"/>
      <c r="M161" s="1"/>
      <c r="N161" s="1"/>
      <c r="O161" s="1"/>
      <c r="P161" s="1"/>
      <c r="Q161" s="1"/>
      <c r="R161" s="1"/>
      <c r="S161" s="1"/>
      <c r="T161" s="23" t="str">
        <f t="shared" ref="T161:T164" ca="1" si="27">U161&amp;""&amp;",..,"&amp;""&amp;V161</f>
        <v>1301,..,1301</v>
      </c>
      <c r="U161" s="23">
        <f ca="1">(SUMPRODUCT(MID(0&amp;(LEFT(A196,SUM(LEN(A196)-LEN(SUBSTITUTE(A196,{"0","1","2","3"},""))))), LARGE(INDEX(ISNUMBER(--MID((LEFT(A196,SUM(LEN(A196)-LEN(SUBSTITUTE(A196,{"0","1","2","3"},""))))), ROW(INDIRECT("1:"&amp;LEN((LEFT(A196,SUM(LEN(A196)-LEN(SUBSTITUTE(A196,{"0","1","2","3"},"")))))))), 1)) * ROW(INDIRECT("1:"&amp;LEN((LEFT(A196,SUM(LEN(A196)-LEN(SUBSTITUTE(A196,{"0","1","2","3"},"")))))))), 0), ROW(INDIRECT("1:"&amp;LEN((LEFT(A196,SUM(LEN(A196)-LEN(SUBSTITUTE(A196,{"0","1","2","3"},"")))))))))+1, 1) * 10^ROW(INDIRECT("1:"&amp;LEN((LEFT(A196,SUM(LEN(A196)-LEN(SUBSTITUTE(A196,{"0","1","2","3"},""))))))))/10))*100+1</f>
        <v>1301</v>
      </c>
      <c r="V161" s="23">
        <f ca="1">(SUMPRODUCT(MID(0&amp;(--TRIM(RIGHT(SUBSTITUTE(LEFT(A196,_xlfn.AGGREGATE(16,6,FIND({0,1,2,3,4,5,6,7,8,9},A196,ROW(INDIRECT("1:"&amp;LEN(A196)))),1))," ",REPT(" ",LEN(A196))),LEN(A196)))), LARGE(INDEX(ISNUMBER(--MID((--TRIM(RIGHT(SUBSTITUTE(LEFT(A196,_xlfn.AGGREGATE(16,6,FIND({0,1,2,3,4,5,6,7,8,9},A196,ROW(INDIRECT("1:"&amp;LEN(A196)))),1))," ",REPT(" ",LEN(A196))),LEN(A196)))), ROW(INDIRECT("1:"&amp;LEN((--TRIM(RIGHT(SUBSTITUTE(LEFT(A196,_xlfn.AGGREGATE(16,6,FIND({0,1,2,3,4,5,6,7,8,9},A196,ROW(INDIRECT("1:"&amp;LEN(A196)))),1))," ",REPT(" ",LEN(A196))),LEN(A196))))))), 1)) * ROW(INDIRECT("1:"&amp;LEN((--TRIM(RIGHT(SUBSTITUTE(LEFT(A196,_xlfn.AGGREGATE(16,6,FIND({0,1,2,3,4,5,6,7,8,9},A196,ROW(INDIRECT("1:"&amp;LEN(A196)))),1))," ",REPT(" ",LEN(A196))),LEN(A196))))))), 0), ROW(INDIRECT("1:"&amp;LEN((--TRIM(RIGHT(SUBSTITUTE(LEFT(A196,_xlfn.AGGREGATE(16,6,FIND({0,1,2,3,4,5,6,7,8,9},A196,ROW(INDIRECT("1:"&amp;LEN(A196)))),1))," ",REPT(" ",LEN(A196))),LEN(A196))))))))+1, 1) * 10^ROW(INDIRECT("1:"&amp;LEN((--TRIM(RIGHT(SUBSTITUTE(LEFT(A196,_xlfn.AGGREGATE(16,6,FIND({0,1,2,3,4,5,6,7,8,9},A196,ROW(INDIRECT("1:"&amp;LEN(A196)))),1))," ",REPT(" ",LEN(A196))),LEN(A196)))))))/10))*100+1</f>
        <v>1301</v>
      </c>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c r="BO161" s="1"/>
      <c r="BP161" s="1"/>
      <c r="BQ161" s="1"/>
      <c r="BR161" s="1"/>
      <c r="BS161" s="1"/>
      <c r="BT161" s="1"/>
      <c r="BU161" s="1"/>
      <c r="BV161" s="1"/>
      <c r="BW161" s="1"/>
      <c r="BX161" s="1"/>
      <c r="BY161" s="1"/>
      <c r="BZ161" s="1"/>
      <c r="CA161" s="1"/>
      <c r="CB161" s="1"/>
      <c r="CC161" s="1"/>
      <c r="CD161" s="1"/>
      <c r="CE161" s="1"/>
      <c r="CF161" s="1"/>
      <c r="CG161" s="1"/>
      <c r="CH161" s="1"/>
      <c r="CI161" s="1"/>
      <c r="CJ161" s="1"/>
      <c r="CK161" s="1"/>
      <c r="CL161" s="1"/>
      <c r="CM161" s="1"/>
      <c r="CN161" s="1"/>
      <c r="CO161" s="1"/>
      <c r="CP161" s="1"/>
      <c r="CQ161" s="1"/>
      <c r="CR161" s="1"/>
      <c r="CS161" s="1"/>
      <c r="CT161" s="1"/>
      <c r="CU161" s="1"/>
      <c r="CV161" s="1"/>
      <c r="CW161" s="1"/>
      <c r="CX161" s="1"/>
      <c r="CY161" s="1"/>
      <c r="CZ161" s="1"/>
      <c r="DA161" s="1"/>
      <c r="DB161" s="1"/>
      <c r="DC161" s="1"/>
      <c r="DD161" s="1"/>
      <c r="DE161" s="1"/>
      <c r="DF161" s="1"/>
      <c r="DG161" s="1"/>
      <c r="DH161" s="1"/>
      <c r="DI161" s="1"/>
      <c r="DJ161" s="1"/>
      <c r="DK161" s="1"/>
      <c r="DL161" s="1"/>
      <c r="DM161" s="1"/>
      <c r="DN161" s="1"/>
      <c r="DO161" s="1"/>
      <c r="DP161" s="1"/>
      <c r="DQ161" s="1"/>
      <c r="DR161" s="1"/>
      <c r="DS161" s="1"/>
      <c r="DT161" s="1"/>
      <c r="DU161" s="1"/>
      <c r="DV161" s="1"/>
      <c r="DW161" s="1"/>
      <c r="DX161" s="1"/>
      <c r="DY161" s="1"/>
      <c r="DZ161" s="1"/>
      <c r="EA161" s="1"/>
      <c r="EB161" s="1"/>
      <c r="EC161" s="1"/>
      <c r="ED161" s="1"/>
      <c r="EE161" s="1"/>
      <c r="EF161" s="1"/>
      <c r="EG161" s="1"/>
      <c r="EH161" s="1"/>
      <c r="EI161" s="1"/>
      <c r="EJ161" s="1"/>
      <c r="EK161" s="1"/>
      <c r="EL161" s="1"/>
      <c r="EM161" s="1"/>
      <c r="EN161" s="1"/>
      <c r="EO161" s="1"/>
      <c r="EP161" s="1"/>
      <c r="EQ161" s="1"/>
      <c r="ER161" s="1"/>
      <c r="ES161" s="1"/>
      <c r="ET161" s="1"/>
      <c r="WZB161" s="1"/>
      <c r="WZC161" s="1"/>
      <c r="WZD161" s="1"/>
      <c r="WZE161" s="1"/>
      <c r="WZF161" s="1"/>
      <c r="WZG161" s="1"/>
      <c r="WZH161" s="1"/>
      <c r="WZI161" s="1"/>
      <c r="WZJ161" s="1"/>
      <c r="WZK161" s="1"/>
      <c r="WZL161" s="1"/>
      <c r="WZM161" s="1"/>
      <c r="WZN161" s="1"/>
      <c r="WZO161" s="1"/>
      <c r="WZP161" s="1"/>
      <c r="WZQ161" s="1"/>
      <c r="WZR161" s="1"/>
      <c r="WZS161" s="1"/>
      <c r="WZT161" s="1"/>
      <c r="WZU161" s="1"/>
      <c r="WZV161" s="1"/>
      <c r="WZW161" s="1"/>
      <c r="WZX161" s="1"/>
      <c r="WZY161" s="1"/>
      <c r="WZZ161" s="1"/>
      <c r="XAA161" s="1"/>
      <c r="XAB161" s="1"/>
      <c r="XAC161" s="1"/>
      <c r="XAD161" s="1"/>
      <c r="XAE161" s="1"/>
      <c r="XAF161" s="1"/>
      <c r="XAG161" s="1"/>
      <c r="XAH161" s="1"/>
      <c r="XAI161" s="1"/>
      <c r="XAJ161" s="1"/>
      <c r="XAK161" s="1"/>
      <c r="XAL161" s="1"/>
      <c r="XAM161" s="1"/>
      <c r="XAN161" s="1"/>
      <c r="XAO161" s="1"/>
      <c r="XAP161" s="1"/>
      <c r="XAQ161" s="1"/>
      <c r="XAR161" s="1"/>
      <c r="XAS161" s="1"/>
      <c r="XAT161" s="1"/>
      <c r="XAU161" s="1"/>
      <c r="XAV161" s="1"/>
      <c r="XAW161" s="1"/>
      <c r="XAX161" s="1"/>
      <c r="XAY161" s="1"/>
      <c r="XAZ161" s="1"/>
      <c r="XBA161" s="1"/>
      <c r="XBB161" s="1"/>
      <c r="XBC161" s="1"/>
      <c r="XBD161" s="1"/>
      <c r="XBE161" s="1"/>
      <c r="XBF161" s="1"/>
      <c r="XBG161" s="1"/>
      <c r="XBH161" s="1"/>
      <c r="XBI161" s="1"/>
      <c r="XBJ161" s="1"/>
      <c r="XBK161" s="1"/>
      <c r="XBL161" s="1"/>
      <c r="XBM161" s="1"/>
      <c r="XBN161" s="1"/>
      <c r="XBO161" s="1"/>
      <c r="XBP161" s="1"/>
      <c r="XBQ161" s="1"/>
      <c r="XBR161" s="1"/>
      <c r="XBS161" s="1"/>
      <c r="XBT161" s="1"/>
      <c r="XBU161" s="1"/>
      <c r="XBV161" s="1"/>
      <c r="XBW161" s="1"/>
      <c r="XBX161" s="1"/>
      <c r="XBY161" s="1"/>
      <c r="XBZ161" s="1"/>
      <c r="XCA161" s="1"/>
      <c r="XCB161" s="1"/>
      <c r="XCC161" s="1"/>
      <c r="XCD161" s="1"/>
      <c r="XCE161" s="1"/>
      <c r="XCF161" s="1"/>
      <c r="XCG161" s="1"/>
      <c r="XCH161" s="1"/>
      <c r="XCI161" s="1"/>
      <c r="XCJ161" s="1"/>
      <c r="XCK161" s="1"/>
      <c r="XCL161" s="1"/>
      <c r="XCM161" s="1"/>
      <c r="XCN161" s="1"/>
      <c r="XCO161" s="1"/>
      <c r="XCP161" s="1"/>
      <c r="XCQ161" s="1"/>
      <c r="XCR161" s="1"/>
      <c r="XCS161" s="1"/>
      <c r="XCT161" s="1"/>
      <c r="XCU161" s="1"/>
      <c r="XCV161" s="1"/>
      <c r="XCW161" s="1"/>
      <c r="XCX161" s="1"/>
      <c r="XCY161" s="1"/>
      <c r="XCZ161" s="1"/>
      <c r="XDA161" s="1"/>
      <c r="XDB161" s="1"/>
      <c r="XDC161" s="1"/>
      <c r="XDD161" s="1"/>
      <c r="XDE161" s="1"/>
      <c r="XDF161" s="1"/>
      <c r="XDG161" s="1"/>
      <c r="XDH161" s="1"/>
      <c r="XDI161" s="1"/>
      <c r="XDJ161" s="1"/>
      <c r="XDK161" s="1"/>
      <c r="XDL161" s="1"/>
      <c r="XDM161" s="1"/>
      <c r="XDN161" s="1"/>
      <c r="XDO161" s="1"/>
      <c r="XDP161" s="1"/>
      <c r="XDQ161" s="1"/>
      <c r="XDR161" s="1"/>
      <c r="XDS161" s="1"/>
      <c r="XDT161" s="1"/>
      <c r="XDU161" s="1"/>
      <c r="XDV161" s="1"/>
      <c r="XDW161" s="1"/>
      <c r="XDX161" s="1"/>
      <c r="XDY161" s="1"/>
      <c r="XDZ161" s="1"/>
      <c r="XEA161" s="1"/>
      <c r="XEB161" s="1"/>
      <c r="XEC161" s="1"/>
      <c r="XED161" s="1"/>
      <c r="XEE161" s="1"/>
      <c r="XEF161" s="1"/>
      <c r="XEG161" s="1"/>
      <c r="XEH161" s="1"/>
      <c r="XEI161" s="1"/>
      <c r="XEJ161" s="1"/>
      <c r="XEK161" s="1"/>
      <c r="XEL161" s="1"/>
      <c r="XEM161" s="1"/>
      <c r="XEN161" s="1"/>
      <c r="XEO161" s="1"/>
      <c r="XEP161" s="1"/>
      <c r="XEQ161" s="1"/>
      <c r="XER161" s="1"/>
      <c r="XES161" s="1"/>
      <c r="XET161" s="1"/>
      <c r="XEU161" s="1"/>
      <c r="XEV161" s="1"/>
      <c r="XEW161" s="1"/>
      <c r="XEX161" s="1"/>
      <c r="XEY161" s="1"/>
      <c r="XEZ161" s="1"/>
      <c r="XFA161" s="1"/>
      <c r="XFB161" s="1"/>
      <c r="XFC161" s="1"/>
    </row>
    <row r="162" spans="1:150 16226:16383" s="3" customFormat="1" ht="20.25" customHeight="1" x14ac:dyDescent="0.3">
      <c r="A162" s="166" t="s">
        <v>364</v>
      </c>
      <c r="B162" s="167"/>
      <c r="C162" s="167"/>
      <c r="D162" s="167"/>
      <c r="E162" s="167"/>
      <c r="F162" s="167"/>
      <c r="G162" s="167"/>
      <c r="H162" s="168"/>
      <c r="I162" s="1"/>
      <c r="J162" s="1"/>
      <c r="K162" s="1"/>
      <c r="L162" s="1"/>
      <c r="M162" s="1"/>
      <c r="N162" s="1"/>
      <c r="O162" s="1"/>
      <c r="P162" s="1"/>
      <c r="Q162" s="1"/>
      <c r="R162" s="1"/>
      <c r="S162" s="1"/>
      <c r="T162" s="23" t="str">
        <f t="shared" ca="1" si="27"/>
        <v>1302,..,1302</v>
      </c>
      <c r="U162" s="23">
        <f ca="1">U161+1</f>
        <v>1302</v>
      </c>
      <c r="V162" s="23">
        <f ca="1">V161+1</f>
        <v>1302</v>
      </c>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c r="BO162" s="1"/>
      <c r="BP162" s="1"/>
      <c r="BQ162" s="1"/>
      <c r="BR162" s="1"/>
      <c r="BS162" s="1"/>
      <c r="BT162" s="1"/>
      <c r="BU162" s="1"/>
      <c r="BV162" s="1"/>
      <c r="BW162" s="1"/>
      <c r="BX162" s="1"/>
      <c r="BY162" s="1"/>
      <c r="BZ162" s="1"/>
      <c r="CA162" s="1"/>
      <c r="CB162" s="1"/>
      <c r="CC162" s="1"/>
      <c r="CD162" s="1"/>
      <c r="CE162" s="1"/>
      <c r="CF162" s="1"/>
      <c r="CG162" s="1"/>
      <c r="CH162" s="1"/>
      <c r="CI162" s="1"/>
      <c r="CJ162" s="1"/>
      <c r="CK162" s="1"/>
      <c r="CL162" s="1"/>
      <c r="CM162" s="1"/>
      <c r="CN162" s="1"/>
      <c r="CO162" s="1"/>
      <c r="CP162" s="1"/>
      <c r="CQ162" s="1"/>
      <c r="CR162" s="1"/>
      <c r="CS162" s="1"/>
      <c r="CT162" s="1"/>
      <c r="CU162" s="1"/>
      <c r="CV162" s="1"/>
      <c r="CW162" s="1"/>
      <c r="CX162" s="1"/>
      <c r="CY162" s="1"/>
      <c r="CZ162" s="1"/>
      <c r="DA162" s="1"/>
      <c r="DB162" s="1"/>
      <c r="DC162" s="1"/>
      <c r="DD162" s="1"/>
      <c r="DE162" s="1"/>
      <c r="DF162" s="1"/>
      <c r="DG162" s="1"/>
      <c r="DH162" s="1"/>
      <c r="DI162" s="1"/>
      <c r="DJ162" s="1"/>
      <c r="DK162" s="1"/>
      <c r="DL162" s="1"/>
      <c r="DM162" s="1"/>
      <c r="DN162" s="1"/>
      <c r="DO162" s="1"/>
      <c r="DP162" s="1"/>
      <c r="DQ162" s="1"/>
      <c r="DR162" s="1"/>
      <c r="DS162" s="1"/>
      <c r="DT162" s="1"/>
      <c r="DU162" s="1"/>
      <c r="DV162" s="1"/>
      <c r="DW162" s="1"/>
      <c r="DX162" s="1"/>
      <c r="DY162" s="1"/>
      <c r="DZ162" s="1"/>
      <c r="EA162" s="1"/>
      <c r="EB162" s="1"/>
      <c r="EC162" s="1"/>
      <c r="ED162" s="1"/>
      <c r="EE162" s="1"/>
      <c r="EF162" s="1"/>
      <c r="EG162" s="1"/>
      <c r="EH162" s="1"/>
      <c r="EI162" s="1"/>
      <c r="EJ162" s="1"/>
      <c r="EK162" s="1"/>
      <c r="EL162" s="1"/>
      <c r="EM162" s="1"/>
      <c r="EN162" s="1"/>
      <c r="EO162" s="1"/>
      <c r="EP162" s="1"/>
      <c r="EQ162" s="1"/>
      <c r="ER162" s="1"/>
      <c r="ES162" s="1"/>
      <c r="ET162" s="1"/>
      <c r="WZB162" s="1"/>
      <c r="WZC162" s="1"/>
      <c r="WZD162" s="1"/>
      <c r="WZE162" s="1"/>
      <c r="WZF162" s="1"/>
      <c r="WZG162" s="1"/>
      <c r="WZH162" s="1"/>
      <c r="WZI162" s="1"/>
      <c r="WZJ162" s="1"/>
      <c r="WZK162" s="1"/>
      <c r="WZL162" s="1"/>
      <c r="WZM162" s="1"/>
      <c r="WZN162" s="1"/>
      <c r="WZO162" s="1"/>
      <c r="WZP162" s="1"/>
      <c r="WZQ162" s="1"/>
      <c r="WZR162" s="1"/>
      <c r="WZS162" s="1"/>
      <c r="WZT162" s="1"/>
      <c r="WZU162" s="1"/>
      <c r="WZV162" s="1"/>
      <c r="WZW162" s="1"/>
      <c r="WZX162" s="1"/>
      <c r="WZY162" s="1"/>
      <c r="WZZ162" s="1"/>
      <c r="XAA162" s="1"/>
      <c r="XAB162" s="1"/>
      <c r="XAC162" s="1"/>
      <c r="XAD162" s="1"/>
      <c r="XAE162" s="1"/>
      <c r="XAF162" s="1"/>
      <c r="XAG162" s="1"/>
      <c r="XAH162" s="1"/>
      <c r="XAI162" s="1"/>
      <c r="XAJ162" s="1"/>
      <c r="XAK162" s="1"/>
      <c r="XAL162" s="1"/>
      <c r="XAM162" s="1"/>
      <c r="XAN162" s="1"/>
      <c r="XAO162" s="1"/>
      <c r="XAP162" s="1"/>
      <c r="XAQ162" s="1"/>
      <c r="XAR162" s="1"/>
      <c r="XAS162" s="1"/>
      <c r="XAT162" s="1"/>
      <c r="XAU162" s="1"/>
      <c r="XAV162" s="1"/>
      <c r="XAW162" s="1"/>
      <c r="XAX162" s="1"/>
      <c r="XAY162" s="1"/>
      <c r="XAZ162" s="1"/>
      <c r="XBA162" s="1"/>
      <c r="XBB162" s="1"/>
      <c r="XBC162" s="1"/>
      <c r="XBD162" s="1"/>
      <c r="XBE162" s="1"/>
      <c r="XBF162" s="1"/>
      <c r="XBG162" s="1"/>
      <c r="XBH162" s="1"/>
      <c r="XBI162" s="1"/>
      <c r="XBJ162" s="1"/>
      <c r="XBK162" s="1"/>
      <c r="XBL162" s="1"/>
      <c r="XBM162" s="1"/>
      <c r="XBN162" s="1"/>
      <c r="XBO162" s="1"/>
      <c r="XBP162" s="1"/>
      <c r="XBQ162" s="1"/>
      <c r="XBR162" s="1"/>
      <c r="XBS162" s="1"/>
      <c r="XBT162" s="1"/>
      <c r="XBU162" s="1"/>
      <c r="XBV162" s="1"/>
      <c r="XBW162" s="1"/>
      <c r="XBX162" s="1"/>
      <c r="XBY162" s="1"/>
      <c r="XBZ162" s="1"/>
      <c r="XCA162" s="1"/>
      <c r="XCB162" s="1"/>
      <c r="XCC162" s="1"/>
      <c r="XCD162" s="1"/>
      <c r="XCE162" s="1"/>
      <c r="XCF162" s="1"/>
      <c r="XCG162" s="1"/>
      <c r="XCH162" s="1"/>
      <c r="XCI162" s="1"/>
      <c r="XCJ162" s="1"/>
      <c r="XCK162" s="1"/>
      <c r="XCL162" s="1"/>
      <c r="XCM162" s="1"/>
      <c r="XCN162" s="1"/>
      <c r="XCO162" s="1"/>
      <c r="XCP162" s="1"/>
      <c r="XCQ162" s="1"/>
      <c r="XCR162" s="1"/>
      <c r="XCS162" s="1"/>
      <c r="XCT162" s="1"/>
      <c r="XCU162" s="1"/>
      <c r="XCV162" s="1"/>
      <c r="XCW162" s="1"/>
      <c r="XCX162" s="1"/>
      <c r="XCY162" s="1"/>
      <c r="XCZ162" s="1"/>
      <c r="XDA162" s="1"/>
      <c r="XDB162" s="1"/>
      <c r="XDC162" s="1"/>
      <c r="XDD162" s="1"/>
      <c r="XDE162" s="1"/>
      <c r="XDF162" s="1"/>
      <c r="XDG162" s="1"/>
      <c r="XDH162" s="1"/>
      <c r="XDI162" s="1"/>
      <c r="XDJ162" s="1"/>
      <c r="XDK162" s="1"/>
      <c r="XDL162" s="1"/>
      <c r="XDM162" s="1"/>
      <c r="XDN162" s="1"/>
      <c r="XDO162" s="1"/>
      <c r="XDP162" s="1"/>
      <c r="XDQ162" s="1"/>
      <c r="XDR162" s="1"/>
      <c r="XDS162" s="1"/>
      <c r="XDT162" s="1"/>
      <c r="XDU162" s="1"/>
      <c r="XDV162" s="1"/>
      <c r="XDW162" s="1"/>
      <c r="XDX162" s="1"/>
      <c r="XDY162" s="1"/>
      <c r="XDZ162" s="1"/>
      <c r="XEA162" s="1"/>
      <c r="XEB162" s="1"/>
      <c r="XEC162" s="1"/>
      <c r="XED162" s="1"/>
      <c r="XEE162" s="1"/>
      <c r="XEF162" s="1"/>
      <c r="XEG162" s="1"/>
      <c r="XEH162" s="1"/>
      <c r="XEI162" s="1"/>
      <c r="XEJ162" s="1"/>
      <c r="XEK162" s="1"/>
      <c r="XEL162" s="1"/>
      <c r="XEM162" s="1"/>
      <c r="XEN162" s="1"/>
      <c r="XEO162" s="1"/>
      <c r="XEP162" s="1"/>
      <c r="XEQ162" s="1"/>
      <c r="XER162" s="1"/>
      <c r="XES162" s="1"/>
      <c r="XET162" s="1"/>
      <c r="XEU162" s="1"/>
      <c r="XEV162" s="1"/>
      <c r="XEW162" s="1"/>
      <c r="XEX162" s="1"/>
      <c r="XEY162" s="1"/>
      <c r="XEZ162" s="1"/>
      <c r="XFA162" s="1"/>
      <c r="XFB162" s="1"/>
      <c r="XFC162" s="1"/>
    </row>
    <row r="163" spans="1:150 16226:16383" s="3" customFormat="1" ht="20.25" customHeight="1" x14ac:dyDescent="0.3">
      <c r="A163" s="136" t="s">
        <v>341</v>
      </c>
      <c r="B163" s="137"/>
      <c r="C163" s="137"/>
      <c r="D163" s="137"/>
      <c r="E163" s="137"/>
      <c r="F163" s="137"/>
      <c r="G163" s="137"/>
      <c r="H163" s="138"/>
      <c r="I163" s="1"/>
      <c r="J163" s="1"/>
      <c r="K163" s="1"/>
      <c r="L163" s="1"/>
      <c r="M163" s="1"/>
      <c r="N163" s="1"/>
      <c r="O163" s="1"/>
      <c r="P163" s="1"/>
      <c r="Q163" s="1"/>
      <c r="R163" s="1"/>
      <c r="S163" s="1"/>
      <c r="T163" s="23" t="str">
        <f t="shared" ref="T163" ca="1" si="28">U163&amp;""&amp;",..,"&amp;""&amp;V163</f>
        <v>1302,..,1302</v>
      </c>
      <c r="U163" s="23">
        <f t="shared" ref="U163:V164" ca="1" si="29">U161+1</f>
        <v>1302</v>
      </c>
      <c r="V163" s="23">
        <f t="shared" ca="1" si="29"/>
        <v>1302</v>
      </c>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c r="BO163" s="1"/>
      <c r="BP163" s="1"/>
      <c r="BQ163" s="1"/>
      <c r="BR163" s="1"/>
      <c r="BS163" s="1"/>
      <c r="BT163" s="1"/>
      <c r="BU163" s="1"/>
      <c r="BV163" s="1"/>
      <c r="BW163" s="1"/>
      <c r="BX163" s="1"/>
      <c r="BY163" s="1"/>
      <c r="BZ163" s="1"/>
      <c r="CA163" s="1"/>
      <c r="CB163" s="1"/>
      <c r="CC163" s="1"/>
      <c r="CD163" s="1"/>
      <c r="CE163" s="1"/>
      <c r="CF163" s="1"/>
      <c r="CG163" s="1"/>
      <c r="CH163" s="1"/>
      <c r="CI163" s="1"/>
      <c r="CJ163" s="1"/>
      <c r="CK163" s="1"/>
      <c r="CL163" s="1"/>
      <c r="CM163" s="1"/>
      <c r="CN163" s="1"/>
      <c r="CO163" s="1"/>
      <c r="CP163" s="1"/>
      <c r="CQ163" s="1"/>
      <c r="CR163" s="1"/>
      <c r="CS163" s="1"/>
      <c r="CT163" s="1"/>
      <c r="CU163" s="1"/>
      <c r="CV163" s="1"/>
      <c r="CW163" s="1"/>
      <c r="CX163" s="1"/>
      <c r="CY163" s="1"/>
      <c r="CZ163" s="1"/>
      <c r="DA163" s="1"/>
      <c r="DB163" s="1"/>
      <c r="DC163" s="1"/>
      <c r="DD163" s="1"/>
      <c r="DE163" s="1"/>
      <c r="DF163" s="1"/>
      <c r="DG163" s="1"/>
      <c r="DH163" s="1"/>
      <c r="DI163" s="1"/>
      <c r="DJ163" s="1"/>
      <c r="DK163" s="1"/>
      <c r="DL163" s="1"/>
      <c r="DM163" s="1"/>
      <c r="DN163" s="1"/>
      <c r="DO163" s="1"/>
      <c r="DP163" s="1"/>
      <c r="DQ163" s="1"/>
      <c r="DR163" s="1"/>
      <c r="DS163" s="1"/>
      <c r="DT163" s="1"/>
      <c r="DU163" s="1"/>
      <c r="DV163" s="1"/>
      <c r="DW163" s="1"/>
      <c r="DX163" s="1"/>
      <c r="DY163" s="1"/>
      <c r="DZ163" s="1"/>
      <c r="EA163" s="1"/>
      <c r="EB163" s="1"/>
      <c r="EC163" s="1"/>
      <c r="ED163" s="1"/>
      <c r="EE163" s="1"/>
      <c r="EF163" s="1"/>
      <c r="EG163" s="1"/>
      <c r="EH163" s="1"/>
      <c r="EI163" s="1"/>
      <c r="EJ163" s="1"/>
      <c r="EK163" s="1"/>
      <c r="EL163" s="1"/>
      <c r="EM163" s="1"/>
      <c r="EN163" s="1"/>
      <c r="EO163" s="1"/>
      <c r="EP163" s="1"/>
      <c r="EQ163" s="1"/>
      <c r="ER163" s="1"/>
      <c r="ES163" s="1"/>
      <c r="ET163" s="1"/>
      <c r="WZB163" s="1"/>
      <c r="WZC163" s="1"/>
      <c r="WZD163" s="1"/>
      <c r="WZE163" s="1"/>
      <c r="WZF163" s="1"/>
      <c r="WZG163" s="1"/>
      <c r="WZH163" s="1"/>
      <c r="WZI163" s="1"/>
      <c r="WZJ163" s="1"/>
      <c r="WZK163" s="1"/>
      <c r="WZL163" s="1"/>
      <c r="WZM163" s="1"/>
      <c r="WZN163" s="1"/>
      <c r="WZO163" s="1"/>
      <c r="WZP163" s="1"/>
      <c r="WZQ163" s="1"/>
      <c r="WZR163" s="1"/>
      <c r="WZS163" s="1"/>
      <c r="WZT163" s="1"/>
      <c r="WZU163" s="1"/>
      <c r="WZV163" s="1"/>
      <c r="WZW163" s="1"/>
      <c r="WZX163" s="1"/>
      <c r="WZY163" s="1"/>
      <c r="WZZ163" s="1"/>
      <c r="XAA163" s="1"/>
      <c r="XAB163" s="1"/>
      <c r="XAC163" s="1"/>
      <c r="XAD163" s="1"/>
      <c r="XAE163" s="1"/>
      <c r="XAF163" s="1"/>
      <c r="XAG163" s="1"/>
      <c r="XAH163" s="1"/>
      <c r="XAI163" s="1"/>
      <c r="XAJ163" s="1"/>
      <c r="XAK163" s="1"/>
      <c r="XAL163" s="1"/>
      <c r="XAM163" s="1"/>
      <c r="XAN163" s="1"/>
      <c r="XAO163" s="1"/>
      <c r="XAP163" s="1"/>
      <c r="XAQ163" s="1"/>
      <c r="XAR163" s="1"/>
      <c r="XAS163" s="1"/>
      <c r="XAT163" s="1"/>
      <c r="XAU163" s="1"/>
      <c r="XAV163" s="1"/>
      <c r="XAW163" s="1"/>
      <c r="XAX163" s="1"/>
      <c r="XAY163" s="1"/>
      <c r="XAZ163" s="1"/>
      <c r="XBA163" s="1"/>
      <c r="XBB163" s="1"/>
      <c r="XBC163" s="1"/>
      <c r="XBD163" s="1"/>
      <c r="XBE163" s="1"/>
      <c r="XBF163" s="1"/>
      <c r="XBG163" s="1"/>
      <c r="XBH163" s="1"/>
      <c r="XBI163" s="1"/>
      <c r="XBJ163" s="1"/>
      <c r="XBK163" s="1"/>
      <c r="XBL163" s="1"/>
      <c r="XBM163" s="1"/>
      <c r="XBN163" s="1"/>
      <c r="XBO163" s="1"/>
      <c r="XBP163" s="1"/>
      <c r="XBQ163" s="1"/>
      <c r="XBR163" s="1"/>
      <c r="XBS163" s="1"/>
      <c r="XBT163" s="1"/>
      <c r="XBU163" s="1"/>
      <c r="XBV163" s="1"/>
      <c r="XBW163" s="1"/>
      <c r="XBX163" s="1"/>
      <c r="XBY163" s="1"/>
      <c r="XBZ163" s="1"/>
      <c r="XCA163" s="1"/>
      <c r="XCB163" s="1"/>
      <c r="XCC163" s="1"/>
      <c r="XCD163" s="1"/>
      <c r="XCE163" s="1"/>
      <c r="XCF163" s="1"/>
      <c r="XCG163" s="1"/>
      <c r="XCH163" s="1"/>
      <c r="XCI163" s="1"/>
      <c r="XCJ163" s="1"/>
      <c r="XCK163" s="1"/>
      <c r="XCL163" s="1"/>
      <c r="XCM163" s="1"/>
      <c r="XCN163" s="1"/>
      <c r="XCO163" s="1"/>
      <c r="XCP163" s="1"/>
      <c r="XCQ163" s="1"/>
      <c r="XCR163" s="1"/>
      <c r="XCS163" s="1"/>
      <c r="XCT163" s="1"/>
      <c r="XCU163" s="1"/>
      <c r="XCV163" s="1"/>
      <c r="XCW163" s="1"/>
      <c r="XCX163" s="1"/>
      <c r="XCY163" s="1"/>
      <c r="XCZ163" s="1"/>
      <c r="XDA163" s="1"/>
      <c r="XDB163" s="1"/>
      <c r="XDC163" s="1"/>
      <c r="XDD163" s="1"/>
      <c r="XDE163" s="1"/>
      <c r="XDF163" s="1"/>
      <c r="XDG163" s="1"/>
      <c r="XDH163" s="1"/>
      <c r="XDI163" s="1"/>
      <c r="XDJ163" s="1"/>
      <c r="XDK163" s="1"/>
      <c r="XDL163" s="1"/>
      <c r="XDM163" s="1"/>
      <c r="XDN163" s="1"/>
      <c r="XDO163" s="1"/>
      <c r="XDP163" s="1"/>
      <c r="XDQ163" s="1"/>
      <c r="XDR163" s="1"/>
      <c r="XDS163" s="1"/>
      <c r="XDT163" s="1"/>
      <c r="XDU163" s="1"/>
      <c r="XDV163" s="1"/>
      <c r="XDW163" s="1"/>
      <c r="XDX163" s="1"/>
      <c r="XDY163" s="1"/>
      <c r="XDZ163" s="1"/>
      <c r="XEA163" s="1"/>
      <c r="XEB163" s="1"/>
      <c r="XEC163" s="1"/>
      <c r="XED163" s="1"/>
      <c r="XEE163" s="1"/>
      <c r="XEF163" s="1"/>
      <c r="XEG163" s="1"/>
      <c r="XEH163" s="1"/>
      <c r="XEI163" s="1"/>
      <c r="XEJ163" s="1"/>
      <c r="XEK163" s="1"/>
      <c r="XEL163" s="1"/>
      <c r="XEM163" s="1"/>
      <c r="XEN163" s="1"/>
      <c r="XEO163" s="1"/>
      <c r="XEP163" s="1"/>
      <c r="XEQ163" s="1"/>
      <c r="XER163" s="1"/>
      <c r="XES163" s="1"/>
      <c r="XET163" s="1"/>
      <c r="XEU163" s="1"/>
      <c r="XEV163" s="1"/>
      <c r="XEW163" s="1"/>
      <c r="XEX163" s="1"/>
      <c r="XEY163" s="1"/>
      <c r="XEZ163" s="1"/>
      <c r="XFA163" s="1"/>
      <c r="XFB163" s="1"/>
      <c r="XFC163" s="1"/>
    </row>
    <row r="164" spans="1:150 16226:16383" s="3" customFormat="1" ht="47.25" customHeight="1" x14ac:dyDescent="0.3">
      <c r="A164" s="136" t="s">
        <v>328</v>
      </c>
      <c r="B164" s="137"/>
      <c r="C164" s="137"/>
      <c r="D164" s="137"/>
      <c r="E164" s="137"/>
      <c r="F164" s="137"/>
      <c r="G164" s="137"/>
      <c r="H164" s="138"/>
      <c r="I164" s="1"/>
      <c r="J164" s="1"/>
      <c r="K164" s="1"/>
      <c r="L164" s="1"/>
      <c r="M164" s="1"/>
      <c r="N164" s="1"/>
      <c r="O164" s="1"/>
      <c r="P164" s="1"/>
      <c r="Q164" s="1"/>
      <c r="R164" s="1"/>
      <c r="S164" s="1"/>
      <c r="T164" s="23" t="str">
        <f t="shared" ca="1" si="27"/>
        <v>1303,..,1303</v>
      </c>
      <c r="U164" s="23">
        <f t="shared" ca="1" si="29"/>
        <v>1303</v>
      </c>
      <c r="V164" s="23">
        <f t="shared" ca="1" si="29"/>
        <v>1303</v>
      </c>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c r="BO164" s="1"/>
      <c r="BP164" s="1"/>
      <c r="BQ164" s="1"/>
      <c r="BR164" s="1"/>
      <c r="BS164" s="1"/>
      <c r="BT164" s="1"/>
      <c r="BU164" s="1"/>
      <c r="BV164" s="1"/>
      <c r="BW164" s="1"/>
      <c r="BX164" s="1"/>
      <c r="BY164" s="1"/>
      <c r="BZ164" s="1"/>
      <c r="CA164" s="1"/>
      <c r="CB164" s="1"/>
      <c r="CC164" s="1"/>
      <c r="CD164" s="1"/>
      <c r="CE164" s="1"/>
      <c r="CF164" s="1"/>
      <c r="CG164" s="1"/>
      <c r="CH164" s="1"/>
      <c r="CI164" s="1"/>
      <c r="CJ164" s="1"/>
      <c r="CK164" s="1"/>
      <c r="CL164" s="1"/>
      <c r="CM164" s="1"/>
      <c r="CN164" s="1"/>
      <c r="CO164" s="1"/>
      <c r="CP164" s="1"/>
      <c r="CQ164" s="1"/>
      <c r="CR164" s="1"/>
      <c r="CS164" s="1"/>
      <c r="CT164" s="1"/>
      <c r="CU164" s="1"/>
      <c r="CV164" s="1"/>
      <c r="CW164" s="1"/>
      <c r="CX164" s="1"/>
      <c r="CY164" s="1"/>
      <c r="CZ164" s="1"/>
      <c r="DA164" s="1"/>
      <c r="DB164" s="1"/>
      <c r="DC164" s="1"/>
      <c r="DD164" s="1"/>
      <c r="DE164" s="1"/>
      <c r="DF164" s="1"/>
      <c r="DG164" s="1"/>
      <c r="DH164" s="1"/>
      <c r="DI164" s="1"/>
      <c r="DJ164" s="1"/>
      <c r="DK164" s="1"/>
      <c r="DL164" s="1"/>
      <c r="DM164" s="1"/>
      <c r="DN164" s="1"/>
      <c r="DO164" s="1"/>
      <c r="DP164" s="1"/>
      <c r="DQ164" s="1"/>
      <c r="DR164" s="1"/>
      <c r="DS164" s="1"/>
      <c r="DT164" s="1"/>
      <c r="DU164" s="1"/>
      <c r="DV164" s="1"/>
      <c r="DW164" s="1"/>
      <c r="DX164" s="1"/>
      <c r="DY164" s="1"/>
      <c r="DZ164" s="1"/>
      <c r="EA164" s="1"/>
      <c r="EB164" s="1"/>
      <c r="EC164" s="1"/>
      <c r="ED164" s="1"/>
      <c r="EE164" s="1"/>
      <c r="EF164" s="1"/>
      <c r="EG164" s="1"/>
      <c r="EH164" s="1"/>
      <c r="EI164" s="1"/>
      <c r="EJ164" s="1"/>
      <c r="EK164" s="1"/>
      <c r="EL164" s="1"/>
      <c r="EM164" s="1"/>
      <c r="EN164" s="1"/>
      <c r="EO164" s="1"/>
      <c r="EP164" s="1"/>
      <c r="EQ164" s="1"/>
      <c r="ER164" s="1"/>
      <c r="ES164" s="1"/>
      <c r="ET164" s="1"/>
      <c r="WZB164" s="1"/>
      <c r="WZC164" s="1"/>
      <c r="WZD164" s="1"/>
      <c r="WZE164" s="1"/>
      <c r="WZF164" s="1"/>
      <c r="WZG164" s="1"/>
      <c r="WZH164" s="1"/>
      <c r="WZI164" s="1"/>
      <c r="WZJ164" s="1"/>
      <c r="WZK164" s="1"/>
      <c r="WZL164" s="1"/>
      <c r="WZM164" s="1"/>
      <c r="WZN164" s="1"/>
      <c r="WZO164" s="1"/>
      <c r="WZP164" s="1"/>
      <c r="WZQ164" s="1"/>
      <c r="WZR164" s="1"/>
      <c r="WZS164" s="1"/>
      <c r="WZT164" s="1"/>
      <c r="WZU164" s="1"/>
      <c r="WZV164" s="1"/>
      <c r="WZW164" s="1"/>
      <c r="WZX164" s="1"/>
      <c r="WZY164" s="1"/>
      <c r="WZZ164" s="1"/>
      <c r="XAA164" s="1"/>
      <c r="XAB164" s="1"/>
      <c r="XAC164" s="1"/>
      <c r="XAD164" s="1"/>
      <c r="XAE164" s="1"/>
      <c r="XAF164" s="1"/>
      <c r="XAG164" s="1"/>
      <c r="XAH164" s="1"/>
      <c r="XAI164" s="1"/>
      <c r="XAJ164" s="1"/>
      <c r="XAK164" s="1"/>
      <c r="XAL164" s="1"/>
      <c r="XAM164" s="1"/>
      <c r="XAN164" s="1"/>
      <c r="XAO164" s="1"/>
      <c r="XAP164" s="1"/>
      <c r="XAQ164" s="1"/>
      <c r="XAR164" s="1"/>
      <c r="XAS164" s="1"/>
      <c r="XAT164" s="1"/>
      <c r="XAU164" s="1"/>
      <c r="XAV164" s="1"/>
      <c r="XAW164" s="1"/>
      <c r="XAX164" s="1"/>
      <c r="XAY164" s="1"/>
      <c r="XAZ164" s="1"/>
      <c r="XBA164" s="1"/>
      <c r="XBB164" s="1"/>
      <c r="XBC164" s="1"/>
      <c r="XBD164" s="1"/>
      <c r="XBE164" s="1"/>
      <c r="XBF164" s="1"/>
      <c r="XBG164" s="1"/>
      <c r="XBH164" s="1"/>
      <c r="XBI164" s="1"/>
      <c r="XBJ164" s="1"/>
      <c r="XBK164" s="1"/>
      <c r="XBL164" s="1"/>
      <c r="XBM164" s="1"/>
      <c r="XBN164" s="1"/>
      <c r="XBO164" s="1"/>
      <c r="XBP164" s="1"/>
      <c r="XBQ164" s="1"/>
      <c r="XBR164" s="1"/>
      <c r="XBS164" s="1"/>
      <c r="XBT164" s="1"/>
      <c r="XBU164" s="1"/>
      <c r="XBV164" s="1"/>
      <c r="XBW164" s="1"/>
      <c r="XBX164" s="1"/>
      <c r="XBY164" s="1"/>
      <c r="XBZ164" s="1"/>
      <c r="XCA164" s="1"/>
      <c r="XCB164" s="1"/>
      <c r="XCC164" s="1"/>
      <c r="XCD164" s="1"/>
      <c r="XCE164" s="1"/>
      <c r="XCF164" s="1"/>
      <c r="XCG164" s="1"/>
      <c r="XCH164" s="1"/>
      <c r="XCI164" s="1"/>
      <c r="XCJ164" s="1"/>
      <c r="XCK164" s="1"/>
      <c r="XCL164" s="1"/>
      <c r="XCM164" s="1"/>
      <c r="XCN164" s="1"/>
      <c r="XCO164" s="1"/>
      <c r="XCP164" s="1"/>
      <c r="XCQ164" s="1"/>
      <c r="XCR164" s="1"/>
      <c r="XCS164" s="1"/>
      <c r="XCT164" s="1"/>
      <c r="XCU164" s="1"/>
      <c r="XCV164" s="1"/>
      <c r="XCW164" s="1"/>
      <c r="XCX164" s="1"/>
      <c r="XCY164" s="1"/>
      <c r="XCZ164" s="1"/>
      <c r="XDA164" s="1"/>
      <c r="XDB164" s="1"/>
      <c r="XDC164" s="1"/>
      <c r="XDD164" s="1"/>
      <c r="XDE164" s="1"/>
      <c r="XDF164" s="1"/>
      <c r="XDG164" s="1"/>
      <c r="XDH164" s="1"/>
      <c r="XDI164" s="1"/>
      <c r="XDJ164" s="1"/>
      <c r="XDK164" s="1"/>
      <c r="XDL164" s="1"/>
      <c r="XDM164" s="1"/>
      <c r="XDN164" s="1"/>
      <c r="XDO164" s="1"/>
      <c r="XDP164" s="1"/>
      <c r="XDQ164" s="1"/>
      <c r="XDR164" s="1"/>
      <c r="XDS164" s="1"/>
      <c r="XDT164" s="1"/>
      <c r="XDU164" s="1"/>
      <c r="XDV164" s="1"/>
      <c r="XDW164" s="1"/>
      <c r="XDX164" s="1"/>
      <c r="XDY164" s="1"/>
      <c r="XDZ164" s="1"/>
      <c r="XEA164" s="1"/>
      <c r="XEB164" s="1"/>
      <c r="XEC164" s="1"/>
      <c r="XED164" s="1"/>
      <c r="XEE164" s="1"/>
      <c r="XEF164" s="1"/>
      <c r="XEG164" s="1"/>
      <c r="XEH164" s="1"/>
      <c r="XEI164" s="1"/>
      <c r="XEJ164" s="1"/>
      <c r="XEK164" s="1"/>
      <c r="XEL164" s="1"/>
      <c r="XEM164" s="1"/>
      <c r="XEN164" s="1"/>
      <c r="XEO164" s="1"/>
      <c r="XEP164" s="1"/>
      <c r="XEQ164" s="1"/>
      <c r="XER164" s="1"/>
      <c r="XES164" s="1"/>
      <c r="XET164" s="1"/>
      <c r="XEU164" s="1"/>
      <c r="XEV164" s="1"/>
      <c r="XEW164" s="1"/>
      <c r="XEX164" s="1"/>
      <c r="XEY164" s="1"/>
      <c r="XEZ164" s="1"/>
      <c r="XFA164" s="1"/>
      <c r="XFB164" s="1"/>
      <c r="XFC164" s="1"/>
    </row>
    <row r="165" spans="1:150 16226:16383" s="3" customFormat="1" ht="61.5" customHeight="1" x14ac:dyDescent="0.3">
      <c r="A165" s="91">
        <f>A122+1</f>
        <v>6</v>
      </c>
      <c r="B165" s="92"/>
      <c r="C165" s="51" t="s">
        <v>304</v>
      </c>
      <c r="D165" s="51" t="s">
        <v>343</v>
      </c>
      <c r="E165" s="6">
        <f>((113.56+114.75))*(10.764)</f>
        <v>2457.5288399999999</v>
      </c>
      <c r="F165" s="6">
        <v>0</v>
      </c>
      <c r="G165" s="6">
        <v>0</v>
      </c>
      <c r="H165" s="6">
        <f t="shared" si="2"/>
        <v>2457.5288399999999</v>
      </c>
      <c r="I165" s="1">
        <f>1</f>
        <v>1</v>
      </c>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c r="BO165" s="1"/>
      <c r="BP165" s="1"/>
      <c r="BQ165" s="1"/>
      <c r="BR165" s="1"/>
      <c r="BS165" s="1"/>
      <c r="BT165" s="1"/>
      <c r="BU165" s="1"/>
      <c r="BV165" s="1"/>
      <c r="BW165" s="1"/>
      <c r="BX165" s="1"/>
      <c r="BY165" s="1"/>
      <c r="BZ165" s="1"/>
      <c r="CA165" s="1"/>
      <c r="CB165" s="1"/>
      <c r="CC165" s="1"/>
      <c r="CD165" s="1"/>
      <c r="CE165" s="1"/>
      <c r="CF165" s="1"/>
      <c r="CG165" s="1"/>
      <c r="CH165" s="1"/>
      <c r="CI165" s="1"/>
      <c r="CJ165" s="1"/>
      <c r="CK165" s="1"/>
      <c r="CL165" s="1"/>
      <c r="CM165" s="1"/>
      <c r="CN165" s="1"/>
      <c r="CO165" s="1"/>
      <c r="CP165" s="1"/>
      <c r="CQ165" s="1"/>
      <c r="CR165" s="1"/>
      <c r="CS165" s="1"/>
      <c r="CT165" s="1"/>
      <c r="CU165" s="1"/>
      <c r="CV165" s="1"/>
      <c r="CW165" s="1"/>
      <c r="CX165" s="1"/>
      <c r="CY165" s="1"/>
      <c r="CZ165" s="1"/>
      <c r="DA165" s="1"/>
      <c r="DB165" s="1"/>
      <c r="DC165" s="1"/>
      <c r="DD165" s="1"/>
      <c r="DE165" s="1"/>
      <c r="DF165" s="1"/>
      <c r="DG165" s="1"/>
      <c r="DH165" s="1"/>
      <c r="DI165" s="1"/>
      <c r="DJ165" s="1"/>
      <c r="DK165" s="1"/>
      <c r="DL165" s="1"/>
      <c r="DM165" s="1"/>
      <c r="DN165" s="1"/>
      <c r="DO165" s="1"/>
      <c r="DP165" s="1"/>
      <c r="DQ165" s="1"/>
      <c r="DR165" s="1"/>
      <c r="DS165" s="1"/>
      <c r="DT165" s="1"/>
      <c r="DU165" s="1"/>
      <c r="DV165" s="1"/>
      <c r="DW165" s="1"/>
      <c r="DX165" s="1"/>
      <c r="DY165" s="1"/>
      <c r="DZ165" s="1"/>
      <c r="EA165" s="1"/>
      <c r="EB165" s="1"/>
      <c r="EC165" s="1"/>
      <c r="ED165" s="1"/>
      <c r="EE165" s="1"/>
      <c r="EF165" s="1"/>
      <c r="EG165" s="1"/>
      <c r="EH165" s="1"/>
      <c r="EI165" s="1"/>
      <c r="EJ165" s="1"/>
      <c r="EK165" s="1"/>
      <c r="EL165" s="1"/>
      <c r="EM165" s="1"/>
      <c r="EN165" s="1"/>
      <c r="EO165" s="1"/>
      <c r="EP165" s="1"/>
      <c r="EQ165" s="1"/>
      <c r="ER165" s="1"/>
      <c r="ES165" s="1"/>
      <c r="ET165" s="1"/>
      <c r="WZB165" s="1"/>
      <c r="WZC165" s="1"/>
      <c r="WZD165" s="1"/>
      <c r="WZE165" s="1"/>
      <c r="WZF165" s="1"/>
      <c r="WZG165" s="1"/>
      <c r="WZH165" s="1"/>
      <c r="WZI165" s="1"/>
      <c r="WZJ165" s="1"/>
      <c r="WZK165" s="1"/>
      <c r="WZL165" s="1"/>
      <c r="WZM165" s="1"/>
      <c r="WZN165" s="1"/>
      <c r="WZO165" s="1"/>
      <c r="WZP165" s="1"/>
      <c r="WZQ165" s="1"/>
      <c r="WZR165" s="1"/>
      <c r="WZS165" s="1"/>
      <c r="WZT165" s="1"/>
      <c r="WZU165" s="1"/>
      <c r="WZV165" s="1"/>
      <c r="WZW165" s="1"/>
      <c r="WZX165" s="1"/>
      <c r="WZY165" s="1"/>
      <c r="WZZ165" s="1"/>
      <c r="XAA165" s="1"/>
      <c r="XAB165" s="1"/>
      <c r="XAC165" s="1"/>
      <c r="XAD165" s="1"/>
      <c r="XAE165" s="1"/>
      <c r="XAF165" s="1"/>
      <c r="XAG165" s="1"/>
      <c r="XAH165" s="1"/>
      <c r="XAI165" s="1"/>
      <c r="XAJ165" s="1"/>
      <c r="XAK165" s="1"/>
      <c r="XAL165" s="1"/>
      <c r="XAM165" s="1"/>
      <c r="XAN165" s="1"/>
      <c r="XAO165" s="1"/>
      <c r="XAP165" s="1"/>
      <c r="XAQ165" s="1"/>
      <c r="XAR165" s="1"/>
      <c r="XAS165" s="1"/>
      <c r="XAT165" s="1"/>
      <c r="XAU165" s="1"/>
      <c r="XAV165" s="1"/>
      <c r="XAW165" s="1"/>
      <c r="XAX165" s="1"/>
      <c r="XAY165" s="1"/>
      <c r="XAZ165" s="1"/>
      <c r="XBA165" s="1"/>
      <c r="XBB165" s="1"/>
      <c r="XBC165" s="1"/>
      <c r="XBD165" s="1"/>
      <c r="XBE165" s="1"/>
      <c r="XBF165" s="1"/>
      <c r="XBG165" s="1"/>
      <c r="XBH165" s="1"/>
      <c r="XBI165" s="1"/>
      <c r="XBJ165" s="1"/>
      <c r="XBK165" s="1"/>
      <c r="XBL165" s="1"/>
      <c r="XBM165" s="1"/>
      <c r="XBN165" s="1"/>
      <c r="XBO165" s="1"/>
      <c r="XBP165" s="1"/>
      <c r="XBQ165" s="1"/>
      <c r="XBR165" s="1"/>
      <c r="XBS165" s="1"/>
      <c r="XBT165" s="1"/>
      <c r="XBU165" s="1"/>
      <c r="XBV165" s="1"/>
      <c r="XBW165" s="1"/>
      <c r="XBX165" s="1"/>
      <c r="XBY165" s="1"/>
      <c r="XBZ165" s="1"/>
      <c r="XCA165" s="1"/>
      <c r="XCB165" s="1"/>
      <c r="XCC165" s="1"/>
      <c r="XCD165" s="1"/>
      <c r="XCE165" s="1"/>
      <c r="XCF165" s="1"/>
      <c r="XCG165" s="1"/>
      <c r="XCH165" s="1"/>
      <c r="XCI165" s="1"/>
      <c r="XCJ165" s="1"/>
      <c r="XCK165" s="1"/>
      <c r="XCL165" s="1"/>
      <c r="XCM165" s="1"/>
      <c r="XCN165" s="1"/>
      <c r="XCO165" s="1"/>
      <c r="XCP165" s="1"/>
      <c r="XCQ165" s="1"/>
      <c r="XCR165" s="1"/>
      <c r="XCS165" s="1"/>
      <c r="XCT165" s="1"/>
      <c r="XCU165" s="1"/>
      <c r="XCV165" s="1"/>
      <c r="XCW165" s="1"/>
      <c r="XCX165" s="1"/>
      <c r="XCY165" s="1"/>
      <c r="XCZ165" s="1"/>
      <c r="XDA165" s="1"/>
      <c r="XDB165" s="1"/>
      <c r="XDC165" s="1"/>
      <c r="XDD165" s="1"/>
      <c r="XDE165" s="1"/>
      <c r="XDF165" s="1"/>
      <c r="XDG165" s="1"/>
      <c r="XDH165" s="1"/>
      <c r="XDI165" s="1"/>
      <c r="XDJ165" s="1"/>
      <c r="XDK165" s="1"/>
      <c r="XDL165" s="1"/>
      <c r="XDM165" s="1"/>
      <c r="XDN165" s="1"/>
      <c r="XDO165" s="1"/>
      <c r="XDP165" s="1"/>
      <c r="XDQ165" s="1"/>
      <c r="XDR165" s="1"/>
      <c r="XDS165" s="1"/>
      <c r="XDT165" s="1"/>
      <c r="XDU165" s="1"/>
      <c r="XDV165" s="1"/>
      <c r="XDW165" s="1"/>
      <c r="XDX165" s="1"/>
      <c r="XDY165" s="1"/>
      <c r="XDZ165" s="1"/>
      <c r="XEA165" s="1"/>
      <c r="XEB165" s="1"/>
      <c r="XEC165" s="1"/>
      <c r="XED165" s="1"/>
      <c r="XEE165" s="1"/>
      <c r="XEF165" s="1"/>
      <c r="XEG165" s="1"/>
      <c r="XEH165" s="1"/>
      <c r="XEI165" s="1"/>
      <c r="XEJ165" s="1"/>
      <c r="XEK165" s="1"/>
      <c r="XEL165" s="1"/>
      <c r="XEM165" s="1"/>
      <c r="XEN165" s="1"/>
      <c r="XEO165" s="1"/>
      <c r="XEP165" s="1"/>
      <c r="XEQ165" s="1"/>
      <c r="XER165" s="1"/>
      <c r="XES165" s="1"/>
      <c r="XET165" s="1"/>
      <c r="XEU165" s="1"/>
      <c r="XEV165" s="1"/>
      <c r="XEW165" s="1"/>
      <c r="XEX165" s="1"/>
      <c r="XEY165" s="1"/>
      <c r="XEZ165" s="1"/>
      <c r="XFA165" s="1"/>
      <c r="XFB165" s="1"/>
      <c r="XFC165" s="1"/>
    </row>
    <row r="166" spans="1:150 16226:16383" s="3" customFormat="1" ht="63" x14ac:dyDescent="0.3">
      <c r="A166" s="91">
        <f t="shared" si="3"/>
        <v>7</v>
      </c>
      <c r="B166" s="92"/>
      <c r="C166" s="51" t="s">
        <v>304</v>
      </c>
      <c r="D166" s="51" t="s">
        <v>343</v>
      </c>
      <c r="E166" s="6">
        <f>((89.62+171.07))*(10.764)</f>
        <v>2806.0671599999996</v>
      </c>
      <c r="F166" s="6">
        <v>0</v>
      </c>
      <c r="G166" s="6">
        <v>0</v>
      </c>
      <c r="H166" s="6">
        <f t="shared" si="2"/>
        <v>2806.0671599999996</v>
      </c>
      <c r="I166" s="1"/>
      <c r="J166" s="1"/>
      <c r="K166" s="1"/>
      <c r="L166" s="1"/>
      <c r="M166" s="1"/>
      <c r="N166" s="1"/>
      <c r="O166" s="1"/>
      <c r="P166" s="1"/>
      <c r="Q166" s="1"/>
      <c r="R166" s="1"/>
      <c r="S166" s="1"/>
      <c r="T166" s="23" t="str">
        <f t="shared" ref="T166:T169" ca="1" si="30">U166&amp;""&amp;",..,"&amp;""&amp;V166</f>
        <v>2001,..,2001</v>
      </c>
      <c r="U166" s="23">
        <f ca="1">(SUMPRODUCT(MID(0&amp;(LEFT(A205,SUM(LEN(A205)-LEN(SUBSTITUTE(A205,{"0","1","2","3"},""))))), LARGE(INDEX(ISNUMBER(--MID((LEFT(A205,SUM(LEN(A205)-LEN(SUBSTITUTE(A205,{"0","1","2","3"},""))))), ROW(INDIRECT("1:"&amp;LEN((LEFT(A205,SUM(LEN(A205)-LEN(SUBSTITUTE(A205,{"0","1","2","3"},"")))))))), 1)) * ROW(INDIRECT("1:"&amp;LEN((LEFT(A205,SUM(LEN(A205)-LEN(SUBSTITUTE(A205,{"0","1","2","3"},"")))))))), 0), ROW(INDIRECT("1:"&amp;LEN((LEFT(A205,SUM(LEN(A205)-LEN(SUBSTITUTE(A205,{"0","1","2","3"},"")))))))))+1, 1) * 10^ROW(INDIRECT("1:"&amp;LEN((LEFT(A205,SUM(LEN(A205)-LEN(SUBSTITUTE(A205,{"0","1","2","3"},""))))))))/10))*100+1</f>
        <v>2001</v>
      </c>
      <c r="V166" s="23">
        <f ca="1">(SUMPRODUCT(MID(0&amp;(--TRIM(RIGHT(SUBSTITUTE(LEFT(A205,_xlfn.AGGREGATE(16,6,FIND({0,1,2,3,4,5,6,7,8,9},A205,ROW(INDIRECT("1:"&amp;LEN(A205)))),1))," ",REPT(" ",LEN(A205))),LEN(A205)))), LARGE(INDEX(ISNUMBER(--MID((--TRIM(RIGHT(SUBSTITUTE(LEFT(A205,_xlfn.AGGREGATE(16,6,FIND({0,1,2,3,4,5,6,7,8,9},A205,ROW(INDIRECT("1:"&amp;LEN(A205)))),1))," ",REPT(" ",LEN(A205))),LEN(A205)))), ROW(INDIRECT("1:"&amp;LEN((--TRIM(RIGHT(SUBSTITUTE(LEFT(A205,_xlfn.AGGREGATE(16,6,FIND({0,1,2,3,4,5,6,7,8,9},A205,ROW(INDIRECT("1:"&amp;LEN(A205)))),1))," ",REPT(" ",LEN(A205))),LEN(A205))))))), 1)) * ROW(INDIRECT("1:"&amp;LEN((--TRIM(RIGHT(SUBSTITUTE(LEFT(A205,_xlfn.AGGREGATE(16,6,FIND({0,1,2,3,4,5,6,7,8,9},A205,ROW(INDIRECT("1:"&amp;LEN(A205)))),1))," ",REPT(" ",LEN(A205))),LEN(A205))))))), 0), ROW(INDIRECT("1:"&amp;LEN((--TRIM(RIGHT(SUBSTITUTE(LEFT(A205,_xlfn.AGGREGATE(16,6,FIND({0,1,2,3,4,5,6,7,8,9},A205,ROW(INDIRECT("1:"&amp;LEN(A205)))),1))," ",REPT(" ",LEN(A205))),LEN(A205))))))))+1, 1) * 10^ROW(INDIRECT("1:"&amp;LEN((--TRIM(RIGHT(SUBSTITUTE(LEFT(A205,_xlfn.AGGREGATE(16,6,FIND({0,1,2,3,4,5,6,7,8,9},A205,ROW(INDIRECT("1:"&amp;LEN(A205)))),1))," ",REPT(" ",LEN(A205))),LEN(A205)))))))/10))*100+1</f>
        <v>2001</v>
      </c>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c r="BO166" s="1"/>
      <c r="BP166" s="1"/>
      <c r="BQ166" s="1"/>
      <c r="BR166" s="1"/>
      <c r="BS166" s="1"/>
      <c r="BT166" s="1"/>
      <c r="BU166" s="1"/>
      <c r="BV166" s="1"/>
      <c r="BW166" s="1"/>
      <c r="BX166" s="1"/>
      <c r="BY166" s="1"/>
      <c r="BZ166" s="1"/>
      <c r="CA166" s="1"/>
      <c r="CB166" s="1"/>
      <c r="CC166" s="1"/>
      <c r="CD166" s="1"/>
      <c r="CE166" s="1"/>
      <c r="CF166" s="1"/>
      <c r="CG166" s="1"/>
      <c r="CH166" s="1"/>
      <c r="CI166" s="1"/>
      <c r="CJ166" s="1"/>
      <c r="CK166" s="1"/>
      <c r="CL166" s="1"/>
      <c r="CM166" s="1"/>
      <c r="CN166" s="1"/>
      <c r="CO166" s="1"/>
      <c r="CP166" s="1"/>
      <c r="CQ166" s="1"/>
      <c r="CR166" s="1"/>
      <c r="CS166" s="1"/>
      <c r="CT166" s="1"/>
      <c r="CU166" s="1"/>
      <c r="CV166" s="1"/>
      <c r="CW166" s="1"/>
      <c r="CX166" s="1"/>
      <c r="CY166" s="1"/>
      <c r="CZ166" s="1"/>
      <c r="DA166" s="1"/>
      <c r="DB166" s="1"/>
      <c r="DC166" s="1"/>
      <c r="DD166" s="1"/>
      <c r="DE166" s="1"/>
      <c r="DF166" s="1"/>
      <c r="DG166" s="1"/>
      <c r="DH166" s="1"/>
      <c r="DI166" s="1"/>
      <c r="DJ166" s="1"/>
      <c r="DK166" s="1"/>
      <c r="DL166" s="1"/>
      <c r="DM166" s="1"/>
      <c r="DN166" s="1"/>
      <c r="DO166" s="1"/>
      <c r="DP166" s="1"/>
      <c r="DQ166" s="1"/>
      <c r="DR166" s="1"/>
      <c r="DS166" s="1"/>
      <c r="DT166" s="1"/>
      <c r="DU166" s="1"/>
      <c r="DV166" s="1"/>
      <c r="DW166" s="1"/>
      <c r="DX166" s="1"/>
      <c r="DY166" s="1"/>
      <c r="DZ166" s="1"/>
      <c r="EA166" s="1"/>
      <c r="EB166" s="1"/>
      <c r="EC166" s="1"/>
      <c r="ED166" s="1"/>
      <c r="EE166" s="1"/>
      <c r="EF166" s="1"/>
      <c r="EG166" s="1"/>
      <c r="EH166" s="1"/>
      <c r="EI166" s="1"/>
      <c r="EJ166" s="1"/>
      <c r="EK166" s="1"/>
      <c r="EL166" s="1"/>
      <c r="EM166" s="1"/>
      <c r="EN166" s="1"/>
      <c r="EO166" s="1"/>
      <c r="EP166" s="1"/>
      <c r="EQ166" s="1"/>
      <c r="ER166" s="1"/>
      <c r="ES166" s="1"/>
      <c r="ET166" s="1"/>
      <c r="WZB166" s="1"/>
      <c r="WZC166" s="1"/>
      <c r="WZD166" s="1"/>
      <c r="WZE166" s="1"/>
      <c r="WZF166" s="1"/>
      <c r="WZG166" s="1"/>
      <c r="WZH166" s="1"/>
      <c r="WZI166" s="1"/>
      <c r="WZJ166" s="1"/>
      <c r="WZK166" s="1"/>
      <c r="WZL166" s="1"/>
      <c r="WZM166" s="1"/>
      <c r="WZN166" s="1"/>
      <c r="WZO166" s="1"/>
      <c r="WZP166" s="1"/>
      <c r="WZQ166" s="1"/>
      <c r="WZR166" s="1"/>
      <c r="WZS166" s="1"/>
      <c r="WZT166" s="1"/>
      <c r="WZU166" s="1"/>
      <c r="WZV166" s="1"/>
      <c r="WZW166" s="1"/>
      <c r="WZX166" s="1"/>
      <c r="WZY166" s="1"/>
      <c r="WZZ166" s="1"/>
      <c r="XAA166" s="1"/>
      <c r="XAB166" s="1"/>
      <c r="XAC166" s="1"/>
      <c r="XAD166" s="1"/>
      <c r="XAE166" s="1"/>
      <c r="XAF166" s="1"/>
      <c r="XAG166" s="1"/>
      <c r="XAH166" s="1"/>
      <c r="XAI166" s="1"/>
      <c r="XAJ166" s="1"/>
      <c r="XAK166" s="1"/>
      <c r="XAL166" s="1"/>
      <c r="XAM166" s="1"/>
      <c r="XAN166" s="1"/>
      <c r="XAO166" s="1"/>
      <c r="XAP166" s="1"/>
      <c r="XAQ166" s="1"/>
      <c r="XAR166" s="1"/>
      <c r="XAS166" s="1"/>
      <c r="XAT166" s="1"/>
      <c r="XAU166" s="1"/>
      <c r="XAV166" s="1"/>
      <c r="XAW166" s="1"/>
      <c r="XAX166" s="1"/>
      <c r="XAY166" s="1"/>
      <c r="XAZ166" s="1"/>
      <c r="XBA166" s="1"/>
      <c r="XBB166" s="1"/>
      <c r="XBC166" s="1"/>
      <c r="XBD166" s="1"/>
      <c r="XBE166" s="1"/>
      <c r="XBF166" s="1"/>
      <c r="XBG166" s="1"/>
      <c r="XBH166" s="1"/>
      <c r="XBI166" s="1"/>
      <c r="XBJ166" s="1"/>
      <c r="XBK166" s="1"/>
      <c r="XBL166" s="1"/>
      <c r="XBM166" s="1"/>
      <c r="XBN166" s="1"/>
      <c r="XBO166" s="1"/>
      <c r="XBP166" s="1"/>
      <c r="XBQ166" s="1"/>
      <c r="XBR166" s="1"/>
      <c r="XBS166" s="1"/>
      <c r="XBT166" s="1"/>
      <c r="XBU166" s="1"/>
      <c r="XBV166" s="1"/>
      <c r="XBW166" s="1"/>
      <c r="XBX166" s="1"/>
      <c r="XBY166" s="1"/>
      <c r="XBZ166" s="1"/>
      <c r="XCA166" s="1"/>
      <c r="XCB166" s="1"/>
      <c r="XCC166" s="1"/>
      <c r="XCD166" s="1"/>
      <c r="XCE166" s="1"/>
      <c r="XCF166" s="1"/>
      <c r="XCG166" s="1"/>
      <c r="XCH166" s="1"/>
      <c r="XCI166" s="1"/>
      <c r="XCJ166" s="1"/>
      <c r="XCK166" s="1"/>
      <c r="XCL166" s="1"/>
      <c r="XCM166" s="1"/>
      <c r="XCN166" s="1"/>
      <c r="XCO166" s="1"/>
      <c r="XCP166" s="1"/>
      <c r="XCQ166" s="1"/>
      <c r="XCR166" s="1"/>
      <c r="XCS166" s="1"/>
      <c r="XCT166" s="1"/>
      <c r="XCU166" s="1"/>
      <c r="XCV166" s="1"/>
      <c r="XCW166" s="1"/>
      <c r="XCX166" s="1"/>
      <c r="XCY166" s="1"/>
      <c r="XCZ166" s="1"/>
      <c r="XDA166" s="1"/>
      <c r="XDB166" s="1"/>
      <c r="XDC166" s="1"/>
      <c r="XDD166" s="1"/>
      <c r="XDE166" s="1"/>
      <c r="XDF166" s="1"/>
      <c r="XDG166" s="1"/>
      <c r="XDH166" s="1"/>
      <c r="XDI166" s="1"/>
      <c r="XDJ166" s="1"/>
      <c r="XDK166" s="1"/>
      <c r="XDL166" s="1"/>
      <c r="XDM166" s="1"/>
      <c r="XDN166" s="1"/>
      <c r="XDO166" s="1"/>
      <c r="XDP166" s="1"/>
      <c r="XDQ166" s="1"/>
      <c r="XDR166" s="1"/>
      <c r="XDS166" s="1"/>
      <c r="XDT166" s="1"/>
      <c r="XDU166" s="1"/>
      <c r="XDV166" s="1"/>
      <c r="XDW166" s="1"/>
      <c r="XDX166" s="1"/>
      <c r="XDY166" s="1"/>
      <c r="XDZ166" s="1"/>
      <c r="XEA166" s="1"/>
      <c r="XEB166" s="1"/>
      <c r="XEC166" s="1"/>
      <c r="XED166" s="1"/>
      <c r="XEE166" s="1"/>
      <c r="XEF166" s="1"/>
      <c r="XEG166" s="1"/>
      <c r="XEH166" s="1"/>
      <c r="XEI166" s="1"/>
      <c r="XEJ166" s="1"/>
      <c r="XEK166" s="1"/>
      <c r="XEL166" s="1"/>
      <c r="XEM166" s="1"/>
      <c r="XEN166" s="1"/>
      <c r="XEO166" s="1"/>
      <c r="XEP166" s="1"/>
      <c r="XEQ166" s="1"/>
      <c r="XER166" s="1"/>
      <c r="XES166" s="1"/>
      <c r="XET166" s="1"/>
      <c r="XEU166" s="1"/>
      <c r="XEV166" s="1"/>
      <c r="XEW166" s="1"/>
      <c r="XEX166" s="1"/>
      <c r="XEY166" s="1"/>
      <c r="XEZ166" s="1"/>
      <c r="XFA166" s="1"/>
      <c r="XFB166" s="1"/>
      <c r="XFC166" s="1"/>
    </row>
    <row r="167" spans="1:150 16226:16383" s="3" customFormat="1" ht="21" x14ac:dyDescent="0.3">
      <c r="A167" s="91">
        <f t="shared" si="3"/>
        <v>8</v>
      </c>
      <c r="B167" s="92"/>
      <c r="C167" s="51" t="s">
        <v>304</v>
      </c>
      <c r="D167" s="51" t="s">
        <v>324</v>
      </c>
      <c r="E167" s="6">
        <f>(67.63)*(10.764)</f>
        <v>727.96931999999993</v>
      </c>
      <c r="F167" s="6">
        <v>0</v>
      </c>
      <c r="G167" s="6">
        <v>0</v>
      </c>
      <c r="H167" s="6">
        <f t="shared" si="2"/>
        <v>727.96931999999993</v>
      </c>
      <c r="I167" s="1"/>
      <c r="J167" s="1"/>
      <c r="K167" s="1"/>
      <c r="L167" s="1"/>
      <c r="M167" s="1"/>
      <c r="N167" s="1"/>
      <c r="O167" s="1"/>
      <c r="P167" s="1"/>
      <c r="Q167" s="1"/>
      <c r="R167" s="1"/>
      <c r="S167" s="1"/>
      <c r="T167" s="23" t="str">
        <f t="shared" ca="1" si="30"/>
        <v>2002,..,2002</v>
      </c>
      <c r="U167" s="23">
        <f ca="1">U166+1</f>
        <v>2002</v>
      </c>
      <c r="V167" s="23">
        <f ca="1">V166+1</f>
        <v>2002</v>
      </c>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c r="BO167" s="1"/>
      <c r="BP167" s="1"/>
      <c r="BQ167" s="1"/>
      <c r="BR167" s="1"/>
      <c r="BS167" s="1"/>
      <c r="BT167" s="1"/>
      <c r="BU167" s="1"/>
      <c r="BV167" s="1"/>
      <c r="BW167" s="1"/>
      <c r="BX167" s="1"/>
      <c r="BY167" s="1"/>
      <c r="BZ167" s="1"/>
      <c r="CA167" s="1"/>
      <c r="CB167" s="1"/>
      <c r="CC167" s="1"/>
      <c r="CD167" s="1"/>
      <c r="CE167" s="1"/>
      <c r="CF167" s="1"/>
      <c r="CG167" s="1"/>
      <c r="CH167" s="1"/>
      <c r="CI167" s="1"/>
      <c r="CJ167" s="1"/>
      <c r="CK167" s="1"/>
      <c r="CL167" s="1"/>
      <c r="CM167" s="1"/>
      <c r="CN167" s="1"/>
      <c r="CO167" s="1"/>
      <c r="CP167" s="1"/>
      <c r="CQ167" s="1"/>
      <c r="CR167" s="1"/>
      <c r="CS167" s="1"/>
      <c r="CT167" s="1"/>
      <c r="CU167" s="1"/>
      <c r="CV167" s="1"/>
      <c r="CW167" s="1"/>
      <c r="CX167" s="1"/>
      <c r="CY167" s="1"/>
      <c r="CZ167" s="1"/>
      <c r="DA167" s="1"/>
      <c r="DB167" s="1"/>
      <c r="DC167" s="1"/>
      <c r="DD167" s="1"/>
      <c r="DE167" s="1"/>
      <c r="DF167" s="1"/>
      <c r="DG167" s="1"/>
      <c r="DH167" s="1"/>
      <c r="DI167" s="1"/>
      <c r="DJ167" s="1"/>
      <c r="DK167" s="1"/>
      <c r="DL167" s="1"/>
      <c r="DM167" s="1"/>
      <c r="DN167" s="1"/>
      <c r="DO167" s="1"/>
      <c r="DP167" s="1"/>
      <c r="DQ167" s="1"/>
      <c r="DR167" s="1"/>
      <c r="DS167" s="1"/>
      <c r="DT167" s="1"/>
      <c r="DU167" s="1"/>
      <c r="DV167" s="1"/>
      <c r="DW167" s="1"/>
      <c r="DX167" s="1"/>
      <c r="DY167" s="1"/>
      <c r="DZ167" s="1"/>
      <c r="EA167" s="1"/>
      <c r="EB167" s="1"/>
      <c r="EC167" s="1"/>
      <c r="ED167" s="1"/>
      <c r="EE167" s="1"/>
      <c r="EF167" s="1"/>
      <c r="EG167" s="1"/>
      <c r="EH167" s="1"/>
      <c r="EI167" s="1"/>
      <c r="EJ167" s="1"/>
      <c r="EK167" s="1"/>
      <c r="EL167" s="1"/>
      <c r="EM167" s="1"/>
      <c r="EN167" s="1"/>
      <c r="EO167" s="1"/>
      <c r="EP167" s="1"/>
      <c r="EQ167" s="1"/>
      <c r="ER167" s="1"/>
      <c r="ES167" s="1"/>
      <c r="ET167" s="1"/>
      <c r="WZB167" s="1"/>
      <c r="WZC167" s="1"/>
      <c r="WZD167" s="1"/>
      <c r="WZE167" s="1"/>
      <c r="WZF167" s="1"/>
      <c r="WZG167" s="1"/>
      <c r="WZH167" s="1"/>
      <c r="WZI167" s="1"/>
      <c r="WZJ167" s="1"/>
      <c r="WZK167" s="1"/>
      <c r="WZL167" s="1"/>
      <c r="WZM167" s="1"/>
      <c r="WZN167" s="1"/>
      <c r="WZO167" s="1"/>
      <c r="WZP167" s="1"/>
      <c r="WZQ167" s="1"/>
      <c r="WZR167" s="1"/>
      <c r="WZS167" s="1"/>
      <c r="WZT167" s="1"/>
      <c r="WZU167" s="1"/>
      <c r="WZV167" s="1"/>
      <c r="WZW167" s="1"/>
      <c r="WZX167" s="1"/>
      <c r="WZY167" s="1"/>
      <c r="WZZ167" s="1"/>
      <c r="XAA167" s="1"/>
      <c r="XAB167" s="1"/>
      <c r="XAC167" s="1"/>
      <c r="XAD167" s="1"/>
      <c r="XAE167" s="1"/>
      <c r="XAF167" s="1"/>
      <c r="XAG167" s="1"/>
      <c r="XAH167" s="1"/>
      <c r="XAI167" s="1"/>
      <c r="XAJ167" s="1"/>
      <c r="XAK167" s="1"/>
      <c r="XAL167" s="1"/>
      <c r="XAM167" s="1"/>
      <c r="XAN167" s="1"/>
      <c r="XAO167" s="1"/>
      <c r="XAP167" s="1"/>
      <c r="XAQ167" s="1"/>
      <c r="XAR167" s="1"/>
      <c r="XAS167" s="1"/>
      <c r="XAT167" s="1"/>
      <c r="XAU167" s="1"/>
      <c r="XAV167" s="1"/>
      <c r="XAW167" s="1"/>
      <c r="XAX167" s="1"/>
      <c r="XAY167" s="1"/>
      <c r="XAZ167" s="1"/>
      <c r="XBA167" s="1"/>
      <c r="XBB167" s="1"/>
      <c r="XBC167" s="1"/>
      <c r="XBD167" s="1"/>
      <c r="XBE167" s="1"/>
      <c r="XBF167" s="1"/>
      <c r="XBG167" s="1"/>
      <c r="XBH167" s="1"/>
      <c r="XBI167" s="1"/>
      <c r="XBJ167" s="1"/>
      <c r="XBK167" s="1"/>
      <c r="XBL167" s="1"/>
      <c r="XBM167" s="1"/>
      <c r="XBN167" s="1"/>
      <c r="XBO167" s="1"/>
      <c r="XBP167" s="1"/>
      <c r="XBQ167" s="1"/>
      <c r="XBR167" s="1"/>
      <c r="XBS167" s="1"/>
      <c r="XBT167" s="1"/>
      <c r="XBU167" s="1"/>
      <c r="XBV167" s="1"/>
      <c r="XBW167" s="1"/>
      <c r="XBX167" s="1"/>
      <c r="XBY167" s="1"/>
      <c r="XBZ167" s="1"/>
      <c r="XCA167" s="1"/>
      <c r="XCB167" s="1"/>
      <c r="XCC167" s="1"/>
      <c r="XCD167" s="1"/>
      <c r="XCE167" s="1"/>
      <c r="XCF167" s="1"/>
      <c r="XCG167" s="1"/>
      <c r="XCH167" s="1"/>
      <c r="XCI167" s="1"/>
      <c r="XCJ167" s="1"/>
      <c r="XCK167" s="1"/>
      <c r="XCL167" s="1"/>
      <c r="XCM167" s="1"/>
      <c r="XCN167" s="1"/>
      <c r="XCO167" s="1"/>
      <c r="XCP167" s="1"/>
      <c r="XCQ167" s="1"/>
      <c r="XCR167" s="1"/>
      <c r="XCS167" s="1"/>
      <c r="XCT167" s="1"/>
      <c r="XCU167" s="1"/>
      <c r="XCV167" s="1"/>
      <c r="XCW167" s="1"/>
      <c r="XCX167" s="1"/>
      <c r="XCY167" s="1"/>
      <c r="XCZ167" s="1"/>
      <c r="XDA167" s="1"/>
      <c r="XDB167" s="1"/>
      <c r="XDC167" s="1"/>
      <c r="XDD167" s="1"/>
      <c r="XDE167" s="1"/>
      <c r="XDF167" s="1"/>
      <c r="XDG167" s="1"/>
      <c r="XDH167" s="1"/>
      <c r="XDI167" s="1"/>
      <c r="XDJ167" s="1"/>
      <c r="XDK167" s="1"/>
      <c r="XDL167" s="1"/>
      <c r="XDM167" s="1"/>
      <c r="XDN167" s="1"/>
      <c r="XDO167" s="1"/>
      <c r="XDP167" s="1"/>
      <c r="XDQ167" s="1"/>
      <c r="XDR167" s="1"/>
      <c r="XDS167" s="1"/>
      <c r="XDT167" s="1"/>
      <c r="XDU167" s="1"/>
      <c r="XDV167" s="1"/>
      <c r="XDW167" s="1"/>
      <c r="XDX167" s="1"/>
      <c r="XDY167" s="1"/>
      <c r="XDZ167" s="1"/>
      <c r="XEA167" s="1"/>
      <c r="XEB167" s="1"/>
      <c r="XEC167" s="1"/>
      <c r="XED167" s="1"/>
      <c r="XEE167" s="1"/>
      <c r="XEF167" s="1"/>
      <c r="XEG167" s="1"/>
      <c r="XEH167" s="1"/>
      <c r="XEI167" s="1"/>
      <c r="XEJ167" s="1"/>
      <c r="XEK167" s="1"/>
      <c r="XEL167" s="1"/>
      <c r="XEM167" s="1"/>
      <c r="XEN167" s="1"/>
      <c r="XEO167" s="1"/>
      <c r="XEP167" s="1"/>
      <c r="XEQ167" s="1"/>
      <c r="XER167" s="1"/>
      <c r="XES167" s="1"/>
      <c r="XET167" s="1"/>
      <c r="XEU167" s="1"/>
      <c r="XEV167" s="1"/>
      <c r="XEW167" s="1"/>
      <c r="XEX167" s="1"/>
      <c r="XEY167" s="1"/>
      <c r="XEZ167" s="1"/>
      <c r="XFA167" s="1"/>
      <c r="XFB167" s="1"/>
      <c r="XFC167" s="1"/>
    </row>
    <row r="168" spans="1:150 16226:16383" s="3" customFormat="1" ht="63" x14ac:dyDescent="0.3">
      <c r="A168" s="91">
        <f t="shared" si="3"/>
        <v>9</v>
      </c>
      <c r="B168" s="92"/>
      <c r="C168" s="51" t="s">
        <v>304</v>
      </c>
      <c r="D168" s="51" t="s">
        <v>343</v>
      </c>
      <c r="E168" s="6">
        <f>((90.49+199.57))*(10.764)</f>
        <v>3122.2058399999996</v>
      </c>
      <c r="F168" s="6">
        <v>0</v>
      </c>
      <c r="G168" s="6">
        <v>0</v>
      </c>
      <c r="H168" s="6">
        <f t="shared" ref="H168:H171" si="31">E168+F168+(IF(G168&lt;101,G168,IF(G168&lt;201,G168/2,IF(G168&lt;=301,G168/3,G168/4))))</f>
        <v>3122.2058399999996</v>
      </c>
      <c r="I168" s="1"/>
      <c r="J168" s="1"/>
      <c r="K168" s="1"/>
      <c r="L168" s="1"/>
      <c r="M168" s="1"/>
      <c r="N168" s="1"/>
      <c r="O168" s="1"/>
      <c r="P168" s="1"/>
      <c r="Q168" s="1"/>
      <c r="R168" s="1"/>
      <c r="S168" s="1"/>
      <c r="T168" s="23" t="str">
        <f t="shared" ca="1" si="30"/>
        <v>2002,..,2002</v>
      </c>
      <c r="U168" s="23">
        <f t="shared" ref="U168:V168" ca="1" si="32">U166+1</f>
        <v>2002</v>
      </c>
      <c r="V168" s="23">
        <f t="shared" ca="1" si="32"/>
        <v>2002</v>
      </c>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c r="BO168" s="1"/>
      <c r="BP168" s="1"/>
      <c r="BQ168" s="1"/>
      <c r="BR168" s="1"/>
      <c r="BS168" s="1"/>
      <c r="BT168" s="1"/>
      <c r="BU168" s="1"/>
      <c r="BV168" s="1"/>
      <c r="BW168" s="1"/>
      <c r="BX168" s="1"/>
      <c r="BY168" s="1"/>
      <c r="BZ168" s="1"/>
      <c r="CA168" s="1"/>
      <c r="CB168" s="1"/>
      <c r="CC168" s="1"/>
      <c r="CD168" s="1"/>
      <c r="CE168" s="1"/>
      <c r="CF168" s="1"/>
      <c r="CG168" s="1"/>
      <c r="CH168" s="1"/>
      <c r="CI168" s="1"/>
      <c r="CJ168" s="1"/>
      <c r="CK168" s="1"/>
      <c r="CL168" s="1"/>
      <c r="CM168" s="1"/>
      <c r="CN168" s="1"/>
      <c r="CO168" s="1"/>
      <c r="CP168" s="1"/>
      <c r="CQ168" s="1"/>
      <c r="CR168" s="1"/>
      <c r="CS168" s="1"/>
      <c r="CT168" s="1"/>
      <c r="CU168" s="1"/>
      <c r="CV168" s="1"/>
      <c r="CW168" s="1"/>
      <c r="CX168" s="1"/>
      <c r="CY168" s="1"/>
      <c r="CZ168" s="1"/>
      <c r="DA168" s="1"/>
      <c r="DB168" s="1"/>
      <c r="DC168" s="1"/>
      <c r="DD168" s="1"/>
      <c r="DE168" s="1"/>
      <c r="DF168" s="1"/>
      <c r="DG168" s="1"/>
      <c r="DH168" s="1"/>
      <c r="DI168" s="1"/>
      <c r="DJ168" s="1"/>
      <c r="DK168" s="1"/>
      <c r="DL168" s="1"/>
      <c r="DM168" s="1"/>
      <c r="DN168" s="1"/>
      <c r="DO168" s="1"/>
      <c r="DP168" s="1"/>
      <c r="DQ168" s="1"/>
      <c r="DR168" s="1"/>
      <c r="DS168" s="1"/>
      <c r="DT168" s="1"/>
      <c r="DU168" s="1"/>
      <c r="DV168" s="1"/>
      <c r="DW168" s="1"/>
      <c r="DX168" s="1"/>
      <c r="DY168" s="1"/>
      <c r="DZ168" s="1"/>
      <c r="EA168" s="1"/>
      <c r="EB168" s="1"/>
      <c r="EC168" s="1"/>
      <c r="ED168" s="1"/>
      <c r="EE168" s="1"/>
      <c r="EF168" s="1"/>
      <c r="EG168" s="1"/>
      <c r="EH168" s="1"/>
      <c r="EI168" s="1"/>
      <c r="EJ168" s="1"/>
      <c r="EK168" s="1"/>
      <c r="EL168" s="1"/>
      <c r="EM168" s="1"/>
      <c r="EN168" s="1"/>
      <c r="EO168" s="1"/>
      <c r="EP168" s="1"/>
      <c r="EQ168" s="1"/>
      <c r="ER168" s="1"/>
      <c r="ES168" s="1"/>
      <c r="ET168" s="1"/>
      <c r="WZB168" s="1"/>
      <c r="WZC168" s="1"/>
      <c r="WZD168" s="1"/>
      <c r="WZE168" s="1"/>
      <c r="WZF168" s="1"/>
      <c r="WZG168" s="1"/>
      <c r="WZH168" s="1"/>
      <c r="WZI168" s="1"/>
      <c r="WZJ168" s="1"/>
      <c r="WZK168" s="1"/>
      <c r="WZL168" s="1"/>
      <c r="WZM168" s="1"/>
      <c r="WZN168" s="1"/>
      <c r="WZO168" s="1"/>
      <c r="WZP168" s="1"/>
      <c r="WZQ168" s="1"/>
      <c r="WZR168" s="1"/>
      <c r="WZS168" s="1"/>
      <c r="WZT168" s="1"/>
      <c r="WZU168" s="1"/>
      <c r="WZV168" s="1"/>
      <c r="WZW168" s="1"/>
      <c r="WZX168" s="1"/>
      <c r="WZY168" s="1"/>
      <c r="WZZ168" s="1"/>
      <c r="XAA168" s="1"/>
      <c r="XAB168" s="1"/>
      <c r="XAC168" s="1"/>
      <c r="XAD168" s="1"/>
      <c r="XAE168" s="1"/>
      <c r="XAF168" s="1"/>
      <c r="XAG168" s="1"/>
      <c r="XAH168" s="1"/>
      <c r="XAI168" s="1"/>
      <c r="XAJ168" s="1"/>
      <c r="XAK168" s="1"/>
      <c r="XAL168" s="1"/>
      <c r="XAM168" s="1"/>
      <c r="XAN168" s="1"/>
      <c r="XAO168" s="1"/>
      <c r="XAP168" s="1"/>
      <c r="XAQ168" s="1"/>
      <c r="XAR168" s="1"/>
      <c r="XAS168" s="1"/>
      <c r="XAT168" s="1"/>
      <c r="XAU168" s="1"/>
      <c r="XAV168" s="1"/>
      <c r="XAW168" s="1"/>
      <c r="XAX168" s="1"/>
      <c r="XAY168" s="1"/>
      <c r="XAZ168" s="1"/>
      <c r="XBA168" s="1"/>
      <c r="XBB168" s="1"/>
      <c r="XBC168" s="1"/>
      <c r="XBD168" s="1"/>
      <c r="XBE168" s="1"/>
      <c r="XBF168" s="1"/>
      <c r="XBG168" s="1"/>
      <c r="XBH168" s="1"/>
      <c r="XBI168" s="1"/>
      <c r="XBJ168" s="1"/>
      <c r="XBK168" s="1"/>
      <c r="XBL168" s="1"/>
      <c r="XBM168" s="1"/>
      <c r="XBN168" s="1"/>
      <c r="XBO168" s="1"/>
      <c r="XBP168" s="1"/>
      <c r="XBQ168" s="1"/>
      <c r="XBR168" s="1"/>
      <c r="XBS168" s="1"/>
      <c r="XBT168" s="1"/>
      <c r="XBU168" s="1"/>
      <c r="XBV168" s="1"/>
      <c r="XBW168" s="1"/>
      <c r="XBX168" s="1"/>
      <c r="XBY168" s="1"/>
      <c r="XBZ168" s="1"/>
      <c r="XCA168" s="1"/>
      <c r="XCB168" s="1"/>
      <c r="XCC168" s="1"/>
      <c r="XCD168" s="1"/>
      <c r="XCE168" s="1"/>
      <c r="XCF168" s="1"/>
      <c r="XCG168" s="1"/>
      <c r="XCH168" s="1"/>
      <c r="XCI168" s="1"/>
      <c r="XCJ168" s="1"/>
      <c r="XCK168" s="1"/>
      <c r="XCL168" s="1"/>
      <c r="XCM168" s="1"/>
      <c r="XCN168" s="1"/>
      <c r="XCO168" s="1"/>
      <c r="XCP168" s="1"/>
      <c r="XCQ168" s="1"/>
      <c r="XCR168" s="1"/>
      <c r="XCS168" s="1"/>
      <c r="XCT168" s="1"/>
      <c r="XCU168" s="1"/>
      <c r="XCV168" s="1"/>
      <c r="XCW168" s="1"/>
      <c r="XCX168" s="1"/>
      <c r="XCY168" s="1"/>
      <c r="XCZ168" s="1"/>
      <c r="XDA168" s="1"/>
      <c r="XDB168" s="1"/>
      <c r="XDC168" s="1"/>
      <c r="XDD168" s="1"/>
      <c r="XDE168" s="1"/>
      <c r="XDF168" s="1"/>
      <c r="XDG168" s="1"/>
      <c r="XDH168" s="1"/>
      <c r="XDI168" s="1"/>
      <c r="XDJ168" s="1"/>
      <c r="XDK168" s="1"/>
      <c r="XDL168" s="1"/>
      <c r="XDM168" s="1"/>
      <c r="XDN168" s="1"/>
      <c r="XDO168" s="1"/>
      <c r="XDP168" s="1"/>
      <c r="XDQ168" s="1"/>
      <c r="XDR168" s="1"/>
      <c r="XDS168" s="1"/>
      <c r="XDT168" s="1"/>
      <c r="XDU168" s="1"/>
      <c r="XDV168" s="1"/>
      <c r="XDW168" s="1"/>
      <c r="XDX168" s="1"/>
      <c r="XDY168" s="1"/>
      <c r="XDZ168" s="1"/>
      <c r="XEA168" s="1"/>
      <c r="XEB168" s="1"/>
      <c r="XEC168" s="1"/>
      <c r="XED168" s="1"/>
      <c r="XEE168" s="1"/>
      <c r="XEF168" s="1"/>
      <c r="XEG168" s="1"/>
      <c r="XEH168" s="1"/>
      <c r="XEI168" s="1"/>
      <c r="XEJ168" s="1"/>
      <c r="XEK168" s="1"/>
      <c r="XEL168" s="1"/>
      <c r="XEM168" s="1"/>
      <c r="XEN168" s="1"/>
      <c r="XEO168" s="1"/>
      <c r="XEP168" s="1"/>
      <c r="XEQ168" s="1"/>
      <c r="XER168" s="1"/>
      <c r="XES168" s="1"/>
      <c r="XET168" s="1"/>
      <c r="XEU168" s="1"/>
      <c r="XEV168" s="1"/>
      <c r="XEW168" s="1"/>
      <c r="XEX168" s="1"/>
      <c r="XEY168" s="1"/>
      <c r="XEZ168" s="1"/>
      <c r="XFA168" s="1"/>
      <c r="XFB168" s="1"/>
      <c r="XFC168" s="1"/>
    </row>
    <row r="169" spans="1:150 16226:16383" s="3" customFormat="1" ht="21" x14ac:dyDescent="0.3">
      <c r="A169" s="91">
        <f t="shared" si="3"/>
        <v>10</v>
      </c>
      <c r="B169" s="92"/>
      <c r="C169" s="51" t="s">
        <v>304</v>
      </c>
      <c r="D169" s="51" t="s">
        <v>355</v>
      </c>
      <c r="E169" s="6">
        <f>(74.26)*(10.764)</f>
        <v>799.33464000000004</v>
      </c>
      <c r="F169" s="6">
        <v>0</v>
      </c>
      <c r="G169" s="6">
        <v>0</v>
      </c>
      <c r="H169" s="6">
        <f t="shared" si="31"/>
        <v>799.33464000000004</v>
      </c>
      <c r="I169" s="1"/>
      <c r="J169" s="1"/>
      <c r="K169" s="1"/>
      <c r="L169" s="1"/>
      <c r="M169" s="1"/>
      <c r="N169" s="1"/>
      <c r="O169" s="1"/>
      <c r="P169" s="1"/>
      <c r="Q169" s="1"/>
      <c r="R169" s="1"/>
      <c r="S169" s="1"/>
      <c r="T169" s="23" t="str">
        <f t="shared" ca="1" si="30"/>
        <v>2003,..,2003</v>
      </c>
      <c r="U169" s="23">
        <f t="shared" ref="U169:V169" ca="1" si="33">U167+1</f>
        <v>2003</v>
      </c>
      <c r="V169" s="23">
        <f t="shared" ca="1" si="33"/>
        <v>2003</v>
      </c>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c r="BO169" s="1"/>
      <c r="BP169" s="1"/>
      <c r="BQ169" s="1"/>
      <c r="BR169" s="1"/>
      <c r="BS169" s="1"/>
      <c r="BT169" s="1"/>
      <c r="BU169" s="1"/>
      <c r="BV169" s="1"/>
      <c r="BW169" s="1"/>
      <c r="BX169" s="1"/>
      <c r="BY169" s="1"/>
      <c r="BZ169" s="1"/>
      <c r="CA169" s="1"/>
      <c r="CB169" s="1"/>
      <c r="CC169" s="1"/>
      <c r="CD169" s="1"/>
      <c r="CE169" s="1"/>
      <c r="CF169" s="1"/>
      <c r="CG169" s="1"/>
      <c r="CH169" s="1"/>
      <c r="CI169" s="1"/>
      <c r="CJ169" s="1"/>
      <c r="CK169" s="1"/>
      <c r="CL169" s="1"/>
      <c r="CM169" s="1"/>
      <c r="CN169" s="1"/>
      <c r="CO169" s="1"/>
      <c r="CP169" s="1"/>
      <c r="CQ169" s="1"/>
      <c r="CR169" s="1"/>
      <c r="CS169" s="1"/>
      <c r="CT169" s="1"/>
      <c r="CU169" s="1"/>
      <c r="CV169" s="1"/>
      <c r="CW169" s="1"/>
      <c r="CX169" s="1"/>
      <c r="CY169" s="1"/>
      <c r="CZ169" s="1"/>
      <c r="DA169" s="1"/>
      <c r="DB169" s="1"/>
      <c r="DC169" s="1"/>
      <c r="DD169" s="1"/>
      <c r="DE169" s="1"/>
      <c r="DF169" s="1"/>
      <c r="DG169" s="1"/>
      <c r="DH169" s="1"/>
      <c r="DI169" s="1"/>
      <c r="DJ169" s="1"/>
      <c r="DK169" s="1"/>
      <c r="DL169" s="1"/>
      <c r="DM169" s="1"/>
      <c r="DN169" s="1"/>
      <c r="DO169" s="1"/>
      <c r="DP169" s="1"/>
      <c r="DQ169" s="1"/>
      <c r="DR169" s="1"/>
      <c r="DS169" s="1"/>
      <c r="DT169" s="1"/>
      <c r="DU169" s="1"/>
      <c r="DV169" s="1"/>
      <c r="DW169" s="1"/>
      <c r="DX169" s="1"/>
      <c r="DY169" s="1"/>
      <c r="DZ169" s="1"/>
      <c r="EA169" s="1"/>
      <c r="EB169" s="1"/>
      <c r="EC169" s="1"/>
      <c r="ED169" s="1"/>
      <c r="EE169" s="1"/>
      <c r="EF169" s="1"/>
      <c r="EG169" s="1"/>
      <c r="EH169" s="1"/>
      <c r="EI169" s="1"/>
      <c r="EJ169" s="1"/>
      <c r="EK169" s="1"/>
      <c r="EL169" s="1"/>
      <c r="EM169" s="1"/>
      <c r="EN169" s="1"/>
      <c r="EO169" s="1"/>
      <c r="EP169" s="1"/>
      <c r="EQ169" s="1"/>
      <c r="ER169" s="1"/>
      <c r="ES169" s="1"/>
      <c r="ET169" s="1"/>
      <c r="WZB169" s="1"/>
      <c r="WZC169" s="1"/>
      <c r="WZD169" s="1"/>
      <c r="WZE169" s="1"/>
      <c r="WZF169" s="1"/>
      <c r="WZG169" s="1"/>
      <c r="WZH169" s="1"/>
      <c r="WZI169" s="1"/>
      <c r="WZJ169" s="1"/>
      <c r="WZK169" s="1"/>
      <c r="WZL169" s="1"/>
      <c r="WZM169" s="1"/>
      <c r="WZN169" s="1"/>
      <c r="WZO169" s="1"/>
      <c r="WZP169" s="1"/>
      <c r="WZQ169" s="1"/>
      <c r="WZR169" s="1"/>
      <c r="WZS169" s="1"/>
      <c r="WZT169" s="1"/>
      <c r="WZU169" s="1"/>
      <c r="WZV169" s="1"/>
      <c r="WZW169" s="1"/>
      <c r="WZX169" s="1"/>
      <c r="WZY169" s="1"/>
      <c r="WZZ169" s="1"/>
      <c r="XAA169" s="1"/>
      <c r="XAB169" s="1"/>
      <c r="XAC169" s="1"/>
      <c r="XAD169" s="1"/>
      <c r="XAE169" s="1"/>
      <c r="XAF169" s="1"/>
      <c r="XAG169" s="1"/>
      <c r="XAH169" s="1"/>
      <c r="XAI169" s="1"/>
      <c r="XAJ169" s="1"/>
      <c r="XAK169" s="1"/>
      <c r="XAL169" s="1"/>
      <c r="XAM169" s="1"/>
      <c r="XAN169" s="1"/>
      <c r="XAO169" s="1"/>
      <c r="XAP169" s="1"/>
      <c r="XAQ169" s="1"/>
      <c r="XAR169" s="1"/>
      <c r="XAS169" s="1"/>
      <c r="XAT169" s="1"/>
      <c r="XAU169" s="1"/>
      <c r="XAV169" s="1"/>
      <c r="XAW169" s="1"/>
      <c r="XAX169" s="1"/>
      <c r="XAY169" s="1"/>
      <c r="XAZ169" s="1"/>
      <c r="XBA169" s="1"/>
      <c r="XBB169" s="1"/>
      <c r="XBC169" s="1"/>
      <c r="XBD169" s="1"/>
      <c r="XBE169" s="1"/>
      <c r="XBF169" s="1"/>
      <c r="XBG169" s="1"/>
      <c r="XBH169" s="1"/>
      <c r="XBI169" s="1"/>
      <c r="XBJ169" s="1"/>
      <c r="XBK169" s="1"/>
      <c r="XBL169" s="1"/>
      <c r="XBM169" s="1"/>
      <c r="XBN169" s="1"/>
      <c r="XBO169" s="1"/>
      <c r="XBP169" s="1"/>
      <c r="XBQ169" s="1"/>
      <c r="XBR169" s="1"/>
      <c r="XBS169" s="1"/>
      <c r="XBT169" s="1"/>
      <c r="XBU169" s="1"/>
      <c r="XBV169" s="1"/>
      <c r="XBW169" s="1"/>
      <c r="XBX169" s="1"/>
      <c r="XBY169" s="1"/>
      <c r="XBZ169" s="1"/>
      <c r="XCA169" s="1"/>
      <c r="XCB169" s="1"/>
      <c r="XCC169" s="1"/>
      <c r="XCD169" s="1"/>
      <c r="XCE169" s="1"/>
      <c r="XCF169" s="1"/>
      <c r="XCG169" s="1"/>
      <c r="XCH169" s="1"/>
      <c r="XCI169" s="1"/>
      <c r="XCJ169" s="1"/>
      <c r="XCK169" s="1"/>
      <c r="XCL169" s="1"/>
      <c r="XCM169" s="1"/>
      <c r="XCN169" s="1"/>
      <c r="XCO169" s="1"/>
      <c r="XCP169" s="1"/>
      <c r="XCQ169" s="1"/>
      <c r="XCR169" s="1"/>
      <c r="XCS169" s="1"/>
      <c r="XCT169" s="1"/>
      <c r="XCU169" s="1"/>
      <c r="XCV169" s="1"/>
      <c r="XCW169" s="1"/>
      <c r="XCX169" s="1"/>
      <c r="XCY169" s="1"/>
      <c r="XCZ169" s="1"/>
      <c r="XDA169" s="1"/>
      <c r="XDB169" s="1"/>
      <c r="XDC169" s="1"/>
      <c r="XDD169" s="1"/>
      <c r="XDE169" s="1"/>
      <c r="XDF169" s="1"/>
      <c r="XDG169" s="1"/>
      <c r="XDH169" s="1"/>
      <c r="XDI169" s="1"/>
      <c r="XDJ169" s="1"/>
      <c r="XDK169" s="1"/>
      <c r="XDL169" s="1"/>
      <c r="XDM169" s="1"/>
      <c r="XDN169" s="1"/>
      <c r="XDO169" s="1"/>
      <c r="XDP169" s="1"/>
      <c r="XDQ169" s="1"/>
      <c r="XDR169" s="1"/>
      <c r="XDS169" s="1"/>
      <c r="XDT169" s="1"/>
      <c r="XDU169" s="1"/>
      <c r="XDV169" s="1"/>
      <c r="XDW169" s="1"/>
      <c r="XDX169" s="1"/>
      <c r="XDY169" s="1"/>
      <c r="XDZ169" s="1"/>
      <c r="XEA169" s="1"/>
      <c r="XEB169" s="1"/>
      <c r="XEC169" s="1"/>
      <c r="XED169" s="1"/>
      <c r="XEE169" s="1"/>
      <c r="XEF169" s="1"/>
      <c r="XEG169" s="1"/>
      <c r="XEH169" s="1"/>
      <c r="XEI169" s="1"/>
      <c r="XEJ169" s="1"/>
      <c r="XEK169" s="1"/>
      <c r="XEL169" s="1"/>
      <c r="XEM169" s="1"/>
      <c r="XEN169" s="1"/>
      <c r="XEO169" s="1"/>
      <c r="XEP169" s="1"/>
      <c r="XEQ169" s="1"/>
      <c r="XER169" s="1"/>
      <c r="XES169" s="1"/>
      <c r="XET169" s="1"/>
      <c r="XEU169" s="1"/>
      <c r="XEV169" s="1"/>
      <c r="XEW169" s="1"/>
      <c r="XEX169" s="1"/>
      <c r="XEY169" s="1"/>
      <c r="XEZ169" s="1"/>
      <c r="XFA169" s="1"/>
      <c r="XFB169" s="1"/>
      <c r="XFC169" s="1"/>
    </row>
    <row r="170" spans="1:150 16226:16383" s="3" customFormat="1" ht="64.5" customHeight="1" x14ac:dyDescent="0.3">
      <c r="A170" s="91">
        <f t="shared" si="3"/>
        <v>11</v>
      </c>
      <c r="B170" s="92"/>
      <c r="C170" s="51" t="s">
        <v>304</v>
      </c>
      <c r="D170" s="51" t="s">
        <v>343</v>
      </c>
      <c r="E170" s="6">
        <f>((149.96+137.29))*(10.764)</f>
        <v>3091.9589999999998</v>
      </c>
      <c r="F170" s="6">
        <v>0</v>
      </c>
      <c r="G170" s="6">
        <v>0</v>
      </c>
      <c r="H170" s="6">
        <f t="shared" si="31"/>
        <v>3091.9589999999998</v>
      </c>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c r="BO170" s="1"/>
      <c r="BP170" s="1"/>
      <c r="BQ170" s="1"/>
      <c r="BR170" s="1"/>
      <c r="BS170" s="1"/>
      <c r="BT170" s="1"/>
      <c r="BU170" s="1"/>
      <c r="BV170" s="1"/>
      <c r="BW170" s="1"/>
      <c r="BX170" s="1"/>
      <c r="BY170" s="1"/>
      <c r="BZ170" s="1"/>
      <c r="CA170" s="1"/>
      <c r="CB170" s="1"/>
      <c r="CC170" s="1"/>
      <c r="CD170" s="1"/>
      <c r="CE170" s="1"/>
      <c r="CF170" s="1"/>
      <c r="CG170" s="1"/>
      <c r="CH170" s="1"/>
      <c r="CI170" s="1"/>
      <c r="CJ170" s="1"/>
      <c r="CK170" s="1"/>
      <c r="CL170" s="1"/>
      <c r="CM170" s="1"/>
      <c r="CN170" s="1"/>
      <c r="CO170" s="1"/>
      <c r="CP170" s="1"/>
      <c r="CQ170" s="1"/>
      <c r="CR170" s="1"/>
      <c r="CS170" s="1"/>
      <c r="CT170" s="1"/>
      <c r="CU170" s="1"/>
      <c r="CV170" s="1"/>
      <c r="CW170" s="1"/>
      <c r="CX170" s="1"/>
      <c r="CY170" s="1"/>
      <c r="CZ170" s="1"/>
      <c r="DA170" s="1"/>
      <c r="DB170" s="1"/>
      <c r="DC170" s="1"/>
      <c r="DD170" s="1"/>
      <c r="DE170" s="1"/>
      <c r="DF170" s="1"/>
      <c r="DG170" s="1"/>
      <c r="DH170" s="1"/>
      <c r="DI170" s="1"/>
      <c r="DJ170" s="1"/>
      <c r="DK170" s="1"/>
      <c r="DL170" s="1"/>
      <c r="DM170" s="1"/>
      <c r="DN170" s="1"/>
      <c r="DO170" s="1"/>
      <c r="DP170" s="1"/>
      <c r="DQ170" s="1"/>
      <c r="DR170" s="1"/>
      <c r="DS170" s="1"/>
      <c r="DT170" s="1"/>
      <c r="DU170" s="1"/>
      <c r="DV170" s="1"/>
      <c r="DW170" s="1"/>
      <c r="DX170" s="1"/>
      <c r="DY170" s="1"/>
      <c r="DZ170" s="1"/>
      <c r="EA170" s="1"/>
      <c r="EB170" s="1"/>
      <c r="EC170" s="1"/>
      <c r="ED170" s="1"/>
      <c r="EE170" s="1"/>
      <c r="EF170" s="1"/>
      <c r="EG170" s="1"/>
      <c r="EH170" s="1"/>
      <c r="EI170" s="1"/>
      <c r="EJ170" s="1"/>
      <c r="EK170" s="1"/>
      <c r="EL170" s="1"/>
      <c r="EM170" s="1"/>
      <c r="EN170" s="1"/>
      <c r="EO170" s="1"/>
      <c r="EP170" s="1"/>
      <c r="EQ170" s="1"/>
      <c r="ER170" s="1"/>
      <c r="ES170" s="1"/>
      <c r="ET170" s="1"/>
      <c r="WZB170" s="1"/>
      <c r="WZC170" s="1"/>
      <c r="WZD170" s="1"/>
      <c r="WZE170" s="1"/>
      <c r="WZF170" s="1"/>
      <c r="WZG170" s="1"/>
      <c r="WZH170" s="1"/>
      <c r="WZI170" s="1"/>
      <c r="WZJ170" s="1"/>
      <c r="WZK170" s="1"/>
      <c r="WZL170" s="1"/>
      <c r="WZM170" s="1"/>
      <c r="WZN170" s="1"/>
      <c r="WZO170" s="1"/>
      <c r="WZP170" s="1"/>
      <c r="WZQ170" s="1"/>
      <c r="WZR170" s="1"/>
      <c r="WZS170" s="1"/>
      <c r="WZT170" s="1"/>
      <c r="WZU170" s="1"/>
      <c r="WZV170" s="1"/>
      <c r="WZW170" s="1"/>
      <c r="WZX170" s="1"/>
      <c r="WZY170" s="1"/>
      <c r="WZZ170" s="1"/>
      <c r="XAA170" s="1"/>
      <c r="XAB170" s="1"/>
      <c r="XAC170" s="1"/>
      <c r="XAD170" s="1"/>
      <c r="XAE170" s="1"/>
      <c r="XAF170" s="1"/>
      <c r="XAG170" s="1"/>
      <c r="XAH170" s="1"/>
      <c r="XAI170" s="1"/>
      <c r="XAJ170" s="1"/>
      <c r="XAK170" s="1"/>
      <c r="XAL170" s="1"/>
      <c r="XAM170" s="1"/>
      <c r="XAN170" s="1"/>
      <c r="XAO170" s="1"/>
      <c r="XAP170" s="1"/>
      <c r="XAQ170" s="1"/>
      <c r="XAR170" s="1"/>
      <c r="XAS170" s="1"/>
      <c r="XAT170" s="1"/>
      <c r="XAU170" s="1"/>
      <c r="XAV170" s="1"/>
      <c r="XAW170" s="1"/>
      <c r="XAX170" s="1"/>
      <c r="XAY170" s="1"/>
      <c r="XAZ170" s="1"/>
      <c r="XBA170" s="1"/>
      <c r="XBB170" s="1"/>
      <c r="XBC170" s="1"/>
      <c r="XBD170" s="1"/>
      <c r="XBE170" s="1"/>
      <c r="XBF170" s="1"/>
      <c r="XBG170" s="1"/>
      <c r="XBH170" s="1"/>
      <c r="XBI170" s="1"/>
      <c r="XBJ170" s="1"/>
      <c r="XBK170" s="1"/>
      <c r="XBL170" s="1"/>
      <c r="XBM170" s="1"/>
      <c r="XBN170" s="1"/>
      <c r="XBO170" s="1"/>
      <c r="XBP170" s="1"/>
      <c r="XBQ170" s="1"/>
      <c r="XBR170" s="1"/>
      <c r="XBS170" s="1"/>
      <c r="XBT170" s="1"/>
      <c r="XBU170" s="1"/>
      <c r="XBV170" s="1"/>
      <c r="XBW170" s="1"/>
      <c r="XBX170" s="1"/>
      <c r="XBY170" s="1"/>
      <c r="XBZ170" s="1"/>
      <c r="XCA170" s="1"/>
      <c r="XCB170" s="1"/>
      <c r="XCC170" s="1"/>
      <c r="XCD170" s="1"/>
      <c r="XCE170" s="1"/>
      <c r="XCF170" s="1"/>
      <c r="XCG170" s="1"/>
      <c r="XCH170" s="1"/>
      <c r="XCI170" s="1"/>
      <c r="XCJ170" s="1"/>
      <c r="XCK170" s="1"/>
      <c r="XCL170" s="1"/>
      <c r="XCM170" s="1"/>
      <c r="XCN170" s="1"/>
      <c r="XCO170" s="1"/>
      <c r="XCP170" s="1"/>
      <c r="XCQ170" s="1"/>
      <c r="XCR170" s="1"/>
      <c r="XCS170" s="1"/>
      <c r="XCT170" s="1"/>
      <c r="XCU170" s="1"/>
      <c r="XCV170" s="1"/>
      <c r="XCW170" s="1"/>
      <c r="XCX170" s="1"/>
      <c r="XCY170" s="1"/>
      <c r="XCZ170" s="1"/>
      <c r="XDA170" s="1"/>
      <c r="XDB170" s="1"/>
      <c r="XDC170" s="1"/>
      <c r="XDD170" s="1"/>
      <c r="XDE170" s="1"/>
      <c r="XDF170" s="1"/>
      <c r="XDG170" s="1"/>
      <c r="XDH170" s="1"/>
      <c r="XDI170" s="1"/>
      <c r="XDJ170" s="1"/>
      <c r="XDK170" s="1"/>
      <c r="XDL170" s="1"/>
      <c r="XDM170" s="1"/>
      <c r="XDN170" s="1"/>
      <c r="XDO170" s="1"/>
      <c r="XDP170" s="1"/>
      <c r="XDQ170" s="1"/>
      <c r="XDR170" s="1"/>
      <c r="XDS170" s="1"/>
      <c r="XDT170" s="1"/>
      <c r="XDU170" s="1"/>
      <c r="XDV170" s="1"/>
      <c r="XDW170" s="1"/>
      <c r="XDX170" s="1"/>
      <c r="XDY170" s="1"/>
      <c r="XDZ170" s="1"/>
      <c r="XEA170" s="1"/>
      <c r="XEB170" s="1"/>
      <c r="XEC170" s="1"/>
      <c r="XED170" s="1"/>
      <c r="XEE170" s="1"/>
      <c r="XEF170" s="1"/>
      <c r="XEG170" s="1"/>
      <c r="XEH170" s="1"/>
      <c r="XEI170" s="1"/>
      <c r="XEJ170" s="1"/>
      <c r="XEK170" s="1"/>
      <c r="XEL170" s="1"/>
      <c r="XEM170" s="1"/>
      <c r="XEN170" s="1"/>
      <c r="XEO170" s="1"/>
      <c r="XEP170" s="1"/>
      <c r="XEQ170" s="1"/>
      <c r="XER170" s="1"/>
      <c r="XES170" s="1"/>
      <c r="XET170" s="1"/>
      <c r="XEU170" s="1"/>
      <c r="XEV170" s="1"/>
      <c r="XEW170" s="1"/>
      <c r="XEX170" s="1"/>
      <c r="XEY170" s="1"/>
      <c r="XEZ170" s="1"/>
      <c r="XFA170" s="1"/>
      <c r="XFB170" s="1"/>
      <c r="XFC170" s="1"/>
    </row>
    <row r="171" spans="1:150 16226:16383" ht="63" x14ac:dyDescent="0.3">
      <c r="A171" s="91">
        <f t="shared" si="3"/>
        <v>12</v>
      </c>
      <c r="B171" s="92"/>
      <c r="C171" s="51" t="s">
        <v>304</v>
      </c>
      <c r="D171" s="51" t="s">
        <v>343</v>
      </c>
      <c r="E171" s="6">
        <f>((171.04+162.08))*(10.764)</f>
        <v>3585.7036799999996</v>
      </c>
      <c r="F171" s="6">
        <v>0</v>
      </c>
      <c r="G171" s="6">
        <v>0</v>
      </c>
      <c r="H171" s="6">
        <f t="shared" si="31"/>
        <v>3585.7036799999996</v>
      </c>
    </row>
    <row r="172" spans="1:150 16226:16383" ht="21" x14ac:dyDescent="0.3">
      <c r="A172" s="163" t="s">
        <v>344</v>
      </c>
      <c r="B172" s="164"/>
      <c r="C172" s="164"/>
      <c r="D172" s="164"/>
      <c r="E172" s="164"/>
      <c r="F172" s="164"/>
      <c r="G172" s="164"/>
      <c r="H172" s="165"/>
    </row>
    <row r="173" spans="1:150 16226:16383" ht="21" x14ac:dyDescent="0.3">
      <c r="A173" s="91">
        <v>6</v>
      </c>
      <c r="B173" s="92"/>
      <c r="C173" s="51" t="s">
        <v>304</v>
      </c>
      <c r="D173" s="88" t="s">
        <v>345</v>
      </c>
      <c r="E173" s="89"/>
      <c r="F173" s="89"/>
      <c r="G173" s="89"/>
      <c r="H173" s="90"/>
    </row>
    <row r="174" spans="1:150 16226:16383" ht="21" x14ac:dyDescent="0.3">
      <c r="A174" s="91">
        <f t="shared" ref="A174:A177" si="34">A173+1</f>
        <v>7</v>
      </c>
      <c r="B174" s="92"/>
      <c r="C174" s="51" t="s">
        <v>304</v>
      </c>
      <c r="D174" s="88" t="s">
        <v>345</v>
      </c>
      <c r="E174" s="89"/>
      <c r="F174" s="89"/>
      <c r="G174" s="89"/>
      <c r="H174" s="90"/>
    </row>
    <row r="175" spans="1:150 16226:16383" ht="21" x14ac:dyDescent="0.3">
      <c r="A175" s="91">
        <v>9</v>
      </c>
      <c r="B175" s="92"/>
      <c r="C175" s="51" t="s">
        <v>304</v>
      </c>
      <c r="D175" s="88" t="s">
        <v>345</v>
      </c>
      <c r="E175" s="89"/>
      <c r="F175" s="89"/>
      <c r="G175" s="89"/>
      <c r="H175" s="90"/>
    </row>
    <row r="176" spans="1:150 16226:16383" ht="21" x14ac:dyDescent="0.3">
      <c r="A176" s="91">
        <v>11</v>
      </c>
      <c r="B176" s="92"/>
      <c r="C176" s="51" t="s">
        <v>304</v>
      </c>
      <c r="D176" s="88" t="s">
        <v>345</v>
      </c>
      <c r="E176" s="89"/>
      <c r="F176" s="89"/>
      <c r="G176" s="89"/>
      <c r="H176" s="90"/>
    </row>
    <row r="177" spans="1:8" ht="21" x14ac:dyDescent="0.3">
      <c r="A177" s="91">
        <f t="shared" si="34"/>
        <v>12</v>
      </c>
      <c r="B177" s="92"/>
      <c r="C177" s="51" t="s">
        <v>304</v>
      </c>
      <c r="D177" s="88" t="s">
        <v>345</v>
      </c>
      <c r="E177" s="89"/>
      <c r="F177" s="89"/>
      <c r="G177" s="89"/>
      <c r="H177" s="90"/>
    </row>
    <row r="178" spans="1:8" ht="21" x14ac:dyDescent="0.3">
      <c r="A178" s="136" t="s">
        <v>356</v>
      </c>
      <c r="B178" s="137"/>
      <c r="C178" s="137"/>
      <c r="D178" s="137"/>
      <c r="E178" s="137"/>
      <c r="F178" s="137"/>
      <c r="G178" s="137"/>
      <c r="H178" s="138"/>
    </row>
    <row r="179" spans="1:8" ht="21" x14ac:dyDescent="0.3">
      <c r="A179" s="81" t="s">
        <v>346</v>
      </c>
      <c r="B179" s="82"/>
      <c r="C179" s="82"/>
      <c r="D179" s="82"/>
      <c r="E179" s="82"/>
      <c r="F179" s="82"/>
      <c r="G179" s="82"/>
      <c r="H179" s="83"/>
    </row>
    <row r="180" spans="1:8" ht="21" x14ac:dyDescent="0.3">
      <c r="A180" s="84">
        <v>1</v>
      </c>
      <c r="B180" s="84"/>
      <c r="C180" s="51" t="s">
        <v>304</v>
      </c>
      <c r="D180" s="51" t="s">
        <v>347</v>
      </c>
      <c r="E180" s="6">
        <f>(146.64)*(10.764)</f>
        <v>1578.4329599999999</v>
      </c>
      <c r="F180" s="6">
        <v>0</v>
      </c>
      <c r="G180" s="6">
        <v>0</v>
      </c>
      <c r="H180" s="6">
        <f>E180+F180+(IF(G180&lt;101,G180,IF(G180&lt;201,G180/2,IF(G180&lt;=301,G180/3,G180/4))))</f>
        <v>1578.4329599999999</v>
      </c>
    </row>
    <row r="181" spans="1:8" ht="21" x14ac:dyDescent="0.3">
      <c r="A181" s="84">
        <v>2</v>
      </c>
      <c r="B181" s="84"/>
      <c r="C181" s="51" t="s">
        <v>304</v>
      </c>
      <c r="D181" s="51" t="s">
        <v>329</v>
      </c>
      <c r="E181" s="6">
        <f>(200.2)*(10.764)</f>
        <v>2154.9527999999996</v>
      </c>
      <c r="F181" s="6">
        <v>0</v>
      </c>
      <c r="G181" s="6">
        <v>0</v>
      </c>
      <c r="H181" s="6">
        <f t="shared" ref="H181:H182" si="35">E181+F181+(IF(G181&lt;101,G181,IF(G181&lt;201,G181/2,IF(G181&lt;=301,G181/3,G181/4))))</f>
        <v>2154.9527999999996</v>
      </c>
    </row>
    <row r="182" spans="1:8" ht="20.25" customHeight="1" x14ac:dyDescent="0.3">
      <c r="A182" s="84">
        <v>3</v>
      </c>
      <c r="B182" s="84"/>
      <c r="C182" s="51" t="s">
        <v>304</v>
      </c>
      <c r="D182" s="51" t="s">
        <v>329</v>
      </c>
      <c r="E182" s="6">
        <f>(245.81)*(10.764)</f>
        <v>2645.8988399999998</v>
      </c>
      <c r="F182" s="6">
        <v>0</v>
      </c>
      <c r="G182" s="6">
        <v>0</v>
      </c>
      <c r="H182" s="6">
        <f t="shared" si="35"/>
        <v>2645.8988399999998</v>
      </c>
    </row>
    <row r="183" spans="1:8" ht="21" x14ac:dyDescent="0.3">
      <c r="A183" s="81" t="s">
        <v>357</v>
      </c>
      <c r="B183" s="82"/>
      <c r="C183" s="82"/>
      <c r="D183" s="82"/>
      <c r="E183" s="82"/>
      <c r="F183" s="82"/>
      <c r="G183" s="82"/>
      <c r="H183" s="83"/>
    </row>
    <row r="184" spans="1:8" ht="21" x14ac:dyDescent="0.3">
      <c r="A184" s="84">
        <v>1</v>
      </c>
      <c r="B184" s="84"/>
      <c r="C184" s="51" t="s">
        <v>304</v>
      </c>
      <c r="D184" s="51" t="s">
        <v>347</v>
      </c>
      <c r="E184" s="6">
        <f>(146.64)*(10.764)</f>
        <v>1578.4329599999999</v>
      </c>
      <c r="F184" s="6">
        <v>0</v>
      </c>
      <c r="G184" s="6">
        <v>0</v>
      </c>
      <c r="H184" s="6">
        <f>E184+F184+(IF(G184&lt;101,G184,IF(G184&lt;201,G184/2,IF(G184&lt;=301,G184/3,G184/4))))</f>
        <v>1578.4329599999999</v>
      </c>
    </row>
    <row r="185" spans="1:8" ht="21" x14ac:dyDescent="0.3">
      <c r="A185" s="84">
        <v>2</v>
      </c>
      <c r="B185" s="84"/>
      <c r="C185" s="51" t="s">
        <v>304</v>
      </c>
      <c r="D185" s="51" t="s">
        <v>329</v>
      </c>
      <c r="E185" s="6">
        <f>(200.2)*(10.764)</f>
        <v>2154.9527999999996</v>
      </c>
      <c r="F185" s="6">
        <v>0</v>
      </c>
      <c r="G185" s="6">
        <v>0</v>
      </c>
      <c r="H185" s="6">
        <f t="shared" ref="H185:H186" si="36">E185+F185+(IF(G185&lt;101,G185,IF(G185&lt;201,G185/2,IF(G185&lt;=301,G185/3,G185/4))))</f>
        <v>2154.9527999999996</v>
      </c>
    </row>
    <row r="186" spans="1:8" ht="63" x14ac:dyDescent="0.3">
      <c r="A186" s="84">
        <v>3</v>
      </c>
      <c r="B186" s="84"/>
      <c r="C186" s="51" t="s">
        <v>304</v>
      </c>
      <c r="D186" s="51" t="s">
        <v>348</v>
      </c>
      <c r="E186" s="6">
        <f>((245.81+90.45))*(10.764)</f>
        <v>3619.5026399999997</v>
      </c>
      <c r="F186" s="6">
        <v>0</v>
      </c>
      <c r="G186" s="6">
        <v>0</v>
      </c>
      <c r="H186" s="6">
        <f t="shared" si="36"/>
        <v>3619.5026399999997</v>
      </c>
    </row>
    <row r="187" spans="1:8" ht="21" x14ac:dyDescent="0.3">
      <c r="A187" s="81" t="s">
        <v>395</v>
      </c>
      <c r="B187" s="82"/>
      <c r="C187" s="82"/>
      <c r="D187" s="82"/>
      <c r="E187" s="82"/>
      <c r="F187" s="82"/>
      <c r="G187" s="82"/>
      <c r="H187" s="83"/>
    </row>
    <row r="188" spans="1:8" ht="21" x14ac:dyDescent="0.3">
      <c r="A188" s="84">
        <v>1</v>
      </c>
      <c r="B188" s="84"/>
      <c r="C188" s="51" t="s">
        <v>304</v>
      </c>
      <c r="D188" s="51" t="s">
        <v>347</v>
      </c>
      <c r="E188" s="6">
        <f>(146.64)*(10.764)</f>
        <v>1578.4329599999999</v>
      </c>
      <c r="F188" s="6">
        <v>0</v>
      </c>
      <c r="G188" s="6">
        <v>0</v>
      </c>
      <c r="H188" s="6">
        <f>E188+F188+(IF(G188&lt;101,G188,IF(G188&lt;201,G188/2,IF(G188&lt;=301,G188/3,G188/4))))</f>
        <v>1578.4329599999999</v>
      </c>
    </row>
    <row r="189" spans="1:8" ht="21" x14ac:dyDescent="0.3">
      <c r="A189" s="84">
        <v>2</v>
      </c>
      <c r="B189" s="84"/>
      <c r="C189" s="51" t="s">
        <v>304</v>
      </c>
      <c r="D189" s="51" t="s">
        <v>329</v>
      </c>
      <c r="E189" s="6">
        <f>(200.2)*(10.764)</f>
        <v>2154.9527999999996</v>
      </c>
      <c r="F189" s="6">
        <v>0</v>
      </c>
      <c r="G189" s="6">
        <v>0</v>
      </c>
      <c r="H189" s="6">
        <f t="shared" ref="H189" si="37">E189+F189+(IF(G189&lt;101,G189,IF(G189&lt;201,G189/2,IF(G189&lt;=301,G189/3,G189/4))))</f>
        <v>2154.9527999999996</v>
      </c>
    </row>
    <row r="190" spans="1:8" ht="21" x14ac:dyDescent="0.3">
      <c r="A190" s="84" t="s">
        <v>304</v>
      </c>
      <c r="B190" s="84"/>
      <c r="C190" s="51" t="s">
        <v>304</v>
      </c>
      <c r="D190" s="88" t="s">
        <v>331</v>
      </c>
      <c r="E190" s="89"/>
      <c r="F190" s="89"/>
      <c r="G190" s="89"/>
      <c r="H190" s="90"/>
    </row>
    <row r="191" spans="1:8" ht="21" x14ac:dyDescent="0.3">
      <c r="A191" s="84">
        <v>3</v>
      </c>
      <c r="B191" s="84"/>
      <c r="C191" s="51" t="s">
        <v>304</v>
      </c>
      <c r="D191" s="88" t="s">
        <v>349</v>
      </c>
      <c r="E191" s="89"/>
      <c r="F191" s="89"/>
      <c r="G191" s="89"/>
      <c r="H191" s="90"/>
    </row>
    <row r="192" spans="1:8" ht="21" x14ac:dyDescent="0.3">
      <c r="A192" s="81" t="s">
        <v>358</v>
      </c>
      <c r="B192" s="82"/>
      <c r="C192" s="82"/>
      <c r="D192" s="82"/>
      <c r="E192" s="82"/>
      <c r="F192" s="82"/>
      <c r="G192" s="82"/>
      <c r="H192" s="83"/>
    </row>
    <row r="193" spans="1:8" ht="21" x14ac:dyDescent="0.3">
      <c r="A193" s="84">
        <v>1</v>
      </c>
      <c r="B193" s="84"/>
      <c r="C193" s="51" t="s">
        <v>304</v>
      </c>
      <c r="D193" s="51" t="s">
        <v>347</v>
      </c>
      <c r="E193" s="6">
        <f>(146.64)*(10.764)</f>
        <v>1578.4329599999999</v>
      </c>
      <c r="F193" s="6">
        <v>0</v>
      </c>
      <c r="G193" s="6">
        <v>0</v>
      </c>
      <c r="H193" s="6">
        <f>E193+F193+(IF(G193&lt;101,G193,IF(G193&lt;201,G193/2,IF(G193&lt;=301,G193/3,G193/4))))</f>
        <v>1578.4329599999999</v>
      </c>
    </row>
    <row r="194" spans="1:8" ht="21" x14ac:dyDescent="0.3">
      <c r="A194" s="84">
        <v>2</v>
      </c>
      <c r="B194" s="84"/>
      <c r="C194" s="51" t="s">
        <v>304</v>
      </c>
      <c r="D194" s="51" t="s">
        <v>329</v>
      </c>
      <c r="E194" s="6">
        <f>(200.2)*(10.764)</f>
        <v>2154.9527999999996</v>
      </c>
      <c r="F194" s="6">
        <v>0</v>
      </c>
      <c r="G194" s="6">
        <v>0</v>
      </c>
      <c r="H194" s="6">
        <f t="shared" ref="H194:H195" si="38">E194+F194+(IF(G194&lt;101,G194,IF(G194&lt;201,G194/2,IF(G194&lt;=301,G194/3,G194/4))))</f>
        <v>2154.9527999999996</v>
      </c>
    </row>
    <row r="195" spans="1:8" ht="63" x14ac:dyDescent="0.3">
      <c r="A195" s="84">
        <v>3</v>
      </c>
      <c r="B195" s="84"/>
      <c r="C195" s="51" t="s">
        <v>304</v>
      </c>
      <c r="D195" s="51" t="s">
        <v>351</v>
      </c>
      <c r="E195" s="6">
        <f>((245.81+90.45))*(10.764)</f>
        <v>3619.5026399999997</v>
      </c>
      <c r="F195" s="6">
        <v>0</v>
      </c>
      <c r="G195" s="6">
        <v>0</v>
      </c>
      <c r="H195" s="6">
        <f t="shared" si="38"/>
        <v>3619.5026399999997</v>
      </c>
    </row>
    <row r="196" spans="1:8" ht="21" x14ac:dyDescent="0.3">
      <c r="A196" s="81" t="s">
        <v>360</v>
      </c>
      <c r="B196" s="82"/>
      <c r="C196" s="82"/>
      <c r="D196" s="82"/>
      <c r="E196" s="82"/>
      <c r="F196" s="82"/>
      <c r="G196" s="82"/>
      <c r="H196" s="83"/>
    </row>
    <row r="197" spans="1:8" ht="21" x14ac:dyDescent="0.3">
      <c r="A197" s="84">
        <v>1</v>
      </c>
      <c r="B197" s="84"/>
      <c r="C197" s="51" t="s">
        <v>304</v>
      </c>
      <c r="D197" s="51" t="s">
        <v>347</v>
      </c>
      <c r="E197" s="6">
        <f>(146.64)*(10.764)</f>
        <v>1578.4329599999999</v>
      </c>
      <c r="F197" s="6">
        <v>0</v>
      </c>
      <c r="G197" s="6">
        <v>0</v>
      </c>
      <c r="H197" s="6">
        <f>E197+F197+(IF(G197&lt;101,G197,IF(G197&lt;201,G197/2,IF(G197&lt;=301,G197/3,G197/4))))</f>
        <v>1578.4329599999999</v>
      </c>
    </row>
    <row r="198" spans="1:8" ht="21" x14ac:dyDescent="0.3">
      <c r="A198" s="84">
        <v>2</v>
      </c>
      <c r="B198" s="84"/>
      <c r="C198" s="51" t="s">
        <v>304</v>
      </c>
      <c r="D198" s="51" t="s">
        <v>329</v>
      </c>
      <c r="E198" s="6">
        <f>(200.2)*(10.764)</f>
        <v>2154.9527999999996</v>
      </c>
      <c r="F198" s="6">
        <v>0</v>
      </c>
      <c r="G198" s="6">
        <v>0</v>
      </c>
      <c r="H198" s="6">
        <f t="shared" ref="H198" si="39">E198+F198+(IF(G198&lt;101,G198,IF(G198&lt;201,G198/2,IF(G198&lt;=301,G198/3,G198/4))))</f>
        <v>2154.9527999999996</v>
      </c>
    </row>
    <row r="199" spans="1:8" ht="21" x14ac:dyDescent="0.3">
      <c r="A199" s="84" t="s">
        <v>304</v>
      </c>
      <c r="B199" s="84"/>
      <c r="C199" s="51" t="s">
        <v>304</v>
      </c>
      <c r="D199" s="88" t="s">
        <v>331</v>
      </c>
      <c r="E199" s="89"/>
      <c r="F199" s="89"/>
      <c r="G199" s="89"/>
      <c r="H199" s="90"/>
    </row>
    <row r="200" spans="1:8" ht="21" x14ac:dyDescent="0.3">
      <c r="A200" s="84">
        <v>3</v>
      </c>
      <c r="B200" s="84"/>
      <c r="C200" s="51" t="s">
        <v>304</v>
      </c>
      <c r="D200" s="88" t="s">
        <v>350</v>
      </c>
      <c r="E200" s="89"/>
      <c r="F200" s="89"/>
      <c r="G200" s="89"/>
      <c r="H200" s="90"/>
    </row>
    <row r="201" spans="1:8" ht="21" x14ac:dyDescent="0.3">
      <c r="A201" s="81" t="s">
        <v>359</v>
      </c>
      <c r="B201" s="82"/>
      <c r="C201" s="82"/>
      <c r="D201" s="82"/>
      <c r="E201" s="82"/>
      <c r="F201" s="82"/>
      <c r="G201" s="82"/>
      <c r="H201" s="83"/>
    </row>
    <row r="202" spans="1:8" ht="21" x14ac:dyDescent="0.3">
      <c r="A202" s="84">
        <v>1</v>
      </c>
      <c r="B202" s="84"/>
      <c r="C202" s="51" t="s">
        <v>304</v>
      </c>
      <c r="D202" s="51" t="s">
        <v>347</v>
      </c>
      <c r="E202" s="6">
        <f>(146.64)*(10.764)</f>
        <v>1578.4329599999999</v>
      </c>
      <c r="F202" s="6">
        <v>0</v>
      </c>
      <c r="G202" s="6">
        <v>0</v>
      </c>
      <c r="H202" s="6">
        <f>E202+F202+(IF(G202&lt;101,G202,IF(G202&lt;201,G202/2,IF(G202&lt;=301,G202/3,G202/4))))</f>
        <v>1578.4329599999999</v>
      </c>
    </row>
    <row r="203" spans="1:8" ht="21" x14ac:dyDescent="0.3">
      <c r="A203" s="84">
        <v>2</v>
      </c>
      <c r="B203" s="84"/>
      <c r="C203" s="51" t="s">
        <v>304</v>
      </c>
      <c r="D203" s="51" t="s">
        <v>329</v>
      </c>
      <c r="E203" s="6">
        <f>(200.2)*(10.764)</f>
        <v>2154.9527999999996</v>
      </c>
      <c r="F203" s="6">
        <v>0</v>
      </c>
      <c r="G203" s="6">
        <v>0</v>
      </c>
      <c r="H203" s="6">
        <f t="shared" ref="H203:H204" si="40">E203+F203+(IF(G203&lt;101,G203,IF(G203&lt;201,G203/2,IF(G203&lt;=301,G203/3,G203/4))))</f>
        <v>2154.9527999999996</v>
      </c>
    </row>
    <row r="204" spans="1:8" ht="63" x14ac:dyDescent="0.3">
      <c r="A204" s="84">
        <v>3</v>
      </c>
      <c r="B204" s="84"/>
      <c r="C204" s="51" t="s">
        <v>304</v>
      </c>
      <c r="D204" s="51" t="s">
        <v>352</v>
      </c>
      <c r="E204" s="6">
        <f>((245.81+90.45))*(10.764)</f>
        <v>3619.5026399999997</v>
      </c>
      <c r="F204" s="6">
        <v>0</v>
      </c>
      <c r="G204" s="6">
        <v>0</v>
      </c>
      <c r="H204" s="6">
        <f t="shared" si="40"/>
        <v>3619.5026399999997</v>
      </c>
    </row>
    <row r="205" spans="1:8" ht="21" x14ac:dyDescent="0.3">
      <c r="A205" s="81" t="s">
        <v>361</v>
      </c>
      <c r="B205" s="82"/>
      <c r="C205" s="82"/>
      <c r="D205" s="82"/>
      <c r="E205" s="82"/>
      <c r="F205" s="82"/>
      <c r="G205" s="82"/>
      <c r="H205" s="83"/>
    </row>
    <row r="206" spans="1:8" ht="21" x14ac:dyDescent="0.3">
      <c r="A206" s="84">
        <v>1</v>
      </c>
      <c r="B206" s="84"/>
      <c r="C206" s="51" t="s">
        <v>304</v>
      </c>
      <c r="D206" s="51" t="s">
        <v>347</v>
      </c>
      <c r="E206" s="6">
        <f>(146.64)*(10.764)</f>
        <v>1578.4329599999999</v>
      </c>
      <c r="F206" s="6">
        <v>0</v>
      </c>
      <c r="G206" s="6">
        <v>0</v>
      </c>
      <c r="H206" s="6">
        <f>E206+F206+(IF(G206&lt;101,G206,IF(G206&lt;201,G206/2,IF(G206&lt;=301,G206/3,G206/4))))</f>
        <v>1578.4329599999999</v>
      </c>
    </row>
    <row r="207" spans="1:8" ht="21" x14ac:dyDescent="0.3">
      <c r="A207" s="84">
        <v>2</v>
      </c>
      <c r="B207" s="84"/>
      <c r="C207" s="51" t="s">
        <v>304</v>
      </c>
      <c r="D207" s="51" t="s">
        <v>329</v>
      </c>
      <c r="E207" s="6">
        <f>(200.2)*(10.764)</f>
        <v>2154.9527999999996</v>
      </c>
      <c r="F207" s="6">
        <v>0</v>
      </c>
      <c r="G207" s="6">
        <v>0</v>
      </c>
      <c r="H207" s="6">
        <f t="shared" ref="H207" si="41">E207+F207+(IF(G207&lt;101,G207,IF(G207&lt;201,G207/2,IF(G207&lt;=301,G207/3,G207/4))))</f>
        <v>2154.9527999999996</v>
      </c>
    </row>
    <row r="208" spans="1:8" ht="21" x14ac:dyDescent="0.3">
      <c r="A208" s="84" t="s">
        <v>304</v>
      </c>
      <c r="B208" s="84"/>
      <c r="C208" s="51" t="s">
        <v>304</v>
      </c>
      <c r="D208" s="88" t="s">
        <v>331</v>
      </c>
      <c r="E208" s="89"/>
      <c r="F208" s="89"/>
      <c r="G208" s="89"/>
      <c r="H208" s="90"/>
    </row>
    <row r="209" spans="1:8" ht="21" x14ac:dyDescent="0.3">
      <c r="A209" s="84">
        <v>3</v>
      </c>
      <c r="B209" s="84"/>
      <c r="C209" s="51" t="s">
        <v>304</v>
      </c>
      <c r="D209" s="88" t="s">
        <v>353</v>
      </c>
      <c r="E209" s="89"/>
      <c r="F209" s="89"/>
      <c r="G209" s="89"/>
      <c r="H209" s="90"/>
    </row>
    <row r="210" spans="1:8" ht="21" x14ac:dyDescent="0.3">
      <c r="A210" s="100" t="s">
        <v>65</v>
      </c>
      <c r="B210" s="100"/>
      <c r="C210" s="100"/>
      <c r="D210" s="100"/>
      <c r="E210" s="100"/>
      <c r="F210" s="100"/>
      <c r="G210" s="100"/>
      <c r="H210" s="100"/>
    </row>
    <row r="211" spans="1:8" ht="21" x14ac:dyDescent="0.3">
      <c r="A211" s="2" t="s">
        <v>227</v>
      </c>
      <c r="B211" s="85" t="s">
        <v>392</v>
      </c>
      <c r="C211" s="86"/>
      <c r="D211" s="86"/>
      <c r="E211" s="86"/>
      <c r="F211" s="86"/>
      <c r="G211" s="86"/>
      <c r="H211" s="87"/>
    </row>
    <row r="212" spans="1:8" ht="21" x14ac:dyDescent="0.3">
      <c r="A212" s="2" t="s">
        <v>227</v>
      </c>
      <c r="B212" s="85" t="s">
        <v>228</v>
      </c>
      <c r="C212" s="86"/>
      <c r="D212" s="86"/>
      <c r="E212" s="86"/>
      <c r="F212" s="86"/>
      <c r="G212" s="86"/>
      <c r="H212" s="87"/>
    </row>
    <row r="213" spans="1:8" ht="21" x14ac:dyDescent="0.3">
      <c r="A213" s="2" t="s">
        <v>227</v>
      </c>
      <c r="B213" s="85" t="s">
        <v>362</v>
      </c>
      <c r="C213" s="86"/>
      <c r="D213" s="86"/>
      <c r="E213" s="86"/>
      <c r="F213" s="86"/>
      <c r="G213" s="86"/>
      <c r="H213" s="87"/>
    </row>
    <row r="214" spans="1:8" ht="21" x14ac:dyDescent="0.3">
      <c r="A214" s="2" t="s">
        <v>227</v>
      </c>
      <c r="B214" s="85" t="s">
        <v>229</v>
      </c>
      <c r="C214" s="86"/>
      <c r="D214" s="86"/>
      <c r="E214" s="86"/>
      <c r="F214" s="86"/>
      <c r="G214" s="86"/>
      <c r="H214" s="87"/>
    </row>
    <row r="215" spans="1:8" ht="21" x14ac:dyDescent="0.3">
      <c r="A215" s="2" t="s">
        <v>227</v>
      </c>
      <c r="B215" s="85" t="s">
        <v>230</v>
      </c>
      <c r="C215" s="86"/>
      <c r="D215" s="86"/>
      <c r="E215" s="86"/>
      <c r="F215" s="86"/>
      <c r="G215" s="86"/>
      <c r="H215" s="87"/>
    </row>
    <row r="216" spans="1:8" ht="45.75" customHeight="1" x14ac:dyDescent="0.3">
      <c r="A216" s="2" t="s">
        <v>227</v>
      </c>
      <c r="B216" s="80" t="s">
        <v>387</v>
      </c>
      <c r="C216" s="80"/>
      <c r="D216" s="80"/>
      <c r="E216" s="80"/>
      <c r="F216" s="80" t="s">
        <v>390</v>
      </c>
      <c r="G216" s="80"/>
      <c r="H216" s="80"/>
    </row>
    <row r="217" spans="1:8" ht="21" x14ac:dyDescent="0.3">
      <c r="A217" s="2" t="s">
        <v>227</v>
      </c>
      <c r="B217" s="80" t="s">
        <v>372</v>
      </c>
      <c r="C217" s="80"/>
      <c r="D217" s="80"/>
      <c r="E217" s="80"/>
      <c r="F217" s="80" t="s">
        <v>374</v>
      </c>
      <c r="G217" s="80"/>
      <c r="H217" s="80"/>
    </row>
    <row r="218" spans="1:8" ht="21" x14ac:dyDescent="0.3">
      <c r="A218" s="2" t="s">
        <v>227</v>
      </c>
      <c r="B218" s="80" t="s">
        <v>373</v>
      </c>
      <c r="C218" s="80"/>
      <c r="D218" s="80"/>
      <c r="E218" s="80"/>
      <c r="F218" s="80" t="s">
        <v>326</v>
      </c>
      <c r="G218" s="80"/>
      <c r="H218" s="80"/>
    </row>
    <row r="219" spans="1:8" ht="21" x14ac:dyDescent="0.3">
      <c r="A219" s="149" t="s">
        <v>71</v>
      </c>
      <c r="B219" s="149"/>
      <c r="C219" s="149"/>
      <c r="D219" s="149"/>
      <c r="E219" s="149"/>
      <c r="F219" s="149"/>
      <c r="G219" s="149"/>
      <c r="H219" s="149"/>
    </row>
    <row r="220" spans="1:8" ht="21" x14ac:dyDescent="0.3">
      <c r="A220" s="117" t="s">
        <v>66</v>
      </c>
      <c r="B220" s="117"/>
      <c r="C220" s="117"/>
      <c r="D220" s="85" t="str">
        <f>C3</f>
        <v>Godrej Skyshore</v>
      </c>
      <c r="E220" s="86"/>
      <c r="F220" s="86"/>
      <c r="G220" s="86"/>
      <c r="H220" s="87"/>
    </row>
    <row r="221" spans="1:8" ht="63" customHeight="1" x14ac:dyDescent="0.3">
      <c r="A221" s="117" t="s">
        <v>99</v>
      </c>
      <c r="B221" s="117"/>
      <c r="C221" s="117"/>
      <c r="D221" s="85" t="str">
        <f>C9</f>
        <v>CTS No. 1165, 1166, 1166/1 to 7, 1167, 1168, 1168/1 to11, 1169, 1169/1 to 5, 1170, 1170/1 to 11, 1171, 1172, 1172/1 to 4 at Varsova, Andheri, Mumbai Suburban, 400061</v>
      </c>
      <c r="E221" s="86"/>
      <c r="F221" s="86"/>
      <c r="G221" s="86"/>
      <c r="H221" s="87"/>
    </row>
    <row r="222" spans="1:8" ht="21" x14ac:dyDescent="0.3">
      <c r="A222" s="155" t="s">
        <v>105</v>
      </c>
      <c r="B222" s="155"/>
      <c r="C222" s="155"/>
      <c r="D222" s="85" t="str">
        <f>G3</f>
        <v>17/09/2025 at 04:06 PM</v>
      </c>
      <c r="E222" s="86"/>
      <c r="F222" s="86"/>
      <c r="G222" s="86"/>
      <c r="H222" s="87"/>
    </row>
    <row r="223" spans="1:8" ht="21" x14ac:dyDescent="0.3">
      <c r="A223" s="10"/>
      <c r="B223" s="11"/>
      <c r="C223" s="11"/>
      <c r="D223" s="11"/>
      <c r="E223" s="11"/>
      <c r="F223" s="11"/>
      <c r="G223" s="11"/>
      <c r="H223" s="7"/>
    </row>
    <row r="224" spans="1:8" ht="21" x14ac:dyDescent="0.3">
      <c r="A224" s="12"/>
      <c r="B224" s="13"/>
      <c r="C224" s="13"/>
      <c r="D224" s="13"/>
      <c r="E224" s="13"/>
      <c r="F224" s="13"/>
      <c r="G224" s="13"/>
      <c r="H224" s="8"/>
    </row>
    <row r="225" spans="1:8" ht="21" x14ac:dyDescent="0.3">
      <c r="A225" s="12"/>
      <c r="B225" s="13"/>
      <c r="C225" s="13"/>
      <c r="D225" s="13"/>
      <c r="E225" s="13"/>
      <c r="F225" s="13"/>
      <c r="G225" s="13"/>
      <c r="H225" s="8"/>
    </row>
    <row r="226" spans="1:8" ht="21" x14ac:dyDescent="0.3">
      <c r="A226" s="12"/>
      <c r="B226" s="13"/>
      <c r="C226" s="13"/>
      <c r="D226" s="13"/>
      <c r="E226" s="13"/>
      <c r="F226" s="13"/>
      <c r="G226" s="13"/>
      <c r="H226" s="8"/>
    </row>
    <row r="227" spans="1:8" ht="21" x14ac:dyDescent="0.3">
      <c r="A227" s="12"/>
      <c r="B227" s="13"/>
      <c r="C227" s="13"/>
      <c r="D227" s="13"/>
      <c r="E227" s="13"/>
      <c r="F227" s="13"/>
      <c r="G227" s="13"/>
      <c r="H227" s="8"/>
    </row>
    <row r="228" spans="1:8" ht="21" x14ac:dyDescent="0.3">
      <c r="A228" s="12"/>
      <c r="B228" s="13"/>
      <c r="C228" s="13"/>
      <c r="D228" s="13"/>
      <c r="E228" s="13"/>
      <c r="F228" s="13"/>
      <c r="G228" s="13"/>
      <c r="H228" s="8"/>
    </row>
    <row r="229" spans="1:8" ht="21" x14ac:dyDescent="0.3">
      <c r="A229" s="12"/>
      <c r="B229" s="13"/>
      <c r="C229" s="13"/>
      <c r="D229" s="13"/>
      <c r="E229" s="13"/>
      <c r="F229" s="13"/>
      <c r="G229" s="13"/>
      <c r="H229" s="8"/>
    </row>
    <row r="230" spans="1:8" ht="21" x14ac:dyDescent="0.3">
      <c r="A230" s="12"/>
      <c r="B230" s="13"/>
      <c r="C230" s="13"/>
      <c r="D230" s="13"/>
      <c r="E230" s="13"/>
      <c r="F230" s="13"/>
      <c r="G230" s="13"/>
      <c r="H230" s="8"/>
    </row>
    <row r="231" spans="1:8" ht="21" x14ac:dyDescent="0.3">
      <c r="A231" s="12"/>
      <c r="B231" s="13"/>
      <c r="C231" s="13"/>
      <c r="D231" s="13"/>
      <c r="E231" s="13"/>
      <c r="F231" s="13"/>
      <c r="G231" s="13"/>
      <c r="H231" s="8"/>
    </row>
    <row r="232" spans="1:8" ht="21" x14ac:dyDescent="0.3">
      <c r="A232" s="12"/>
      <c r="B232" s="13"/>
      <c r="C232" s="13"/>
      <c r="D232" s="13"/>
      <c r="E232" s="13"/>
      <c r="F232" s="13"/>
      <c r="G232" s="13"/>
      <c r="H232" s="8"/>
    </row>
    <row r="233" spans="1:8" ht="21" x14ac:dyDescent="0.3">
      <c r="A233" s="12"/>
      <c r="B233" s="13"/>
      <c r="C233" s="13"/>
      <c r="D233" s="13"/>
      <c r="E233" s="13"/>
      <c r="F233" s="13"/>
      <c r="G233" s="13"/>
      <c r="H233" s="8"/>
    </row>
    <row r="234" spans="1:8" ht="21" x14ac:dyDescent="0.3">
      <c r="A234" s="12"/>
      <c r="B234" s="13"/>
      <c r="C234" s="13"/>
      <c r="D234" s="13"/>
      <c r="E234" s="13"/>
      <c r="F234" s="13"/>
      <c r="G234" s="13"/>
      <c r="H234" s="8"/>
    </row>
    <row r="235" spans="1:8" ht="21" x14ac:dyDescent="0.3">
      <c r="A235" s="12"/>
      <c r="B235" s="13"/>
      <c r="C235" s="13"/>
      <c r="D235" s="13"/>
      <c r="E235" s="13"/>
      <c r="F235" s="13"/>
      <c r="G235" s="13"/>
      <c r="H235" s="8"/>
    </row>
    <row r="236" spans="1:8" ht="21" x14ac:dyDescent="0.3">
      <c r="A236" s="12"/>
      <c r="B236" s="13"/>
      <c r="C236" s="13"/>
      <c r="D236" s="13"/>
      <c r="E236" s="13"/>
      <c r="F236" s="13"/>
      <c r="G236" s="13"/>
      <c r="H236" s="8"/>
    </row>
    <row r="237" spans="1:8" ht="21" x14ac:dyDescent="0.3">
      <c r="A237" s="12"/>
      <c r="B237" s="13"/>
      <c r="C237" s="13"/>
      <c r="D237" s="13"/>
      <c r="E237" s="13"/>
      <c r="F237" s="13"/>
      <c r="G237" s="13"/>
      <c r="H237" s="8"/>
    </row>
    <row r="238" spans="1:8" ht="21" x14ac:dyDescent="0.3">
      <c r="A238" s="12"/>
      <c r="B238" s="13"/>
      <c r="C238" s="13"/>
      <c r="D238" s="13"/>
      <c r="E238" s="13"/>
      <c r="F238" s="13"/>
      <c r="G238" s="13"/>
      <c r="H238" s="8"/>
    </row>
    <row r="239" spans="1:8" ht="21" x14ac:dyDescent="0.3">
      <c r="A239" s="12"/>
      <c r="B239" s="13"/>
      <c r="C239" s="13"/>
      <c r="D239" s="13"/>
      <c r="E239" s="13"/>
      <c r="F239" s="13"/>
      <c r="G239" s="13"/>
      <c r="H239" s="8"/>
    </row>
    <row r="240" spans="1:8" ht="21" x14ac:dyDescent="0.3">
      <c r="A240" s="12"/>
      <c r="B240" s="13"/>
      <c r="C240" s="13"/>
      <c r="D240" s="13"/>
      <c r="E240" s="13"/>
      <c r="F240" s="13"/>
      <c r="G240" s="13"/>
      <c r="H240" s="8"/>
    </row>
    <row r="241" spans="1:8" ht="21" x14ac:dyDescent="0.3">
      <c r="A241" s="12"/>
      <c r="B241" s="13"/>
      <c r="C241" s="13"/>
      <c r="D241" s="13"/>
      <c r="E241" s="13"/>
      <c r="F241" s="13"/>
      <c r="G241" s="13"/>
      <c r="H241" s="8"/>
    </row>
    <row r="242" spans="1:8" ht="21" x14ac:dyDescent="0.3">
      <c r="A242" s="12"/>
      <c r="B242" s="13"/>
      <c r="C242" s="13"/>
      <c r="D242" s="13"/>
      <c r="E242" s="13"/>
      <c r="F242" s="13"/>
      <c r="G242" s="13"/>
      <c r="H242" s="8"/>
    </row>
    <row r="243" spans="1:8" ht="21" x14ac:dyDescent="0.3">
      <c r="A243" s="12"/>
      <c r="B243" s="13"/>
      <c r="C243" s="13"/>
      <c r="D243" s="13"/>
      <c r="E243" s="13"/>
      <c r="F243" s="13"/>
      <c r="G243" s="13"/>
      <c r="H243" s="8"/>
    </row>
    <row r="244" spans="1:8" ht="21" x14ac:dyDescent="0.3">
      <c r="A244" s="12"/>
      <c r="B244" s="13"/>
      <c r="C244" s="13"/>
      <c r="D244" s="13"/>
      <c r="E244" s="13"/>
      <c r="F244" s="13"/>
      <c r="G244" s="13"/>
      <c r="H244" s="8"/>
    </row>
    <row r="245" spans="1:8" ht="21" x14ac:dyDescent="0.3">
      <c r="A245" s="12"/>
      <c r="B245" s="13"/>
      <c r="C245" s="13"/>
      <c r="D245" s="13"/>
      <c r="E245" s="13"/>
      <c r="F245" s="13"/>
      <c r="G245" s="13"/>
      <c r="H245" s="8"/>
    </row>
    <row r="246" spans="1:8" ht="21" x14ac:dyDescent="0.3">
      <c r="A246" s="12"/>
      <c r="B246" s="13"/>
      <c r="C246" s="13"/>
      <c r="D246" s="13"/>
      <c r="E246" s="13"/>
      <c r="F246" s="13"/>
      <c r="G246" s="13"/>
      <c r="H246" s="8"/>
    </row>
    <row r="247" spans="1:8" ht="21" x14ac:dyDescent="0.3">
      <c r="A247" s="12"/>
      <c r="B247" s="13"/>
      <c r="C247" s="13"/>
      <c r="D247" s="13"/>
      <c r="E247" s="13"/>
      <c r="F247" s="13"/>
      <c r="G247" s="13"/>
      <c r="H247" s="8"/>
    </row>
    <row r="248" spans="1:8" ht="21" x14ac:dyDescent="0.3">
      <c r="A248" s="12"/>
      <c r="B248" s="13"/>
      <c r="C248" s="13"/>
      <c r="D248" s="13"/>
      <c r="E248" s="13"/>
      <c r="F248" s="13"/>
      <c r="G248" s="13"/>
      <c r="H248" s="8"/>
    </row>
    <row r="249" spans="1:8" ht="21" x14ac:dyDescent="0.3">
      <c r="A249" s="12"/>
      <c r="B249" s="13"/>
      <c r="C249" s="13"/>
      <c r="D249" s="13"/>
      <c r="E249" s="13"/>
      <c r="F249" s="13"/>
      <c r="G249" s="13"/>
      <c r="H249" s="8"/>
    </row>
    <row r="250" spans="1:8" ht="21" x14ac:dyDescent="0.3">
      <c r="A250" s="12"/>
      <c r="B250" s="13"/>
      <c r="C250" s="13"/>
      <c r="D250" s="13"/>
      <c r="E250" s="13"/>
      <c r="F250" s="13"/>
      <c r="G250" s="13"/>
      <c r="H250" s="8"/>
    </row>
    <row r="251" spans="1:8" ht="21" x14ac:dyDescent="0.3">
      <c r="A251" s="12"/>
      <c r="B251" s="13"/>
      <c r="C251" s="13"/>
      <c r="D251" s="13"/>
      <c r="E251" s="13"/>
      <c r="F251" s="13"/>
      <c r="G251" s="13"/>
      <c r="H251" s="8"/>
    </row>
    <row r="252" spans="1:8" ht="21" x14ac:dyDescent="0.3">
      <c r="A252" s="12"/>
      <c r="B252" s="13"/>
      <c r="C252" s="13"/>
      <c r="D252" s="13"/>
      <c r="E252" s="13"/>
      <c r="F252" s="13"/>
      <c r="G252" s="13"/>
      <c r="H252" s="8"/>
    </row>
    <row r="253" spans="1:8" ht="21" x14ac:dyDescent="0.3">
      <c r="A253" s="12"/>
      <c r="B253" s="13"/>
      <c r="C253" s="13"/>
      <c r="D253" s="13"/>
      <c r="E253" s="13"/>
      <c r="F253" s="13"/>
      <c r="G253" s="13"/>
      <c r="H253" s="8"/>
    </row>
    <row r="254" spans="1:8" ht="21" x14ac:dyDescent="0.3">
      <c r="A254" s="12"/>
      <c r="B254" s="13"/>
      <c r="C254" s="13"/>
      <c r="D254" s="13"/>
      <c r="E254" s="13"/>
      <c r="F254" s="13"/>
      <c r="G254" s="13"/>
      <c r="H254" s="8"/>
    </row>
    <row r="255" spans="1:8" ht="21" x14ac:dyDescent="0.3">
      <c r="A255" s="12"/>
      <c r="B255" s="13"/>
      <c r="C255" s="13"/>
      <c r="D255" s="13"/>
      <c r="E255" s="13"/>
      <c r="F255" s="13"/>
      <c r="G255" s="13"/>
      <c r="H255" s="8"/>
    </row>
    <row r="256" spans="1:8" ht="21" x14ac:dyDescent="0.3">
      <c r="A256" s="12"/>
      <c r="B256" s="13"/>
      <c r="C256" s="13"/>
      <c r="D256" s="13"/>
      <c r="E256" s="13"/>
      <c r="F256" s="13"/>
      <c r="G256" s="13"/>
      <c r="H256" s="8"/>
    </row>
    <row r="257" spans="1:8" ht="21" x14ac:dyDescent="0.3">
      <c r="A257" s="12"/>
      <c r="B257" s="13"/>
      <c r="C257" s="13"/>
      <c r="D257" s="13"/>
      <c r="E257" s="13"/>
      <c r="F257" s="13"/>
      <c r="G257" s="13"/>
      <c r="H257" s="8"/>
    </row>
    <row r="258" spans="1:8" ht="21" x14ac:dyDescent="0.3">
      <c r="A258" s="12"/>
      <c r="B258" s="13"/>
      <c r="C258" s="13"/>
      <c r="D258" s="13"/>
      <c r="E258" s="13"/>
      <c r="F258" s="13"/>
      <c r="G258" s="13"/>
      <c r="H258" s="8"/>
    </row>
    <row r="259" spans="1:8" ht="21" x14ac:dyDescent="0.3">
      <c r="A259" s="14"/>
      <c r="B259" s="15"/>
      <c r="C259" s="15"/>
      <c r="D259" s="15"/>
      <c r="E259" s="15"/>
      <c r="F259" s="15"/>
      <c r="G259" s="15"/>
      <c r="H259" s="9"/>
    </row>
    <row r="260" spans="1:8" ht="21" x14ac:dyDescent="0.3">
      <c r="A260" s="100" t="s">
        <v>152</v>
      </c>
      <c r="B260" s="100"/>
      <c r="C260" s="100"/>
      <c r="D260" s="100"/>
      <c r="E260" s="100"/>
      <c r="F260" s="100"/>
      <c r="G260" s="100"/>
      <c r="H260" s="100"/>
    </row>
    <row r="261" spans="1:8" ht="21" x14ac:dyDescent="0.3">
      <c r="A261" s="10"/>
      <c r="B261" s="11"/>
      <c r="C261" s="11"/>
      <c r="D261" s="11"/>
      <c r="E261" s="11"/>
      <c r="F261" s="11"/>
      <c r="G261" s="11"/>
      <c r="H261" s="7"/>
    </row>
    <row r="262" spans="1:8" ht="21" x14ac:dyDescent="0.3">
      <c r="A262" s="12"/>
      <c r="B262" s="13"/>
      <c r="C262" s="13"/>
      <c r="D262" s="13"/>
      <c r="E262" s="13"/>
      <c r="F262" s="13"/>
      <c r="G262" s="13"/>
      <c r="H262" s="8"/>
    </row>
    <row r="263" spans="1:8" ht="21" x14ac:dyDescent="0.3">
      <c r="A263" s="12"/>
      <c r="B263" s="13"/>
      <c r="C263" s="13"/>
      <c r="D263" s="13"/>
      <c r="E263" s="13"/>
      <c r="F263" s="13"/>
      <c r="G263" s="13"/>
      <c r="H263" s="8"/>
    </row>
    <row r="264" spans="1:8" ht="21" x14ac:dyDescent="0.3">
      <c r="A264" s="12"/>
      <c r="B264" s="13"/>
      <c r="C264" s="13"/>
      <c r="D264" s="13"/>
      <c r="E264" s="13"/>
      <c r="F264" s="13"/>
      <c r="G264" s="13"/>
      <c r="H264" s="8"/>
    </row>
    <row r="265" spans="1:8" ht="21" x14ac:dyDescent="0.3">
      <c r="A265" s="12"/>
      <c r="B265" s="13"/>
      <c r="C265" s="13"/>
      <c r="D265" s="13"/>
      <c r="E265" s="13"/>
      <c r="F265" s="13"/>
      <c r="G265" s="13"/>
      <c r="H265" s="8"/>
    </row>
    <row r="266" spans="1:8" ht="21" x14ac:dyDescent="0.3">
      <c r="A266" s="12"/>
      <c r="B266" s="13"/>
      <c r="C266" s="13"/>
      <c r="D266" s="13"/>
      <c r="E266" s="13"/>
      <c r="F266" s="13"/>
      <c r="G266" s="13"/>
      <c r="H266" s="8"/>
    </row>
    <row r="267" spans="1:8" ht="21" x14ac:dyDescent="0.3">
      <c r="A267" s="12"/>
      <c r="B267" s="13"/>
      <c r="C267" s="13"/>
      <c r="D267" s="13"/>
      <c r="E267" s="13"/>
      <c r="F267" s="13"/>
      <c r="G267" s="13"/>
      <c r="H267" s="8"/>
    </row>
    <row r="268" spans="1:8" ht="21" x14ac:dyDescent="0.3">
      <c r="A268" s="12"/>
      <c r="B268" s="13"/>
      <c r="C268" s="13"/>
      <c r="D268" s="13"/>
      <c r="E268" s="13"/>
      <c r="F268" s="13"/>
      <c r="G268" s="13"/>
      <c r="H268" s="8"/>
    </row>
    <row r="269" spans="1:8" ht="21" x14ac:dyDescent="0.3">
      <c r="A269" s="12"/>
      <c r="B269" s="13"/>
      <c r="C269" s="13"/>
      <c r="D269" s="13"/>
      <c r="E269" s="13"/>
      <c r="F269" s="13"/>
      <c r="G269" s="13"/>
      <c r="H269" s="8"/>
    </row>
    <row r="270" spans="1:8" ht="21" x14ac:dyDescent="0.3">
      <c r="A270" s="12"/>
      <c r="B270" s="13"/>
      <c r="C270" s="13"/>
      <c r="D270" s="13"/>
      <c r="E270" s="13"/>
      <c r="F270" s="13"/>
      <c r="G270" s="13"/>
      <c r="H270" s="8"/>
    </row>
    <row r="271" spans="1:8" ht="21" x14ac:dyDescent="0.3">
      <c r="A271" s="12"/>
      <c r="B271" s="13"/>
      <c r="C271" s="13"/>
      <c r="D271" s="13"/>
      <c r="E271" s="13"/>
      <c r="F271" s="13"/>
      <c r="G271" s="13"/>
      <c r="H271" s="8"/>
    </row>
    <row r="272" spans="1:8" ht="21" x14ac:dyDescent="0.3">
      <c r="A272" s="12"/>
      <c r="B272" s="13"/>
      <c r="C272" s="13"/>
      <c r="D272" s="13"/>
      <c r="E272" s="13"/>
      <c r="F272" s="13"/>
      <c r="G272" s="13"/>
      <c r="H272" s="8"/>
    </row>
    <row r="273" spans="1:8" ht="21" x14ac:dyDescent="0.3">
      <c r="A273" s="12"/>
      <c r="B273" s="13"/>
      <c r="C273" s="13"/>
      <c r="D273" s="13"/>
      <c r="E273" s="13"/>
      <c r="F273" s="13"/>
      <c r="G273" s="13"/>
      <c r="H273" s="8"/>
    </row>
    <row r="274" spans="1:8" ht="21" x14ac:dyDescent="0.3">
      <c r="A274" s="12"/>
      <c r="B274" s="13"/>
      <c r="C274" s="13"/>
      <c r="D274" s="13"/>
      <c r="E274" s="13"/>
      <c r="F274" s="13"/>
      <c r="G274" s="13"/>
      <c r="H274" s="8"/>
    </row>
    <row r="275" spans="1:8" ht="21" x14ac:dyDescent="0.3">
      <c r="A275" s="12"/>
      <c r="B275" s="13"/>
      <c r="C275" s="13"/>
      <c r="D275" s="13"/>
      <c r="E275" s="13"/>
      <c r="F275" s="13"/>
      <c r="G275" s="13"/>
      <c r="H275" s="8"/>
    </row>
    <row r="276" spans="1:8" ht="21" x14ac:dyDescent="0.3">
      <c r="A276" s="12"/>
      <c r="B276" s="13"/>
      <c r="C276" s="13"/>
      <c r="D276" s="13"/>
      <c r="E276" s="13"/>
      <c r="F276" s="13"/>
      <c r="G276" s="13"/>
      <c r="H276" s="8"/>
    </row>
    <row r="277" spans="1:8" ht="21" x14ac:dyDescent="0.3">
      <c r="A277" s="12"/>
      <c r="B277" s="13"/>
      <c r="C277" s="13"/>
      <c r="D277" s="13"/>
      <c r="E277" s="13"/>
      <c r="F277" s="13"/>
      <c r="G277" s="13"/>
      <c r="H277" s="8"/>
    </row>
    <row r="278" spans="1:8" ht="21" x14ac:dyDescent="0.3">
      <c r="A278" s="12"/>
      <c r="B278" s="13"/>
      <c r="C278" s="13"/>
      <c r="D278" s="13"/>
      <c r="E278" s="13"/>
      <c r="F278" s="13"/>
      <c r="G278" s="13"/>
      <c r="H278" s="8"/>
    </row>
    <row r="279" spans="1:8" ht="21" x14ac:dyDescent="0.3">
      <c r="A279" s="12"/>
      <c r="B279" s="13"/>
      <c r="C279" s="13"/>
      <c r="D279" s="13"/>
      <c r="E279" s="13"/>
      <c r="F279" s="13"/>
      <c r="G279" s="13"/>
      <c r="H279" s="8"/>
    </row>
    <row r="280" spans="1:8" ht="21" x14ac:dyDescent="0.3">
      <c r="A280" s="12"/>
      <c r="B280" s="13"/>
      <c r="C280" s="13"/>
      <c r="D280" s="13"/>
      <c r="E280" s="13"/>
      <c r="F280" s="13"/>
      <c r="G280" s="13"/>
      <c r="H280" s="8"/>
    </row>
    <row r="281" spans="1:8" ht="21" x14ac:dyDescent="0.3">
      <c r="A281" s="12"/>
      <c r="B281" s="13"/>
      <c r="C281" s="13"/>
      <c r="D281" s="13"/>
      <c r="E281" s="13"/>
      <c r="F281" s="13"/>
      <c r="G281" s="13"/>
      <c r="H281" s="8"/>
    </row>
    <row r="282" spans="1:8" ht="21" x14ac:dyDescent="0.3">
      <c r="A282" s="12"/>
      <c r="B282" s="13"/>
      <c r="C282" s="13"/>
      <c r="D282" s="13"/>
      <c r="E282" s="13"/>
      <c r="F282" s="13"/>
      <c r="G282" s="13"/>
      <c r="H282" s="8"/>
    </row>
    <row r="283" spans="1:8" ht="21" x14ac:dyDescent="0.3">
      <c r="A283" s="12"/>
      <c r="B283" s="13"/>
      <c r="C283" s="13"/>
      <c r="D283" s="13"/>
      <c r="E283" s="13"/>
      <c r="F283" s="13"/>
      <c r="G283" s="13"/>
      <c r="H283" s="8"/>
    </row>
    <row r="284" spans="1:8" ht="21" x14ac:dyDescent="0.3">
      <c r="A284" s="12"/>
      <c r="B284" s="13"/>
      <c r="C284" s="13"/>
      <c r="D284" s="13"/>
      <c r="E284" s="13"/>
      <c r="F284" s="13"/>
      <c r="G284" s="13"/>
      <c r="H284" s="8"/>
    </row>
    <row r="285" spans="1:8" ht="21" x14ac:dyDescent="0.3">
      <c r="A285" s="12"/>
      <c r="B285" s="13"/>
      <c r="C285" s="13"/>
      <c r="D285" s="13"/>
      <c r="E285" s="13"/>
      <c r="F285" s="13"/>
      <c r="G285" s="13"/>
      <c r="H285" s="8"/>
    </row>
    <row r="286" spans="1:8" ht="21" x14ac:dyDescent="0.3">
      <c r="A286" s="12"/>
      <c r="B286" s="13"/>
      <c r="C286" s="13"/>
      <c r="D286" s="13"/>
      <c r="E286" s="13"/>
      <c r="F286" s="13"/>
      <c r="G286" s="13"/>
      <c r="H286" s="8"/>
    </row>
    <row r="287" spans="1:8" ht="21" x14ac:dyDescent="0.3">
      <c r="A287" s="12"/>
      <c r="B287" s="13"/>
      <c r="C287" s="13"/>
      <c r="D287" s="13"/>
      <c r="E287" s="13"/>
      <c r="F287" s="13"/>
      <c r="G287" s="13"/>
      <c r="H287" s="8"/>
    </row>
    <row r="288" spans="1:8" ht="21" x14ac:dyDescent="0.3">
      <c r="A288" s="12"/>
      <c r="B288" s="13"/>
      <c r="C288" s="13"/>
      <c r="D288" s="13"/>
      <c r="E288" s="13"/>
      <c r="F288" s="13"/>
      <c r="G288" s="13"/>
      <c r="H288" s="8"/>
    </row>
    <row r="289" spans="1:8" ht="21" x14ac:dyDescent="0.3">
      <c r="A289" s="12"/>
      <c r="B289" s="13"/>
      <c r="C289" s="13"/>
      <c r="D289" s="13"/>
      <c r="E289" s="13"/>
      <c r="F289" s="13"/>
      <c r="G289" s="13"/>
      <c r="H289" s="8"/>
    </row>
    <row r="290" spans="1:8" ht="21" x14ac:dyDescent="0.3">
      <c r="A290" s="12"/>
      <c r="B290" s="13"/>
      <c r="C290" s="13"/>
      <c r="D290" s="13"/>
      <c r="E290" s="13"/>
      <c r="F290" s="13"/>
      <c r="G290" s="13"/>
      <c r="H290" s="8"/>
    </row>
    <row r="291" spans="1:8" ht="21" x14ac:dyDescent="0.3">
      <c r="A291" s="12"/>
      <c r="B291" s="13"/>
      <c r="C291" s="13"/>
      <c r="D291" s="13"/>
      <c r="E291" s="13"/>
      <c r="F291" s="13"/>
      <c r="G291" s="13"/>
      <c r="H291" s="8"/>
    </row>
    <row r="292" spans="1:8" ht="21" x14ac:dyDescent="0.3">
      <c r="A292" s="12"/>
      <c r="B292" s="13"/>
      <c r="C292" s="13"/>
      <c r="D292" s="13"/>
      <c r="E292" s="13"/>
      <c r="F292" s="13"/>
      <c r="G292" s="13"/>
      <c r="H292" s="8"/>
    </row>
    <row r="293" spans="1:8" ht="21" x14ac:dyDescent="0.3">
      <c r="A293" s="12"/>
      <c r="B293" s="13"/>
      <c r="C293" s="13"/>
      <c r="D293" s="13"/>
      <c r="E293" s="13"/>
      <c r="F293" s="13"/>
      <c r="G293" s="13"/>
      <c r="H293" s="8"/>
    </row>
    <row r="294" spans="1:8" ht="21" x14ac:dyDescent="0.3">
      <c r="A294" s="12"/>
      <c r="B294" s="13"/>
      <c r="C294" s="13"/>
      <c r="D294" s="13"/>
      <c r="E294" s="13"/>
      <c r="F294" s="13"/>
      <c r="G294" s="13"/>
      <c r="H294" s="8"/>
    </row>
    <row r="295" spans="1:8" ht="21" x14ac:dyDescent="0.3">
      <c r="A295" s="12"/>
      <c r="B295" s="13"/>
      <c r="C295" s="13"/>
      <c r="D295" s="13"/>
      <c r="E295" s="13"/>
      <c r="F295" s="13"/>
      <c r="G295" s="13"/>
      <c r="H295" s="8"/>
    </row>
    <row r="296" spans="1:8" ht="21" x14ac:dyDescent="0.3">
      <c r="A296" s="12"/>
      <c r="B296" s="13"/>
      <c r="C296" s="13"/>
      <c r="D296" s="13"/>
      <c r="E296" s="13"/>
      <c r="F296" s="13"/>
      <c r="G296" s="13"/>
      <c r="H296" s="8"/>
    </row>
    <row r="297" spans="1:8" ht="21" x14ac:dyDescent="0.3">
      <c r="A297" s="12"/>
      <c r="B297" s="13"/>
      <c r="C297" s="13"/>
      <c r="D297" s="13"/>
      <c r="E297" s="13"/>
      <c r="F297" s="13"/>
      <c r="G297" s="13"/>
      <c r="H297" s="8"/>
    </row>
    <row r="298" spans="1:8" ht="21" x14ac:dyDescent="0.3">
      <c r="A298" s="12"/>
      <c r="B298" s="13"/>
      <c r="C298" s="13"/>
      <c r="D298" s="13"/>
      <c r="E298" s="13"/>
      <c r="F298" s="13"/>
      <c r="G298" s="13"/>
      <c r="H298" s="8"/>
    </row>
    <row r="299" spans="1:8" ht="21" x14ac:dyDescent="0.3">
      <c r="A299" s="12"/>
      <c r="B299" s="13"/>
      <c r="C299" s="13"/>
      <c r="D299" s="13"/>
      <c r="E299" s="13"/>
      <c r="F299" s="13"/>
      <c r="G299" s="13"/>
      <c r="H299" s="8"/>
    </row>
    <row r="300" spans="1:8" ht="21" x14ac:dyDescent="0.3">
      <c r="A300" s="12"/>
      <c r="B300" s="13"/>
      <c r="C300" s="13"/>
      <c r="D300" s="13"/>
      <c r="E300" s="13"/>
      <c r="F300" s="13"/>
      <c r="G300" s="13"/>
      <c r="H300" s="8"/>
    </row>
    <row r="301" spans="1:8" ht="21" x14ac:dyDescent="0.3">
      <c r="A301" s="12"/>
      <c r="B301" s="13"/>
      <c r="C301" s="13"/>
      <c r="D301" s="13"/>
      <c r="E301" s="13"/>
      <c r="F301" s="13"/>
      <c r="G301" s="13"/>
      <c r="H301" s="8"/>
    </row>
    <row r="302" spans="1:8" ht="21" x14ac:dyDescent="0.3">
      <c r="A302" s="12"/>
      <c r="B302" s="13"/>
      <c r="C302" s="13"/>
      <c r="D302" s="13"/>
      <c r="E302" s="13"/>
      <c r="F302" s="13"/>
      <c r="G302" s="13"/>
      <c r="H302" s="8"/>
    </row>
    <row r="303" spans="1:8" ht="21" x14ac:dyDescent="0.3">
      <c r="A303" s="12"/>
      <c r="B303" s="13"/>
      <c r="C303" s="13"/>
      <c r="D303" s="13"/>
      <c r="E303" s="13"/>
      <c r="F303" s="13"/>
      <c r="G303" s="13"/>
      <c r="H303" s="8"/>
    </row>
    <row r="304" spans="1:8" ht="22.2" customHeight="1" x14ac:dyDescent="0.3">
      <c r="A304" s="12"/>
      <c r="B304" s="13"/>
      <c r="C304" s="13"/>
      <c r="D304" s="13"/>
      <c r="E304" s="13"/>
      <c r="F304" s="13"/>
      <c r="G304" s="13"/>
      <c r="H304" s="8"/>
    </row>
    <row r="305" spans="1:8" ht="22.2" customHeight="1" x14ac:dyDescent="0.3">
      <c r="A305" s="14"/>
      <c r="B305" s="15"/>
      <c r="C305" s="15"/>
      <c r="D305" s="15"/>
      <c r="E305" s="15"/>
      <c r="F305" s="15"/>
      <c r="G305" s="15"/>
      <c r="H305" s="9"/>
    </row>
    <row r="306" spans="1:8" ht="22.2" customHeight="1" x14ac:dyDescent="0.3">
      <c r="A306" s="139" t="s">
        <v>72</v>
      </c>
      <c r="B306" s="140"/>
      <c r="C306" s="140"/>
      <c r="D306" s="140"/>
      <c r="E306" s="140"/>
      <c r="F306" s="140"/>
      <c r="G306" s="140"/>
      <c r="H306" s="141"/>
    </row>
    <row r="307" spans="1:8" ht="22.2" customHeight="1" x14ac:dyDescent="0.3">
      <c r="A307" s="10"/>
      <c r="B307" s="11"/>
      <c r="C307" s="11"/>
      <c r="D307" s="11"/>
      <c r="E307" s="11"/>
      <c r="F307" s="11"/>
      <c r="G307" s="11"/>
      <c r="H307" s="7"/>
    </row>
    <row r="308" spans="1:8" ht="17.100000000000001" customHeight="1" x14ac:dyDescent="0.3">
      <c r="A308" s="12"/>
      <c r="B308" s="13"/>
      <c r="C308" s="13"/>
      <c r="D308" s="13"/>
      <c r="E308" s="13"/>
      <c r="F308" s="13"/>
      <c r="G308" s="13"/>
      <c r="H308" s="8"/>
    </row>
    <row r="309" spans="1:8" ht="17.100000000000001" customHeight="1" x14ac:dyDescent="0.3">
      <c r="A309" s="12"/>
      <c r="B309" s="13"/>
      <c r="C309" s="13"/>
      <c r="D309" s="13"/>
      <c r="E309" s="13"/>
      <c r="F309" s="13"/>
      <c r="G309" s="13"/>
      <c r="H309" s="8"/>
    </row>
    <row r="310" spans="1:8" ht="17.100000000000001" customHeight="1" x14ac:dyDescent="0.3">
      <c r="A310" s="12"/>
      <c r="B310" s="13"/>
      <c r="C310" s="13"/>
      <c r="D310" s="13"/>
      <c r="E310" s="13"/>
      <c r="F310" s="13"/>
      <c r="G310" s="13"/>
      <c r="H310" s="8"/>
    </row>
    <row r="311" spans="1:8" ht="17.100000000000001" customHeight="1" x14ac:dyDescent="0.3">
      <c r="A311" s="12"/>
      <c r="B311" s="13"/>
      <c r="C311" s="13"/>
      <c r="D311" s="13"/>
      <c r="E311" s="13"/>
      <c r="F311" s="13"/>
      <c r="G311" s="13"/>
      <c r="H311" s="8"/>
    </row>
    <row r="312" spans="1:8" ht="17.100000000000001" customHeight="1" x14ac:dyDescent="0.3">
      <c r="A312" s="12"/>
      <c r="B312" s="13"/>
      <c r="C312" s="13"/>
      <c r="D312" s="13"/>
      <c r="E312" s="13"/>
      <c r="F312" s="13"/>
      <c r="G312" s="13"/>
      <c r="H312" s="8"/>
    </row>
    <row r="313" spans="1:8" ht="17.100000000000001" customHeight="1" x14ac:dyDescent="0.3">
      <c r="A313" s="12"/>
      <c r="B313" s="13"/>
      <c r="C313" s="13"/>
      <c r="D313" s="13"/>
      <c r="E313" s="13"/>
      <c r="F313" s="13"/>
      <c r="G313" s="13"/>
      <c r="H313" s="8"/>
    </row>
    <row r="314" spans="1:8" ht="17.100000000000001" customHeight="1" x14ac:dyDescent="0.3">
      <c r="A314" s="12"/>
      <c r="B314" s="13"/>
      <c r="C314" s="13"/>
      <c r="D314" s="13"/>
      <c r="E314" s="13"/>
      <c r="F314" s="13"/>
      <c r="G314" s="13"/>
      <c r="H314" s="8"/>
    </row>
    <row r="315" spans="1:8" ht="17.100000000000001" customHeight="1" x14ac:dyDescent="0.3">
      <c r="A315" s="12"/>
      <c r="B315" s="13"/>
      <c r="C315" s="13"/>
      <c r="D315" s="13"/>
      <c r="E315" s="13"/>
      <c r="F315" s="13"/>
      <c r="G315" s="13"/>
      <c r="H315" s="8"/>
    </row>
    <row r="316" spans="1:8" ht="17.100000000000001" customHeight="1" x14ac:dyDescent="0.3">
      <c r="A316" s="12"/>
      <c r="B316" s="13"/>
      <c r="C316" s="13"/>
      <c r="D316" s="13"/>
      <c r="E316" s="13"/>
      <c r="F316" s="13"/>
      <c r="G316" s="13"/>
      <c r="H316" s="8"/>
    </row>
    <row r="317" spans="1:8" ht="17.100000000000001" customHeight="1" x14ac:dyDescent="0.3">
      <c r="A317" s="12"/>
      <c r="B317" s="13"/>
      <c r="C317" s="13"/>
      <c r="D317" s="13"/>
      <c r="E317" s="13"/>
      <c r="F317" s="13"/>
      <c r="G317" s="13"/>
      <c r="H317" s="8"/>
    </row>
    <row r="318" spans="1:8" ht="17.100000000000001" customHeight="1" x14ac:dyDescent="0.3">
      <c r="A318" s="12"/>
      <c r="B318" s="13"/>
      <c r="C318" s="13"/>
      <c r="D318" s="13"/>
      <c r="E318" s="13"/>
      <c r="F318" s="13"/>
      <c r="G318" s="13"/>
      <c r="H318" s="8"/>
    </row>
    <row r="319" spans="1:8" ht="17.100000000000001" customHeight="1" x14ac:dyDescent="0.3">
      <c r="A319" s="12"/>
      <c r="B319" s="13"/>
      <c r="C319" s="13"/>
      <c r="D319" s="13"/>
      <c r="E319" s="13"/>
      <c r="F319" s="13"/>
      <c r="G319" s="13"/>
      <c r="H319" s="8"/>
    </row>
    <row r="320" spans="1:8" ht="17.100000000000001" customHeight="1" x14ac:dyDescent="0.3">
      <c r="A320" s="12"/>
      <c r="B320" s="13"/>
      <c r="C320" s="13"/>
      <c r="D320" s="13"/>
      <c r="E320" s="13"/>
      <c r="F320" s="13"/>
      <c r="G320" s="13"/>
      <c r="H320" s="8"/>
    </row>
    <row r="321" spans="1:8" ht="17.100000000000001" customHeight="1" x14ac:dyDescent="0.3">
      <c r="A321" s="12"/>
      <c r="B321" s="13"/>
      <c r="C321" s="13"/>
      <c r="D321" s="13"/>
      <c r="E321" s="13"/>
      <c r="F321" s="13"/>
      <c r="G321" s="13"/>
      <c r="H321" s="8"/>
    </row>
    <row r="322" spans="1:8" ht="17.100000000000001" customHeight="1" x14ac:dyDescent="0.3">
      <c r="A322" s="12"/>
      <c r="B322" s="13"/>
      <c r="C322" s="13"/>
      <c r="D322" s="13"/>
      <c r="E322" s="13"/>
      <c r="F322" s="13"/>
      <c r="G322" s="13"/>
      <c r="H322" s="8"/>
    </row>
    <row r="323" spans="1:8" ht="17.100000000000001" customHeight="1" x14ac:dyDescent="0.3">
      <c r="A323" s="12"/>
      <c r="B323" s="13"/>
      <c r="C323" s="13"/>
      <c r="D323" s="13"/>
      <c r="E323" s="13"/>
      <c r="F323" s="13"/>
      <c r="G323" s="13"/>
      <c r="H323" s="8"/>
    </row>
    <row r="324" spans="1:8" ht="17.100000000000001" customHeight="1" x14ac:dyDescent="0.3">
      <c r="A324" s="12"/>
      <c r="B324" s="13"/>
      <c r="C324" s="13"/>
      <c r="D324" s="13"/>
      <c r="E324" s="13"/>
      <c r="F324" s="13"/>
      <c r="G324" s="13"/>
      <c r="H324" s="8"/>
    </row>
    <row r="325" spans="1:8" ht="17.100000000000001" customHeight="1" x14ac:dyDescent="0.3">
      <c r="A325" s="12"/>
      <c r="B325" s="13"/>
      <c r="C325" s="13"/>
      <c r="D325" s="13"/>
      <c r="E325" s="13"/>
      <c r="F325" s="13"/>
      <c r="G325" s="13"/>
      <c r="H325" s="8"/>
    </row>
    <row r="326" spans="1:8" ht="17.100000000000001" customHeight="1" x14ac:dyDescent="0.3">
      <c r="A326" s="12"/>
      <c r="B326" s="13"/>
      <c r="C326" s="13"/>
      <c r="D326" s="13"/>
      <c r="E326" s="13"/>
      <c r="F326" s="13"/>
      <c r="G326" s="13"/>
      <c r="H326" s="8"/>
    </row>
    <row r="327" spans="1:8" ht="17.100000000000001" customHeight="1" x14ac:dyDescent="0.3">
      <c r="A327" s="12"/>
      <c r="B327" s="13"/>
      <c r="C327" s="13"/>
      <c r="D327" s="13"/>
      <c r="E327" s="13"/>
      <c r="F327" s="13"/>
      <c r="G327" s="13"/>
      <c r="H327" s="8"/>
    </row>
    <row r="328" spans="1:8" ht="17.100000000000001" customHeight="1" x14ac:dyDescent="0.3">
      <c r="A328" s="12"/>
      <c r="B328" s="13"/>
      <c r="C328" s="13"/>
      <c r="D328" s="13"/>
      <c r="E328" s="13"/>
      <c r="F328" s="13"/>
      <c r="G328" s="13"/>
      <c r="H328" s="8"/>
    </row>
    <row r="329" spans="1:8" ht="17.100000000000001" customHeight="1" x14ac:dyDescent="0.3">
      <c r="A329" s="12"/>
      <c r="B329" s="13"/>
      <c r="C329" s="13"/>
      <c r="D329" s="13"/>
      <c r="E329" s="13"/>
      <c r="F329" s="13"/>
      <c r="G329" s="13"/>
      <c r="H329" s="8"/>
    </row>
    <row r="330" spans="1:8" ht="17.100000000000001" customHeight="1" x14ac:dyDescent="0.3">
      <c r="A330" s="12"/>
      <c r="B330" s="13"/>
      <c r="C330" s="13"/>
      <c r="D330" s="13"/>
      <c r="E330" s="13"/>
      <c r="F330" s="13"/>
      <c r="G330" s="13"/>
      <c r="H330" s="8"/>
    </row>
    <row r="331" spans="1:8" ht="17.100000000000001" customHeight="1" x14ac:dyDescent="0.3">
      <c r="A331" s="12"/>
      <c r="B331" s="13"/>
      <c r="C331" s="13"/>
      <c r="D331" s="13"/>
      <c r="E331" s="13"/>
      <c r="F331" s="13"/>
      <c r="G331" s="13"/>
      <c r="H331" s="8"/>
    </row>
    <row r="332" spans="1:8" ht="17.100000000000001" customHeight="1" x14ac:dyDescent="0.3">
      <c r="A332" s="12"/>
      <c r="B332" s="13"/>
      <c r="C332" s="13"/>
      <c r="D332" s="13"/>
      <c r="E332" s="13"/>
      <c r="F332" s="13"/>
      <c r="G332" s="13"/>
      <c r="H332" s="8"/>
    </row>
    <row r="333" spans="1:8" ht="17.100000000000001" customHeight="1" x14ac:dyDescent="0.3">
      <c r="A333" s="12"/>
      <c r="B333" s="13"/>
      <c r="C333" s="13"/>
      <c r="D333" s="13"/>
      <c r="E333" s="13"/>
      <c r="F333" s="13"/>
      <c r="G333" s="13"/>
      <c r="H333" s="8"/>
    </row>
    <row r="334" spans="1:8" ht="21" customHeight="1" x14ac:dyDescent="0.3">
      <c r="A334" s="100" t="s">
        <v>24</v>
      </c>
      <c r="B334" s="100"/>
      <c r="C334" s="100"/>
      <c r="D334" s="100"/>
      <c r="E334" s="100"/>
      <c r="F334" s="100"/>
      <c r="G334" s="100"/>
      <c r="H334" s="100"/>
    </row>
    <row r="335" spans="1:8" ht="21" x14ac:dyDescent="0.3">
      <c r="A335" s="96" t="s">
        <v>73</v>
      </c>
      <c r="B335" s="150"/>
      <c r="C335" s="150"/>
      <c r="D335" s="150"/>
      <c r="E335" s="150"/>
      <c r="F335" s="150"/>
      <c r="G335" s="150"/>
      <c r="H335" s="97"/>
    </row>
    <row r="336" spans="1:8" ht="21" x14ac:dyDescent="0.3">
      <c r="A336" s="151" t="s">
        <v>74</v>
      </c>
      <c r="B336" s="152"/>
      <c r="C336" s="152"/>
      <c r="D336" s="152"/>
      <c r="E336" s="152"/>
      <c r="F336" s="152"/>
      <c r="G336" s="152"/>
      <c r="H336" s="153"/>
    </row>
    <row r="337" spans="1:8" ht="44.25" customHeight="1" x14ac:dyDescent="0.3">
      <c r="A337" s="151" t="s">
        <v>75</v>
      </c>
      <c r="B337" s="152"/>
      <c r="C337" s="152"/>
      <c r="D337" s="152"/>
      <c r="E337" s="152"/>
      <c r="F337" s="152"/>
      <c r="G337" s="152"/>
      <c r="H337" s="153"/>
    </row>
    <row r="338" spans="1:8" ht="42" customHeight="1" x14ac:dyDescent="0.3">
      <c r="A338" s="151" t="s">
        <v>76</v>
      </c>
      <c r="B338" s="152"/>
      <c r="C338" s="152"/>
      <c r="D338" s="152"/>
      <c r="E338" s="152"/>
      <c r="F338" s="152"/>
      <c r="G338" s="152"/>
      <c r="H338" s="153"/>
    </row>
    <row r="339" spans="1:8" ht="21" x14ac:dyDescent="0.3">
      <c r="A339" s="151" t="s">
        <v>77</v>
      </c>
      <c r="B339" s="152"/>
      <c r="C339" s="152"/>
      <c r="D339" s="152"/>
      <c r="E339" s="152"/>
      <c r="F339" s="152"/>
      <c r="G339" s="152"/>
      <c r="H339" s="153"/>
    </row>
    <row r="340" spans="1:8" ht="21" x14ac:dyDescent="0.3">
      <c r="A340" s="151" t="s">
        <v>78</v>
      </c>
      <c r="B340" s="152"/>
      <c r="C340" s="152"/>
      <c r="D340" s="152"/>
      <c r="E340" s="152"/>
      <c r="F340" s="152"/>
      <c r="G340" s="152"/>
      <c r="H340" s="153"/>
    </row>
    <row r="341" spans="1:8" ht="43.5" customHeight="1" x14ac:dyDescent="0.3">
      <c r="A341" s="151" t="s">
        <v>79</v>
      </c>
      <c r="B341" s="152"/>
      <c r="C341" s="152"/>
      <c r="D341" s="152"/>
      <c r="E341" s="152"/>
      <c r="F341" s="152"/>
      <c r="G341" s="152"/>
      <c r="H341" s="153"/>
    </row>
    <row r="342" spans="1:8" ht="42" customHeight="1" x14ac:dyDescent="0.3">
      <c r="A342" s="151" t="s">
        <v>80</v>
      </c>
      <c r="B342" s="152"/>
      <c r="C342" s="152"/>
      <c r="D342" s="152"/>
      <c r="E342" s="152"/>
      <c r="F342" s="152"/>
      <c r="G342" s="152"/>
      <c r="H342" s="153"/>
    </row>
    <row r="343" spans="1:8" ht="24" customHeight="1" x14ac:dyDescent="0.3">
      <c r="A343" s="98" t="s">
        <v>81</v>
      </c>
      <c r="B343" s="154"/>
      <c r="C343" s="154"/>
      <c r="D343" s="154"/>
      <c r="E343" s="154"/>
      <c r="F343" s="154"/>
      <c r="G343" s="154"/>
      <c r="H343" s="99"/>
    </row>
    <row r="344" spans="1:8" ht="86.25" customHeight="1" x14ac:dyDescent="0.3">
      <c r="A344" s="156" t="s">
        <v>30</v>
      </c>
      <c r="B344" s="157"/>
      <c r="C344" s="158" t="s">
        <v>320</v>
      </c>
      <c r="D344" s="159"/>
      <c r="E344" s="156" t="s">
        <v>9</v>
      </c>
      <c r="F344" s="157"/>
      <c r="G344" s="148"/>
      <c r="H344" s="148"/>
    </row>
  </sheetData>
  <mergeCells count="417">
    <mergeCell ref="A58:B59"/>
    <mergeCell ref="A60:B60"/>
    <mergeCell ref="C60:F60"/>
    <mergeCell ref="C57:H57"/>
    <mergeCell ref="A209:B209"/>
    <mergeCell ref="D209:H209"/>
    <mergeCell ref="A161:H161"/>
    <mergeCell ref="A183:H183"/>
    <mergeCell ref="A184:B184"/>
    <mergeCell ref="A196:H196"/>
    <mergeCell ref="A197:B197"/>
    <mergeCell ref="A198:B198"/>
    <mergeCell ref="A200:B200"/>
    <mergeCell ref="A199:B199"/>
    <mergeCell ref="D199:H199"/>
    <mergeCell ref="D200:H200"/>
    <mergeCell ref="A171:B171"/>
    <mergeCell ref="A165:B165"/>
    <mergeCell ref="A166:B166"/>
    <mergeCell ref="A167:B167"/>
    <mergeCell ref="A172:H172"/>
    <mergeCell ref="A162:H162"/>
    <mergeCell ref="A117:H117"/>
    <mergeCell ref="A164:H164"/>
    <mergeCell ref="A129:H129"/>
    <mergeCell ref="A178:H178"/>
    <mergeCell ref="A130:H130"/>
    <mergeCell ref="A131:B131"/>
    <mergeCell ref="A132:B132"/>
    <mergeCell ref="A133:B133"/>
    <mergeCell ref="A134:H134"/>
    <mergeCell ref="A135:B135"/>
    <mergeCell ref="A136:B136"/>
    <mergeCell ref="A137:B137"/>
    <mergeCell ref="A147:H147"/>
    <mergeCell ref="A148:B148"/>
    <mergeCell ref="A149:B149"/>
    <mergeCell ref="A151:B151"/>
    <mergeCell ref="A150:B150"/>
    <mergeCell ref="D150:H150"/>
    <mergeCell ref="D151:H151"/>
    <mergeCell ref="A156:H156"/>
    <mergeCell ref="D159:H159"/>
    <mergeCell ref="A160:B160"/>
    <mergeCell ref="A144:B144"/>
    <mergeCell ref="A145:B145"/>
    <mergeCell ref="A146:B146"/>
    <mergeCell ref="A152:H152"/>
    <mergeCell ref="A119:B119"/>
    <mergeCell ref="D160:H160"/>
    <mergeCell ref="C58:F58"/>
    <mergeCell ref="C59:F59"/>
    <mergeCell ref="A73:B73"/>
    <mergeCell ref="A74:B74"/>
    <mergeCell ref="A75:B75"/>
    <mergeCell ref="A76:B76"/>
    <mergeCell ref="A93:F93"/>
    <mergeCell ref="A113:H113"/>
    <mergeCell ref="E103:F103"/>
    <mergeCell ref="E104:F104"/>
    <mergeCell ref="E105:F105"/>
    <mergeCell ref="E106:F106"/>
    <mergeCell ref="A103:B103"/>
    <mergeCell ref="A104:B104"/>
    <mergeCell ref="A105:B105"/>
    <mergeCell ref="C103:D103"/>
    <mergeCell ref="A106:B106"/>
    <mergeCell ref="C104:D104"/>
    <mergeCell ref="G103:H103"/>
    <mergeCell ref="G104:H104"/>
    <mergeCell ref="G105:H105"/>
    <mergeCell ref="G106:H106"/>
    <mergeCell ref="A118:B118"/>
    <mergeCell ref="C109:D109"/>
    <mergeCell ref="E79:F79"/>
    <mergeCell ref="A80:B80"/>
    <mergeCell ref="E80:F80"/>
    <mergeCell ref="A81:B81"/>
    <mergeCell ref="A109:B109"/>
    <mergeCell ref="G109:H109"/>
    <mergeCell ref="A110:B110"/>
    <mergeCell ref="G110:H110"/>
    <mergeCell ref="A111:B111"/>
    <mergeCell ref="G111:H111"/>
    <mergeCell ref="A115:H115"/>
    <mergeCell ref="E96:F96"/>
    <mergeCell ref="G96:H96"/>
    <mergeCell ref="A95:B95"/>
    <mergeCell ref="C95:D95"/>
    <mergeCell ref="C96:D96"/>
    <mergeCell ref="A96:B96"/>
    <mergeCell ref="A86:B86"/>
    <mergeCell ref="A87:B87"/>
    <mergeCell ref="A88:B88"/>
    <mergeCell ref="A89:B89"/>
    <mergeCell ref="A90:B90"/>
    <mergeCell ref="A123:H123"/>
    <mergeCell ref="D124:H124"/>
    <mergeCell ref="D125:H125"/>
    <mergeCell ref="D126:H126"/>
    <mergeCell ref="D128:H128"/>
    <mergeCell ref="D127:H127"/>
    <mergeCell ref="A120:B120"/>
    <mergeCell ref="A121:B121"/>
    <mergeCell ref="A122:B122"/>
    <mergeCell ref="A1:H1"/>
    <mergeCell ref="A220:C220"/>
    <mergeCell ref="G27:H27"/>
    <mergeCell ref="G28:H28"/>
    <mergeCell ref="A37:H37"/>
    <mergeCell ref="A44:H44"/>
    <mergeCell ref="A48:H48"/>
    <mergeCell ref="A102:H102"/>
    <mergeCell ref="G100:H100"/>
    <mergeCell ref="G7:H7"/>
    <mergeCell ref="G47:H47"/>
    <mergeCell ref="G45:H45"/>
    <mergeCell ref="A25:H25"/>
    <mergeCell ref="G26:H26"/>
    <mergeCell ref="G20:H20"/>
    <mergeCell ref="G21:H21"/>
    <mergeCell ref="A9:A11"/>
    <mergeCell ref="A185:B185"/>
    <mergeCell ref="A186:B186"/>
    <mergeCell ref="G99:H99"/>
    <mergeCell ref="A112:B112"/>
    <mergeCell ref="A33:H33"/>
    <mergeCell ref="C112:D112"/>
    <mergeCell ref="A158:B158"/>
    <mergeCell ref="G344:H344"/>
    <mergeCell ref="A219:H219"/>
    <mergeCell ref="D221:H221"/>
    <mergeCell ref="A335:H335"/>
    <mergeCell ref="A341:H341"/>
    <mergeCell ref="A342:H342"/>
    <mergeCell ref="A343:H343"/>
    <mergeCell ref="A336:H336"/>
    <mergeCell ref="A337:H337"/>
    <mergeCell ref="A338:H338"/>
    <mergeCell ref="A339:H339"/>
    <mergeCell ref="A221:C221"/>
    <mergeCell ref="A334:H334"/>
    <mergeCell ref="A340:H340"/>
    <mergeCell ref="A306:H306"/>
    <mergeCell ref="D220:H220"/>
    <mergeCell ref="A222:C222"/>
    <mergeCell ref="D222:H222"/>
    <mergeCell ref="A260:H260"/>
    <mergeCell ref="E344:F344"/>
    <mergeCell ref="A344:B344"/>
    <mergeCell ref="C344:D344"/>
    <mergeCell ref="C23:H23"/>
    <mergeCell ref="G34:H34"/>
    <mergeCell ref="E34:F34"/>
    <mergeCell ref="E35:F35"/>
    <mergeCell ref="E36:F36"/>
    <mergeCell ref="C39:E39"/>
    <mergeCell ref="F39:H39"/>
    <mergeCell ref="F40:H40"/>
    <mergeCell ref="C40:E40"/>
    <mergeCell ref="A67:B67"/>
    <mergeCell ref="A68:B68"/>
    <mergeCell ref="A70:B70"/>
    <mergeCell ref="C110:D110"/>
    <mergeCell ref="E112:F112"/>
    <mergeCell ref="C111:D111"/>
    <mergeCell ref="A94:H94"/>
    <mergeCell ref="G95:H95"/>
    <mergeCell ref="A98:H98"/>
    <mergeCell ref="E95:F95"/>
    <mergeCell ref="A97:B97"/>
    <mergeCell ref="G101:H101"/>
    <mergeCell ref="C106:D106"/>
    <mergeCell ref="G108:H108"/>
    <mergeCell ref="G112:H112"/>
    <mergeCell ref="A107:H107"/>
    <mergeCell ref="A108:B108"/>
    <mergeCell ref="E108:F108"/>
    <mergeCell ref="A91:B91"/>
    <mergeCell ref="A92:B92"/>
    <mergeCell ref="A82:B82"/>
    <mergeCell ref="A83:B83"/>
    <mergeCell ref="A84:B84"/>
    <mergeCell ref="A85:B85"/>
    <mergeCell ref="A159:B159"/>
    <mergeCell ref="A157:B157"/>
    <mergeCell ref="E111:F111"/>
    <mergeCell ref="E109:F109"/>
    <mergeCell ref="C108:D108"/>
    <mergeCell ref="E110:F110"/>
    <mergeCell ref="B212:H212"/>
    <mergeCell ref="A210:H210"/>
    <mergeCell ref="G97:H97"/>
    <mergeCell ref="C105:D105"/>
    <mergeCell ref="A182:B182"/>
    <mergeCell ref="A181:B181"/>
    <mergeCell ref="A179:H179"/>
    <mergeCell ref="A116:H116"/>
    <mergeCell ref="A168:B168"/>
    <mergeCell ref="A169:B169"/>
    <mergeCell ref="A170:B170"/>
    <mergeCell ref="A180:B180"/>
    <mergeCell ref="A163:H163"/>
    <mergeCell ref="A124:B124"/>
    <mergeCell ref="A125:B125"/>
    <mergeCell ref="A126:B126"/>
    <mergeCell ref="A127:B127"/>
    <mergeCell ref="A128:B128"/>
    <mergeCell ref="A66:B66"/>
    <mergeCell ref="C27:D27"/>
    <mergeCell ref="G30:H30"/>
    <mergeCell ref="G29:H29"/>
    <mergeCell ref="A13:H13"/>
    <mergeCell ref="C26:D26"/>
    <mergeCell ref="C4:D4"/>
    <mergeCell ref="A23:B23"/>
    <mergeCell ref="A24:B24"/>
    <mergeCell ref="E65:F76"/>
    <mergeCell ref="G14:H14"/>
    <mergeCell ref="G16:H16"/>
    <mergeCell ref="G17:H17"/>
    <mergeCell ref="G15:H15"/>
    <mergeCell ref="G18:H18"/>
    <mergeCell ref="G19:H19"/>
    <mergeCell ref="G46:H46"/>
    <mergeCell ref="G31:H31"/>
    <mergeCell ref="G22:H22"/>
    <mergeCell ref="G36:H36"/>
    <mergeCell ref="G35:H35"/>
    <mergeCell ref="C24:H24"/>
    <mergeCell ref="E20:F20"/>
    <mergeCell ref="E21:F21"/>
    <mergeCell ref="G2:H2"/>
    <mergeCell ref="G3:H3"/>
    <mergeCell ref="G4:H4"/>
    <mergeCell ref="J2:K2"/>
    <mergeCell ref="A6:B6"/>
    <mergeCell ref="A7:B7"/>
    <mergeCell ref="A8:B8"/>
    <mergeCell ref="C6:D6"/>
    <mergeCell ref="A12:B12"/>
    <mergeCell ref="C7:D7"/>
    <mergeCell ref="E6:F6"/>
    <mergeCell ref="E7:F7"/>
    <mergeCell ref="C8:H8"/>
    <mergeCell ref="C9:H9"/>
    <mergeCell ref="C10:H10"/>
    <mergeCell ref="C11:H11"/>
    <mergeCell ref="C12:H12"/>
    <mergeCell ref="A2:B2"/>
    <mergeCell ref="A3:B3"/>
    <mergeCell ref="A4:B4"/>
    <mergeCell ref="C2:D2"/>
    <mergeCell ref="G6:H6"/>
    <mergeCell ref="A5:H5"/>
    <mergeCell ref="C3:D3"/>
    <mergeCell ref="E2:F2"/>
    <mergeCell ref="E14:F14"/>
    <mergeCell ref="E15:F15"/>
    <mergeCell ref="E16:F16"/>
    <mergeCell ref="E17:F17"/>
    <mergeCell ref="E18:F18"/>
    <mergeCell ref="E19:F19"/>
    <mergeCell ref="C18:D18"/>
    <mergeCell ref="C19:D19"/>
    <mergeCell ref="E3:F3"/>
    <mergeCell ref="E4:F4"/>
    <mergeCell ref="E22:F22"/>
    <mergeCell ref="C14:D14"/>
    <mergeCell ref="C15:D15"/>
    <mergeCell ref="C16:D16"/>
    <mergeCell ref="C17:D17"/>
    <mergeCell ref="A14:B14"/>
    <mergeCell ref="A15:B15"/>
    <mergeCell ref="A16:B16"/>
    <mergeCell ref="A17:B17"/>
    <mergeCell ref="A18:B18"/>
    <mergeCell ref="A19:B19"/>
    <mergeCell ref="A20:B20"/>
    <mergeCell ref="A21:B21"/>
    <mergeCell ref="A22:B22"/>
    <mergeCell ref="C20:D20"/>
    <mergeCell ref="C21:D21"/>
    <mergeCell ref="C22:D22"/>
    <mergeCell ref="M38:N38"/>
    <mergeCell ref="C38:E38"/>
    <mergeCell ref="F38:H38"/>
    <mergeCell ref="A31:B31"/>
    <mergeCell ref="A32:B32"/>
    <mergeCell ref="E26:F26"/>
    <mergeCell ref="E27:F27"/>
    <mergeCell ref="E28:F28"/>
    <mergeCell ref="E29:F29"/>
    <mergeCell ref="E30:F30"/>
    <mergeCell ref="E31:F31"/>
    <mergeCell ref="C28:D28"/>
    <mergeCell ref="C29:D29"/>
    <mergeCell ref="C30:D30"/>
    <mergeCell ref="C31:D31"/>
    <mergeCell ref="C32:H32"/>
    <mergeCell ref="A28:B28"/>
    <mergeCell ref="A29:B29"/>
    <mergeCell ref="A30:B30"/>
    <mergeCell ref="A26:B26"/>
    <mergeCell ref="A27:B27"/>
    <mergeCell ref="A38:B38"/>
    <mergeCell ref="A49:B49"/>
    <mergeCell ref="A51:B51"/>
    <mergeCell ref="A50:B50"/>
    <mergeCell ref="C49:H49"/>
    <mergeCell ref="C50:F50"/>
    <mergeCell ref="C51:F51"/>
    <mergeCell ref="A34:B34"/>
    <mergeCell ref="A35:B35"/>
    <mergeCell ref="A36:B36"/>
    <mergeCell ref="C34:D34"/>
    <mergeCell ref="C35:D35"/>
    <mergeCell ref="C36:D36"/>
    <mergeCell ref="I50:L50"/>
    <mergeCell ref="C54:F54"/>
    <mergeCell ref="A54:B55"/>
    <mergeCell ref="C55:H55"/>
    <mergeCell ref="C52:F52"/>
    <mergeCell ref="A52:B53"/>
    <mergeCell ref="J38:K38"/>
    <mergeCell ref="A43:B43"/>
    <mergeCell ref="A42:B42"/>
    <mergeCell ref="C42:E42"/>
    <mergeCell ref="F42:H42"/>
    <mergeCell ref="C43:H43"/>
    <mergeCell ref="A45:B45"/>
    <mergeCell ref="A46:B46"/>
    <mergeCell ref="A47:B47"/>
    <mergeCell ref="D46:F46"/>
    <mergeCell ref="D45:F45"/>
    <mergeCell ref="D47:F47"/>
    <mergeCell ref="C53:H53"/>
    <mergeCell ref="A41:B41"/>
    <mergeCell ref="C41:E41"/>
    <mergeCell ref="F41:H41"/>
    <mergeCell ref="A39:B39"/>
    <mergeCell ref="A40:B40"/>
    <mergeCell ref="C97:D97"/>
    <mergeCell ref="E97:F97"/>
    <mergeCell ref="A99:F99"/>
    <mergeCell ref="A100:F100"/>
    <mergeCell ref="A101:F101"/>
    <mergeCell ref="A56:B57"/>
    <mergeCell ref="A61:H61"/>
    <mergeCell ref="A64:B64"/>
    <mergeCell ref="E64:F64"/>
    <mergeCell ref="E62:F62"/>
    <mergeCell ref="E63:F63"/>
    <mergeCell ref="A62:C63"/>
    <mergeCell ref="A72:B72"/>
    <mergeCell ref="C56:F56"/>
    <mergeCell ref="A77:H77"/>
    <mergeCell ref="A78:C79"/>
    <mergeCell ref="E78:F78"/>
    <mergeCell ref="G93:H93"/>
    <mergeCell ref="G65:H76"/>
    <mergeCell ref="A65:B65"/>
    <mergeCell ref="A71:B71"/>
    <mergeCell ref="A69:B69"/>
    <mergeCell ref="E81:F92"/>
    <mergeCell ref="G81:H92"/>
    <mergeCell ref="A153:B153"/>
    <mergeCell ref="A154:B154"/>
    <mergeCell ref="A155:B155"/>
    <mergeCell ref="A138:H138"/>
    <mergeCell ref="A139:B139"/>
    <mergeCell ref="A140:B140"/>
    <mergeCell ref="A141:B141"/>
    <mergeCell ref="D141:H141"/>
    <mergeCell ref="A142:B142"/>
    <mergeCell ref="D142:H142"/>
    <mergeCell ref="A143:H143"/>
    <mergeCell ref="A187:H187"/>
    <mergeCell ref="A188:B188"/>
    <mergeCell ref="A189:B189"/>
    <mergeCell ref="A190:B190"/>
    <mergeCell ref="D190:H190"/>
    <mergeCell ref="A191:B191"/>
    <mergeCell ref="D191:H191"/>
    <mergeCell ref="A173:B173"/>
    <mergeCell ref="A174:B174"/>
    <mergeCell ref="A175:B175"/>
    <mergeCell ref="A176:B176"/>
    <mergeCell ref="A177:B177"/>
    <mergeCell ref="D173:H173"/>
    <mergeCell ref="D174:H174"/>
    <mergeCell ref="D175:H175"/>
    <mergeCell ref="D176:H176"/>
    <mergeCell ref="D177:H177"/>
    <mergeCell ref="B216:E216"/>
    <mergeCell ref="F216:H216"/>
    <mergeCell ref="B217:E217"/>
    <mergeCell ref="F217:H217"/>
    <mergeCell ref="B218:E218"/>
    <mergeCell ref="F218:H218"/>
    <mergeCell ref="A192:H192"/>
    <mergeCell ref="A193:B193"/>
    <mergeCell ref="A194:B194"/>
    <mergeCell ref="A195:B195"/>
    <mergeCell ref="A201:H201"/>
    <mergeCell ref="A202:B202"/>
    <mergeCell ref="A203:B203"/>
    <mergeCell ref="A204:B204"/>
    <mergeCell ref="B211:H211"/>
    <mergeCell ref="B215:H215"/>
    <mergeCell ref="B214:H214"/>
    <mergeCell ref="B213:H213"/>
    <mergeCell ref="A205:H205"/>
    <mergeCell ref="A206:B206"/>
    <mergeCell ref="A207:B207"/>
    <mergeCell ref="A208:B208"/>
    <mergeCell ref="D208:H208"/>
  </mergeCells>
  <dataValidations count="7">
    <dataValidation type="list" allowBlank="1" showInputMessage="1" showErrorMessage="1" sqref="G6:H6" xr:uid="{00000000-0002-0000-0000-000000000000}">
      <formula1>"Mr. Suraj Khare,Miss Rupali, Miss Vinaya"</formula1>
    </dataValidation>
    <dataValidation type="list" allowBlank="1" showInputMessage="1" showErrorMessage="1" sqref="G26:H26" xr:uid="{00000000-0002-0000-0000-000001000000}">
      <formula1>"Middle,Upper"</formula1>
    </dataValidation>
    <dataValidation type="list" allowBlank="1" showInputMessage="1" showErrorMessage="1" sqref="C97" xr:uid="{00000000-0002-0000-0000-000002000000}">
      <formula1>"300000,350000,400000,500000,600000,700000,800000,900000,1000000,1200000,1400000,1500000,1600000"</formula1>
    </dataValidation>
    <dataValidation type="list" allowBlank="1" showInputMessage="1" showErrorMessage="1" sqref="F114" xr:uid="{00000000-0002-0000-0000-000003000000}">
      <formula1>"Fungible area,Balcony Area,Chajja Area,Cornice Area,AP Area,WS Area"</formula1>
    </dataValidation>
    <dataValidation type="list" allowBlank="1" showInputMessage="1" showErrorMessage="1" sqref="C27:D27" xr:uid="{00000000-0002-0000-0000-000004000000}">
      <formula1>"Bitumen,Concrete"</formula1>
    </dataValidation>
    <dataValidation type="list" allowBlank="1" showInputMessage="1" showErrorMessage="1" sqref="C49:H49 G35:H35" xr:uid="{00000000-0002-0000-0000-000005000000}">
      <formula1>"Yes,No"</formula1>
    </dataValidation>
    <dataValidation type="list" allowBlank="1" showInputMessage="1" showErrorMessage="1" sqref="C114" xr:uid="{00000000-0002-0000-0000-000006000000}">
      <formula1>"Sale /         Rehab /           PAP,Sale / Mhada,Sale / Landowner"</formula1>
    </dataValidation>
  </dataValidations>
  <hyperlinks>
    <hyperlink ref="C23" r:id="rId1" xr:uid="{00000000-0004-0000-0000-000000000000}"/>
    <hyperlink ref="I24" display="https://www.godrejproperties.com/landing-page/mumbai/residential/godrej-skyshore/?utm_source=google_search&amp;utm_medium=cpc&amp;campid=115846&amp;utm_campaign=115846_Google_Search_MMR_Skyshore_Versova_Brand_Exact_Q1_16July%2725&amp;utm_adgroup=Godrej%20-%20Skyshore&amp;gad" xr:uid="{00000000-0004-0000-0000-000001000000}"/>
  </hyperlinks>
  <printOptions horizontalCentered="1"/>
  <pageMargins left="0.27559055118110237" right="0.27559055118110237" top="0.70866141732283472" bottom="0.47244094488188981" header="0.15748031496062992" footer="0.15748031496062992"/>
  <pageSetup paperSize="9" scale="69" fitToHeight="0" orientation="portrait" r:id="rId2"/>
  <headerFooter>
    <oddHeader>&amp;C&amp;25&amp;G</oddHeader>
    <oddFooter>&amp;L&amp;"Times New Roman,Bold"&amp;16Ref No: &amp;F&amp;R&amp;"Times New Roman,Bold"&amp;16&amp;P</oddFooter>
  </headerFooter>
  <rowBreaks count="3" manualBreakCount="3">
    <brk id="218" max="7" man="1"/>
    <brk id="259" max="7" man="1"/>
    <brk id="305" max="7"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3:K56"/>
  <sheetViews>
    <sheetView zoomScale="70" zoomScaleNormal="70" workbookViewId="0">
      <selection activeCell="A3" sqref="A3:XFD18"/>
    </sheetView>
  </sheetViews>
  <sheetFormatPr defaultRowHeight="14.4" x14ac:dyDescent="0.3"/>
  <cols>
    <col min="1" max="1" width="23" customWidth="1"/>
    <col min="2" max="2" width="25.6640625" customWidth="1"/>
    <col min="3" max="3" width="17.6640625" customWidth="1"/>
    <col min="4" max="4" width="16" bestFit="1" customWidth="1"/>
    <col min="5" max="9" width="25.6640625" customWidth="1"/>
  </cols>
  <sheetData>
    <row r="3" spans="1:11" s="1" customFormat="1" ht="21.6" thickBot="1" x14ac:dyDescent="0.35">
      <c r="A3" s="100" t="s">
        <v>64</v>
      </c>
      <c r="B3" s="100"/>
      <c r="C3" s="100"/>
      <c r="D3" s="100"/>
      <c r="E3" s="100"/>
      <c r="F3" s="100"/>
      <c r="G3" s="100"/>
      <c r="H3" s="100"/>
      <c r="I3" s="100"/>
    </row>
    <row r="4" spans="1:11" s="1" customFormat="1" ht="20.25" customHeight="1" x14ac:dyDescent="0.4">
      <c r="A4" s="173">
        <v>1</v>
      </c>
      <c r="B4" s="173"/>
      <c r="C4" s="173"/>
      <c r="D4" s="174" t="s">
        <v>4</v>
      </c>
      <c r="E4" s="30" t="s">
        <v>110</v>
      </c>
      <c r="F4" s="102" t="s">
        <v>97</v>
      </c>
      <c r="G4" s="102"/>
      <c r="H4" s="30" t="s">
        <v>111</v>
      </c>
      <c r="I4" s="30" t="s">
        <v>112</v>
      </c>
      <c r="J4" s="16" t="str">
        <f ca="1">(IF(F7&gt;99%,"All work completed. Please provide OC.",IF(F7&gt;89.8%,"Plinth, RCC, Brick, Plaster, Flooring, Wooden, Plumbing, Electrification, etc., work Completed. Finishing work is in process.",IF(F7&lt;94%,(IF(C7=0,"Work not yet Started.",IF(E7=25%,"Piling work in process",IF(E7=50%,"Excavation work in process",IF(E7=100%,"Excavation work Completed. ","0")))&amp;(IF(C8=0%,"",IF(C8=K9,"Footing work is process",IF(C8=K10,"Footing work Completed",IF(C8=K11,"1st Basement Completed",IF(C8=K12,"1st &amp; 2nd Basement Completed",IF(C8=K13,"1st to 3rd Basement Completed",IF(C8=K14,"1st to 4th Basement Completed",IF(C8=K15,"Plinth work is process",IF(C8=K16,"Plinth work completed","0")))))))))))&amp;(IF(C9=(F5+H5+I5),", RCC Slab",IF(C9&gt;0,", RCC upto "&amp;C9&amp;" Slab",""))&amp;(IF(C10=I5,", Brickwork",IF(C10&gt;0,", Brickwork upto "&amp;C10&amp;" Floor",""))&amp;(IF(C11=I5,", Internal Plaster",IF(C11&gt;0,", Internal Plaster upto "&amp;C11&amp;" Floor",""))&amp;(IF(C12=I5,", External Plaster",IF(C12&gt;0,", External Plaster upto "&amp;C12&amp;" Floor",""))&amp;(IF(C13=I5,", External Plumbing, Elevation and Waterproofing",IF(C13&gt;0,", External Plumbing, Elevation and Waterproofing upto "&amp;C13&amp;" Floor",""))&amp;(IF(C14=I5,", Flooring &amp; Fitting",IF(C14&gt;0,", Flooring &amp; Fitting upto "&amp;C14&amp;" Floor",""))&amp;(IF(C15=I5,", Wooden Work",IF(C15&gt;0,", Wooden Work upto "&amp;C15&amp;" Floor",""))&amp;(IF(C16=I5,", Electrical &amp; Sanitary fittings",IF(C16&gt;0,", Electrical &amp; Sanitary fittings upto "&amp;C16&amp;" Floor",""))&amp;(IF(C17&gt;0,", Finishing upto "&amp;C17&amp;" Floor","")&amp;(IF(C9&gt;0.5," Completed",""))))))))))))))))</f>
        <v>Excavation work Completed. Plinth work completed</v>
      </c>
      <c r="K4" s="18"/>
    </row>
    <row r="5" spans="1:11" s="1" customFormat="1" ht="21" x14ac:dyDescent="0.4">
      <c r="A5" s="173"/>
      <c r="B5" s="173"/>
      <c r="C5" s="173"/>
      <c r="D5" s="174"/>
      <c r="E5" s="30">
        <v>3</v>
      </c>
      <c r="F5" s="102">
        <v>1</v>
      </c>
      <c r="G5" s="102"/>
      <c r="H5" s="30">
        <v>0</v>
      </c>
      <c r="I5" s="30">
        <f ca="1">--TRIM(RIGHT(SUBSTITUTE(LEFT(A4,_xlfn.AGGREGATE(16,6,FIND({0,1,2,3,4,5,6,7,8,9},A4,ROW(INDIRECT("1:"&amp;LEN(A4)))),1))," ",REPT(" ",LEN(A4))),LEN(A4)))</f>
        <v>1</v>
      </c>
      <c r="J5" s="17" t="s">
        <v>116</v>
      </c>
      <c r="K5" s="18"/>
    </row>
    <row r="6" spans="1:11" s="1" customFormat="1" ht="20.25" customHeight="1" x14ac:dyDescent="0.4">
      <c r="A6" s="101" t="s">
        <v>114</v>
      </c>
      <c r="B6" s="101"/>
      <c r="C6" s="101" t="s">
        <v>124</v>
      </c>
      <c r="D6" s="101"/>
      <c r="E6" s="28" t="s">
        <v>125</v>
      </c>
      <c r="F6" s="101" t="s">
        <v>115</v>
      </c>
      <c r="G6" s="101"/>
      <c r="H6" s="29" t="s">
        <v>113</v>
      </c>
      <c r="I6" s="29"/>
      <c r="J6" s="20" t="s">
        <v>126</v>
      </c>
      <c r="K6" s="19">
        <f ca="1">I5*25%</f>
        <v>0.25</v>
      </c>
    </row>
    <row r="7" spans="1:11" s="1" customFormat="1" ht="20.25" customHeight="1" x14ac:dyDescent="0.4">
      <c r="A7" s="104" t="s">
        <v>127</v>
      </c>
      <c r="B7" s="104"/>
      <c r="C7" s="102">
        <f ca="1">K8</f>
        <v>1</v>
      </c>
      <c r="D7" s="102"/>
      <c r="E7" s="5">
        <f ca="1">((100/I5)*C7)/100</f>
        <v>1</v>
      </c>
      <c r="F7" s="104">
        <f ca="1">(((C7/I5*5)+(C8/I5*20)+(25/(F5+H5+I5)*C9)+(5/(I5)*C10)+(2.5/(I5)*C11)+(2.5/(I5)*C12)+(5/I5*C13)+(10/I5*C14)+(2.5/I5*C15)+(2.5/I5*C16)+(10/I5*C17)+(10/I5*C18))/100)</f>
        <v>0.25</v>
      </c>
      <c r="G7" s="104"/>
      <c r="H7" s="104" t="str">
        <f ca="1">J4</f>
        <v>Excavation work Completed. Plinth work completed</v>
      </c>
      <c r="I7" s="104"/>
      <c r="J7" s="20" t="s">
        <v>117</v>
      </c>
      <c r="K7" s="24">
        <f ca="1">I5*50%</f>
        <v>0.5</v>
      </c>
    </row>
    <row r="8" spans="1:11" s="1" customFormat="1" ht="21" x14ac:dyDescent="0.4">
      <c r="A8" s="104" t="s">
        <v>98</v>
      </c>
      <c r="B8" s="104"/>
      <c r="C8" s="175">
        <f ca="1">K16</f>
        <v>1</v>
      </c>
      <c r="D8" s="102"/>
      <c r="E8" s="5">
        <f ca="1">((100/I5)*C8)/100</f>
        <v>1</v>
      </c>
      <c r="F8" s="104"/>
      <c r="G8" s="104"/>
      <c r="H8" s="104"/>
      <c r="I8" s="104"/>
      <c r="J8" s="20" t="s">
        <v>118</v>
      </c>
      <c r="K8" s="24">
        <f ca="1">I5</f>
        <v>1</v>
      </c>
    </row>
    <row r="9" spans="1:11" s="1" customFormat="1" ht="21" customHeight="1" x14ac:dyDescent="0.4">
      <c r="A9" s="104" t="s">
        <v>128</v>
      </c>
      <c r="B9" s="104"/>
      <c r="C9" s="102">
        <v>0</v>
      </c>
      <c r="D9" s="102"/>
      <c r="E9" s="5">
        <f ca="1">((100/(F5+H5+I5))*C9)/100</f>
        <v>0</v>
      </c>
      <c r="F9" s="104"/>
      <c r="G9" s="104"/>
      <c r="H9" s="104"/>
      <c r="I9" s="104"/>
      <c r="J9" s="20" t="s">
        <v>119</v>
      </c>
      <c r="K9" s="25">
        <f ca="1">(IF(E5&gt;1,(I5/(E5+2)),I5*0.2))</f>
        <v>0.2</v>
      </c>
    </row>
    <row r="10" spans="1:11" s="1" customFormat="1" ht="21" customHeight="1" x14ac:dyDescent="0.4">
      <c r="A10" s="104" t="s">
        <v>129</v>
      </c>
      <c r="B10" s="104"/>
      <c r="C10" s="102">
        <v>0</v>
      </c>
      <c r="D10" s="102"/>
      <c r="E10" s="5">
        <f ca="1">((100/I5)*C10)/100</f>
        <v>0</v>
      </c>
      <c r="F10" s="104"/>
      <c r="G10" s="104"/>
      <c r="H10" s="104"/>
      <c r="I10" s="104"/>
      <c r="J10" s="20" t="s">
        <v>120</v>
      </c>
      <c r="K10" s="25">
        <f ca="1">(IF(E5&gt;1,(I5/(E5+2)+K9),I5*0.2+K9))</f>
        <v>0.4</v>
      </c>
    </row>
    <row r="11" spans="1:11" s="1" customFormat="1" ht="21" customHeight="1" x14ac:dyDescent="0.4">
      <c r="A11" s="108" t="s">
        <v>130</v>
      </c>
      <c r="B11" s="109"/>
      <c r="C11" s="102">
        <v>0</v>
      </c>
      <c r="D11" s="102"/>
      <c r="E11" s="5">
        <f ca="1">((100/I5)*C11)/100</f>
        <v>0</v>
      </c>
      <c r="F11" s="104"/>
      <c r="G11" s="104"/>
      <c r="H11" s="104"/>
      <c r="I11" s="104"/>
      <c r="J11" s="20" t="s">
        <v>131</v>
      </c>
      <c r="K11" s="25">
        <f ca="1">(IF(E5&gt;1,(I5/(E5+2)+K10),0))</f>
        <v>0.60000000000000009</v>
      </c>
    </row>
    <row r="12" spans="1:11" s="1" customFormat="1" ht="21" customHeight="1" x14ac:dyDescent="0.4">
      <c r="A12" s="108" t="s">
        <v>160</v>
      </c>
      <c r="B12" s="109"/>
      <c r="C12" s="102">
        <v>0</v>
      </c>
      <c r="D12" s="102"/>
      <c r="E12" s="5">
        <f ca="1">((100/I5)*C12)/100</f>
        <v>0</v>
      </c>
      <c r="F12" s="104"/>
      <c r="G12" s="104"/>
      <c r="H12" s="104"/>
      <c r="I12" s="104"/>
      <c r="J12" s="20" t="s">
        <v>132</v>
      </c>
      <c r="K12" s="25">
        <f ca="1">(IF(E5&gt;2,(I5/(E5+2)+K11),0))</f>
        <v>0.8</v>
      </c>
    </row>
    <row r="13" spans="1:11" s="1" customFormat="1" ht="57.75" customHeight="1" x14ac:dyDescent="0.4">
      <c r="A13" s="108" t="s">
        <v>157</v>
      </c>
      <c r="B13" s="109"/>
      <c r="C13" s="102">
        <v>0</v>
      </c>
      <c r="D13" s="102"/>
      <c r="E13" s="5">
        <f ca="1">((100/(I5))*C13)/100</f>
        <v>0</v>
      </c>
      <c r="F13" s="104"/>
      <c r="G13" s="104"/>
      <c r="H13" s="104"/>
      <c r="I13" s="104"/>
      <c r="J13" s="20" t="s">
        <v>134</v>
      </c>
      <c r="K13" s="26">
        <f>(IF(E5&gt;3,(I5/(E5+2)+K12),0))</f>
        <v>0</v>
      </c>
    </row>
    <row r="14" spans="1:11" s="1" customFormat="1" ht="21" x14ac:dyDescent="0.4">
      <c r="A14" s="104" t="s">
        <v>133</v>
      </c>
      <c r="B14" s="104"/>
      <c r="C14" s="102">
        <v>0</v>
      </c>
      <c r="D14" s="102"/>
      <c r="E14" s="5">
        <f ca="1">((100/(I5))*C14)/100</f>
        <v>0</v>
      </c>
      <c r="F14" s="104"/>
      <c r="G14" s="104"/>
      <c r="H14" s="104"/>
      <c r="I14" s="104"/>
      <c r="J14" s="20" t="s">
        <v>135</v>
      </c>
      <c r="K14" s="25">
        <f>(IF(E5&gt;4,(I5/(E5+2)+K13),0))</f>
        <v>0</v>
      </c>
    </row>
    <row r="15" spans="1:11" s="1" customFormat="1" ht="21" customHeight="1" x14ac:dyDescent="0.4">
      <c r="A15" s="104" t="s">
        <v>159</v>
      </c>
      <c r="B15" s="104"/>
      <c r="C15" s="102">
        <v>0</v>
      </c>
      <c r="D15" s="102"/>
      <c r="E15" s="5">
        <f ca="1">((100/I5)*C15)/100</f>
        <v>0</v>
      </c>
      <c r="F15" s="104"/>
      <c r="G15" s="104"/>
      <c r="H15" s="104"/>
      <c r="I15" s="104"/>
      <c r="J15" s="20" t="s">
        <v>121</v>
      </c>
      <c r="K15" s="25">
        <f>(IF(E5=1,(I5/(E5+3)+K10),IF(E5=0,(I5*0.3+K10),IF(E5&gt;1,0))))</f>
        <v>0</v>
      </c>
    </row>
    <row r="16" spans="1:11" s="1" customFormat="1" ht="21.6" thickBot="1" x14ac:dyDescent="0.45">
      <c r="A16" s="104" t="s">
        <v>158</v>
      </c>
      <c r="B16" s="104"/>
      <c r="C16" s="102">
        <v>0</v>
      </c>
      <c r="D16" s="102"/>
      <c r="E16" s="5">
        <f ca="1">((100/I5)*C16)/100</f>
        <v>0</v>
      </c>
      <c r="F16" s="104"/>
      <c r="G16" s="104"/>
      <c r="H16" s="104"/>
      <c r="I16" s="104"/>
      <c r="J16" s="22" t="s">
        <v>122</v>
      </c>
      <c r="K16" s="27">
        <f ca="1">(IF(E5&gt;1.5,(I5/(E5+2)+K10+MAX(0,K11-K10)+MAX(0,K12-K11)+MAX(0,K13-K12)+MAX(0,K14-K13)+MAX(0,K15-K14)),IF(E5=1,(I5/(E5+3)+K15),IF(E5=0,I5*0.3+K15))))</f>
        <v>1</v>
      </c>
    </row>
    <row r="17" spans="1:9" s="1" customFormat="1" ht="21" x14ac:dyDescent="0.3">
      <c r="A17" s="104" t="s">
        <v>136</v>
      </c>
      <c r="B17" s="104"/>
      <c r="C17" s="102">
        <v>0</v>
      </c>
      <c r="D17" s="102"/>
      <c r="E17" s="5">
        <f ca="1">((100/(I5))*C17)/100</f>
        <v>0</v>
      </c>
      <c r="F17" s="104"/>
      <c r="G17" s="104"/>
      <c r="H17" s="104"/>
      <c r="I17" s="104"/>
    </row>
    <row r="18" spans="1:9" s="1" customFormat="1" ht="21" x14ac:dyDescent="0.3">
      <c r="A18" s="104" t="s">
        <v>137</v>
      </c>
      <c r="B18" s="104"/>
      <c r="C18" s="102">
        <v>0</v>
      </c>
      <c r="D18" s="102"/>
      <c r="E18" s="5">
        <f ca="1">((100/(I5))*C18)/100</f>
        <v>0</v>
      </c>
      <c r="F18" s="104"/>
      <c r="G18" s="104"/>
      <c r="H18" s="104"/>
      <c r="I18" s="104"/>
    </row>
    <row r="23" spans="1:9" x14ac:dyDescent="0.3">
      <c r="B23" s="176" t="s">
        <v>161</v>
      </c>
      <c r="C23" s="176"/>
      <c r="D23" s="176"/>
      <c r="E23" s="176"/>
      <c r="F23" s="176"/>
      <c r="G23" s="176"/>
    </row>
    <row r="24" spans="1:9" ht="14.4" customHeight="1" x14ac:dyDescent="0.3">
      <c r="B24" s="179" t="s">
        <v>162</v>
      </c>
      <c r="C24" s="179" t="s">
        <v>163</v>
      </c>
      <c r="D24" s="182" t="s">
        <v>164</v>
      </c>
      <c r="E24" s="183" t="s">
        <v>165</v>
      </c>
      <c r="F24" s="180" t="s">
        <v>166</v>
      </c>
      <c r="G24" s="179" t="s">
        <v>167</v>
      </c>
    </row>
    <row r="25" spans="1:9" x14ac:dyDescent="0.3">
      <c r="B25" s="179"/>
      <c r="C25" s="179"/>
      <c r="D25" s="182"/>
      <c r="E25" s="183"/>
      <c r="F25" s="180"/>
      <c r="G25" s="179"/>
    </row>
    <row r="26" spans="1:9" x14ac:dyDescent="0.3">
      <c r="B26" s="35" t="s">
        <v>168</v>
      </c>
      <c r="C26" s="36">
        <v>10</v>
      </c>
      <c r="D26" s="36">
        <v>1</v>
      </c>
      <c r="E26" s="37"/>
      <c r="F26" s="38">
        <f>((E26/D26)*0.05)*100</f>
        <v>0</v>
      </c>
      <c r="G26" s="38">
        <f t="shared" ref="G26:G37" si="0">((E26/D26)*(C26/100))*100</f>
        <v>0</v>
      </c>
    </row>
    <row r="27" spans="1:9" x14ac:dyDescent="0.3">
      <c r="B27" s="35" t="s">
        <v>169</v>
      </c>
      <c r="C27" s="37">
        <v>10</v>
      </c>
      <c r="D27" s="37">
        <v>1</v>
      </c>
      <c r="E27" s="37"/>
      <c r="F27" s="38">
        <f>((E27/D27)*0.05)*100</f>
        <v>0</v>
      </c>
      <c r="G27" s="38">
        <f t="shared" si="0"/>
        <v>0</v>
      </c>
    </row>
    <row r="28" spans="1:9" x14ac:dyDescent="0.3">
      <c r="B28" s="35" t="s">
        <v>170</v>
      </c>
      <c r="C28" s="37">
        <v>15</v>
      </c>
      <c r="D28" s="37">
        <v>1</v>
      </c>
      <c r="E28" s="37"/>
      <c r="F28" s="38">
        <f>((E28/D28)*0.15)*100</f>
        <v>0</v>
      </c>
      <c r="G28" s="38">
        <f t="shared" si="0"/>
        <v>0</v>
      </c>
    </row>
    <row r="29" spans="1:9" x14ac:dyDescent="0.3">
      <c r="B29" s="39" t="s">
        <v>171</v>
      </c>
      <c r="C29" s="37">
        <v>25</v>
      </c>
      <c r="D29" s="37">
        <v>40</v>
      </c>
      <c r="E29" s="37"/>
      <c r="F29" s="38">
        <f>((E29/D29)*0.25)*100</f>
        <v>0</v>
      </c>
      <c r="G29" s="38">
        <f t="shared" si="0"/>
        <v>0</v>
      </c>
    </row>
    <row r="30" spans="1:9" x14ac:dyDescent="0.3">
      <c r="B30" s="39" t="s">
        <v>172</v>
      </c>
      <c r="C30" s="37">
        <v>5</v>
      </c>
      <c r="D30" s="37">
        <v>39</v>
      </c>
      <c r="E30" s="37"/>
      <c r="F30" s="38">
        <f>((E30/D30)*0.05)*100</f>
        <v>0</v>
      </c>
      <c r="G30" s="38">
        <f t="shared" si="0"/>
        <v>0</v>
      </c>
    </row>
    <row r="31" spans="1:9" ht="28.8" x14ac:dyDescent="0.3">
      <c r="B31" s="39" t="s">
        <v>173</v>
      </c>
      <c r="C31" s="37">
        <v>2.5</v>
      </c>
      <c r="D31" s="37">
        <v>39</v>
      </c>
      <c r="E31" s="37"/>
      <c r="F31" s="38">
        <f>((E31/D31)*0.025)*100</f>
        <v>0</v>
      </c>
      <c r="G31" s="38">
        <f t="shared" si="0"/>
        <v>0</v>
      </c>
    </row>
    <row r="32" spans="1:9" ht="28.8" x14ac:dyDescent="0.3">
      <c r="B32" s="39" t="s">
        <v>174</v>
      </c>
      <c r="C32" s="37">
        <v>2.5</v>
      </c>
      <c r="D32" s="37">
        <v>39</v>
      </c>
      <c r="E32" s="37"/>
      <c r="F32" s="38">
        <f>((E32/D32)*0.025)*100</f>
        <v>0</v>
      </c>
      <c r="G32" s="38">
        <f t="shared" si="0"/>
        <v>0</v>
      </c>
    </row>
    <row r="33" spans="1:7" ht="43.2" x14ac:dyDescent="0.3">
      <c r="B33" s="40" t="s">
        <v>175</v>
      </c>
      <c r="C33" s="37">
        <v>5</v>
      </c>
      <c r="D33" s="37">
        <v>39</v>
      </c>
      <c r="E33" s="37"/>
      <c r="F33" s="38">
        <f>((E33/D33)*0.05)*100</f>
        <v>0</v>
      </c>
      <c r="G33" s="38">
        <f t="shared" si="0"/>
        <v>0</v>
      </c>
    </row>
    <row r="34" spans="1:7" ht="28.8" x14ac:dyDescent="0.3">
      <c r="B34" s="40" t="s">
        <v>176</v>
      </c>
      <c r="C34" s="37">
        <v>5</v>
      </c>
      <c r="D34" s="37">
        <v>39</v>
      </c>
      <c r="E34" s="37"/>
      <c r="F34" s="38">
        <f>((E34/D34)*0.1)*100</f>
        <v>0</v>
      </c>
      <c r="G34" s="38">
        <f t="shared" si="0"/>
        <v>0</v>
      </c>
    </row>
    <row r="35" spans="1:7" ht="28.8" x14ac:dyDescent="0.3">
      <c r="B35" s="40" t="s">
        <v>177</v>
      </c>
      <c r="C35" s="37">
        <v>5</v>
      </c>
      <c r="D35" s="37">
        <v>39</v>
      </c>
      <c r="E35" s="37"/>
      <c r="F35" s="38">
        <f>((E35/D35)*0.05)*100</f>
        <v>0</v>
      </c>
      <c r="G35" s="38">
        <f t="shared" si="0"/>
        <v>0</v>
      </c>
    </row>
    <row r="36" spans="1:7" ht="43.2" x14ac:dyDescent="0.3">
      <c r="B36" s="40" t="s">
        <v>178</v>
      </c>
      <c r="C36" s="37">
        <v>10</v>
      </c>
      <c r="D36" s="37">
        <v>39</v>
      </c>
      <c r="E36" s="37"/>
      <c r="F36" s="38">
        <f>((E36/D36)*0.1)*100</f>
        <v>0</v>
      </c>
      <c r="G36" s="38">
        <f t="shared" si="0"/>
        <v>0</v>
      </c>
    </row>
    <row r="37" spans="1:7" ht="43.2" x14ac:dyDescent="0.3">
      <c r="B37" s="40" t="s">
        <v>179</v>
      </c>
      <c r="C37" s="37">
        <v>5</v>
      </c>
      <c r="D37" s="37">
        <v>39</v>
      </c>
      <c r="E37" s="37"/>
      <c r="F37" s="38">
        <f>((E37/D37)*0.1)*100</f>
        <v>0</v>
      </c>
      <c r="G37" s="38">
        <f t="shared" si="0"/>
        <v>0</v>
      </c>
    </row>
    <row r="38" spans="1:7" ht="15.6" x14ac:dyDescent="0.3">
      <c r="B38" s="41" t="s">
        <v>180</v>
      </c>
      <c r="C38" s="42">
        <f>SUM(C26:C37)</f>
        <v>100</v>
      </c>
      <c r="D38" s="41"/>
      <c r="E38" s="41"/>
      <c r="F38" s="42">
        <f>SUM(F26:F37)</f>
        <v>0</v>
      </c>
      <c r="G38" s="42">
        <f>SUM(G26:G37)</f>
        <v>0</v>
      </c>
    </row>
    <row r="39" spans="1:7" x14ac:dyDescent="0.3">
      <c r="B39" s="180" t="s">
        <v>181</v>
      </c>
      <c r="C39" s="180"/>
      <c r="D39" s="180"/>
      <c r="E39" s="180"/>
      <c r="F39" s="180"/>
      <c r="G39" s="180"/>
    </row>
    <row r="40" spans="1:7" x14ac:dyDescent="0.3">
      <c r="B40" s="181" t="s">
        <v>182</v>
      </c>
      <c r="C40" s="181"/>
      <c r="D40" s="181"/>
      <c r="E40" s="181" t="s">
        <v>183</v>
      </c>
      <c r="F40" s="181"/>
      <c r="G40" s="181"/>
    </row>
    <row r="41" spans="1:7" x14ac:dyDescent="0.3">
      <c r="B41" s="177" t="s">
        <v>184</v>
      </c>
      <c r="C41" s="177"/>
      <c r="D41" s="177"/>
      <c r="E41" s="177" t="s">
        <v>185</v>
      </c>
      <c r="F41" s="177"/>
      <c r="G41" s="177"/>
    </row>
    <row r="42" spans="1:7" x14ac:dyDescent="0.3">
      <c r="B42" s="177" t="s">
        <v>186</v>
      </c>
      <c r="C42" s="177"/>
      <c r="D42" s="177"/>
      <c r="E42" s="177" t="s">
        <v>187</v>
      </c>
      <c r="F42" s="177"/>
      <c r="G42" s="177"/>
    </row>
    <row r="43" spans="1:7" x14ac:dyDescent="0.3">
      <c r="B43" s="178" t="s">
        <v>188</v>
      </c>
      <c r="C43" s="178"/>
      <c r="D43" s="178"/>
      <c r="E43" s="178" t="s">
        <v>189</v>
      </c>
      <c r="F43" s="178"/>
      <c r="G43" s="178"/>
    </row>
    <row r="45" spans="1:7" ht="15" thickBot="1" x14ac:dyDescent="0.35"/>
    <row r="46" spans="1:7" ht="16.8" thickTop="1" thickBot="1" x14ac:dyDescent="0.35">
      <c r="A46" s="43" t="s">
        <v>190</v>
      </c>
      <c r="B46" s="43" t="s">
        <v>162</v>
      </c>
      <c r="C46" s="44" t="s">
        <v>191</v>
      </c>
      <c r="D46" s="44" t="s">
        <v>192</v>
      </c>
      <c r="E46" s="44" t="s">
        <v>193</v>
      </c>
    </row>
    <row r="47" spans="1:7" ht="30" thickTop="1" thickBot="1" x14ac:dyDescent="0.35">
      <c r="A47" s="45">
        <v>1</v>
      </c>
      <c r="B47" s="46" t="s">
        <v>194</v>
      </c>
      <c r="C47" s="47">
        <v>0</v>
      </c>
      <c r="D47" s="48">
        <v>0.1</v>
      </c>
      <c r="E47" s="47">
        <v>0.1</v>
      </c>
    </row>
    <row r="48" spans="1:7" ht="15.6" thickTop="1" thickBot="1" x14ac:dyDescent="0.35">
      <c r="A48" s="45">
        <v>2</v>
      </c>
      <c r="B48" s="46" t="s">
        <v>195</v>
      </c>
      <c r="C48" s="47" t="s">
        <v>196</v>
      </c>
      <c r="D48" s="48" t="s">
        <v>197</v>
      </c>
      <c r="E48" s="47">
        <v>0.3</v>
      </c>
    </row>
    <row r="49" spans="1:5" ht="58.8" thickTop="1" thickBot="1" x14ac:dyDescent="0.35">
      <c r="A49" s="45">
        <v>3</v>
      </c>
      <c r="B49" s="46" t="s">
        <v>198</v>
      </c>
      <c r="C49" s="47" t="s">
        <v>199</v>
      </c>
      <c r="D49" s="48" t="s">
        <v>200</v>
      </c>
      <c r="E49" s="47">
        <v>0.45</v>
      </c>
    </row>
    <row r="50" spans="1:5" ht="73.2" thickTop="1" thickBot="1" x14ac:dyDescent="0.35">
      <c r="A50" s="45">
        <v>4</v>
      </c>
      <c r="B50" s="46" t="s">
        <v>201</v>
      </c>
      <c r="C50" s="47" t="s">
        <v>202</v>
      </c>
      <c r="D50" s="48" t="s">
        <v>203</v>
      </c>
      <c r="E50" s="47">
        <v>0.7</v>
      </c>
    </row>
    <row r="51" spans="1:5" ht="58.8" thickTop="1" thickBot="1" x14ac:dyDescent="0.35">
      <c r="A51" s="45">
        <v>5</v>
      </c>
      <c r="B51" s="46" t="s">
        <v>204</v>
      </c>
      <c r="C51" s="47" t="s">
        <v>205</v>
      </c>
      <c r="D51" s="48" t="s">
        <v>206</v>
      </c>
      <c r="E51" s="47">
        <v>0.75</v>
      </c>
    </row>
    <row r="52" spans="1:5" ht="73.2" thickTop="1" thickBot="1" x14ac:dyDescent="0.35">
      <c r="A52" s="45">
        <v>6</v>
      </c>
      <c r="B52" s="46" t="s">
        <v>207</v>
      </c>
      <c r="C52" s="47" t="s">
        <v>208</v>
      </c>
      <c r="D52" s="48" t="s">
        <v>209</v>
      </c>
      <c r="E52" s="47">
        <v>0.8</v>
      </c>
    </row>
    <row r="53" spans="1:5" ht="102" thickTop="1" thickBot="1" x14ac:dyDescent="0.35">
      <c r="A53" s="45">
        <v>7</v>
      </c>
      <c r="B53" s="46" t="s">
        <v>210</v>
      </c>
      <c r="C53" s="47" t="s">
        <v>211</v>
      </c>
      <c r="D53" s="48" t="s">
        <v>212</v>
      </c>
      <c r="E53" s="47">
        <v>0.85</v>
      </c>
    </row>
    <row r="54" spans="1:5" ht="174" thickTop="1" thickBot="1" x14ac:dyDescent="0.35">
      <c r="A54" s="45">
        <v>8</v>
      </c>
      <c r="B54" s="46" t="s">
        <v>213</v>
      </c>
      <c r="C54" s="47" t="s">
        <v>214</v>
      </c>
      <c r="D54" s="48" t="s">
        <v>215</v>
      </c>
      <c r="E54" s="47">
        <v>0.95</v>
      </c>
    </row>
    <row r="55" spans="1:5" ht="87.6" thickTop="1" thickBot="1" x14ac:dyDescent="0.35">
      <c r="A55" s="45">
        <v>9</v>
      </c>
      <c r="B55" s="46" t="s">
        <v>216</v>
      </c>
      <c r="C55" s="47" t="s">
        <v>217</v>
      </c>
      <c r="D55" s="48" t="s">
        <v>218</v>
      </c>
      <c r="E55" s="47">
        <v>1</v>
      </c>
    </row>
    <row r="56" spans="1:5" ht="15" thickTop="1" x14ac:dyDescent="0.3"/>
  </sheetData>
  <mergeCells count="50">
    <mergeCell ref="B42:D42"/>
    <mergeCell ref="E42:G42"/>
    <mergeCell ref="B43:D43"/>
    <mergeCell ref="E43:G43"/>
    <mergeCell ref="G24:G25"/>
    <mergeCell ref="B39:G39"/>
    <mergeCell ref="B40:D40"/>
    <mergeCell ref="E40:G40"/>
    <mergeCell ref="B41:D41"/>
    <mergeCell ref="E41:G41"/>
    <mergeCell ref="B24:B25"/>
    <mergeCell ref="C24:C25"/>
    <mergeCell ref="D24:D25"/>
    <mergeCell ref="E24:E25"/>
    <mergeCell ref="F24:F25"/>
    <mergeCell ref="A17:B17"/>
    <mergeCell ref="C17:D17"/>
    <mergeCell ref="A18:B18"/>
    <mergeCell ref="C18:D18"/>
    <mergeCell ref="B23:G23"/>
    <mergeCell ref="A14:B14"/>
    <mergeCell ref="C14:D14"/>
    <mergeCell ref="A15:B15"/>
    <mergeCell ref="C15:D15"/>
    <mergeCell ref="A16:B16"/>
    <mergeCell ref="C16:D16"/>
    <mergeCell ref="A7:B7"/>
    <mergeCell ref="C7:D7"/>
    <mergeCell ref="F7:G18"/>
    <mergeCell ref="H7:I18"/>
    <mergeCell ref="A8:B8"/>
    <mergeCell ref="C8:D8"/>
    <mergeCell ref="A9:B9"/>
    <mergeCell ref="C9:D9"/>
    <mergeCell ref="A10:B10"/>
    <mergeCell ref="C10:D10"/>
    <mergeCell ref="A11:B11"/>
    <mergeCell ref="C11:D11"/>
    <mergeCell ref="A12:B12"/>
    <mergeCell ref="C12:D12"/>
    <mergeCell ref="A13:B13"/>
    <mergeCell ref="C13:D13"/>
    <mergeCell ref="A6:B6"/>
    <mergeCell ref="C6:D6"/>
    <mergeCell ref="F6:G6"/>
    <mergeCell ref="A3:I3"/>
    <mergeCell ref="A4:C5"/>
    <mergeCell ref="D4:D5"/>
    <mergeCell ref="F4:G4"/>
    <mergeCell ref="F5:G5"/>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B2:C35"/>
  <sheetViews>
    <sheetView topLeftCell="A25" workbookViewId="0">
      <selection activeCell="C37" sqref="C37"/>
    </sheetView>
  </sheetViews>
  <sheetFormatPr defaultRowHeight="14.4" x14ac:dyDescent="0.3"/>
  <cols>
    <col min="2" max="2" width="3" bestFit="1" customWidth="1"/>
    <col min="3" max="3" width="155.33203125" customWidth="1"/>
  </cols>
  <sheetData>
    <row r="2" spans="2:3" ht="28.8" x14ac:dyDescent="0.3">
      <c r="B2" s="37">
        <v>1</v>
      </c>
      <c r="C2" s="54" t="s">
        <v>234</v>
      </c>
    </row>
    <row r="3" spans="2:3" x14ac:dyDescent="0.3">
      <c r="B3" s="37">
        <v>2</v>
      </c>
      <c r="C3" s="55" t="s">
        <v>235</v>
      </c>
    </row>
    <row r="4" spans="2:3" x14ac:dyDescent="0.3">
      <c r="B4" s="37">
        <v>3</v>
      </c>
      <c r="C4" s="37" t="s">
        <v>236</v>
      </c>
    </row>
    <row r="5" spans="2:3" x14ac:dyDescent="0.3">
      <c r="B5" s="37">
        <v>4</v>
      </c>
      <c r="C5" s="55" t="s">
        <v>237</v>
      </c>
    </row>
    <row r="6" spans="2:3" x14ac:dyDescent="0.3">
      <c r="B6" s="37">
        <v>5</v>
      </c>
      <c r="C6" s="37" t="s">
        <v>238</v>
      </c>
    </row>
    <row r="7" spans="2:3" x14ac:dyDescent="0.3">
      <c r="B7" s="37">
        <v>6</v>
      </c>
      <c r="C7" s="55" t="s">
        <v>239</v>
      </c>
    </row>
    <row r="8" spans="2:3" ht="72" x14ac:dyDescent="0.3">
      <c r="B8" s="37">
        <v>7</v>
      </c>
      <c r="C8" s="55" t="s">
        <v>240</v>
      </c>
    </row>
    <row r="9" spans="2:3" x14ac:dyDescent="0.3">
      <c r="B9" s="37">
        <v>8</v>
      </c>
      <c r="C9" s="37" t="s">
        <v>241</v>
      </c>
    </row>
    <row r="10" spans="2:3" x14ac:dyDescent="0.3">
      <c r="B10" s="37">
        <v>9</v>
      </c>
      <c r="C10" s="37" t="s">
        <v>242</v>
      </c>
    </row>
    <row r="11" spans="2:3" x14ac:dyDescent="0.3">
      <c r="B11" s="37">
        <v>10</v>
      </c>
      <c r="C11" s="37" t="s">
        <v>243</v>
      </c>
    </row>
    <row r="12" spans="2:3" x14ac:dyDescent="0.3">
      <c r="B12" s="37">
        <v>11</v>
      </c>
      <c r="C12" s="37" t="s">
        <v>244</v>
      </c>
    </row>
    <row r="13" spans="2:3" x14ac:dyDescent="0.3">
      <c r="B13" s="37">
        <v>12</v>
      </c>
      <c r="C13" s="37" t="s">
        <v>245</v>
      </c>
    </row>
    <row r="14" spans="2:3" x14ac:dyDescent="0.3">
      <c r="B14" s="37">
        <v>13</v>
      </c>
      <c r="C14" s="37" t="s">
        <v>246</v>
      </c>
    </row>
    <row r="15" spans="2:3" x14ac:dyDescent="0.3">
      <c r="B15" s="37">
        <v>14</v>
      </c>
      <c r="C15" s="37" t="s">
        <v>236</v>
      </c>
    </row>
    <row r="16" spans="2:3" x14ac:dyDescent="0.3">
      <c r="B16" s="37">
        <v>15</v>
      </c>
      <c r="C16" s="37" t="s">
        <v>231</v>
      </c>
    </row>
    <row r="17" spans="2:3" x14ac:dyDescent="0.3">
      <c r="B17" s="56">
        <v>16</v>
      </c>
      <c r="C17" s="57" t="s">
        <v>247</v>
      </c>
    </row>
    <row r="18" spans="2:3" x14ac:dyDescent="0.3">
      <c r="B18" s="58">
        <v>17</v>
      </c>
      <c r="C18" s="57" t="s">
        <v>248</v>
      </c>
    </row>
    <row r="19" spans="2:3" x14ac:dyDescent="0.3">
      <c r="B19" s="59">
        <v>18</v>
      </c>
      <c r="C19" s="37" t="s">
        <v>249</v>
      </c>
    </row>
    <row r="20" spans="2:3" x14ac:dyDescent="0.3">
      <c r="B20" s="58">
        <v>19</v>
      </c>
      <c r="C20" s="37" t="s">
        <v>250</v>
      </c>
    </row>
    <row r="21" spans="2:3" x14ac:dyDescent="0.3">
      <c r="B21" s="37">
        <v>20</v>
      </c>
      <c r="C21" s="37" t="s">
        <v>251</v>
      </c>
    </row>
    <row r="22" spans="2:3" x14ac:dyDescent="0.3">
      <c r="B22" s="58">
        <v>21</v>
      </c>
      <c r="C22" s="37" t="s">
        <v>249</v>
      </c>
    </row>
    <row r="23" spans="2:3" s="61" customFormat="1" ht="28.8" x14ac:dyDescent="0.3">
      <c r="B23" s="60">
        <v>22</v>
      </c>
      <c r="C23" s="54" t="s">
        <v>252</v>
      </c>
    </row>
    <row r="24" spans="2:3" s="61" customFormat="1" ht="28.8" x14ac:dyDescent="0.3">
      <c r="B24" s="62">
        <v>23</v>
      </c>
      <c r="C24" s="54" t="s">
        <v>253</v>
      </c>
    </row>
    <row r="25" spans="2:3" x14ac:dyDescent="0.3">
      <c r="B25" s="37">
        <v>24</v>
      </c>
      <c r="C25" s="37" t="s">
        <v>254</v>
      </c>
    </row>
    <row r="26" spans="2:3" x14ac:dyDescent="0.3">
      <c r="B26" s="58">
        <v>25</v>
      </c>
      <c r="C26" s="37" t="s">
        <v>255</v>
      </c>
    </row>
    <row r="27" spans="2:3" x14ac:dyDescent="0.3">
      <c r="B27" s="62">
        <v>26</v>
      </c>
      <c r="C27" s="37" t="s">
        <v>256</v>
      </c>
    </row>
    <row r="28" spans="2:3" x14ac:dyDescent="0.3">
      <c r="B28" s="58">
        <v>27</v>
      </c>
      <c r="C28" s="37" t="s">
        <v>257</v>
      </c>
    </row>
    <row r="29" spans="2:3" ht="43.2" x14ac:dyDescent="0.3">
      <c r="B29" s="63">
        <v>28</v>
      </c>
      <c r="C29" s="55" t="s">
        <v>258</v>
      </c>
    </row>
    <row r="30" spans="2:3" x14ac:dyDescent="0.3">
      <c r="B30" s="62">
        <v>29</v>
      </c>
      <c r="C30" s="37" t="s">
        <v>259</v>
      </c>
    </row>
    <row r="31" spans="2:3" ht="28.8" x14ac:dyDescent="0.3">
      <c r="B31" s="62">
        <v>30</v>
      </c>
      <c r="C31" s="55" t="s">
        <v>287</v>
      </c>
    </row>
    <row r="32" spans="2:3" x14ac:dyDescent="0.3">
      <c r="B32" s="62">
        <v>31</v>
      </c>
      <c r="C32" s="37" t="s">
        <v>288</v>
      </c>
    </row>
    <row r="33" spans="2:3" x14ac:dyDescent="0.3">
      <c r="B33" s="62">
        <v>32</v>
      </c>
      <c r="C33" s="37" t="s">
        <v>289</v>
      </c>
    </row>
    <row r="34" spans="2:3" ht="28.8" x14ac:dyDescent="0.3">
      <c r="B34" s="62">
        <v>33</v>
      </c>
      <c r="C34" s="57" t="s">
        <v>290</v>
      </c>
    </row>
    <row r="35" spans="2:3" x14ac:dyDescent="0.3">
      <c r="B35" s="62">
        <v>34</v>
      </c>
      <c r="C35" s="37"/>
    </row>
  </sheetData>
  <pageMargins left="0.7" right="0.7" top="0.75" bottom="0.75" header="0.3" footer="0.3"/>
  <legacy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2:L44"/>
  <sheetViews>
    <sheetView workbookViewId="0">
      <selection sqref="A1:XFD1048576"/>
    </sheetView>
  </sheetViews>
  <sheetFormatPr defaultColWidth="9.109375" defaultRowHeight="14.4" x14ac:dyDescent="0.3"/>
  <cols>
    <col min="1" max="1" width="9.109375" style="64"/>
    <col min="2" max="2" width="12.33203125" style="64" customWidth="1"/>
    <col min="3" max="16384" width="9.109375" style="64"/>
  </cols>
  <sheetData>
    <row r="2" spans="1:12" x14ac:dyDescent="0.3">
      <c r="B2" s="65" t="s">
        <v>260</v>
      </c>
      <c r="C2" s="184"/>
      <c r="D2" s="184"/>
    </row>
    <row r="3" spans="1:12" x14ac:dyDescent="0.3">
      <c r="D3" s="66"/>
      <c r="E3" s="66"/>
      <c r="F3" s="66"/>
      <c r="G3" s="66"/>
      <c r="H3" s="66"/>
      <c r="I3" s="66"/>
    </row>
    <row r="4" spans="1:12" x14ac:dyDescent="0.3">
      <c r="A4" s="65" t="s">
        <v>261</v>
      </c>
      <c r="B4" s="53" t="s">
        <v>262</v>
      </c>
      <c r="C4" s="185" t="s">
        <v>263</v>
      </c>
      <c r="D4" s="185"/>
      <c r="E4" s="185"/>
      <c r="F4" s="53"/>
      <c r="G4" s="186" t="s">
        <v>264</v>
      </c>
      <c r="H4" s="186"/>
      <c r="I4" s="186"/>
      <c r="J4" s="187" t="s">
        <v>265</v>
      </c>
      <c r="K4" s="187"/>
      <c r="L4" s="187"/>
    </row>
    <row r="5" spans="1:12" x14ac:dyDescent="0.3">
      <c r="A5" s="65"/>
      <c r="B5" s="53"/>
      <c r="C5" s="53" t="s">
        <v>266</v>
      </c>
      <c r="D5" s="53" t="s">
        <v>267</v>
      </c>
      <c r="E5" s="53" t="s">
        <v>268</v>
      </c>
      <c r="F5" s="53"/>
      <c r="G5" s="53" t="s">
        <v>266</v>
      </c>
      <c r="H5" s="53" t="s">
        <v>267</v>
      </c>
      <c r="I5" s="53" t="s">
        <v>268</v>
      </c>
      <c r="J5" s="53" t="s">
        <v>266</v>
      </c>
      <c r="K5" s="53" t="s">
        <v>267</v>
      </c>
      <c r="L5" s="53" t="s">
        <v>268</v>
      </c>
    </row>
    <row r="6" spans="1:12" x14ac:dyDescent="0.3">
      <c r="B6" s="52" t="s">
        <v>269</v>
      </c>
      <c r="C6" s="52"/>
      <c r="D6" s="52"/>
      <c r="E6" s="52">
        <f>C6*D6</f>
        <v>0</v>
      </c>
      <c r="F6" s="52" t="s">
        <v>270</v>
      </c>
      <c r="G6" s="52"/>
      <c r="H6" s="52"/>
      <c r="I6" s="52">
        <f>G6*H6</f>
        <v>0</v>
      </c>
      <c r="J6" s="52"/>
      <c r="K6" s="52"/>
      <c r="L6" s="52">
        <f>J6*K6</f>
        <v>0</v>
      </c>
    </row>
    <row r="7" spans="1:12" x14ac:dyDescent="0.3">
      <c r="B7" s="52"/>
      <c r="C7" s="52"/>
      <c r="D7" s="52"/>
      <c r="E7" s="52">
        <f t="shared" ref="E7:E41" si="0">C7*D7</f>
        <v>0</v>
      </c>
      <c r="F7" s="52" t="s">
        <v>270</v>
      </c>
      <c r="G7" s="52"/>
      <c r="H7" s="52"/>
      <c r="I7" s="52">
        <f t="shared" ref="I7:I35" si="1">G7*H7</f>
        <v>0</v>
      </c>
      <c r="J7" s="52"/>
      <c r="K7" s="52"/>
      <c r="L7" s="52">
        <f t="shared" ref="L7:L35" si="2">J7*K7</f>
        <v>0</v>
      </c>
    </row>
    <row r="8" spans="1:12" x14ac:dyDescent="0.3">
      <c r="B8" s="52"/>
      <c r="C8" s="52"/>
      <c r="D8" s="52"/>
      <c r="E8" s="52">
        <f t="shared" si="0"/>
        <v>0</v>
      </c>
      <c r="F8" s="52"/>
      <c r="G8" s="52"/>
      <c r="H8" s="52"/>
      <c r="I8" s="52">
        <f t="shared" si="1"/>
        <v>0</v>
      </c>
      <c r="J8" s="52"/>
      <c r="K8" s="52"/>
      <c r="L8" s="52">
        <f t="shared" si="2"/>
        <v>0</v>
      </c>
    </row>
    <row r="9" spans="1:12" x14ac:dyDescent="0.3">
      <c r="B9" s="52"/>
      <c r="C9" s="52"/>
      <c r="D9" s="52"/>
      <c r="E9" s="52">
        <f t="shared" si="0"/>
        <v>0</v>
      </c>
      <c r="F9" s="52" t="s">
        <v>271</v>
      </c>
      <c r="G9" s="52"/>
      <c r="H9" s="52"/>
      <c r="I9" s="52">
        <f t="shared" si="1"/>
        <v>0</v>
      </c>
      <c r="J9" s="52"/>
      <c r="K9" s="52"/>
      <c r="L9" s="52">
        <f t="shared" si="2"/>
        <v>0</v>
      </c>
    </row>
    <row r="10" spans="1:12" x14ac:dyDescent="0.3">
      <c r="B10" s="52" t="s">
        <v>272</v>
      </c>
      <c r="C10" s="52"/>
      <c r="D10" s="52"/>
      <c r="E10" s="52">
        <f t="shared" si="0"/>
        <v>0</v>
      </c>
      <c r="F10" s="52" t="s">
        <v>271</v>
      </c>
      <c r="G10" s="52"/>
      <c r="H10" s="52"/>
      <c r="I10" s="52">
        <f t="shared" si="1"/>
        <v>0</v>
      </c>
      <c r="J10" s="52"/>
      <c r="K10" s="52"/>
      <c r="L10" s="52">
        <f t="shared" si="2"/>
        <v>0</v>
      </c>
    </row>
    <row r="11" spans="1:12" x14ac:dyDescent="0.3">
      <c r="B11" s="52"/>
      <c r="C11" s="52"/>
      <c r="D11" s="52"/>
      <c r="E11" s="52">
        <f t="shared" si="0"/>
        <v>0</v>
      </c>
      <c r="F11" s="52" t="s">
        <v>273</v>
      </c>
      <c r="G11" s="52"/>
      <c r="H11" s="52"/>
      <c r="I11" s="52">
        <f t="shared" si="1"/>
        <v>0</v>
      </c>
      <c r="J11" s="52"/>
      <c r="K11" s="52"/>
      <c r="L11" s="52">
        <f t="shared" si="2"/>
        <v>0</v>
      </c>
    </row>
    <row r="12" spans="1:12" x14ac:dyDescent="0.3">
      <c r="B12" s="52"/>
      <c r="C12" s="52"/>
      <c r="D12" s="52"/>
      <c r="E12" s="52">
        <f t="shared" si="0"/>
        <v>0</v>
      </c>
      <c r="F12" s="52"/>
      <c r="G12" s="52"/>
      <c r="H12" s="52"/>
      <c r="I12" s="52">
        <f t="shared" si="1"/>
        <v>0</v>
      </c>
      <c r="J12" s="52"/>
      <c r="K12" s="52"/>
      <c r="L12" s="52">
        <f t="shared" si="2"/>
        <v>0</v>
      </c>
    </row>
    <row r="13" spans="1:12" x14ac:dyDescent="0.3">
      <c r="B13" s="52"/>
      <c r="C13" s="52"/>
      <c r="D13" s="52"/>
      <c r="E13" s="52">
        <f t="shared" si="0"/>
        <v>0</v>
      </c>
      <c r="F13" s="52"/>
      <c r="G13" s="52"/>
      <c r="H13" s="52"/>
      <c r="I13" s="52">
        <f t="shared" si="1"/>
        <v>0</v>
      </c>
      <c r="J13" s="52"/>
      <c r="K13" s="52"/>
      <c r="L13" s="52">
        <f t="shared" si="2"/>
        <v>0</v>
      </c>
    </row>
    <row r="14" spans="1:12" x14ac:dyDescent="0.3">
      <c r="B14" s="52" t="s">
        <v>274</v>
      </c>
      <c r="C14" s="52"/>
      <c r="D14" s="52"/>
      <c r="E14" s="52">
        <f t="shared" si="0"/>
        <v>0</v>
      </c>
      <c r="F14" s="52" t="s">
        <v>271</v>
      </c>
      <c r="G14" s="52"/>
      <c r="H14" s="52"/>
      <c r="I14" s="52">
        <f t="shared" si="1"/>
        <v>0</v>
      </c>
      <c r="J14" s="52"/>
      <c r="K14" s="52"/>
      <c r="L14" s="52">
        <f t="shared" si="2"/>
        <v>0</v>
      </c>
    </row>
    <row r="15" spans="1:12" x14ac:dyDescent="0.3">
      <c r="B15" s="52"/>
      <c r="C15" s="52"/>
      <c r="D15" s="52"/>
      <c r="E15" s="52">
        <f t="shared" si="0"/>
        <v>0</v>
      </c>
      <c r="F15" s="52" t="s">
        <v>273</v>
      </c>
      <c r="G15" s="52"/>
      <c r="H15" s="52"/>
      <c r="I15" s="52">
        <f t="shared" si="1"/>
        <v>0</v>
      </c>
      <c r="J15" s="52"/>
      <c r="K15" s="52"/>
      <c r="L15" s="52">
        <f t="shared" si="2"/>
        <v>0</v>
      </c>
    </row>
    <row r="16" spans="1:12" x14ac:dyDescent="0.3">
      <c r="B16" s="52"/>
      <c r="C16" s="52"/>
      <c r="D16" s="52"/>
      <c r="E16" s="52">
        <f t="shared" si="0"/>
        <v>0</v>
      </c>
      <c r="F16" s="52"/>
      <c r="G16" s="52"/>
      <c r="H16" s="52"/>
      <c r="I16" s="52">
        <f t="shared" si="1"/>
        <v>0</v>
      </c>
      <c r="J16" s="52"/>
      <c r="K16" s="52"/>
      <c r="L16" s="52">
        <f t="shared" si="2"/>
        <v>0</v>
      </c>
    </row>
    <row r="17" spans="2:12" x14ac:dyDescent="0.3">
      <c r="B17" s="52"/>
      <c r="C17" s="52"/>
      <c r="D17" s="52"/>
      <c r="E17" s="52">
        <f t="shared" si="0"/>
        <v>0</v>
      </c>
      <c r="F17" s="52"/>
      <c r="G17" s="52"/>
      <c r="H17" s="52"/>
      <c r="I17" s="52">
        <f t="shared" si="1"/>
        <v>0</v>
      </c>
      <c r="J17" s="52"/>
      <c r="K17" s="52"/>
      <c r="L17" s="52">
        <f t="shared" si="2"/>
        <v>0</v>
      </c>
    </row>
    <row r="18" spans="2:12" x14ac:dyDescent="0.3">
      <c r="B18" s="52" t="s">
        <v>275</v>
      </c>
      <c r="C18" s="52"/>
      <c r="D18" s="52"/>
      <c r="E18" s="52">
        <f t="shared" si="0"/>
        <v>0</v>
      </c>
      <c r="F18" s="52" t="s">
        <v>271</v>
      </c>
      <c r="G18" s="52"/>
      <c r="H18" s="52"/>
      <c r="I18" s="52">
        <f t="shared" si="1"/>
        <v>0</v>
      </c>
      <c r="J18" s="52"/>
      <c r="K18" s="52"/>
      <c r="L18" s="52">
        <f t="shared" si="2"/>
        <v>0</v>
      </c>
    </row>
    <row r="19" spans="2:12" x14ac:dyDescent="0.3">
      <c r="B19" s="52"/>
      <c r="C19" s="52"/>
      <c r="D19" s="52"/>
      <c r="E19" s="52">
        <f t="shared" si="0"/>
        <v>0</v>
      </c>
      <c r="F19" s="52" t="s">
        <v>273</v>
      </c>
      <c r="G19" s="52"/>
      <c r="H19" s="52"/>
      <c r="I19" s="52">
        <f t="shared" si="1"/>
        <v>0</v>
      </c>
      <c r="J19" s="52"/>
      <c r="K19" s="52"/>
      <c r="L19" s="52">
        <f t="shared" si="2"/>
        <v>0</v>
      </c>
    </row>
    <row r="20" spans="2:12" x14ac:dyDescent="0.3">
      <c r="B20" s="52"/>
      <c r="C20" s="52"/>
      <c r="D20" s="52"/>
      <c r="E20" s="52">
        <f t="shared" si="0"/>
        <v>0</v>
      </c>
      <c r="F20" s="52"/>
      <c r="G20" s="52"/>
      <c r="H20" s="52"/>
      <c r="I20" s="52">
        <f t="shared" si="1"/>
        <v>0</v>
      </c>
      <c r="J20" s="52"/>
      <c r="K20" s="52"/>
      <c r="L20" s="52">
        <f t="shared" si="2"/>
        <v>0</v>
      </c>
    </row>
    <row r="21" spans="2:12" x14ac:dyDescent="0.3">
      <c r="B21" s="52" t="s">
        <v>276</v>
      </c>
      <c r="C21" s="52"/>
      <c r="D21" s="52"/>
      <c r="E21" s="52">
        <f t="shared" si="0"/>
        <v>0</v>
      </c>
      <c r="F21" s="52" t="s">
        <v>271</v>
      </c>
      <c r="G21" s="52"/>
      <c r="H21" s="52"/>
      <c r="I21" s="52">
        <f t="shared" si="1"/>
        <v>0</v>
      </c>
      <c r="J21" s="52"/>
      <c r="K21" s="52"/>
      <c r="L21" s="52">
        <f t="shared" si="2"/>
        <v>0</v>
      </c>
    </row>
    <row r="22" spans="2:12" x14ac:dyDescent="0.3">
      <c r="B22" s="52"/>
      <c r="C22" s="52"/>
      <c r="D22" s="52"/>
      <c r="E22" s="52">
        <f t="shared" si="0"/>
        <v>0</v>
      </c>
      <c r="F22" s="52" t="s">
        <v>273</v>
      </c>
      <c r="G22" s="52"/>
      <c r="H22" s="52"/>
      <c r="I22" s="52">
        <f t="shared" si="1"/>
        <v>0</v>
      </c>
      <c r="J22" s="52"/>
      <c r="K22" s="52"/>
      <c r="L22" s="52">
        <f t="shared" si="2"/>
        <v>0</v>
      </c>
    </row>
    <row r="23" spans="2:12" x14ac:dyDescent="0.3">
      <c r="B23" s="52"/>
      <c r="C23" s="52"/>
      <c r="D23" s="52"/>
      <c r="E23" s="52">
        <f t="shared" si="0"/>
        <v>0</v>
      </c>
      <c r="F23" s="52"/>
      <c r="G23" s="52"/>
      <c r="H23" s="52"/>
      <c r="I23" s="52">
        <f t="shared" si="1"/>
        <v>0</v>
      </c>
      <c r="J23" s="52"/>
      <c r="K23" s="52"/>
      <c r="L23" s="52">
        <f t="shared" si="2"/>
        <v>0</v>
      </c>
    </row>
    <row r="24" spans="2:12" x14ac:dyDescent="0.3">
      <c r="B24" s="52" t="s">
        <v>277</v>
      </c>
      <c r="C24" s="52"/>
      <c r="D24" s="52"/>
      <c r="E24" s="52">
        <f t="shared" si="0"/>
        <v>0</v>
      </c>
      <c r="F24" s="52" t="s">
        <v>278</v>
      </c>
      <c r="G24" s="52"/>
      <c r="H24" s="52"/>
      <c r="I24" s="52">
        <f t="shared" si="1"/>
        <v>0</v>
      </c>
      <c r="J24" s="52"/>
      <c r="K24" s="52"/>
      <c r="L24" s="52">
        <f t="shared" si="2"/>
        <v>0</v>
      </c>
    </row>
    <row r="25" spans="2:12" x14ac:dyDescent="0.3">
      <c r="B25" s="52"/>
      <c r="C25" s="52"/>
      <c r="D25" s="52"/>
      <c r="E25" s="52">
        <f t="shared" si="0"/>
        <v>0</v>
      </c>
      <c r="F25" s="52" t="s">
        <v>278</v>
      </c>
      <c r="G25" s="52"/>
      <c r="H25" s="52"/>
      <c r="I25" s="52">
        <f t="shared" si="1"/>
        <v>0</v>
      </c>
      <c r="J25" s="52"/>
      <c r="K25" s="52"/>
      <c r="L25" s="52">
        <f t="shared" si="2"/>
        <v>0</v>
      </c>
    </row>
    <row r="26" spans="2:12" x14ac:dyDescent="0.3">
      <c r="B26" s="52"/>
      <c r="C26" s="52"/>
      <c r="D26" s="52"/>
      <c r="E26" s="52">
        <f t="shared" si="0"/>
        <v>0</v>
      </c>
      <c r="F26" s="52" t="s">
        <v>278</v>
      </c>
      <c r="G26" s="52"/>
      <c r="H26" s="52"/>
      <c r="I26" s="52">
        <f t="shared" si="1"/>
        <v>0</v>
      </c>
      <c r="J26" s="52"/>
      <c r="K26" s="52"/>
      <c r="L26" s="52">
        <f t="shared" si="2"/>
        <v>0</v>
      </c>
    </row>
    <row r="27" spans="2:12" x14ac:dyDescent="0.3">
      <c r="B27" s="52"/>
      <c r="C27" s="52"/>
      <c r="D27" s="52"/>
      <c r="E27" s="52">
        <f t="shared" si="0"/>
        <v>0</v>
      </c>
      <c r="F27" s="52" t="s">
        <v>278</v>
      </c>
      <c r="G27" s="52"/>
      <c r="H27" s="52"/>
      <c r="I27" s="52">
        <f t="shared" si="1"/>
        <v>0</v>
      </c>
      <c r="J27" s="52"/>
      <c r="K27" s="52"/>
      <c r="L27" s="52">
        <f t="shared" si="2"/>
        <v>0</v>
      </c>
    </row>
    <row r="28" spans="2:12" x14ac:dyDescent="0.3">
      <c r="B28" s="52" t="s">
        <v>279</v>
      </c>
      <c r="C28" s="52"/>
      <c r="D28" s="52"/>
      <c r="E28" s="52">
        <f t="shared" si="0"/>
        <v>0</v>
      </c>
      <c r="F28" s="52" t="s">
        <v>278</v>
      </c>
      <c r="G28" s="52"/>
      <c r="H28" s="52"/>
      <c r="I28" s="52">
        <f t="shared" si="1"/>
        <v>0</v>
      </c>
      <c r="J28" s="52"/>
      <c r="K28" s="52"/>
      <c r="L28" s="52">
        <f t="shared" si="2"/>
        <v>0</v>
      </c>
    </row>
    <row r="29" spans="2:12" x14ac:dyDescent="0.3">
      <c r="B29" s="52" t="s">
        <v>280</v>
      </c>
      <c r="C29" s="52"/>
      <c r="D29" s="52"/>
      <c r="E29" s="52">
        <f t="shared" si="0"/>
        <v>0</v>
      </c>
      <c r="F29" s="52" t="s">
        <v>278</v>
      </c>
      <c r="G29" s="52"/>
      <c r="H29" s="52"/>
      <c r="I29" s="52">
        <f t="shared" si="1"/>
        <v>0</v>
      </c>
      <c r="J29" s="52"/>
      <c r="K29" s="52"/>
      <c r="L29" s="52">
        <f t="shared" si="2"/>
        <v>0</v>
      </c>
    </row>
    <row r="30" spans="2:12" x14ac:dyDescent="0.3">
      <c r="B30" s="52" t="s">
        <v>281</v>
      </c>
      <c r="C30" s="52"/>
      <c r="D30" s="52"/>
      <c r="E30" s="52">
        <f t="shared" si="0"/>
        <v>0</v>
      </c>
      <c r="F30" s="52"/>
      <c r="G30" s="52"/>
      <c r="H30" s="52"/>
      <c r="I30" s="52">
        <f t="shared" si="1"/>
        <v>0</v>
      </c>
      <c r="J30" s="52"/>
      <c r="K30" s="52"/>
      <c r="L30" s="52">
        <f t="shared" si="2"/>
        <v>0</v>
      </c>
    </row>
    <row r="31" spans="2:12" x14ac:dyDescent="0.3">
      <c r="B31" s="52"/>
      <c r="C31" s="52"/>
      <c r="D31" s="52"/>
      <c r="E31" s="52">
        <f t="shared" si="0"/>
        <v>0</v>
      </c>
      <c r="F31" s="52"/>
      <c r="G31" s="52"/>
      <c r="H31" s="52"/>
      <c r="I31" s="52">
        <f t="shared" si="1"/>
        <v>0</v>
      </c>
      <c r="J31" s="52"/>
      <c r="K31" s="52"/>
      <c r="L31" s="52">
        <f t="shared" si="2"/>
        <v>0</v>
      </c>
    </row>
    <row r="32" spans="2:12" x14ac:dyDescent="0.3">
      <c r="B32" s="52"/>
      <c r="C32" s="52"/>
      <c r="D32" s="52"/>
      <c r="E32" s="52">
        <f t="shared" si="0"/>
        <v>0</v>
      </c>
      <c r="F32" s="52"/>
      <c r="G32" s="52"/>
      <c r="H32" s="52"/>
      <c r="I32" s="52">
        <f t="shared" si="1"/>
        <v>0</v>
      </c>
      <c r="J32" s="52"/>
      <c r="K32" s="52"/>
      <c r="L32" s="52">
        <f t="shared" si="2"/>
        <v>0</v>
      </c>
    </row>
    <row r="33" spans="2:12" x14ac:dyDescent="0.3">
      <c r="B33" s="52" t="s">
        <v>282</v>
      </c>
      <c r="C33" s="52"/>
      <c r="D33" s="52"/>
      <c r="E33" s="52">
        <f t="shared" si="0"/>
        <v>0</v>
      </c>
      <c r="F33" s="52"/>
      <c r="G33" s="52"/>
      <c r="H33" s="52"/>
      <c r="I33" s="52">
        <f t="shared" si="1"/>
        <v>0</v>
      </c>
      <c r="J33" s="52"/>
      <c r="K33" s="52"/>
      <c r="L33" s="52">
        <f t="shared" si="2"/>
        <v>0</v>
      </c>
    </row>
    <row r="34" spans="2:12" x14ac:dyDescent="0.3">
      <c r="B34" s="52" t="s">
        <v>283</v>
      </c>
      <c r="C34" s="52"/>
      <c r="D34" s="52"/>
      <c r="E34" s="52">
        <f t="shared" si="0"/>
        <v>0</v>
      </c>
      <c r="F34" s="52"/>
      <c r="G34" s="52"/>
      <c r="H34" s="52"/>
      <c r="I34" s="52">
        <f t="shared" si="1"/>
        <v>0</v>
      </c>
      <c r="J34" s="52"/>
      <c r="K34" s="52"/>
      <c r="L34" s="52">
        <f t="shared" si="2"/>
        <v>0</v>
      </c>
    </row>
    <row r="35" spans="2:12" x14ac:dyDescent="0.3">
      <c r="B35" s="52" t="s">
        <v>284</v>
      </c>
      <c r="C35" s="52"/>
      <c r="D35" s="52"/>
      <c r="E35" s="52">
        <f t="shared" si="0"/>
        <v>0</v>
      </c>
      <c r="F35" s="52"/>
      <c r="G35" s="52"/>
      <c r="H35" s="52"/>
      <c r="I35" s="52">
        <f t="shared" si="1"/>
        <v>0</v>
      </c>
      <c r="J35" s="52"/>
      <c r="K35" s="52"/>
      <c r="L35" s="52">
        <f t="shared" si="2"/>
        <v>0</v>
      </c>
    </row>
    <row r="36" spans="2:12" x14ac:dyDescent="0.3">
      <c r="B36" s="52" t="s">
        <v>285</v>
      </c>
      <c r="C36" s="52"/>
      <c r="D36" s="52"/>
      <c r="E36" s="52">
        <f t="shared" si="0"/>
        <v>0</v>
      </c>
      <c r="F36" s="52"/>
      <c r="G36" s="52"/>
      <c r="H36" s="52"/>
      <c r="I36" s="52">
        <f>G36*H36</f>
        <v>0</v>
      </c>
      <c r="J36" s="52"/>
      <c r="K36" s="52"/>
      <c r="L36" s="52">
        <f>J36*K36</f>
        <v>0</v>
      </c>
    </row>
    <row r="37" spans="2:12" x14ac:dyDescent="0.3">
      <c r="B37" s="52"/>
      <c r="C37" s="52"/>
      <c r="D37" s="52"/>
      <c r="E37" s="52">
        <f t="shared" si="0"/>
        <v>0</v>
      </c>
      <c r="F37" s="52"/>
      <c r="G37" s="52"/>
      <c r="H37" s="52"/>
      <c r="I37" s="52">
        <f t="shared" ref="I37:I38" si="3">G37*H37</f>
        <v>0</v>
      </c>
      <c r="J37" s="52"/>
      <c r="K37" s="52"/>
      <c r="L37" s="52">
        <f t="shared" ref="L37:L38" si="4">J37*K37</f>
        <v>0</v>
      </c>
    </row>
    <row r="38" spans="2:12" x14ac:dyDescent="0.3">
      <c r="B38" s="52" t="s">
        <v>286</v>
      </c>
      <c r="C38" s="52"/>
      <c r="D38" s="52"/>
      <c r="E38" s="52">
        <f t="shared" si="0"/>
        <v>0</v>
      </c>
      <c r="F38" s="52"/>
      <c r="G38" s="52"/>
      <c r="H38" s="52"/>
      <c r="I38" s="52">
        <f t="shared" si="3"/>
        <v>0</v>
      </c>
      <c r="J38" s="52"/>
      <c r="K38" s="52"/>
      <c r="L38" s="52">
        <f t="shared" si="4"/>
        <v>0</v>
      </c>
    </row>
    <row r="39" spans="2:12" x14ac:dyDescent="0.3">
      <c r="B39" s="52"/>
      <c r="C39" s="52"/>
      <c r="D39" s="52"/>
      <c r="E39" s="52">
        <f t="shared" si="0"/>
        <v>0</v>
      </c>
      <c r="F39" s="52"/>
      <c r="G39" s="52"/>
      <c r="H39" s="52"/>
      <c r="I39" s="52">
        <f>G39*H39</f>
        <v>0</v>
      </c>
      <c r="J39" s="52"/>
      <c r="K39" s="52"/>
      <c r="L39" s="52">
        <f>J39*K39</f>
        <v>0</v>
      </c>
    </row>
    <row r="40" spans="2:12" x14ac:dyDescent="0.3">
      <c r="B40" s="52"/>
      <c r="C40" s="52"/>
      <c r="D40" s="52"/>
      <c r="E40" s="52">
        <f t="shared" si="0"/>
        <v>0</v>
      </c>
      <c r="F40" s="52"/>
      <c r="G40" s="52"/>
      <c r="H40" s="52"/>
      <c r="I40" s="52">
        <f>G40*H40</f>
        <v>0</v>
      </c>
      <c r="J40" s="52"/>
      <c r="K40" s="52"/>
      <c r="L40" s="52">
        <f>J40*K40</f>
        <v>0</v>
      </c>
    </row>
    <row r="41" spans="2:12" x14ac:dyDescent="0.3">
      <c r="B41" s="52"/>
      <c r="C41" s="52"/>
      <c r="D41" s="52"/>
      <c r="E41" s="52">
        <f t="shared" si="0"/>
        <v>0</v>
      </c>
      <c r="F41" s="52"/>
      <c r="G41" s="52"/>
      <c r="H41" s="52"/>
      <c r="I41" s="52">
        <f>G41*H41</f>
        <v>0</v>
      </c>
      <c r="J41" s="52"/>
      <c r="K41" s="52"/>
      <c r="L41" s="52">
        <f>J41*K41</f>
        <v>0</v>
      </c>
    </row>
    <row r="42" spans="2:12" x14ac:dyDescent="0.3">
      <c r="B42" s="52" t="s">
        <v>146</v>
      </c>
      <c r="C42" s="52"/>
      <c r="D42" s="52">
        <f>E42*10.764</f>
        <v>0</v>
      </c>
      <c r="E42" s="67">
        <f>SUM(E6:E41)</f>
        <v>0</v>
      </c>
      <c r="F42" s="52"/>
      <c r="G42" s="52"/>
      <c r="H42" s="52">
        <f>I42*10.764</f>
        <v>0</v>
      </c>
      <c r="I42" s="68">
        <f>SUM(I6:I41)</f>
        <v>0</v>
      </c>
      <c r="J42" s="52"/>
      <c r="K42" s="52">
        <f>L42*10.764</f>
        <v>0</v>
      </c>
      <c r="L42" s="69">
        <f>SUM(L6:L41)</f>
        <v>0</v>
      </c>
    </row>
    <row r="44" spans="2:12" x14ac:dyDescent="0.3">
      <c r="D44" s="64">
        <f>D42+H42</f>
        <v>0</v>
      </c>
      <c r="E44" s="64">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Construction table</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USER</cp:lastModifiedBy>
  <cp:lastPrinted>2025-09-18T06:45:14Z</cp:lastPrinted>
  <dcterms:created xsi:type="dcterms:W3CDTF">2010-11-23T11:42:48Z</dcterms:created>
  <dcterms:modified xsi:type="dcterms:W3CDTF">2025-09-18T06:45:14Z</dcterms:modified>
</cp:coreProperties>
</file>