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D:\Gaurav\Sep 25\DUMP\"/>
    </mc:Choice>
  </mc:AlternateContent>
  <xr:revisionPtr revIDLastSave="0" documentId="13_ncr:1_{5110B00E-F1CB-46CB-8A96-E96615F0AF27}" xr6:coauthVersionLast="36" xr6:coauthVersionMax="47" xr10:uidLastSave="{00000000-0000-0000-0000-000000000000}"/>
  <bookViews>
    <workbookView xWindow="0" yWindow="0" windowWidth="20490" windowHeight="6825" xr2:uid="{00000000-000D-0000-FFFF-FFFF00000000}"/>
  </bookViews>
  <sheets>
    <sheet name="Sheet1" sheetId="1" r:id="rId1"/>
    <sheet name="C%" sheetId="14" r:id="rId2"/>
    <sheet name="Note" sheetId="15" r:id="rId3"/>
    <sheet name="Valuation" sheetId="16" r:id="rId4"/>
    <sheet name="Wing A" sheetId="11" r:id="rId5"/>
    <sheet name="Wing B" sheetId="12" r:id="rId6"/>
    <sheet name="Wing C" sheetId="13" r:id="rId7"/>
  </sheets>
  <definedNames>
    <definedName name="_xlnm.Print_Area" localSheetId="0">Sheet1!$A$1:$J$204</definedName>
  </definedNames>
  <calcPr calcId="191029"/>
</workbook>
</file>

<file path=xl/calcChain.xml><?xml version="1.0" encoding="utf-8"?>
<calcChain xmlns="http://schemas.openxmlformats.org/spreadsheetml/2006/main">
  <c r="N34" i="13" l="1"/>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N35" i="13" s="1"/>
  <c r="M35" i="13" s="1"/>
  <c r="K7" i="13"/>
  <c r="K35" i="13" s="1"/>
  <c r="J35" i="13" s="1"/>
  <c r="G7" i="13"/>
  <c r="G35" i="13" s="1"/>
  <c r="F35" i="13" s="1"/>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F35" i="12" s="1"/>
  <c r="E35" i="12" s="1"/>
  <c r="M10" i="12"/>
  <c r="J10" i="12"/>
  <c r="F10" i="12"/>
  <c r="M9" i="12"/>
  <c r="J9" i="12"/>
  <c r="F9" i="12"/>
  <c r="M8" i="12"/>
  <c r="J8" i="12"/>
  <c r="J35" i="12" s="1"/>
  <c r="I35" i="12" s="1"/>
  <c r="F8" i="12"/>
  <c r="M7" i="12"/>
  <c r="M35" i="12" s="1"/>
  <c r="L35" i="12" s="1"/>
  <c r="J7" i="12"/>
  <c r="F7" i="12"/>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P8" i="11"/>
  <c r="M8" i="11"/>
  <c r="J8" i="11"/>
  <c r="J34" i="11" s="1"/>
  <c r="I34" i="11" s="1"/>
  <c r="F8" i="11"/>
  <c r="M7" i="11"/>
  <c r="J7" i="11"/>
  <c r="F7" i="11"/>
  <c r="M6" i="11"/>
  <c r="M34" i="11" s="1"/>
  <c r="L34" i="11" s="1"/>
  <c r="J6" i="11"/>
  <c r="F6" i="11"/>
  <c r="F34" i="11" s="1"/>
  <c r="E34" i="11" s="1"/>
  <c r="G8" i="16"/>
  <c r="G7" i="16"/>
  <c r="G6" i="16"/>
  <c r="G17" i="14"/>
  <c r="B16" i="14"/>
  <c r="O7" i="14" s="1"/>
  <c r="H19" i="14" s="1"/>
  <c r="B14" i="14"/>
  <c r="N7" i="14" s="1"/>
  <c r="H18" i="14" s="1"/>
  <c r="B12" i="14"/>
  <c r="E8" i="14" s="1"/>
  <c r="E10" i="14"/>
  <c r="B10" i="14"/>
  <c r="E7" i="14" s="1"/>
  <c r="E9" i="14"/>
  <c r="B8" i="14"/>
  <c r="M7" i="14"/>
  <c r="H17" i="14" s="1"/>
  <c r="K7" i="14"/>
  <c r="H15" i="14" s="1"/>
  <c r="J7" i="14"/>
  <c r="H14" i="14" s="1"/>
  <c r="M6" i="14"/>
  <c r="K6" i="14"/>
  <c r="G15" i="14" s="1"/>
  <c r="J6" i="14"/>
  <c r="G14" i="14" s="1"/>
  <c r="I6" i="14"/>
  <c r="I7" i="14" s="1"/>
  <c r="H13" i="14" s="1"/>
  <c r="E6" i="14"/>
  <c r="B6" i="14"/>
  <c r="E5" i="14"/>
  <c r="E4" i="14"/>
  <c r="D124" i="1"/>
  <c r="F109" i="1"/>
  <c r="H109" i="1" s="1"/>
  <c r="D109" i="1"/>
  <c r="D108" i="1"/>
  <c r="F108" i="1" s="1"/>
  <c r="H108" i="1" s="1"/>
  <c r="D106" i="1"/>
  <c r="F106" i="1" s="1"/>
  <c r="H106" i="1" s="1"/>
  <c r="D105" i="1"/>
  <c r="F105" i="1" s="1"/>
  <c r="H105" i="1" s="1"/>
  <c r="D104" i="1"/>
  <c r="F104" i="1" s="1"/>
  <c r="H104" i="1" s="1"/>
  <c r="D103" i="1"/>
  <c r="F103" i="1" s="1"/>
  <c r="H103" i="1" s="1"/>
  <c r="F102" i="1"/>
  <c r="H102" i="1" s="1"/>
  <c r="D102" i="1"/>
  <c r="D99" i="1"/>
  <c r="F99" i="1" s="1"/>
  <c r="H99" i="1" s="1"/>
  <c r="D98" i="1"/>
  <c r="F98" i="1" s="1"/>
  <c r="H98" i="1" s="1"/>
  <c r="M98" i="1" s="1"/>
  <c r="D97" i="1"/>
  <c r="F97" i="1" s="1"/>
  <c r="H97" i="1" s="1"/>
  <c r="D96" i="1"/>
  <c r="F96" i="1" s="1"/>
  <c r="H96" i="1" s="1"/>
  <c r="F95" i="1"/>
  <c r="H95" i="1" s="1"/>
  <c r="D95" i="1"/>
  <c r="D94" i="1"/>
  <c r="F94" i="1" s="1"/>
  <c r="H94" i="1" s="1"/>
  <c r="F93" i="1"/>
  <c r="H93" i="1" s="1"/>
  <c r="D93" i="1"/>
  <c r="D92" i="1"/>
  <c r="F92" i="1" s="1"/>
  <c r="H92" i="1" s="1"/>
  <c r="D91" i="1"/>
  <c r="F91" i="1" s="1"/>
  <c r="H91" i="1" s="1"/>
  <c r="D89" i="1"/>
  <c r="F89" i="1" s="1"/>
  <c r="H89" i="1" s="1"/>
  <c r="D88" i="1"/>
  <c r="F88" i="1" s="1"/>
  <c r="H88" i="1" s="1"/>
  <c r="D87" i="1"/>
  <c r="F87" i="1" s="1"/>
  <c r="H87" i="1" s="1"/>
  <c r="F86" i="1"/>
  <c r="H86" i="1" s="1"/>
  <c r="D86" i="1"/>
  <c r="G79" i="1"/>
  <c r="G75" i="1"/>
  <c r="L65" i="1"/>
  <c r="L64" i="1"/>
  <c r="L63" i="1"/>
  <c r="L62" i="1"/>
  <c r="C54" i="1"/>
  <c r="D49" i="1"/>
  <c r="D47" i="1"/>
  <c r="H44" i="1"/>
  <c r="C44" i="1"/>
  <c r="H43" i="1"/>
  <c r="C43" i="1"/>
  <c r="F3" i="1"/>
  <c r="I55" i="1"/>
  <c r="L6" i="14" l="1"/>
  <c r="G16" i="14" s="1"/>
  <c r="L7" i="14"/>
  <c r="H16" i="14" s="1"/>
  <c r="H20" i="14" s="1"/>
  <c r="N6" i="14"/>
  <c r="G18" i="14" s="1"/>
  <c r="G13" i="14"/>
  <c r="O6" i="14"/>
  <c r="G19" i="14" s="1"/>
  <c r="D66" i="1"/>
  <c r="D62" i="1"/>
  <c r="L58" i="1"/>
  <c r="D65" i="1"/>
  <c r="D61" i="1"/>
  <c r="L60" i="1"/>
  <c r="L61" i="1" s="1"/>
  <c r="L66" i="1" s="1"/>
  <c r="L67" i="1" s="1"/>
  <c r="C59" i="1" s="1"/>
  <c r="D64" i="1"/>
  <c r="D60" i="1"/>
  <c r="L57" i="1"/>
  <c r="L59" i="1"/>
  <c r="C58" i="1" s="1"/>
  <c r="D67" i="1"/>
  <c r="D63" i="1"/>
  <c r="G20" i="14" l="1"/>
  <c r="F58" i="1"/>
  <c r="D59" i="1"/>
  <c r="H58" i="1"/>
  <c r="D58" i="1"/>
  <c r="K54" i="1" l="1"/>
  <c r="C56" i="1" s="1"/>
</calcChain>
</file>

<file path=xl/sharedStrings.xml><?xml version="1.0" encoding="utf-8"?>
<sst xmlns="http://schemas.openxmlformats.org/spreadsheetml/2006/main" count="421" uniqueCount="248">
  <si>
    <t>Office No. 1031, Wing J, Akshar Business Park, Plot No. 03 Sector 25, Near APMC Market, 
Vashi, Navi Mumbai, Maharashtra 400703 TEL: 022-46090378/79/8
E mail : vsjcapf@gmail.com. Web site : www.vsjadon.com</t>
  </si>
  <si>
    <t xml:space="preserve">Valuation Report </t>
  </si>
  <si>
    <t>Date:</t>
  </si>
  <si>
    <t>CPC Name:</t>
  </si>
  <si>
    <t>Axis Sanpada</t>
  </si>
  <si>
    <t>Date Of Property Visit</t>
  </si>
  <si>
    <t>Name of the builder group</t>
  </si>
  <si>
    <t>M/S. Shree Group</t>
  </si>
  <si>
    <t>Name of the builder company</t>
  </si>
  <si>
    <t>M/S. Patil Associates Builders and Developers</t>
  </si>
  <si>
    <t>Name of the Project</t>
  </si>
  <si>
    <t>Shree Ballaleshwar</t>
  </si>
  <si>
    <t>Contact Details ( Name &amp; Contact No.)</t>
  </si>
  <si>
    <t>Docouments Provided</t>
  </si>
  <si>
    <t>1. Copy of Plans. 2. Copy of CC.</t>
  </si>
  <si>
    <t xml:space="preserve">Registration RERA No: </t>
  </si>
  <si>
    <t>P51700015956</t>
  </si>
  <si>
    <t xml:space="preserve">Approved Layout Plan :         </t>
  </si>
  <si>
    <t>VP/S05/0034/10/TMC/TD-DP/TPS/1993/16</t>
  </si>
  <si>
    <t>Dated</t>
  </si>
  <si>
    <t>17/11/2016.</t>
  </si>
  <si>
    <t xml:space="preserve">Project location details       </t>
  </si>
  <si>
    <t>Shree Ballaleshwar ( Building No.-01 ), CTS No.760 to 765, at Post sandoz baug, Near Santoshi Mata Mandir, Kolshet Road, Dhokali, Thane(W).</t>
  </si>
  <si>
    <t>CTS No</t>
  </si>
  <si>
    <t>760 to 765</t>
  </si>
  <si>
    <t>Plot No.</t>
  </si>
  <si>
    <t>NA</t>
  </si>
  <si>
    <t>Locality</t>
  </si>
  <si>
    <t>Dhokali</t>
  </si>
  <si>
    <t>Road</t>
  </si>
  <si>
    <t>Kolshet road</t>
  </si>
  <si>
    <t>District</t>
  </si>
  <si>
    <t>Thane</t>
  </si>
  <si>
    <t>City</t>
  </si>
  <si>
    <t>Pin Code</t>
  </si>
  <si>
    <t>400 607.</t>
  </si>
  <si>
    <t>Near by Landmark</t>
  </si>
  <si>
    <t>Santhoshi Mata Mandir</t>
  </si>
  <si>
    <t xml:space="preserve">Distance from city centre: </t>
  </si>
  <si>
    <t>About 7.8 Km from Thane Railway Station</t>
  </si>
  <si>
    <t>Accessibility of the project from the city:(Proximities to civic amenities like school, hospital &amp; market,etc.)</t>
  </si>
  <si>
    <t>all available at  1 to 2 km.</t>
  </si>
  <si>
    <t>Does the property have electricity/water/Drainage Connection</t>
  </si>
  <si>
    <t>Yes</t>
  </si>
  <si>
    <t>Class of locality</t>
  </si>
  <si>
    <t>Middle class</t>
  </si>
  <si>
    <t>Nature of land with topographical condtion</t>
  </si>
  <si>
    <t>Plane</t>
  </si>
  <si>
    <t xml:space="preserve">Nature of the locality </t>
  </si>
  <si>
    <t xml:space="preserve">Residential </t>
  </si>
  <si>
    <t>Quality of infrastructure in vicinity</t>
  </si>
  <si>
    <t>Good</t>
  </si>
  <si>
    <t>Boundaries</t>
  </si>
  <si>
    <t>East</t>
  </si>
  <si>
    <t>West</t>
  </si>
  <si>
    <t>South</t>
  </si>
  <si>
    <t>North</t>
  </si>
  <si>
    <t>As per deed</t>
  </si>
  <si>
    <t>At site</t>
  </si>
  <si>
    <t>Shiv-sagar.</t>
  </si>
  <si>
    <t>Internal Road</t>
  </si>
  <si>
    <t>TMC School</t>
  </si>
  <si>
    <t>Building</t>
  </si>
  <si>
    <t>Does the boundaries at site match, as mentioned in the Docoumentation: NA</t>
  </si>
  <si>
    <t>Type of Structure : RCC Framed Structure</t>
  </si>
  <si>
    <t xml:space="preserve">Latitude &amp; Longitude </t>
  </si>
  <si>
    <t>Latitude</t>
  </si>
  <si>
    <t>Longitude</t>
  </si>
  <si>
    <t>Location Link</t>
  </si>
  <si>
    <t>https://goo.gl/maps/mdQbFUkvHQA4TGaG6?coh=178572&amp;entry=tt</t>
  </si>
  <si>
    <t>Approval details:</t>
  </si>
  <si>
    <t>Approved usage of the Property: Residential &amp; Commercial.                                                                                                                                                    (Restrictive convenants in regards to land use , if any)</t>
  </si>
  <si>
    <t>Total land area of the project in Sq. Mt.</t>
  </si>
  <si>
    <t>Permissible FSI</t>
  </si>
  <si>
    <t>Permissible TDR/Paid FSI</t>
  </si>
  <si>
    <t>Total FSI availaible for the project</t>
  </si>
  <si>
    <t>Total Approved Builtup area of the project in Sq. Mt.</t>
  </si>
  <si>
    <t>Total number of Buildings</t>
  </si>
  <si>
    <t xml:space="preserve">02 Wings </t>
  </si>
  <si>
    <t xml:space="preserve">Approval Detail : Plan approval </t>
  </si>
  <si>
    <t xml:space="preserve">Layout Approval No     </t>
  </si>
  <si>
    <t xml:space="preserve">Building plan approval No    </t>
  </si>
  <si>
    <t>Expiry date:NA</t>
  </si>
  <si>
    <t xml:space="preserve">C.certificate No  </t>
  </si>
  <si>
    <t>VP/No.S05/0034/10/TMC/TD-D/TPS/1993/16                                                                                                                   Valid Up to:Lower Gr.+ Gr/Stilt +1st to 5th Floor</t>
  </si>
  <si>
    <t>O. Certificate No.: NA</t>
  </si>
  <si>
    <t>Date of approval: NA</t>
  </si>
  <si>
    <t xml:space="preserve">Commencement date of construction </t>
  </si>
  <si>
    <t>Expected Completion</t>
  </si>
  <si>
    <t>31/12/2022.</t>
  </si>
  <si>
    <t>Building wise Construction details</t>
  </si>
  <si>
    <t>Approved area of the building in Sq.Mt</t>
  </si>
  <si>
    <t>Approved no of units residential</t>
  </si>
  <si>
    <t>Shop = 04units.
Office = 07units.
Flats = 30units.</t>
  </si>
  <si>
    <t>Approved no of Floors</t>
  </si>
  <si>
    <t>Lower Gr.+ Gr/Stilt +1st to 5th Floor</t>
  </si>
  <si>
    <t>No of floors at site : See Construction details</t>
  </si>
  <si>
    <t>Quality of construction: Good</t>
  </si>
  <si>
    <t>Projected life of the structure: 60 Years After Completion</t>
  </si>
  <si>
    <t>Material laying at Site: :Bricks, Cement &amp; Steel etc.</t>
  </si>
  <si>
    <r>
      <rPr>
        <b/>
        <sz val="11"/>
        <color indexed="8"/>
        <rFont val="Times New Roman"/>
        <family val="1"/>
      </rPr>
      <t xml:space="preserve">Construction details:    </t>
    </r>
    <r>
      <rPr>
        <b/>
        <sz val="11"/>
        <color indexed="8"/>
        <rFont val="Times New Roman"/>
        <family val="1"/>
      </rPr>
      <t xml:space="preserve">                                                              </t>
    </r>
  </si>
  <si>
    <t>Construction details:</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</si>
  <si>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</si>
  <si>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</si>
  <si>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</si>
  <si>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</si>
  <si>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</si>
  <si>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</si>
  <si>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</si>
  <si>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</si>
  <si>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</si>
  <si>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</si>
  <si>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</si>
  <si>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</si>
  <si>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</si>
  <si>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</si>
  <si>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</si>
  <si>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</si>
  <si>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</si>
  <si>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</si>
  <si>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</si>
  <si>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</si>
  <si>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</si>
  <si>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</si>
  <si>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</si>
  <si>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</si>
  <si>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</si>
  <si>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</si>
  <si>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</si>
  <si>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</si>
  <si>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</si>
  <si>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</si>
  <si>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</si>
  <si>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</si>
  <si>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</si>
  <si>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</si>
  <si>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Wheather the construction is as per approved Building plan : Under Construction</t>
  </si>
  <si>
    <t>Violations Observed if any : NA</t>
  </si>
  <si>
    <t>Recommended Rates of the Property :</t>
  </si>
  <si>
    <t>Recommended rate of the flat Per Sq. Ft. ( on Saleable area)</t>
  </si>
  <si>
    <t>Recommended rate of the Shop Per Sq. Ft. ( on Saleable area)</t>
  </si>
  <si>
    <t>Recommended rate of the Office Per Sq. Ft. ( on Saleable area)</t>
  </si>
  <si>
    <t>Floor rise rate  Per Sq. Ft.</t>
  </si>
  <si>
    <t>Other charges</t>
  </si>
  <si>
    <t xml:space="preserve">Recommended rate of Parking </t>
  </si>
  <si>
    <t>5,00,000/-</t>
  </si>
  <si>
    <t>Development charges Per Sq. Ft.</t>
  </si>
  <si>
    <t>Valuation as per Government reckoners rates</t>
  </si>
  <si>
    <t>Distress valuation of the property Per Sq. Ft.</t>
  </si>
  <si>
    <t>Building details floor wise</t>
  </si>
  <si>
    <t xml:space="preserve">Details of Flats in Building   </t>
  </si>
  <si>
    <t>Sr.</t>
  </si>
  <si>
    <t>Flat No.</t>
  </si>
  <si>
    <t>Description</t>
  </si>
  <si>
    <t>Carpet area</t>
  </si>
  <si>
    <t>Fungible area</t>
  </si>
  <si>
    <t>Gross Carpet area</t>
  </si>
  <si>
    <t>Attached Terrace area</t>
  </si>
  <si>
    <t>Saleable area</t>
  </si>
  <si>
    <t>PLC Y/N</t>
  </si>
  <si>
    <t>Building No.- 01</t>
  </si>
  <si>
    <t>Lower Ground For parking( A &amp; B Wing)</t>
  </si>
  <si>
    <t>Ground Floor For Parking &amp; Commercial ( A &amp; B Wing)</t>
  </si>
  <si>
    <t>Shop</t>
  </si>
  <si>
    <t>1st Floor For  Residential &amp; Commercial Office (A &amp; B -Wing)</t>
  </si>
  <si>
    <t>Office</t>
  </si>
  <si>
    <t>1 BHK</t>
  </si>
  <si>
    <t>2nd to 5th Floor.</t>
  </si>
  <si>
    <t>A Wing</t>
  </si>
  <si>
    <t>1MP Room</t>
  </si>
  <si>
    <t>B Wing</t>
  </si>
  <si>
    <t>1BHK</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</si>
  <si>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</si>
  <si>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</si>
  <si>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</si>
  <si>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</si>
  <si>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</si>
  <si>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</si>
  <si>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6) Gross carpet area =  Net Carpet area + Fungible area.</t>
  </si>
  <si>
    <t>7) Fungible Area= Enclosed Balcony + Flower Bed + Covered Balcony + Service Slab + Duct + Chajja + Wheather Shed area.</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</si>
  <si>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</si>
  <si>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</si>
  <si>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</si>
  <si>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</si>
  <si>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</si>
  <si>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</si>
  <si>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</si>
  <si>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</si>
  <si>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</si>
  <si>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</si>
  <si>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</si>
  <si>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</si>
  <si>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</si>
  <si>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</si>
  <si>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</si>
  <si>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</si>
  <si>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</si>
  <si>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</si>
  <si>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</si>
  <si>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</si>
  <si>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</si>
  <si>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</si>
  <si>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</si>
  <si>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</si>
  <si>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</si>
  <si>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</si>
  <si>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RCC</t>
  </si>
  <si>
    <t>total</t>
  </si>
  <si>
    <t>07/10/2020.</t>
  </si>
  <si>
    <t>Pratiksha</t>
  </si>
  <si>
    <t>We consider Flat rate as per Cost Sheet (25/03/2019) &amp; Commercial rate as per Market Inquiry.</t>
  </si>
  <si>
    <t>Market Research Data</t>
  </si>
  <si>
    <t>Source</t>
  </si>
  <si>
    <t>Distance from proposed property</t>
  </si>
  <si>
    <t>Flat</t>
  </si>
  <si>
    <t>Net Carpet</t>
  </si>
  <si>
    <t>Saleable Area</t>
  </si>
  <si>
    <t>Rate on Saleable</t>
  </si>
  <si>
    <t>Market Value</t>
  </si>
  <si>
    <t>nobroker</t>
  </si>
  <si>
    <t>Dyneshwar Smruti-24m</t>
  </si>
  <si>
    <t>Average</t>
  </si>
  <si>
    <t xml:space="preserve">Valuation Adopted </t>
  </si>
  <si>
    <t xml:space="preserve">Floor No </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</si>
  <si>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</si>
  <si>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</si>
  <si>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</si>
  <si>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</si>
  <si>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</si>
  <si>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</si>
  <si>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</si>
  <si>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</si>
  <si>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</si>
  <si>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</si>
  <si>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</si>
  <si>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</si>
  <si>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</si>
  <si>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</si>
  <si>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</si>
  <si>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</si>
  <si>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</si>
  <si>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</si>
  <si>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</si>
  <si>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</si>
  <si>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</si>
  <si>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</si>
  <si>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r>
      <t xml:space="preserve">Remarks:  
1. Construction work was stopped. Work is same as last visit(14/03/2024).
2. We considered Carpet area as per Approved plan calculation.
3. We considered saleable area as per our calculation.
4. We have considered rate by verifying it from market inquire.
5. We have considered Other charges from cost sheet.
6. Car parking is subjected to authentic documentation.
7.Since the project has received first CC on 17/11/2016, but still project is not yet completed.
</t>
    </r>
    <r>
      <rPr>
        <b/>
        <sz val="11"/>
        <color rgb="FFFF0000"/>
        <rFont val="Times New Roman"/>
        <family val="1"/>
      </rPr>
      <t xml:space="preserve">8. As per RERA, completion period of project Shree Ballaleshwar is expired on 30/12/2022, Still project is under construction.
9. The project Shree Ballaleshwar is not available on RERA site (Checked on 07/06/2025).
</t>
    </r>
    <r>
      <rPr>
        <b/>
        <sz val="11"/>
        <color indexed="8"/>
        <rFont val="Times New Roman"/>
        <family val="1"/>
      </rPr>
      <t xml:space="preserve">
7. On site, we meet Mr.S. P. Yadav - Site Engg.(9322383522) &amp; Pramod (877961196).
</t>
    </r>
  </si>
  <si>
    <t>31/12/2028.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</si>
</sst>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_ ;_ * \-#,##0_ ;_ * &quot;-&quot;??_ ;_ @_ "/>
    <numFmt numFmtId="166" formatCode="_(* #,##0_);_(* \(#,##0\);_(* &quot;-&quot;??_);_(@_)"/>
  </numFmts>
  <fonts count="17">
    <font>
      <sz val="11"/>
      <color theme="1"/>
      <name val="Calibri"/>
      <charset val="134"/>
      <scheme val="minor"/>
    </font>
    <font>
      <b/>
      <sz val="11"/>
      <color theme="1"/>
      <name val="Calibri"/>
      <family val="2"/>
      <scheme val="minor"/>
    </font>
    <font>
      <sz val="11"/>
      <color indexed="8"/>
      <name val="Calibri"/>
      <family val="2"/>
    </font>
    <font>
      <sz val="11"/>
      <color rgb="FFFF0000"/>
      <name val="Calibri"/>
      <family val="2"/>
      <scheme val="minor"/>
    </font>
    <font>
      <sz val="11"/>
      <color rgb="FFFF0000"/>
      <name val="Calibri"/>
      <family val="2"/>
    </font>
    <font>
      <b/>
      <sz val="11"/>
      <color indexed="8"/>
      <name val="Times New Roman"/>
      <family val="1"/>
    </font>
    <font>
      <sz val="11"/>
      <color indexed="8"/>
      <name val="Times New Roman"/>
      <family val="1"/>
    </font>
    <font>
      <u/>
      <sz val="11"/>
      <color theme="10"/>
      <name val="Calibri"/>
      <family val="2"/>
      <scheme val="minor"/>
    </font>
    <font>
      <sz val="12"/>
      <color indexed="8"/>
      <name val="Times New Roman"/>
      <family val="1"/>
    </font>
    <font>
      <sz val="11"/>
      <name val="Times New Roman"/>
      <family val="1"/>
    </font>
    <font>
      <b/>
      <sz val="11"/>
      <name val="Times New Roman"/>
      <family val="1"/>
    </font>
    <font>
      <sz val="11"/>
      <name val="Calibri"/>
      <family val="2"/>
    </font>
    <font>
      <b/>
      <sz val="13"/>
      <color indexed="8"/>
      <name val="Times New Roman"/>
      <family val="1"/>
    </font>
    <font>
      <b/>
      <sz val="12"/>
      <color indexed="8"/>
      <name val="Times New Roman"/>
      <family val="1"/>
    </font>
    <font>
      <sz val="11"/>
      <color theme="1"/>
      <name val="Calibri"/>
      <family val="2"/>
      <scheme val="minor"/>
    </font>
    <font>
      <sz val="11"/>
      <color rgb="FF000000"/>
      <name val="Calibri"/>
      <family val="2"/>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s>
  <cellStyleXfs count="8">
    <xf numFmtId="0" fontId="0" fillId="0" borderId="0"/>
    <xf numFmtId="0" fontId="7"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15" fillId="0" borderId="0"/>
    <xf numFmtId="0" fontId="14" fillId="0" borderId="0"/>
    <xf numFmtId="0" fontId="14" fillId="0" borderId="0"/>
  </cellStyleXfs>
  <cellXfs count="184">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4"/>
    <xf numFmtId="0" fontId="14" fillId="0" borderId="0" xfId="7"/>
    <xf numFmtId="0" fontId="1" fillId="0" borderId="1" xfId="7" applyFont="1" applyBorder="1" applyAlignment="1">
      <alignment horizontal="center" vertical="top" wrapText="1"/>
    </xf>
    <xf numFmtId="0" fontId="0" fillId="0" borderId="1" xfId="7" applyFont="1" applyBorder="1" applyAlignment="1">
      <alignment horizontal="center" vertical="center"/>
    </xf>
    <xf numFmtId="0" fontId="0" fillId="0" borderId="1" xfId="7" applyFont="1" applyBorder="1" applyAlignment="1">
      <alignment horizontal="left" vertical="center" wrapText="1"/>
    </xf>
    <xf numFmtId="0" fontId="14" fillId="0" borderId="1" xfId="7" applyBorder="1" applyAlignment="1">
      <alignment horizontal="center" vertical="center"/>
    </xf>
    <xf numFmtId="1" fontId="14" fillId="0" borderId="1" xfId="7" applyNumberFormat="1" applyBorder="1" applyAlignment="1">
      <alignment horizontal="center" vertical="center"/>
    </xf>
    <xf numFmtId="165" fontId="14" fillId="0" borderId="1" xfId="7" applyNumberFormat="1" applyBorder="1" applyAlignment="1">
      <alignment vertical="center"/>
    </xf>
    <xf numFmtId="166" fontId="0" fillId="0" borderId="1" xfId="2" applyNumberFormat="1" applyFont="1" applyBorder="1" applyAlignment="1">
      <alignment horizontal="right" vertical="center"/>
    </xf>
    <xf numFmtId="0" fontId="1" fillId="0" borderId="1" xfId="7" applyFont="1" applyBorder="1" applyAlignment="1">
      <alignment horizontal="center" vertical="center"/>
    </xf>
    <xf numFmtId="1" fontId="3" fillId="0" borderId="1" xfId="7" applyNumberFormat="1" applyFont="1" applyBorder="1" applyAlignment="1">
      <alignment horizontal="center" vertical="center"/>
    </xf>
    <xf numFmtId="0" fontId="2" fillId="0" borderId="1" xfId="4" applyBorder="1" applyAlignment="1">
      <alignment horizontal="center" vertical="center"/>
    </xf>
    <xf numFmtId="0" fontId="4" fillId="0" borderId="0" xfId="4" applyFont="1"/>
    <xf numFmtId="0" fontId="1" fillId="2" borderId="1" xfId="0" applyFont="1" applyFill="1" applyBorder="1"/>
    <xf numFmtId="1" fontId="0" fillId="0" borderId="0" xfId="0" applyNumberFormat="1"/>
    <xf numFmtId="0" fontId="0" fillId="0" borderId="3" xfId="0" applyBorder="1"/>
    <xf numFmtId="0" fontId="0" fillId="0" borderId="0" xfId="0" applyAlignment="1">
      <alignment wrapText="1"/>
    </xf>
    <xf numFmtId="0" fontId="0" fillId="0" borderId="1" xfId="0" applyBorder="1" applyAlignment="1">
      <alignment wrapText="1"/>
    </xf>
    <xf numFmtId="0" fontId="2" fillId="0" borderId="0" xfId="3"/>
    <xf numFmtId="0" fontId="6" fillId="0" borderId="1" xfId="0" applyFont="1" applyBorder="1" applyAlignment="1">
      <alignment vertical="top"/>
    </xf>
    <xf numFmtId="0" fontId="6" fillId="0" borderId="4" xfId="0" applyFont="1" applyBorder="1" applyAlignment="1">
      <alignment vertical="top"/>
    </xf>
    <xf numFmtId="0" fontId="6" fillId="0" borderId="1" xfId="0" applyFont="1" applyBorder="1" applyAlignment="1">
      <alignment vertical="top" wrapText="1"/>
    </xf>
    <xf numFmtId="0" fontId="6" fillId="3" borderId="1" xfId="0" applyFont="1" applyFill="1" applyBorder="1" applyAlignment="1">
      <alignment vertical="top"/>
    </xf>
    <xf numFmtId="0" fontId="9" fillId="0" borderId="16" xfId="6" applyFont="1" applyBorder="1" applyAlignment="1" applyProtection="1">
      <alignment horizontal="center" vertical="top"/>
      <protection locked="0"/>
    </xf>
    <xf numFmtId="0" fontId="9" fillId="0" borderId="1" xfId="6" applyFont="1" applyBorder="1" applyAlignment="1" applyProtection="1">
      <alignment horizontal="center" vertical="top"/>
      <protection locked="0"/>
    </xf>
    <xf numFmtId="0" fontId="9" fillId="0" borderId="1" xfId="6" applyFont="1" applyBorder="1" applyAlignment="1" applyProtection="1">
      <alignment horizontal="center" vertical="top" wrapText="1"/>
      <protection locked="0"/>
    </xf>
    <xf numFmtId="0" fontId="9" fillId="0" borderId="1" xfId="6" applyFont="1" applyBorder="1" applyAlignment="1" applyProtection="1">
      <alignment horizontal="center" wrapText="1"/>
      <protection locked="0"/>
    </xf>
    <xf numFmtId="1" fontId="9" fillId="0" borderId="1" xfId="6" applyNumberFormat="1" applyFont="1" applyBorder="1" applyAlignment="1" applyProtection="1">
      <alignment horizontal="center" wrapText="1"/>
      <protection locked="0"/>
    </xf>
    <xf numFmtId="0" fontId="9" fillId="0" borderId="20" xfId="6" applyFont="1" applyBorder="1" applyProtection="1">
      <protection hidden="1"/>
    </xf>
    <xf numFmtId="0" fontId="9" fillId="0" borderId="21" xfId="6" applyFont="1" applyBorder="1" applyProtection="1">
      <protection hidden="1"/>
    </xf>
    <xf numFmtId="0" fontId="9" fillId="0" borderId="0" xfId="6" applyFont="1" applyProtection="1">
      <protection hidden="1"/>
    </xf>
    <xf numFmtId="0" fontId="9" fillId="0" borderId="23" xfId="6" applyFont="1" applyBorder="1" applyProtection="1">
      <protection hidden="1"/>
    </xf>
    <xf numFmtId="0" fontId="9" fillId="0" borderId="0" xfId="5" applyFont="1" applyProtection="1">
      <protection hidden="1"/>
    </xf>
    <xf numFmtId="0" fontId="9" fillId="0" borderId="23" xfId="6" applyFont="1" applyBorder="1"/>
    <xf numFmtId="0" fontId="9" fillId="0" borderId="23" xfId="5" applyFont="1" applyBorder="1" applyProtection="1">
      <protection hidden="1"/>
    </xf>
    <xf numFmtId="1" fontId="11" fillId="0" borderId="23" xfId="5" applyNumberFormat="1" applyFont="1" applyBorder="1"/>
    <xf numFmtId="1" fontId="11" fillId="0" borderId="23" xfId="5" applyNumberFormat="1" applyFont="1" applyBorder="1" applyAlignment="1">
      <alignment horizontal="right"/>
    </xf>
    <xf numFmtId="0" fontId="9" fillId="0" borderId="27" xfId="6" applyFont="1" applyBorder="1" applyAlignment="1" applyProtection="1">
      <alignment horizontal="center" wrapText="1"/>
      <protection locked="0"/>
    </xf>
    <xf numFmtId="1" fontId="13" fillId="0" borderId="1"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0" fontId="1" fillId="0" borderId="0" xfId="0" applyFont="1"/>
    <xf numFmtId="0" fontId="9" fillId="0" borderId="31" xfId="5" applyFont="1" applyBorder="1" applyProtection="1">
      <protection hidden="1"/>
    </xf>
    <xf numFmtId="1" fontId="11" fillId="0" borderId="32" xfId="5" applyNumberFormat="1" applyFont="1" applyBorder="1"/>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11" xfId="0" applyFont="1" applyBorder="1" applyAlignment="1">
      <alignment horizontal="left"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8" xfId="0" applyFont="1" applyBorder="1" applyAlignment="1">
      <alignment horizontal="center" vertical="top" wrapText="1"/>
    </xf>
    <xf numFmtId="0" fontId="5" fillId="0" borderId="0" xfId="0" applyFont="1" applyAlignment="1">
      <alignment horizontal="center" vertical="top" wrapText="1"/>
    </xf>
    <xf numFmtId="0" fontId="5" fillId="0" borderId="33" xfId="0" applyFont="1" applyBorder="1" applyAlignment="1">
      <alignment horizontal="center" vertical="top" wrapText="1"/>
    </xf>
    <xf numFmtId="0" fontId="5" fillId="0" borderId="10" xfId="0" applyFont="1" applyBorder="1" applyAlignment="1">
      <alignment horizontal="center" vertical="top" wrapText="1"/>
    </xf>
    <xf numFmtId="0" fontId="5" fillId="0" borderId="2" xfId="0" applyFont="1" applyBorder="1" applyAlignment="1">
      <alignment horizontal="center" vertical="top" wrapText="1"/>
    </xf>
    <xf numFmtId="0" fontId="5" fillId="0" borderId="11" xfId="0" applyFont="1" applyBorder="1" applyAlignment="1">
      <alignment horizontal="center" vertical="top" wrapText="1"/>
    </xf>
    <xf numFmtId="0" fontId="5" fillId="0" borderId="7" xfId="3" applyFont="1" applyBorder="1" applyAlignment="1">
      <alignment horizontal="left" vertical="top" wrapText="1"/>
    </xf>
    <xf numFmtId="0" fontId="5" fillId="0" borderId="8" xfId="3" applyFont="1" applyBorder="1" applyAlignment="1">
      <alignment horizontal="left" vertical="top" wrapText="1"/>
    </xf>
    <xf numFmtId="0" fontId="5" fillId="0" borderId="9" xfId="3" applyFont="1" applyBorder="1" applyAlignment="1">
      <alignment horizontal="left" vertical="top" wrapText="1"/>
    </xf>
    <xf numFmtId="0" fontId="5" fillId="0" borderId="10" xfId="3" applyFont="1" applyBorder="1" applyAlignment="1">
      <alignment horizontal="left" vertical="top" wrapText="1"/>
    </xf>
    <xf numFmtId="0" fontId="5" fillId="0" borderId="2" xfId="3" applyFont="1" applyBorder="1" applyAlignment="1">
      <alignment horizontal="left" vertical="top" wrapText="1"/>
    </xf>
    <xf numFmtId="0" fontId="5" fillId="0" borderId="11" xfId="3" applyFont="1" applyBorder="1" applyAlignment="1">
      <alignment horizontal="left" vertical="top" wrapText="1"/>
    </xf>
    <xf numFmtId="9" fontId="9" fillId="3" borderId="1" xfId="6" applyNumberFormat="1" applyFont="1" applyFill="1" applyBorder="1" applyAlignment="1" applyProtection="1">
      <alignment horizontal="center" vertical="center" wrapText="1"/>
      <protection hidden="1"/>
    </xf>
    <xf numFmtId="9" fontId="9" fillId="3" borderId="27" xfId="6" applyNumberFormat="1" applyFont="1" applyFill="1" applyBorder="1" applyAlignment="1" applyProtection="1">
      <alignment horizontal="center" vertical="center" wrapText="1"/>
      <protection hidden="1"/>
    </xf>
    <xf numFmtId="9" fontId="9" fillId="3" borderId="7" xfId="6" applyNumberFormat="1" applyFont="1" applyFill="1" applyBorder="1" applyAlignment="1" applyProtection="1">
      <alignment horizontal="center" vertical="center" wrapText="1"/>
      <protection hidden="1"/>
    </xf>
    <xf numFmtId="9" fontId="9" fillId="3" borderId="8" xfId="6" applyNumberFormat="1" applyFont="1" applyFill="1" applyBorder="1" applyAlignment="1" applyProtection="1">
      <alignment horizontal="center" vertical="center" wrapText="1"/>
      <protection hidden="1"/>
    </xf>
    <xf numFmtId="9" fontId="9" fillId="3" borderId="25" xfId="6" applyNumberFormat="1" applyFont="1" applyFill="1" applyBorder="1" applyAlignment="1" applyProtection="1">
      <alignment horizontal="center" vertical="center" wrapText="1"/>
      <protection hidden="1"/>
    </xf>
    <xf numFmtId="9" fontId="9" fillId="3" borderId="18" xfId="6" applyNumberFormat="1" applyFont="1" applyFill="1" applyBorder="1" applyAlignment="1" applyProtection="1">
      <alignment horizontal="center" vertical="center" wrapText="1"/>
      <protection hidden="1"/>
    </xf>
    <xf numFmtId="9" fontId="9" fillId="3" borderId="0" xfId="6" applyNumberFormat="1" applyFont="1" applyFill="1" applyAlignment="1" applyProtection="1">
      <alignment horizontal="center" vertical="center" wrapText="1"/>
      <protection hidden="1"/>
    </xf>
    <xf numFmtId="9" fontId="9" fillId="3" borderId="23" xfId="6" applyNumberFormat="1" applyFont="1" applyFill="1" applyBorder="1" applyAlignment="1" applyProtection="1">
      <alignment horizontal="center" vertical="center" wrapText="1"/>
      <protection hidden="1"/>
    </xf>
    <xf numFmtId="9" fontId="9" fillId="3" borderId="30" xfId="6" applyNumberFormat="1" applyFont="1" applyFill="1" applyBorder="1" applyAlignment="1" applyProtection="1">
      <alignment horizontal="center" vertical="center" wrapText="1"/>
      <protection hidden="1"/>
    </xf>
    <xf numFmtId="9" fontId="9" fillId="3" borderId="31" xfId="6" applyNumberFormat="1" applyFont="1" applyFill="1" applyBorder="1" applyAlignment="1" applyProtection="1">
      <alignment horizontal="center" vertical="center" wrapText="1"/>
      <protection hidden="1"/>
    </xf>
    <xf numFmtId="9" fontId="9" fillId="3" borderId="32" xfId="6" applyNumberFormat="1" applyFont="1" applyFill="1" applyBorder="1" applyAlignment="1" applyProtection="1">
      <alignment horizontal="center" vertical="center" wrapText="1"/>
      <protection hidden="1"/>
    </xf>
    <xf numFmtId="1" fontId="8" fillId="0" borderId="1" xfId="0" applyNumberFormat="1" applyFont="1" applyBorder="1" applyAlignment="1">
      <alignment horizontal="center" vertical="center" wrapText="1"/>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6" xfId="0" applyNumberFormat="1" applyFont="1" applyBorder="1" applyAlignment="1">
      <alignment horizontal="center" vertical="center" wrapText="1"/>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6" fillId="3" borderId="4" xfId="0" applyFont="1" applyFill="1" applyBorder="1" applyAlignment="1">
      <alignment horizontal="left" vertical="top"/>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12" fillId="0" borderId="4"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1" fontId="13" fillId="0" borderId="4" xfId="0" applyNumberFormat="1" applyFont="1" applyBorder="1" applyAlignment="1">
      <alignment horizontal="center" vertical="top" wrapText="1"/>
    </xf>
    <xf numFmtId="1" fontId="13" fillId="0" borderId="6" xfId="0" applyNumberFormat="1" applyFont="1" applyBorder="1" applyAlignment="1">
      <alignment horizontal="center" vertical="top" wrapText="1"/>
    </xf>
    <xf numFmtId="1" fontId="13" fillId="0" borderId="5" xfId="0" applyNumberFormat="1" applyFont="1" applyBorder="1" applyAlignment="1">
      <alignment horizontal="center" vertical="top" wrapText="1"/>
    </xf>
    <xf numFmtId="1" fontId="13" fillId="0" borderId="7"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9" fillId="0" borderId="16" xfId="6" applyFont="1" applyBorder="1" applyAlignment="1" applyProtection="1">
      <alignment horizontal="center" vertical="top" wrapText="1"/>
      <protection locked="0"/>
    </xf>
    <xf numFmtId="0" fontId="9" fillId="0" borderId="1" xfId="6" applyFont="1" applyBorder="1" applyAlignment="1" applyProtection="1">
      <alignment horizontal="center" vertical="top" wrapText="1"/>
      <protection locked="0"/>
    </xf>
    <xf numFmtId="9" fontId="9" fillId="3" borderId="4" xfId="6" applyNumberFormat="1" applyFont="1" applyFill="1" applyBorder="1" applyAlignment="1" applyProtection="1">
      <alignment horizontal="center" vertical="center" wrapText="1"/>
      <protection hidden="1"/>
    </xf>
    <xf numFmtId="9" fontId="9" fillId="3" borderId="6" xfId="6" applyNumberFormat="1" applyFont="1" applyFill="1" applyBorder="1" applyAlignment="1" applyProtection="1">
      <alignment horizontal="center" vertical="center" wrapText="1"/>
      <protection hidden="1"/>
    </xf>
    <xf numFmtId="0" fontId="9" fillId="0" borderId="26" xfId="6" applyFont="1" applyBorder="1" applyAlignment="1" applyProtection="1">
      <alignment horizontal="center" vertical="top" wrapText="1"/>
      <protection locked="0"/>
    </xf>
    <xf numFmtId="0" fontId="9" fillId="0" borderId="27" xfId="6" applyFont="1" applyBorder="1" applyAlignment="1" applyProtection="1">
      <alignment horizontal="center" vertical="top" wrapText="1"/>
      <protection locked="0"/>
    </xf>
    <xf numFmtId="9" fontId="9" fillId="3" borderId="28" xfId="6" applyNumberFormat="1" applyFont="1" applyFill="1" applyBorder="1" applyAlignment="1" applyProtection="1">
      <alignment horizontal="center" vertical="center" wrapText="1"/>
      <protection hidden="1"/>
    </xf>
    <xf numFmtId="9" fontId="9" fillId="3" borderId="29" xfId="6" applyNumberFormat="1" applyFont="1" applyFill="1" applyBorder="1" applyAlignment="1" applyProtection="1">
      <alignment horizontal="center" vertical="center" wrapText="1"/>
      <protection hidden="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0" fillId="0" borderId="12" xfId="6" applyFont="1" applyBorder="1" applyAlignment="1" applyProtection="1">
      <alignment horizontal="center" vertical="top" wrapText="1"/>
      <protection locked="0"/>
    </xf>
    <xf numFmtId="0" fontId="10" fillId="0" borderId="13" xfId="6" applyFont="1" applyBorder="1" applyAlignment="1" applyProtection="1">
      <alignment horizontal="center" vertical="top" wrapText="1"/>
      <protection locked="0"/>
    </xf>
    <xf numFmtId="0" fontId="10" fillId="0" borderId="14" xfId="6" applyFont="1" applyBorder="1" applyAlignment="1" applyProtection="1">
      <alignment horizontal="left" vertical="top" wrapText="1"/>
      <protection locked="0"/>
    </xf>
    <xf numFmtId="0" fontId="10" fillId="0" borderId="15"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9" fillId="0" borderId="4" xfId="6" applyFont="1" applyBorder="1" applyAlignment="1" applyProtection="1">
      <alignment horizontal="center" vertical="top"/>
      <protection locked="0"/>
    </xf>
    <xf numFmtId="0" fontId="9" fillId="0" borderId="6" xfId="6" applyFont="1" applyBorder="1" applyAlignment="1" applyProtection="1">
      <alignment horizontal="center" vertical="top"/>
      <protection locked="0"/>
    </xf>
    <xf numFmtId="0" fontId="9" fillId="0" borderId="22" xfId="6" applyFont="1" applyBorder="1" applyAlignment="1" applyProtection="1">
      <alignment horizontal="center" vertical="top"/>
      <protection locked="0"/>
    </xf>
    <xf numFmtId="0" fontId="10" fillId="0" borderId="16" xfId="6" applyFont="1" applyBorder="1" applyAlignment="1" applyProtection="1">
      <alignment horizontal="left" vertical="top"/>
      <protection locked="0"/>
    </xf>
    <xf numFmtId="0" fontId="10" fillId="0" borderId="1" xfId="6" applyFont="1" applyBorder="1" applyAlignment="1" applyProtection="1">
      <alignment horizontal="left" vertical="top"/>
      <protection locked="0"/>
    </xf>
    <xf numFmtId="0" fontId="10" fillId="0" borderId="4"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22" xfId="6" applyFont="1" applyBorder="1" applyAlignment="1" applyProtection="1">
      <alignment horizontal="left" vertical="top" wrapText="1"/>
      <protection locked="0"/>
    </xf>
    <xf numFmtId="0" fontId="9" fillId="0" borderId="17" xfId="6" applyFont="1" applyBorder="1" applyAlignment="1" applyProtection="1">
      <alignment horizontal="center" vertical="top" wrapText="1"/>
      <protection locked="0"/>
    </xf>
    <xf numFmtId="0" fontId="9" fillId="0" borderId="6" xfId="6" applyFont="1" applyBorder="1" applyAlignment="1" applyProtection="1">
      <alignment horizontal="center" vertical="top" wrapText="1"/>
      <protection locked="0"/>
    </xf>
    <xf numFmtId="0" fontId="9" fillId="0" borderId="24" xfId="6" applyFont="1" applyBorder="1" applyAlignment="1" applyProtection="1">
      <alignment horizontal="center" vertical="top" wrapText="1"/>
      <protection locked="0"/>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6" fillId="0" borderId="4" xfId="0" applyFont="1" applyBorder="1" applyAlignment="1">
      <alignment horizontal="center" vertical="top"/>
    </xf>
    <xf numFmtId="0" fontId="6" fillId="0" borderId="6" xfId="0" applyFont="1" applyBorder="1" applyAlignment="1">
      <alignment horizontal="center" vertical="top"/>
    </xf>
    <xf numFmtId="0" fontId="9" fillId="0" borderId="1"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6" fillId="0" borderId="1" xfId="0" applyFont="1" applyBorder="1" applyAlignment="1">
      <alignment horizontal="left" vertical="top"/>
    </xf>
    <xf numFmtId="0" fontId="6" fillId="0" borderId="1" xfId="0" applyFont="1" applyBorder="1" applyAlignment="1">
      <alignment horizontal="center" vertical="top"/>
    </xf>
    <xf numFmtId="0" fontId="0" fillId="0" borderId="6" xfId="0" applyBorder="1" applyAlignment="1">
      <alignment horizontal="left"/>
    </xf>
    <xf numFmtId="14" fontId="6" fillId="0" borderId="4" xfId="0" applyNumberFormat="1" applyFont="1" applyBorder="1" applyAlignment="1">
      <alignment horizontal="left" vertical="top"/>
    </xf>
    <xf numFmtId="0" fontId="6" fillId="0" borderId="1" xfId="0" applyFont="1" applyBorder="1" applyAlignment="1">
      <alignment horizontal="center"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14" fontId="6" fillId="3" borderId="4" xfId="0" applyNumberFormat="1" applyFont="1" applyFill="1" applyBorder="1" applyAlignment="1">
      <alignment horizontal="left" vertical="top"/>
    </xf>
    <xf numFmtId="14" fontId="6" fillId="3" borderId="5" xfId="0" applyNumberFormat="1" applyFont="1" applyFill="1" applyBorder="1" applyAlignment="1">
      <alignment horizontal="left" vertical="top"/>
    </xf>
    <xf numFmtId="14" fontId="6" fillId="3" borderId="6" xfId="0" applyNumberFormat="1" applyFont="1" applyFill="1" applyBorder="1" applyAlignment="1">
      <alignment horizontal="left" vertical="top"/>
    </xf>
    <xf numFmtId="0" fontId="7" fillId="0" borderId="4" xfId="1" applyFill="1" applyBorder="1" applyAlignment="1">
      <alignment horizontal="center" vertical="top"/>
    </xf>
    <xf numFmtId="0" fontId="6" fillId="0" borderId="5" xfId="0" applyFont="1" applyBorder="1" applyAlignment="1">
      <alignment horizontal="center" vertical="top"/>
    </xf>
    <xf numFmtId="0" fontId="6" fillId="3" borderId="1" xfId="0" applyFont="1" applyFill="1" applyBorder="1" applyAlignment="1">
      <alignment horizontal="left" vertical="top"/>
    </xf>
    <xf numFmtId="0" fontId="6" fillId="0" borderId="1" xfId="0" applyFont="1" applyBorder="1" applyAlignment="1">
      <alignment horizontal="left"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2" xfId="0" applyFont="1" applyBorder="1" applyAlignment="1">
      <alignment horizontal="left" vertical="top"/>
    </xf>
    <xf numFmtId="0" fontId="6" fillId="0" borderId="11" xfId="0" applyFont="1" applyBorder="1" applyAlignment="1">
      <alignment horizontal="left" vertical="top"/>
    </xf>
    <xf numFmtId="4" fontId="6" fillId="0" borderId="4" xfId="0" applyNumberFormat="1" applyFont="1" applyBorder="1" applyAlignment="1">
      <alignment horizontal="left" vertical="top"/>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14" fontId="6" fillId="0" borderId="5" xfId="0" applyNumberFormat="1" applyFont="1" applyBorder="1" applyAlignment="1">
      <alignment horizontal="left" vertical="top"/>
    </xf>
    <xf numFmtId="14" fontId="6" fillId="0" borderId="6" xfId="0" applyNumberFormat="1" applyFont="1" applyBorder="1" applyAlignment="1">
      <alignment horizontal="left" vertical="top"/>
    </xf>
    <xf numFmtId="0" fontId="1" fillId="0" borderId="1" xfId="7" applyFont="1" applyBorder="1" applyAlignment="1">
      <alignment horizontal="left"/>
    </xf>
    <xf numFmtId="0" fontId="0" fillId="2" borderId="1" xfId="0" applyFill="1" applyBorder="1" applyAlignment="1">
      <alignment horizontal="center" wrapText="1"/>
    </xf>
    <xf numFmtId="0" fontId="1" fillId="0" borderId="1" xfId="0" applyFont="1" applyBorder="1" applyAlignment="1">
      <alignment horizontal="center"/>
    </xf>
  </cellXfs>
  <cellStyles count="8">
    <cellStyle name="Comma 2" xfId="2" xr:uid="{00000000-0005-0000-0000-000000000000}"/>
    <cellStyle name="Excel Built-in Normal" xfId="3" xr:uid="{00000000-0005-0000-0000-000001000000}"/>
    <cellStyle name="Excel Built-in Normal 2" xfId="4" xr:uid="{00000000-0005-0000-0000-000002000000}"/>
    <cellStyle name="Hyperlink" xfId="1" builtinId="8"/>
    <cellStyle name="Normal" xfId="0" builtinId="0"/>
    <cellStyle name="Normal 2" xfId="5" xr:uid="{00000000-0005-0000-0000-000005000000}"/>
    <cellStyle name="Normal 3" xfId="6" xr:uid="{00000000-0005-0000-0000-000006000000}"/>
    <cellStyle name="Normal 4"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165</xdr:row>
      <xdr:rowOff>0</xdr:rowOff>
    </xdr:from>
    <xdr:to>
      <xdr:col>8</xdr:col>
      <xdr:colOff>523875</xdr:colOff>
      <xdr:row>183</xdr:row>
      <xdr:rowOff>85725</xdr:rowOff>
    </xdr:to>
    <xdr:pic>
      <xdr:nvPicPr>
        <xdr:cNvPr id="1505" name="Picture 7">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1" cstate="screen"/>
        <a:srcRect/>
        <a:stretch>
          <a:fillRect/>
        </a:stretch>
      </xdr:blipFill>
      <xdr:spPr>
        <a:xfrm>
          <a:off x="123825" y="35373945"/>
          <a:ext cx="5705475" cy="3514725"/>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184</xdr:row>
      <xdr:rowOff>142875</xdr:rowOff>
    </xdr:from>
    <xdr:to>
      <xdr:col>8</xdr:col>
      <xdr:colOff>523875</xdr:colOff>
      <xdr:row>202</xdr:row>
      <xdr:rowOff>85725</xdr:rowOff>
    </xdr:to>
    <xdr:pic>
      <xdr:nvPicPr>
        <xdr:cNvPr id="1506" name="Picture 8">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2"/>
        <a:srcRect/>
        <a:stretch>
          <a:fillRect/>
        </a:stretch>
      </xdr:blipFill>
      <xdr:spPr>
        <a:xfrm>
          <a:off x="104775" y="39136320"/>
          <a:ext cx="5724525" cy="337185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28575</xdr:colOff>
      <xdr:row>143</xdr:row>
      <xdr:rowOff>24764</xdr:rowOff>
    </xdr:from>
    <xdr:to>
      <xdr:col>21</xdr:col>
      <xdr:colOff>98547</xdr:colOff>
      <xdr:row>156</xdr:row>
      <xdr:rowOff>34289</xdr:rowOff>
    </xdr:to>
    <xdr:pic>
      <xdr:nvPicPr>
        <xdr:cNvPr id="10" name="Picture 9" descr="https://vsjcllp.vsjadon.com/upload/insp-220620-1525.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0848975" y="30687644"/>
          <a:ext cx="1921632" cy="2386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51434</xdr:colOff>
      <xdr:row>123</xdr:row>
      <xdr:rowOff>24765</xdr:rowOff>
    </xdr:from>
    <xdr:to>
      <xdr:col>16</xdr:col>
      <xdr:colOff>449535</xdr:colOff>
      <xdr:row>142</xdr:row>
      <xdr:rowOff>120015</xdr:rowOff>
    </xdr:to>
    <xdr:pic>
      <xdr:nvPicPr>
        <xdr:cNvPr id="11" name="Picture 10" descr="https://vsjcllp.vsjadon.com/upload/insp-220620-843.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168514" y="27030045"/>
          <a:ext cx="2866981" cy="35699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222885</xdr:colOff>
      <xdr:row>143</xdr:row>
      <xdr:rowOff>29526</xdr:rowOff>
    </xdr:from>
    <xdr:to>
      <xdr:col>17</xdr:col>
      <xdr:colOff>547475</xdr:colOff>
      <xdr:row>156</xdr:row>
      <xdr:rowOff>39051</xdr:rowOff>
    </xdr:to>
    <xdr:pic>
      <xdr:nvPicPr>
        <xdr:cNvPr id="12" name="Picture 11" descr="https://vsjcllp.vsjadon.com/upload/insp-220620-849.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339965" y="30692406"/>
          <a:ext cx="3410690" cy="2386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533399</xdr:colOff>
      <xdr:row>123</xdr:row>
      <xdr:rowOff>24765</xdr:rowOff>
    </xdr:from>
    <xdr:to>
      <xdr:col>21</xdr:col>
      <xdr:colOff>304755</xdr:colOff>
      <xdr:row>142</xdr:row>
      <xdr:rowOff>120015</xdr:rowOff>
    </xdr:to>
    <xdr:pic>
      <xdr:nvPicPr>
        <xdr:cNvPr id="13" name="Picture 12" descr="https://vsjcllp.vsjadon.com/upload/insp-220620-851.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0119359" y="27030045"/>
          <a:ext cx="2857456" cy="35699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97156</xdr:colOff>
      <xdr:row>125</xdr:row>
      <xdr:rowOff>22860</xdr:rowOff>
    </xdr:from>
    <xdr:to>
      <xdr:col>21</xdr:col>
      <xdr:colOff>565786</xdr:colOff>
      <xdr:row>154</xdr:row>
      <xdr:rowOff>148569</xdr:rowOff>
    </xdr:to>
    <xdr:grpSp>
      <xdr:nvGrpSpPr>
        <xdr:cNvPr id="2" name="Group 1">
          <a:extLst>
            <a:ext uri="{FF2B5EF4-FFF2-40B4-BE49-F238E27FC236}">
              <a16:creationId xmlns:a16="http://schemas.microsoft.com/office/drawing/2014/main" id="{EEA1D40E-F0BB-7194-4861-0ADACFAEA94D}"/>
            </a:ext>
          </a:extLst>
        </xdr:cNvPr>
        <xdr:cNvGrpSpPr/>
      </xdr:nvGrpSpPr>
      <xdr:grpSpPr>
        <a:xfrm>
          <a:off x="7012306" y="27578685"/>
          <a:ext cx="5869305" cy="5650209"/>
          <a:chOff x="317080" y="235131"/>
          <a:chExt cx="6184651" cy="5596869"/>
        </a:xfrm>
      </xdr:grpSpPr>
      <xdr:grpSp>
        <xdr:nvGrpSpPr>
          <xdr:cNvPr id="3" name="Group 2">
            <a:extLst>
              <a:ext uri="{FF2B5EF4-FFF2-40B4-BE49-F238E27FC236}">
                <a16:creationId xmlns:a16="http://schemas.microsoft.com/office/drawing/2014/main" id="{59CCB0D8-BC55-6F82-5751-A5CC1C49FB90}"/>
              </a:ext>
            </a:extLst>
          </xdr:cNvPr>
          <xdr:cNvGrpSpPr/>
        </xdr:nvGrpSpPr>
        <xdr:grpSpPr>
          <a:xfrm>
            <a:off x="691717" y="3312000"/>
            <a:ext cx="5435376" cy="2520000"/>
            <a:chOff x="750799" y="3312000"/>
            <a:chExt cx="5435376" cy="2520000"/>
          </a:xfrm>
        </xdr:grpSpPr>
        <xdr:pic>
          <xdr:nvPicPr>
            <xdr:cNvPr id="8" name="Picture 7">
              <a:extLst>
                <a:ext uri="{FF2B5EF4-FFF2-40B4-BE49-F238E27FC236}">
                  <a16:creationId xmlns:a16="http://schemas.microsoft.com/office/drawing/2014/main" id="{574B1BC6-2150-30ED-3976-9C247CEE254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98144" y="331200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AEF2E4C4-34C0-8B28-5389-7ED751AA25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50799" y="3312000"/>
              <a:ext cx="3356889" cy="252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3507A572-9410-FE46-C66C-BA68B5F1CDC1}"/>
              </a:ext>
            </a:extLst>
          </xdr:cNvPr>
          <xdr:cNvGrpSpPr/>
        </xdr:nvGrpSpPr>
        <xdr:grpSpPr>
          <a:xfrm>
            <a:off x="317080" y="235131"/>
            <a:ext cx="6184651" cy="2880000"/>
            <a:chOff x="317080" y="235131"/>
            <a:chExt cx="6184651" cy="2880000"/>
          </a:xfrm>
        </xdr:grpSpPr>
        <xdr:pic>
          <xdr:nvPicPr>
            <xdr:cNvPr id="6" name="Picture 5">
              <a:extLst>
                <a:ext uri="{FF2B5EF4-FFF2-40B4-BE49-F238E27FC236}">
                  <a16:creationId xmlns:a16="http://schemas.microsoft.com/office/drawing/2014/main" id="{578A7F97-DCB3-2EB2-A83C-31FA2EA1751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7080" y="235131"/>
              <a:ext cx="2157750" cy="2880000"/>
            </a:xfrm>
            <a:prstGeom prst="rect">
              <a:avLst/>
            </a:prstGeom>
            <a:ln>
              <a:solidFill>
                <a:schemeClr val="tx1"/>
              </a:solidFill>
            </a:ln>
          </xdr:spPr>
        </xdr:pic>
        <xdr:pic>
          <xdr:nvPicPr>
            <xdr:cNvPr id="7" name="Picture 6">
              <a:extLst>
                <a:ext uri="{FF2B5EF4-FFF2-40B4-BE49-F238E27FC236}">
                  <a16:creationId xmlns:a16="http://schemas.microsoft.com/office/drawing/2014/main" id="{18EFCE8A-D30E-0D7E-B6FB-B2FFD9B41BC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665286" y="235131"/>
              <a:ext cx="3836445" cy="2880000"/>
            </a:xfrm>
            <a:prstGeom prst="rect">
              <a:avLst/>
            </a:prstGeom>
            <a:ln>
              <a:solidFill>
                <a:schemeClr val="tx1"/>
              </a:solidFill>
            </a:ln>
          </xdr:spPr>
        </xdr:pic>
      </xdr:grpSp>
    </xdr:grpSp>
    <xdr:clientData/>
  </xdr:twoCellAnchor>
  <xdr:twoCellAnchor>
    <xdr:from>
      <xdr:col>0</xdr:col>
      <xdr:colOff>238125</xdr:colOff>
      <xdr:row>124</xdr:row>
      <xdr:rowOff>133350</xdr:rowOff>
    </xdr:from>
    <xdr:to>
      <xdr:col>8</xdr:col>
      <xdr:colOff>481573</xdr:colOff>
      <xdr:row>156</xdr:row>
      <xdr:rowOff>178317</xdr:rowOff>
    </xdr:to>
    <xdr:grpSp>
      <xdr:nvGrpSpPr>
        <xdr:cNvPr id="15" name="Group 14">
          <a:extLst>
            <a:ext uri="{FF2B5EF4-FFF2-40B4-BE49-F238E27FC236}">
              <a16:creationId xmlns:a16="http://schemas.microsoft.com/office/drawing/2014/main" id="{6E7BDD21-69CD-40B3-8E4A-073353ADD978}"/>
            </a:ext>
          </a:extLst>
        </xdr:cNvPr>
        <xdr:cNvGrpSpPr/>
      </xdr:nvGrpSpPr>
      <xdr:grpSpPr>
        <a:xfrm>
          <a:off x="238125" y="27498675"/>
          <a:ext cx="5548873" cy="6140967"/>
          <a:chOff x="577314" y="322730"/>
          <a:chExt cx="5548873" cy="6140967"/>
        </a:xfrm>
      </xdr:grpSpPr>
      <xdr:pic>
        <xdr:nvPicPr>
          <xdr:cNvPr id="16" name="Picture 15">
            <a:extLst>
              <a:ext uri="{FF2B5EF4-FFF2-40B4-BE49-F238E27FC236}">
                <a16:creationId xmlns:a16="http://schemas.microsoft.com/office/drawing/2014/main" id="{1916628E-879C-45B3-ABDD-AA2C138C2435}"/>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77314" y="322730"/>
            <a:ext cx="2697187" cy="3600000"/>
          </a:xfrm>
          <a:prstGeom prst="rect">
            <a:avLst/>
          </a:prstGeom>
          <a:ln>
            <a:solidFill>
              <a:schemeClr val="tx1"/>
            </a:solidFill>
          </a:ln>
        </xdr:spPr>
      </xdr:pic>
      <xdr:pic>
        <xdr:nvPicPr>
          <xdr:cNvPr id="17" name="Picture 16">
            <a:extLst>
              <a:ext uri="{FF2B5EF4-FFF2-40B4-BE49-F238E27FC236}">
                <a16:creationId xmlns:a16="http://schemas.microsoft.com/office/drawing/2014/main" id="{66AAC04F-1EF3-43F5-9638-510A4DCE8B8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322730"/>
            <a:ext cx="2697187" cy="3600000"/>
          </a:xfrm>
          <a:prstGeom prst="rect">
            <a:avLst/>
          </a:prstGeom>
          <a:ln>
            <a:solidFill>
              <a:schemeClr val="tx1"/>
            </a:solidFill>
          </a:ln>
        </xdr:spPr>
      </xdr:pic>
      <xdr:pic>
        <xdr:nvPicPr>
          <xdr:cNvPr id="18" name="Picture 17">
            <a:extLst>
              <a:ext uri="{FF2B5EF4-FFF2-40B4-BE49-F238E27FC236}">
                <a16:creationId xmlns:a16="http://schemas.microsoft.com/office/drawing/2014/main" id="{BA325A4E-BD1C-41AB-80F9-1A4D3E98A5A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21742" y="4123697"/>
            <a:ext cx="3117112" cy="2340000"/>
          </a:xfrm>
          <a:prstGeom prst="rect">
            <a:avLst/>
          </a:prstGeom>
          <a:ln>
            <a:solidFill>
              <a:schemeClr val="tx1"/>
            </a:solidFill>
          </a:ln>
        </xdr:spPr>
      </xdr:pic>
      <xdr:pic>
        <xdr:nvPicPr>
          <xdr:cNvPr id="19" name="Picture 18">
            <a:extLst>
              <a:ext uri="{FF2B5EF4-FFF2-40B4-BE49-F238E27FC236}">
                <a16:creationId xmlns:a16="http://schemas.microsoft.com/office/drawing/2014/main" id="{1BAD3F3E-BA60-4205-8DF1-956D0FD9EA3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147729" y="4123697"/>
            <a:ext cx="1753171" cy="2340000"/>
          </a:xfrm>
          <a:prstGeom prst="rect">
            <a:avLst/>
          </a:prstGeom>
          <a:ln>
            <a:solidFill>
              <a:schemeClr val="tx1"/>
            </a:solidFill>
          </a:ln>
        </xdr:spPr>
      </xdr:pic>
    </xdr:grpSp>
    <xdr:clientData/>
  </xdr:twoCellAnchor>
  <xdr:twoCellAnchor editAs="oneCell">
    <xdr:from>
      <xdr:col>10</xdr:col>
      <xdr:colOff>209550</xdr:colOff>
      <xdr:row>44</xdr:row>
      <xdr:rowOff>9525</xdr:rowOff>
    </xdr:from>
    <xdr:to>
      <xdr:col>16</xdr:col>
      <xdr:colOff>571050</xdr:colOff>
      <xdr:row>48</xdr:row>
      <xdr:rowOff>443871</xdr:rowOff>
    </xdr:to>
    <xdr:pic>
      <xdr:nvPicPr>
        <xdr:cNvPr id="5" name="Picture 4">
          <a:extLst>
            <a:ext uri="{FF2B5EF4-FFF2-40B4-BE49-F238E27FC236}">
              <a16:creationId xmlns:a16="http://schemas.microsoft.com/office/drawing/2014/main" id="{7D0FDF50-9E22-481D-92D3-ECDE44D6A0FD}"/>
            </a:ext>
          </a:extLst>
        </xdr:cNvPr>
        <xdr:cNvPicPr>
          <a:picLocks noChangeAspect="1"/>
        </xdr:cNvPicPr>
      </xdr:nvPicPr>
      <xdr:blipFill>
        <a:blip xmlns:r="http://schemas.openxmlformats.org/officeDocument/2006/relationships" r:embed="rId15"/>
        <a:stretch>
          <a:fillRect/>
        </a:stretch>
      </xdr:blipFill>
      <xdr:spPr>
        <a:xfrm>
          <a:off x="6286500" y="9705975"/>
          <a:ext cx="3600000" cy="1615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21</xdr:row>
      <xdr:rowOff>0</xdr:rowOff>
    </xdr:from>
    <xdr:to>
      <xdr:col>9</xdr:col>
      <xdr:colOff>771525</xdr:colOff>
      <xdr:row>32</xdr:row>
      <xdr:rowOff>66675</xdr:rowOff>
    </xdr:to>
    <xdr:pic>
      <xdr:nvPicPr>
        <xdr:cNvPr id="2133" name="Picture 1">
          <a:extLst>
            <a:ext uri="{FF2B5EF4-FFF2-40B4-BE49-F238E27FC236}">
              <a16:creationId xmlns:a16="http://schemas.microsoft.com/office/drawing/2014/main" id="{00000000-0008-0000-0100-000055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619750" y="439102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914400</xdr:colOff>
      <xdr:row>21</xdr:row>
      <xdr:rowOff>38100</xdr:rowOff>
    </xdr:from>
    <xdr:to>
      <xdr:col>12</xdr:col>
      <xdr:colOff>295275</xdr:colOff>
      <xdr:row>32</xdr:row>
      <xdr:rowOff>104775</xdr:rowOff>
    </xdr:to>
    <xdr:pic>
      <xdr:nvPicPr>
        <xdr:cNvPr id="2134" name="Picture 2">
          <a:extLst>
            <a:ext uri="{FF2B5EF4-FFF2-40B4-BE49-F238E27FC236}">
              <a16:creationId xmlns:a16="http://schemas.microsoft.com/office/drawing/2014/main" id="{00000000-0008-0000-0100-000056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381875" y="4429125"/>
          <a:ext cx="159067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4</xdr:row>
      <xdr:rowOff>0</xdr:rowOff>
    </xdr:from>
    <xdr:to>
      <xdr:col>9</xdr:col>
      <xdr:colOff>38100</xdr:colOff>
      <xdr:row>33</xdr:row>
      <xdr:rowOff>104775</xdr:rowOff>
    </xdr:to>
    <xdr:pic>
      <xdr:nvPicPr>
        <xdr:cNvPr id="3169" name="Picture 1">
          <a:extLst>
            <a:ext uri="{FF2B5EF4-FFF2-40B4-BE49-F238E27FC236}">
              <a16:creationId xmlns:a16="http://schemas.microsoft.com/office/drawing/2014/main" id="{00000000-0008-0000-0200-00006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600200" y="762000"/>
          <a:ext cx="3981450" cy="5629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219075</xdr:colOff>
      <xdr:row>4</xdr:row>
      <xdr:rowOff>0</xdr:rowOff>
    </xdr:from>
    <xdr:to>
      <xdr:col>15</xdr:col>
      <xdr:colOff>523875</xdr:colOff>
      <xdr:row>32</xdr:row>
      <xdr:rowOff>161925</xdr:rowOff>
    </xdr:to>
    <xdr:pic>
      <xdr:nvPicPr>
        <xdr:cNvPr id="3170" name="Picture 2">
          <a:extLst>
            <a:ext uri="{FF2B5EF4-FFF2-40B4-BE49-F238E27FC236}">
              <a16:creationId xmlns:a16="http://schemas.microsoft.com/office/drawing/2014/main" id="{00000000-0008-0000-0200-00006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762625" y="762000"/>
          <a:ext cx="3905250" cy="549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6</xdr:col>
      <xdr:colOff>352425</xdr:colOff>
      <xdr:row>49</xdr:row>
      <xdr:rowOff>171450</xdr:rowOff>
    </xdr:to>
    <xdr:pic>
      <xdr:nvPicPr>
        <xdr:cNvPr id="4173" name="Picture 1">
          <a:extLst>
            <a:ext uri="{FF2B5EF4-FFF2-40B4-BE49-F238E27FC236}">
              <a16:creationId xmlns:a16="http://schemas.microsoft.com/office/drawing/2014/main" id="{00000000-0008-0000-0300-00004D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42950" y="5915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6</xdr:col>
      <xdr:colOff>352425</xdr:colOff>
      <xdr:row>29</xdr:row>
      <xdr:rowOff>171450</xdr:rowOff>
    </xdr:to>
    <xdr:pic>
      <xdr:nvPicPr>
        <xdr:cNvPr id="4174" name="Picture 2">
          <a:extLst>
            <a:ext uri="{FF2B5EF4-FFF2-40B4-BE49-F238E27FC236}">
              <a16:creationId xmlns:a16="http://schemas.microsoft.com/office/drawing/2014/main" id="{00000000-0008-0000-0300-00004E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42950" y="2105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dQbFUkvHQA4TGaG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4"/>
  <sheetViews>
    <sheetView tabSelected="1" view="pageBreakPreview" topLeftCell="A37" zoomScaleNormal="100" workbookViewId="0">
      <selection activeCell="N43" sqref="N43"/>
    </sheetView>
  </sheetViews>
  <sheetFormatPr defaultColWidth="9" defaultRowHeight="15"/>
  <cols>
    <col min="1" max="1" width="8.7109375" customWidth="1"/>
    <col min="2" max="2" width="13.5703125" customWidth="1"/>
    <col min="3" max="3" width="14.42578125" customWidth="1"/>
    <col min="4" max="4" width="7.28515625" customWidth="1"/>
    <col min="5" max="5" width="6.85546875" customWidth="1"/>
    <col min="6" max="6" width="9" customWidth="1"/>
    <col min="7" max="8" width="9.85546875" customWidth="1"/>
    <col min="9" max="9" width="11.140625" customWidth="1"/>
    <col min="10" max="10" width="0.42578125" customWidth="1"/>
    <col min="11" max="11" width="3.5703125" customWidth="1"/>
  </cols>
  <sheetData>
    <row r="1" spans="1:10" ht="43.9" customHeight="1">
      <c r="A1" s="176" t="s">
        <v>0</v>
      </c>
      <c r="B1" s="177"/>
      <c r="C1" s="177"/>
      <c r="D1" s="177"/>
      <c r="E1" s="177"/>
      <c r="F1" s="177"/>
      <c r="G1" s="177"/>
      <c r="H1" s="177"/>
      <c r="I1" s="177"/>
      <c r="J1" s="178"/>
    </row>
    <row r="2" spans="1:10">
      <c r="A2" s="107" t="s">
        <v>1</v>
      </c>
      <c r="B2" s="108"/>
      <c r="C2" s="108"/>
      <c r="D2" s="108"/>
      <c r="E2" s="108"/>
      <c r="F2" s="108"/>
      <c r="G2" s="108"/>
      <c r="H2" s="108"/>
      <c r="I2" s="108"/>
      <c r="J2" s="109"/>
    </row>
    <row r="3" spans="1:10">
      <c r="A3" s="53" t="s">
        <v>2</v>
      </c>
      <c r="B3" s="54"/>
      <c r="C3" s="54"/>
      <c r="D3" s="54"/>
      <c r="E3" s="55"/>
      <c r="F3" s="157" t="str">
        <f ca="1">TEXT(TODAY(),"DD/MM/YYYY")</f>
        <v>19/09/2025</v>
      </c>
      <c r="G3" s="179"/>
      <c r="H3" s="179"/>
      <c r="I3" s="179"/>
      <c r="J3" s="180"/>
    </row>
    <row r="4" spans="1:10">
      <c r="A4" s="53" t="s">
        <v>3</v>
      </c>
      <c r="B4" s="54"/>
      <c r="C4" s="54"/>
      <c r="D4" s="54"/>
      <c r="E4" s="55"/>
      <c r="F4" s="53" t="s">
        <v>4</v>
      </c>
      <c r="G4" s="54"/>
      <c r="H4" s="54"/>
      <c r="I4" s="54"/>
      <c r="J4" s="55"/>
    </row>
    <row r="5" spans="1:10">
      <c r="A5" s="53" t="s">
        <v>5</v>
      </c>
      <c r="B5" s="54"/>
      <c r="C5" s="54"/>
      <c r="D5" s="54"/>
      <c r="E5" s="55"/>
      <c r="F5" s="157">
        <v>45917</v>
      </c>
      <c r="G5" s="179"/>
      <c r="H5" s="179"/>
      <c r="I5" s="179"/>
      <c r="J5" s="180"/>
    </row>
    <row r="6" spans="1:10" ht="16.5" customHeight="1">
      <c r="A6" s="53" t="s">
        <v>6</v>
      </c>
      <c r="B6" s="54"/>
      <c r="C6" s="54"/>
      <c r="D6" s="54"/>
      <c r="E6" s="55"/>
      <c r="F6" s="56" t="s">
        <v>7</v>
      </c>
      <c r="G6" s="57"/>
      <c r="H6" s="57"/>
      <c r="I6" s="57"/>
      <c r="J6" s="58"/>
    </row>
    <row r="7" spans="1:10" ht="15" customHeight="1">
      <c r="A7" s="53" t="s">
        <v>8</v>
      </c>
      <c r="B7" s="54"/>
      <c r="C7" s="54"/>
      <c r="D7" s="54"/>
      <c r="E7" s="55"/>
      <c r="F7" s="56" t="s">
        <v>9</v>
      </c>
      <c r="G7" s="57"/>
      <c r="H7" s="57"/>
      <c r="I7" s="57"/>
      <c r="J7" s="58"/>
    </row>
    <row r="8" spans="1:10">
      <c r="A8" s="53" t="s">
        <v>10</v>
      </c>
      <c r="B8" s="54"/>
      <c r="C8" s="54"/>
      <c r="D8" s="54"/>
      <c r="E8" s="55"/>
      <c r="F8" s="98" t="s">
        <v>11</v>
      </c>
      <c r="G8" s="99"/>
      <c r="H8" s="99"/>
      <c r="I8" s="99"/>
      <c r="J8" s="100"/>
    </row>
    <row r="9" spans="1:10">
      <c r="A9" s="53" t="s">
        <v>12</v>
      </c>
      <c r="B9" s="54"/>
      <c r="C9" s="54"/>
      <c r="D9" s="54"/>
      <c r="E9" s="55"/>
      <c r="F9" s="53">
        <v>9152546225</v>
      </c>
      <c r="G9" s="54"/>
      <c r="H9" s="54"/>
      <c r="I9" s="54"/>
      <c r="J9" s="55"/>
    </row>
    <row r="10" spans="1:10">
      <c r="A10" s="53" t="s">
        <v>13</v>
      </c>
      <c r="B10" s="54"/>
      <c r="C10" s="54"/>
      <c r="D10" s="54"/>
      <c r="E10" s="55"/>
      <c r="F10" s="53" t="s">
        <v>14</v>
      </c>
      <c r="G10" s="54"/>
      <c r="H10" s="54"/>
      <c r="I10" s="54"/>
      <c r="J10" s="55"/>
    </row>
    <row r="11" spans="1:10">
      <c r="A11" s="53" t="s">
        <v>15</v>
      </c>
      <c r="B11" s="54"/>
      <c r="C11" s="54"/>
      <c r="D11" s="54"/>
      <c r="E11" s="55"/>
      <c r="F11" s="53" t="s">
        <v>16</v>
      </c>
      <c r="G11" s="54"/>
      <c r="H11" s="54"/>
      <c r="I11" s="54"/>
      <c r="J11" s="55"/>
    </row>
    <row r="12" spans="1:10">
      <c r="A12" s="154" t="s">
        <v>17</v>
      </c>
      <c r="B12" s="154"/>
      <c r="C12" s="56" t="s">
        <v>18</v>
      </c>
      <c r="D12" s="57"/>
      <c r="E12" s="57"/>
      <c r="F12" s="57"/>
      <c r="G12" s="58"/>
      <c r="H12" s="25" t="s">
        <v>19</v>
      </c>
      <c r="I12" s="157" t="s">
        <v>20</v>
      </c>
      <c r="J12" s="55"/>
    </row>
    <row r="13" spans="1:10" ht="31.5" customHeight="1">
      <c r="A13" s="154" t="s">
        <v>21</v>
      </c>
      <c r="B13" s="154"/>
      <c r="C13" s="56" t="s">
        <v>22</v>
      </c>
      <c r="D13" s="57"/>
      <c r="E13" s="57"/>
      <c r="F13" s="57"/>
      <c r="G13" s="57"/>
      <c r="H13" s="57"/>
      <c r="I13" s="57"/>
      <c r="J13" s="58"/>
    </row>
    <row r="14" spans="1:10" ht="19.5" customHeight="1">
      <c r="A14" s="26" t="s">
        <v>23</v>
      </c>
      <c r="B14" s="175" t="s">
        <v>24</v>
      </c>
      <c r="C14" s="54"/>
      <c r="D14" s="55"/>
      <c r="E14" s="26" t="s">
        <v>25</v>
      </c>
      <c r="F14" s="25" t="s">
        <v>26</v>
      </c>
      <c r="G14" s="27" t="s">
        <v>27</v>
      </c>
      <c r="H14" s="56" t="s">
        <v>28</v>
      </c>
      <c r="I14" s="57"/>
      <c r="J14" s="58"/>
    </row>
    <row r="15" spans="1:10">
      <c r="A15" s="26" t="s">
        <v>29</v>
      </c>
      <c r="B15" s="53" t="s">
        <v>30</v>
      </c>
      <c r="C15" s="54"/>
      <c r="D15" s="54"/>
      <c r="E15" s="55"/>
      <c r="F15" s="25" t="s">
        <v>31</v>
      </c>
      <c r="G15" s="53" t="s">
        <v>32</v>
      </c>
      <c r="H15" s="54"/>
      <c r="I15" s="54"/>
      <c r="J15" s="55"/>
    </row>
    <row r="16" spans="1:10">
      <c r="A16" s="26" t="s">
        <v>33</v>
      </c>
      <c r="B16" s="53" t="s">
        <v>32</v>
      </c>
      <c r="C16" s="54"/>
      <c r="D16" s="54"/>
      <c r="E16" s="55"/>
      <c r="F16" s="25" t="s">
        <v>34</v>
      </c>
      <c r="G16" s="53" t="s">
        <v>35</v>
      </c>
      <c r="H16" s="54"/>
      <c r="I16" s="54"/>
      <c r="J16" s="55"/>
    </row>
    <row r="17" spans="1:10" ht="32.25" customHeight="1">
      <c r="A17" s="154" t="s">
        <v>36</v>
      </c>
      <c r="B17" s="154"/>
      <c r="C17" s="167" t="s">
        <v>37</v>
      </c>
      <c r="D17" s="167"/>
      <c r="E17" s="167"/>
      <c r="F17" s="168" t="s">
        <v>38</v>
      </c>
      <c r="G17" s="168"/>
      <c r="H17" s="57" t="s">
        <v>39</v>
      </c>
      <c r="I17" s="57"/>
      <c r="J17" s="58"/>
    </row>
    <row r="18" spans="1:10" ht="15" customHeight="1">
      <c r="A18" s="59" t="s">
        <v>40</v>
      </c>
      <c r="B18" s="60"/>
      <c r="C18" s="60"/>
      <c r="D18" s="60"/>
      <c r="E18" s="61"/>
      <c r="F18" s="169" t="s">
        <v>41</v>
      </c>
      <c r="G18" s="170"/>
      <c r="H18" s="170"/>
      <c r="I18" s="170"/>
      <c r="J18" s="171"/>
    </row>
    <row r="19" spans="1:10">
      <c r="A19" s="62"/>
      <c r="B19" s="63"/>
      <c r="C19" s="63"/>
      <c r="D19" s="63"/>
      <c r="E19" s="64"/>
      <c r="F19" s="172"/>
      <c r="G19" s="173"/>
      <c r="H19" s="173"/>
      <c r="I19" s="173"/>
      <c r="J19" s="174"/>
    </row>
    <row r="20" spans="1:10" ht="15" customHeight="1">
      <c r="A20" s="59" t="s">
        <v>42</v>
      </c>
      <c r="B20" s="60"/>
      <c r="C20" s="60"/>
      <c r="D20" s="60"/>
      <c r="E20" s="61"/>
      <c r="F20" s="59" t="s">
        <v>43</v>
      </c>
      <c r="G20" s="60"/>
      <c r="H20" s="60"/>
      <c r="I20" s="60"/>
      <c r="J20" s="61"/>
    </row>
    <row r="21" spans="1:10">
      <c r="A21" s="62"/>
      <c r="B21" s="63"/>
      <c r="C21" s="63"/>
      <c r="D21" s="63"/>
      <c r="E21" s="64"/>
      <c r="F21" s="62"/>
      <c r="G21" s="63"/>
      <c r="H21" s="63"/>
      <c r="I21" s="63"/>
      <c r="J21" s="64"/>
    </row>
    <row r="22" spans="1:10">
      <c r="A22" s="53" t="s">
        <v>44</v>
      </c>
      <c r="B22" s="54"/>
      <c r="C22" s="54"/>
      <c r="D22" s="54"/>
      <c r="E22" s="55"/>
      <c r="F22" s="95" t="s">
        <v>45</v>
      </c>
      <c r="G22" s="96"/>
      <c r="H22" s="96"/>
      <c r="I22" s="96"/>
      <c r="J22" s="97"/>
    </row>
    <row r="23" spans="1:10">
      <c r="A23" s="53" t="s">
        <v>46</v>
      </c>
      <c r="B23" s="54"/>
      <c r="C23" s="54"/>
      <c r="D23" s="54"/>
      <c r="E23" s="55"/>
      <c r="F23" s="95" t="s">
        <v>47</v>
      </c>
      <c r="G23" s="96"/>
      <c r="H23" s="96"/>
      <c r="I23" s="96"/>
      <c r="J23" s="97"/>
    </row>
    <row r="24" spans="1:10">
      <c r="A24" s="53" t="s">
        <v>48</v>
      </c>
      <c r="B24" s="54"/>
      <c r="C24" s="54"/>
      <c r="D24" s="54"/>
      <c r="E24" s="55"/>
      <c r="F24" s="95" t="s">
        <v>49</v>
      </c>
      <c r="G24" s="96"/>
      <c r="H24" s="96"/>
      <c r="I24" s="96"/>
      <c r="J24" s="97"/>
    </row>
    <row r="25" spans="1:10">
      <c r="A25" s="53" t="s">
        <v>50</v>
      </c>
      <c r="B25" s="54"/>
      <c r="C25" s="54"/>
      <c r="D25" s="54"/>
      <c r="E25" s="55"/>
      <c r="F25" s="95" t="s">
        <v>51</v>
      </c>
      <c r="G25" s="96"/>
      <c r="H25" s="96"/>
      <c r="I25" s="96"/>
      <c r="J25" s="97"/>
    </row>
    <row r="26" spans="1:10">
      <c r="A26" s="149" t="s">
        <v>52</v>
      </c>
      <c r="B26" s="150"/>
      <c r="C26" s="149" t="s">
        <v>53</v>
      </c>
      <c r="D26" s="150"/>
      <c r="E26" s="149" t="s">
        <v>54</v>
      </c>
      <c r="F26" s="150"/>
      <c r="G26" s="149" t="s">
        <v>55</v>
      </c>
      <c r="H26" s="150"/>
      <c r="I26" s="149" t="s">
        <v>56</v>
      </c>
      <c r="J26" s="150"/>
    </row>
    <row r="27" spans="1:10">
      <c r="A27" s="149" t="s">
        <v>57</v>
      </c>
      <c r="B27" s="150"/>
      <c r="C27" s="149" t="s">
        <v>26</v>
      </c>
      <c r="D27" s="150"/>
      <c r="E27" s="149" t="s">
        <v>26</v>
      </c>
      <c r="F27" s="150"/>
      <c r="G27" s="149" t="s">
        <v>26</v>
      </c>
      <c r="H27" s="150"/>
      <c r="I27" s="149" t="s">
        <v>26</v>
      </c>
      <c r="J27" s="150"/>
    </row>
    <row r="28" spans="1:10">
      <c r="A28" s="149" t="s">
        <v>58</v>
      </c>
      <c r="B28" s="150"/>
      <c r="C28" s="149" t="s">
        <v>59</v>
      </c>
      <c r="D28" s="150"/>
      <c r="E28" s="149" t="s">
        <v>60</v>
      </c>
      <c r="F28" s="150"/>
      <c r="G28" s="149" t="s">
        <v>61</v>
      </c>
      <c r="H28" s="150"/>
      <c r="I28" s="149" t="s">
        <v>62</v>
      </c>
      <c r="J28" s="150"/>
    </row>
    <row r="29" spans="1:10">
      <c r="A29" s="53" t="s">
        <v>63</v>
      </c>
      <c r="B29" s="54"/>
      <c r="C29" s="54"/>
      <c r="D29" s="54"/>
      <c r="E29" s="54"/>
      <c r="F29" s="54"/>
      <c r="G29" s="54"/>
      <c r="H29" s="54"/>
      <c r="I29" s="54"/>
      <c r="J29" s="55"/>
    </row>
    <row r="30" spans="1:10">
      <c r="A30" s="53" t="s">
        <v>64</v>
      </c>
      <c r="B30" s="54"/>
      <c r="C30" s="54"/>
      <c r="D30" s="54"/>
      <c r="E30" s="54"/>
      <c r="F30" s="54"/>
      <c r="G30" s="54"/>
      <c r="H30" s="54"/>
      <c r="I30" s="54"/>
      <c r="J30" s="55"/>
    </row>
    <row r="31" spans="1:10">
      <c r="A31" s="53" t="s">
        <v>65</v>
      </c>
      <c r="B31" s="55"/>
      <c r="C31" s="149" t="s">
        <v>66</v>
      </c>
      <c r="D31" s="150"/>
      <c r="E31" s="149">
        <v>19.226275699999999</v>
      </c>
      <c r="F31" s="150"/>
      <c r="G31" s="149" t="s">
        <v>67</v>
      </c>
      <c r="H31" s="150"/>
      <c r="I31" s="149">
        <v>72.9820651</v>
      </c>
      <c r="J31" s="150"/>
    </row>
    <row r="32" spans="1:10">
      <c r="A32" s="53" t="s">
        <v>68</v>
      </c>
      <c r="B32" s="55"/>
      <c r="C32" s="165" t="s">
        <v>69</v>
      </c>
      <c r="D32" s="166"/>
      <c r="E32" s="166"/>
      <c r="F32" s="166"/>
      <c r="G32" s="166"/>
      <c r="H32" s="166"/>
      <c r="I32" s="166"/>
      <c r="J32" s="150"/>
    </row>
    <row r="33" spans="1:14">
      <c r="A33" s="98" t="s">
        <v>70</v>
      </c>
      <c r="B33" s="99"/>
      <c r="C33" s="99"/>
      <c r="D33" s="99"/>
      <c r="E33" s="99"/>
      <c r="F33" s="99"/>
      <c r="G33" s="99"/>
      <c r="H33" s="99"/>
      <c r="I33" s="99"/>
      <c r="J33" s="100"/>
    </row>
    <row r="34" spans="1:14" ht="15" customHeight="1">
      <c r="A34" s="59" t="s">
        <v>71</v>
      </c>
      <c r="B34" s="60"/>
      <c r="C34" s="60"/>
      <c r="D34" s="60"/>
      <c r="E34" s="60"/>
      <c r="F34" s="60"/>
      <c r="G34" s="60"/>
      <c r="H34" s="60"/>
      <c r="I34" s="60"/>
      <c r="J34" s="61"/>
    </row>
    <row r="35" spans="1:14">
      <c r="A35" s="62"/>
      <c r="B35" s="63"/>
      <c r="C35" s="63"/>
      <c r="D35" s="63"/>
      <c r="E35" s="63"/>
      <c r="F35" s="63"/>
      <c r="G35" s="63"/>
      <c r="H35" s="63"/>
      <c r="I35" s="63"/>
      <c r="J35" s="64"/>
    </row>
    <row r="36" spans="1:14" ht="16.5" customHeight="1">
      <c r="A36" s="53" t="s">
        <v>72</v>
      </c>
      <c r="B36" s="54"/>
      <c r="C36" s="54"/>
      <c r="D36" s="54"/>
      <c r="E36" s="55"/>
      <c r="F36" s="56">
        <v>891.5</v>
      </c>
      <c r="G36" s="57"/>
      <c r="H36" s="57"/>
      <c r="I36" s="57"/>
      <c r="J36" s="58"/>
    </row>
    <row r="37" spans="1:14">
      <c r="A37" s="53" t="s">
        <v>73</v>
      </c>
      <c r="B37" s="54"/>
      <c r="C37" s="54"/>
      <c r="D37" s="54"/>
      <c r="E37" s="55"/>
      <c r="F37" s="53">
        <v>2</v>
      </c>
      <c r="G37" s="54"/>
      <c r="H37" s="54"/>
      <c r="I37" s="54"/>
      <c r="J37" s="55"/>
    </row>
    <row r="38" spans="1:14">
      <c r="A38" s="53" t="s">
        <v>74</v>
      </c>
      <c r="B38" s="54"/>
      <c r="C38" s="54"/>
      <c r="D38" s="54"/>
      <c r="E38" s="55"/>
      <c r="F38" s="53">
        <v>0</v>
      </c>
      <c r="G38" s="54"/>
      <c r="H38" s="54"/>
      <c r="I38" s="54"/>
      <c r="J38" s="55"/>
    </row>
    <row r="39" spans="1:14">
      <c r="A39" s="53" t="s">
        <v>75</v>
      </c>
      <c r="B39" s="54"/>
      <c r="C39" s="54"/>
      <c r="D39" s="54"/>
      <c r="E39" s="55"/>
      <c r="F39" s="53">
        <v>2</v>
      </c>
      <c r="G39" s="54"/>
      <c r="H39" s="54"/>
      <c r="I39" s="54"/>
      <c r="J39" s="55"/>
    </row>
    <row r="40" spans="1:14">
      <c r="A40" s="53" t="s">
        <v>76</v>
      </c>
      <c r="B40" s="54"/>
      <c r="C40" s="54"/>
      <c r="D40" s="54"/>
      <c r="E40" s="55"/>
      <c r="F40" s="53">
        <v>1944.06</v>
      </c>
      <c r="G40" s="54"/>
      <c r="H40" s="54"/>
      <c r="I40" s="54"/>
      <c r="J40" s="55"/>
    </row>
    <row r="41" spans="1:14">
      <c r="A41" s="53" t="s">
        <v>77</v>
      </c>
      <c r="B41" s="54"/>
      <c r="C41" s="54"/>
      <c r="D41" s="54"/>
      <c r="E41" s="55"/>
      <c r="F41" s="53" t="s">
        <v>78</v>
      </c>
      <c r="G41" s="54"/>
      <c r="H41" s="54"/>
      <c r="I41" s="54"/>
      <c r="J41" s="55"/>
    </row>
    <row r="42" spans="1:14">
      <c r="A42" s="98" t="s">
        <v>79</v>
      </c>
      <c r="B42" s="99"/>
      <c r="C42" s="99"/>
      <c r="D42" s="99"/>
      <c r="E42" s="99"/>
      <c r="F42" s="99"/>
      <c r="G42" s="99"/>
      <c r="H42" s="99"/>
      <c r="I42" s="99"/>
      <c r="J42" s="100"/>
    </row>
    <row r="43" spans="1:14" ht="32.25" customHeight="1">
      <c r="A43" s="158" t="s">
        <v>80</v>
      </c>
      <c r="B43" s="158"/>
      <c r="C43" s="159" t="str">
        <f>C12</f>
        <v>VP/S05/0034/10/TMC/TD-DP/TPS/1993/16</v>
      </c>
      <c r="D43" s="160"/>
      <c r="E43" s="160"/>
      <c r="F43" s="161"/>
      <c r="G43" s="28" t="s">
        <v>19</v>
      </c>
      <c r="H43" s="162" t="str">
        <f>I12</f>
        <v>17/11/2016.</v>
      </c>
      <c r="I43" s="163"/>
      <c r="J43" s="164"/>
    </row>
    <row r="44" spans="1:14" ht="31.5" customHeight="1">
      <c r="A44" s="56" t="s">
        <v>81</v>
      </c>
      <c r="B44" s="58"/>
      <c r="C44" s="159" t="str">
        <f>C12</f>
        <v>VP/S05/0034/10/TMC/TD-DP/TPS/1993/16</v>
      </c>
      <c r="D44" s="160"/>
      <c r="E44" s="160"/>
      <c r="F44" s="161"/>
      <c r="G44" s="28" t="s">
        <v>19</v>
      </c>
      <c r="H44" s="162" t="str">
        <f>I12</f>
        <v>17/11/2016.</v>
      </c>
      <c r="I44" s="163" t="s">
        <v>82</v>
      </c>
      <c r="J44" s="164"/>
    </row>
    <row r="45" spans="1:14" ht="48" customHeight="1">
      <c r="A45" s="56" t="s">
        <v>83</v>
      </c>
      <c r="B45" s="58"/>
      <c r="C45" s="116" t="s">
        <v>84</v>
      </c>
      <c r="D45" s="117"/>
      <c r="E45" s="117"/>
      <c r="F45" s="118"/>
      <c r="G45" s="28" t="s">
        <v>19</v>
      </c>
      <c r="H45" s="101" t="s">
        <v>20</v>
      </c>
      <c r="I45" s="102"/>
      <c r="J45" s="103"/>
    </row>
    <row r="46" spans="1:14">
      <c r="A46" s="53" t="s">
        <v>85</v>
      </c>
      <c r="B46" s="54"/>
      <c r="C46" s="54"/>
      <c r="D46" s="54"/>
      <c r="E46" s="55"/>
      <c r="F46" s="53" t="s">
        <v>86</v>
      </c>
      <c r="G46" s="54"/>
      <c r="H46" s="54"/>
      <c r="I46" s="54"/>
      <c r="J46" s="55"/>
    </row>
    <row r="47" spans="1:14">
      <c r="A47" s="154" t="s">
        <v>87</v>
      </c>
      <c r="B47" s="154"/>
      <c r="C47" s="154"/>
      <c r="D47" s="155" t="str">
        <f>H45</f>
        <v>17/11/2016.</v>
      </c>
      <c r="E47" s="155"/>
      <c r="F47" s="53" t="s">
        <v>88</v>
      </c>
      <c r="G47" s="156"/>
      <c r="H47" s="157" t="s">
        <v>247</v>
      </c>
      <c r="I47" s="54"/>
      <c r="J47" s="55"/>
      <c r="L47" s="157" t="s">
        <v>89</v>
      </c>
      <c r="M47" s="54"/>
      <c r="N47" s="55"/>
    </row>
    <row r="48" spans="1:14">
      <c r="A48" s="146" t="s">
        <v>90</v>
      </c>
      <c r="B48" s="147"/>
      <c r="C48" s="147"/>
      <c r="D48" s="147"/>
      <c r="E48" s="147"/>
      <c r="F48" s="147"/>
      <c r="G48" s="147"/>
      <c r="H48" s="147"/>
      <c r="I48" s="147"/>
      <c r="J48" s="148"/>
    </row>
    <row r="49" spans="1:12" ht="47.25" customHeight="1">
      <c r="A49" s="53" t="s">
        <v>91</v>
      </c>
      <c r="B49" s="54"/>
      <c r="C49" s="55"/>
      <c r="D49" s="149">
        <f>F40</f>
        <v>1944.06</v>
      </c>
      <c r="E49" s="150"/>
      <c r="F49" s="50" t="s">
        <v>92</v>
      </c>
      <c r="G49" s="51"/>
      <c r="H49" s="151" t="s">
        <v>93</v>
      </c>
      <c r="I49" s="151"/>
      <c r="J49" s="151"/>
    </row>
    <row r="50" spans="1:12" ht="47.25" customHeight="1">
      <c r="A50" s="53" t="s">
        <v>94</v>
      </c>
      <c r="B50" s="54"/>
      <c r="C50" s="55"/>
      <c r="D50" s="152" t="s">
        <v>95</v>
      </c>
      <c r="E50" s="153"/>
      <c r="F50" s="53" t="s">
        <v>96</v>
      </c>
      <c r="G50" s="54"/>
      <c r="H50" s="54"/>
      <c r="I50" s="54"/>
      <c r="J50" s="55"/>
    </row>
    <row r="51" spans="1:12" ht="33" customHeight="1">
      <c r="A51" s="53" t="s">
        <v>97</v>
      </c>
      <c r="B51" s="54"/>
      <c r="C51" s="54"/>
      <c r="D51" s="54"/>
      <c r="E51" s="55"/>
      <c r="F51" s="56" t="s">
        <v>98</v>
      </c>
      <c r="G51" s="57"/>
      <c r="H51" s="57"/>
      <c r="I51" s="57"/>
      <c r="J51" s="58"/>
    </row>
    <row r="52" spans="1:12">
      <c r="A52" s="53" t="s">
        <v>99</v>
      </c>
      <c r="B52" s="54"/>
      <c r="C52" s="54"/>
      <c r="D52" s="54"/>
      <c r="E52" s="54"/>
      <c r="F52" s="54"/>
      <c r="G52" s="54"/>
      <c r="H52" s="54"/>
      <c r="I52" s="54"/>
      <c r="J52" s="55"/>
    </row>
    <row r="53" spans="1:12" ht="15" customHeight="1">
      <c r="A53" s="127" t="s">
        <v>100</v>
      </c>
      <c r="B53" s="128"/>
      <c r="C53" s="128"/>
      <c r="D53" s="128"/>
      <c r="E53" s="128"/>
      <c r="F53" s="128"/>
      <c r="G53" s="128"/>
      <c r="H53" s="128"/>
      <c r="I53" s="128"/>
      <c r="J53" s="129"/>
    </row>
    <row r="54" spans="1:12" ht="15.75" customHeight="1">
      <c r="A54" s="130" t="s">
        <v>101</v>
      </c>
      <c r="B54" s="131"/>
      <c r="C54" s="132" t="str">
        <f>D50</f>
        <v>Lower Gr.+ Gr/Stilt +1st to 5th Floor</v>
      </c>
      <c r="D54" s="133"/>
      <c r="E54" s="133"/>
      <c r="F54" s="133"/>
      <c r="G54" s="133"/>
      <c r="H54" s="133"/>
      <c r="I54" s="133"/>
      <c r="J54" s="134"/>
      <c r="K54" s="34"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 RCC Slab, Brickwork, Internal Plaster upto 3 Floor, External Plaster upto 4 Floor Completed</v>
      </c>
      <c r="L54" s="35"/>
    </row>
    <row r="55" spans="1:12" ht="15" customHeight="1">
      <c r="A55" s="29" t="s">
        <v>102</v>
      </c>
      <c r="B55" s="30">
        <v>1</v>
      </c>
      <c r="C55" s="30" t="s">
        <v>103</v>
      </c>
      <c r="D55" s="30">
        <v>1</v>
      </c>
      <c r="E55" s="135" t="s">
        <v>104</v>
      </c>
      <c r="F55" s="136"/>
      <c r="G55" s="30">
        <v>0</v>
      </c>
      <c r="H55" s="30" t="s">
        <v>105</v>
      </c>
      <c r="I55" s="135">
        <f ca="1">--TRIM(RIGHT(SUBSTITUTE(LEFT(C54,_xlfn.AGGREGATE(16,6,FIND({0,1,2,3,4,5,6,7,8,9},C54,ROW(INDIRECT("1:"&amp;LEN(C54)))),1))," ",REPT(" ",LEN(C54))),LEN(C54)))</f>
        <v>5</v>
      </c>
      <c r="J55" s="137"/>
      <c r="K55" s="36"/>
      <c r="L55" s="37"/>
    </row>
    <row r="56" spans="1:12" ht="31.5" customHeight="1">
      <c r="A56" s="138" t="s">
        <v>106</v>
      </c>
      <c r="B56" s="139"/>
      <c r="C56" s="140" t="str">
        <f ca="1">K54</f>
        <v>Excavation work Completed. Plinth work completed, RCC Slab, Brickwork, Internal Plaster upto 3 Floor, External Plaster upto 4 Floor Completed</v>
      </c>
      <c r="D56" s="141"/>
      <c r="E56" s="141"/>
      <c r="F56" s="141"/>
      <c r="G56" s="141"/>
      <c r="H56" s="141"/>
      <c r="I56" s="141"/>
      <c r="J56" s="142"/>
      <c r="K56" s="36" t="s">
        <v>107</v>
      </c>
      <c r="L56" s="37"/>
    </row>
    <row r="57" spans="1:12" ht="15.75" customHeight="1">
      <c r="A57" s="143" t="s">
        <v>108</v>
      </c>
      <c r="B57" s="144"/>
      <c r="C57" s="31" t="s">
        <v>109</v>
      </c>
      <c r="D57" s="120" t="s">
        <v>110</v>
      </c>
      <c r="E57" s="120"/>
      <c r="F57" s="120" t="s">
        <v>111</v>
      </c>
      <c r="G57" s="120"/>
      <c r="H57" s="120" t="s">
        <v>112</v>
      </c>
      <c r="I57" s="120"/>
      <c r="J57" s="145"/>
      <c r="K57" s="38" t="s">
        <v>113</v>
      </c>
      <c r="L57" s="39">
        <f ca="1">I55*25%</f>
        <v>1.25</v>
      </c>
    </row>
    <row r="58" spans="1:12" ht="15.75" customHeight="1">
      <c r="A58" s="119" t="s">
        <v>114</v>
      </c>
      <c r="B58" s="120"/>
      <c r="C58" s="32">
        <f ca="1">L59</f>
        <v>5</v>
      </c>
      <c r="D58" s="121">
        <f ca="1">((100/I55)*C58)/100</f>
        <v>1</v>
      </c>
      <c r="E58" s="122"/>
      <c r="F58" s="80">
        <f ca="1">(((C59/I55*10)+(40/(D55+G55+I55)*C60)+(7.5/(I55)*C61)+(7.5/(I55)*C62)+(10/I55*C63)+(10/I55*C64)+(5/I55*C65)+(5/I55*C66)+(5/I55*C67))/100)</f>
        <v>0.7</v>
      </c>
      <c r="G58" s="80"/>
      <c r="H58" s="82">
        <f ca="1">((((C58/I55)*20)+((C59/I55)*25)+(30/(I55+G55+D55)*C60)+(5/I55*C61)+(5/I55*C62)+(5/I55*C63)+(5/I55*C64)+(0/I55*C65)+(0/I55*C66)+(5/I55*C67))/100)</f>
        <v>0.87</v>
      </c>
      <c r="I58" s="83"/>
      <c r="J58" s="84"/>
      <c r="K58" s="38" t="s">
        <v>115</v>
      </c>
      <c r="L58" s="40">
        <f ca="1">I55*50%</f>
        <v>2.5</v>
      </c>
    </row>
    <row r="59" spans="1:12">
      <c r="A59" s="119" t="s">
        <v>116</v>
      </c>
      <c r="B59" s="120"/>
      <c r="C59" s="33">
        <f ca="1">L67</f>
        <v>5</v>
      </c>
      <c r="D59" s="121">
        <f ca="1">((100/I55)*C59)/100</f>
        <v>1</v>
      </c>
      <c r="E59" s="122"/>
      <c r="F59" s="80"/>
      <c r="G59" s="80"/>
      <c r="H59" s="85"/>
      <c r="I59" s="86"/>
      <c r="J59" s="87"/>
      <c r="K59" s="38" t="s">
        <v>117</v>
      </c>
      <c r="L59" s="40">
        <f ca="1">I55</f>
        <v>5</v>
      </c>
    </row>
    <row r="60" spans="1:12" ht="15" customHeight="1">
      <c r="A60" s="119" t="s">
        <v>118</v>
      </c>
      <c r="B60" s="120"/>
      <c r="C60" s="33">
        <v>6</v>
      </c>
      <c r="D60" s="121">
        <f ca="1">((100/(D55+G55+I55))*C60)/100</f>
        <v>1</v>
      </c>
      <c r="E60" s="122"/>
      <c r="F60" s="80"/>
      <c r="G60" s="80"/>
      <c r="H60" s="85"/>
      <c r="I60" s="86"/>
      <c r="J60" s="87"/>
      <c r="K60" s="38" t="s">
        <v>119</v>
      </c>
      <c r="L60" s="41">
        <f ca="1">(IF(B55&gt;1,(I55/(B55+2)),I55/4))</f>
        <v>1.25</v>
      </c>
    </row>
    <row r="61" spans="1:12" ht="15" customHeight="1">
      <c r="A61" s="119" t="s">
        <v>120</v>
      </c>
      <c r="B61" s="120" t="s">
        <v>121</v>
      </c>
      <c r="C61" s="32">
        <v>5</v>
      </c>
      <c r="D61" s="121">
        <f ca="1">((100/I55)*C61)/100</f>
        <v>1</v>
      </c>
      <c r="E61" s="122"/>
      <c r="F61" s="80"/>
      <c r="G61" s="80"/>
      <c r="H61" s="85"/>
      <c r="I61" s="86"/>
      <c r="J61" s="87"/>
      <c r="K61" s="38" t="s">
        <v>122</v>
      </c>
      <c r="L61" s="41">
        <f ca="1">(IF(B55&gt;1,(I55/(B55+2)+L60),I55/4+L60))</f>
        <v>2.5</v>
      </c>
    </row>
    <row r="62" spans="1:12" ht="15.75" customHeight="1">
      <c r="A62" s="119" t="s">
        <v>123</v>
      </c>
      <c r="B62" s="120" t="s">
        <v>121</v>
      </c>
      <c r="C62" s="32">
        <v>3</v>
      </c>
      <c r="D62" s="121">
        <f ca="1">((100/I55)*C62)/100</f>
        <v>0.6</v>
      </c>
      <c r="E62" s="122"/>
      <c r="F62" s="80"/>
      <c r="G62" s="80"/>
      <c r="H62" s="85"/>
      <c r="I62" s="86"/>
      <c r="J62" s="87"/>
      <c r="K62" s="38" t="s">
        <v>124</v>
      </c>
      <c r="L62" s="41">
        <f>(IF(B55&gt;1,(I55/(B55+2)+L61),0))</f>
        <v>0</v>
      </c>
    </row>
    <row r="63" spans="1:12" ht="15" customHeight="1">
      <c r="A63" s="119" t="s">
        <v>125</v>
      </c>
      <c r="B63" s="120" t="s">
        <v>126</v>
      </c>
      <c r="C63" s="32">
        <v>4</v>
      </c>
      <c r="D63" s="121">
        <f ca="1">((100/(I55))*C63)/100</f>
        <v>0.8</v>
      </c>
      <c r="E63" s="122"/>
      <c r="F63" s="80"/>
      <c r="G63" s="80"/>
      <c r="H63" s="85"/>
      <c r="I63" s="86"/>
      <c r="J63" s="87"/>
      <c r="K63" s="38" t="s">
        <v>127</v>
      </c>
      <c r="L63" s="41">
        <f>(IF(B55&gt;2,(I55/(B55+2)+L62),0))</f>
        <v>0</v>
      </c>
    </row>
    <row r="64" spans="1:12" ht="15.75" customHeight="1">
      <c r="A64" s="119" t="s">
        <v>128</v>
      </c>
      <c r="B64" s="120" t="s">
        <v>128</v>
      </c>
      <c r="C64" s="32">
        <v>0</v>
      </c>
      <c r="D64" s="121">
        <f ca="1">((100/I55)*C64)/100</f>
        <v>0</v>
      </c>
      <c r="E64" s="122"/>
      <c r="F64" s="80"/>
      <c r="G64" s="80"/>
      <c r="H64" s="85"/>
      <c r="I64" s="86"/>
      <c r="J64" s="87"/>
      <c r="K64" s="38" t="s">
        <v>129</v>
      </c>
      <c r="L64" s="42">
        <f>(IF(B55&gt;3,(I55/(B55+2)+L63),0))</f>
        <v>0</v>
      </c>
    </row>
    <row r="65" spans="1:12" ht="15" customHeight="1">
      <c r="A65" s="119" t="s">
        <v>130</v>
      </c>
      <c r="B65" s="120"/>
      <c r="C65" s="32">
        <v>0</v>
      </c>
      <c r="D65" s="121">
        <f ca="1">((100/I55)*C65)/100</f>
        <v>0</v>
      </c>
      <c r="E65" s="122"/>
      <c r="F65" s="80"/>
      <c r="G65" s="80"/>
      <c r="H65" s="85"/>
      <c r="I65" s="86"/>
      <c r="J65" s="87"/>
      <c r="K65" s="38" t="s">
        <v>131</v>
      </c>
      <c r="L65" s="41">
        <f>(IF(B55&gt;4,(I55/(B55+2)+L64),0))</f>
        <v>0</v>
      </c>
    </row>
    <row r="66" spans="1:12" ht="15.75" customHeight="1">
      <c r="A66" s="119" t="s">
        <v>132</v>
      </c>
      <c r="B66" s="120" t="s">
        <v>132</v>
      </c>
      <c r="C66" s="32">
        <v>0</v>
      </c>
      <c r="D66" s="121">
        <f ca="1">((100/(I55))*C66)/100</f>
        <v>0</v>
      </c>
      <c r="E66" s="122"/>
      <c r="F66" s="80"/>
      <c r="G66" s="80"/>
      <c r="H66" s="85"/>
      <c r="I66" s="86"/>
      <c r="J66" s="87"/>
      <c r="K66" s="38" t="s">
        <v>133</v>
      </c>
      <c r="L66" s="41">
        <f ca="1">(IF(B55=1,(I55/(B55+3)+L61),IF(B55=0,(I55/4+L61),IF(B55&gt;1,0))))</f>
        <v>3.75</v>
      </c>
    </row>
    <row r="67" spans="1:12" ht="16.5" customHeight="1">
      <c r="A67" s="123" t="s">
        <v>134</v>
      </c>
      <c r="B67" s="124"/>
      <c r="C67" s="43">
        <v>0</v>
      </c>
      <c r="D67" s="125">
        <f ca="1">((100/(I55))*C67)/100</f>
        <v>0</v>
      </c>
      <c r="E67" s="126"/>
      <c r="F67" s="81"/>
      <c r="G67" s="81"/>
      <c r="H67" s="88"/>
      <c r="I67" s="89"/>
      <c r="J67" s="90"/>
      <c r="K67" s="48" t="s">
        <v>135</v>
      </c>
      <c r="L67" s="49">
        <f ca="1">(IF(B55&gt;1.5,(I55/(B55+2)+L61+MAX(0,L62-L61)+MAX(0,L63-L62)+MAX(0,L64-L63)+MAX(0,L65-L64)+MAX(0,L66-L65)),IF(B55=1,(I55/(B55+3)+L66),IF(B55=0,I55/4+L66))))</f>
        <v>5</v>
      </c>
    </row>
    <row r="68" spans="1:12">
      <c r="A68" s="53" t="s">
        <v>136</v>
      </c>
      <c r="B68" s="54"/>
      <c r="C68" s="54"/>
      <c r="D68" s="54"/>
      <c r="E68" s="54"/>
      <c r="F68" s="54"/>
      <c r="G68" s="54"/>
      <c r="H68" s="54"/>
      <c r="I68" s="54"/>
      <c r="J68" s="55"/>
    </row>
    <row r="69" spans="1:12">
      <c r="A69" s="53" t="s">
        <v>137</v>
      </c>
      <c r="B69" s="54"/>
      <c r="C69" s="54"/>
      <c r="D69" s="54"/>
      <c r="E69" s="54"/>
      <c r="F69" s="54"/>
      <c r="G69" s="54"/>
      <c r="H69" s="54"/>
      <c r="I69" s="54"/>
      <c r="J69" s="55"/>
    </row>
    <row r="70" spans="1:12" ht="15" customHeight="1">
      <c r="A70" s="98" t="s">
        <v>138</v>
      </c>
      <c r="B70" s="99"/>
      <c r="C70" s="99"/>
      <c r="D70" s="99"/>
      <c r="E70" s="99"/>
      <c r="F70" s="99"/>
      <c r="G70" s="99"/>
      <c r="H70" s="99"/>
      <c r="I70" s="99"/>
      <c r="J70" s="100"/>
    </row>
    <row r="71" spans="1:12">
      <c r="A71" s="53" t="s">
        <v>139</v>
      </c>
      <c r="B71" s="54"/>
      <c r="C71" s="54"/>
      <c r="D71" s="54"/>
      <c r="E71" s="54"/>
      <c r="F71" s="55"/>
      <c r="G71" s="101">
        <v>10750</v>
      </c>
      <c r="H71" s="102"/>
      <c r="I71" s="102"/>
      <c r="J71" s="103"/>
    </row>
    <row r="72" spans="1:12">
      <c r="A72" s="53" t="s">
        <v>140</v>
      </c>
      <c r="B72" s="54"/>
      <c r="C72" s="54"/>
      <c r="D72" s="54"/>
      <c r="E72" s="54"/>
      <c r="F72" s="55"/>
      <c r="G72" s="101">
        <v>15000</v>
      </c>
      <c r="H72" s="102"/>
      <c r="I72" s="102"/>
      <c r="J72" s="103"/>
    </row>
    <row r="73" spans="1:12" ht="15" customHeight="1">
      <c r="A73" s="53" t="s">
        <v>141</v>
      </c>
      <c r="B73" s="54"/>
      <c r="C73" s="54"/>
      <c r="D73" s="54"/>
      <c r="E73" s="54"/>
      <c r="F73" s="55"/>
      <c r="G73" s="101">
        <v>11000</v>
      </c>
      <c r="H73" s="102"/>
      <c r="I73" s="102"/>
      <c r="J73" s="103"/>
    </row>
    <row r="74" spans="1:12" ht="15" customHeight="1">
      <c r="A74" s="53" t="s">
        <v>142</v>
      </c>
      <c r="B74" s="54"/>
      <c r="C74" s="54"/>
      <c r="D74" s="54"/>
      <c r="E74" s="54"/>
      <c r="F74" s="55"/>
      <c r="G74" s="116" t="s">
        <v>26</v>
      </c>
      <c r="H74" s="117"/>
      <c r="I74" s="117"/>
      <c r="J74" s="118"/>
    </row>
    <row r="75" spans="1:12" ht="15" customHeight="1">
      <c r="A75" s="53" t="s">
        <v>143</v>
      </c>
      <c r="B75" s="54"/>
      <c r="C75" s="54"/>
      <c r="D75" s="54"/>
      <c r="E75" s="54"/>
      <c r="F75" s="55"/>
      <c r="G75" s="116">
        <f>500*560</f>
        <v>280000</v>
      </c>
      <c r="H75" s="117"/>
      <c r="I75" s="117"/>
      <c r="J75" s="118"/>
    </row>
    <row r="76" spans="1:12" ht="15" customHeight="1">
      <c r="A76" s="53" t="s">
        <v>144</v>
      </c>
      <c r="B76" s="54"/>
      <c r="C76" s="54"/>
      <c r="D76" s="54"/>
      <c r="E76" s="54"/>
      <c r="F76" s="55"/>
      <c r="G76" s="116" t="s">
        <v>145</v>
      </c>
      <c r="H76" s="117"/>
      <c r="I76" s="117"/>
      <c r="J76" s="118"/>
    </row>
    <row r="77" spans="1:12" hidden="1">
      <c r="A77" s="53" t="s">
        <v>146</v>
      </c>
      <c r="B77" s="54"/>
      <c r="C77" s="54"/>
      <c r="D77" s="54"/>
      <c r="E77" s="54"/>
      <c r="F77" s="55"/>
      <c r="G77" s="116" t="s">
        <v>26</v>
      </c>
      <c r="H77" s="117"/>
      <c r="I77" s="117"/>
      <c r="J77" s="118"/>
    </row>
    <row r="78" spans="1:12" hidden="1">
      <c r="A78" s="53" t="s">
        <v>147</v>
      </c>
      <c r="B78" s="54"/>
      <c r="C78" s="54"/>
      <c r="D78" s="54"/>
      <c r="E78" s="54"/>
      <c r="F78" s="55"/>
      <c r="G78" s="116" t="s">
        <v>26</v>
      </c>
      <c r="H78" s="117"/>
      <c r="I78" s="117"/>
      <c r="J78" s="118"/>
    </row>
    <row r="79" spans="1:12">
      <c r="A79" s="98" t="s">
        <v>148</v>
      </c>
      <c r="B79" s="99"/>
      <c r="C79" s="99"/>
      <c r="D79" s="99"/>
      <c r="E79" s="99"/>
      <c r="F79" s="100"/>
      <c r="G79" s="101">
        <f>G71*0.8</f>
        <v>8600</v>
      </c>
      <c r="H79" s="102"/>
      <c r="I79" s="102"/>
      <c r="J79" s="103"/>
    </row>
    <row r="80" spans="1:12" ht="16.5">
      <c r="A80" s="104" t="s">
        <v>149</v>
      </c>
      <c r="B80" s="105"/>
      <c r="C80" s="105"/>
      <c r="D80" s="105"/>
      <c r="E80" s="105"/>
      <c r="F80" s="105"/>
      <c r="G80" s="105"/>
      <c r="H80" s="105"/>
      <c r="I80" s="105"/>
      <c r="J80" s="106"/>
    </row>
    <row r="81" spans="1:10" hidden="1">
      <c r="A81" s="107" t="s">
        <v>150</v>
      </c>
      <c r="B81" s="108"/>
      <c r="C81" s="108"/>
      <c r="D81" s="108"/>
      <c r="E81" s="108"/>
      <c r="F81" s="108"/>
      <c r="G81" s="108"/>
      <c r="H81" s="108"/>
      <c r="I81" s="108"/>
      <c r="J81" s="109"/>
    </row>
    <row r="82" spans="1:10" ht="15" customHeight="1">
      <c r="A82" s="44" t="s">
        <v>151</v>
      </c>
      <c r="B82" s="44" t="s">
        <v>152</v>
      </c>
      <c r="C82" s="44" t="s">
        <v>153</v>
      </c>
      <c r="D82" s="45" t="s">
        <v>154</v>
      </c>
      <c r="E82" s="44" t="s">
        <v>155</v>
      </c>
      <c r="F82" s="44" t="s">
        <v>156</v>
      </c>
      <c r="G82" s="44" t="s">
        <v>157</v>
      </c>
      <c r="H82" s="44" t="s">
        <v>158</v>
      </c>
      <c r="I82" s="110" t="s">
        <v>159</v>
      </c>
      <c r="J82" s="111"/>
    </row>
    <row r="83" spans="1:10" ht="17.25" customHeight="1">
      <c r="A83" s="110" t="s">
        <v>160</v>
      </c>
      <c r="B83" s="112"/>
      <c r="C83" s="112"/>
      <c r="D83" s="112"/>
      <c r="E83" s="112"/>
      <c r="F83" s="112"/>
      <c r="G83" s="112"/>
      <c r="H83" s="112"/>
      <c r="I83" s="112"/>
      <c r="J83" s="111"/>
    </row>
    <row r="84" spans="1:10" ht="15" hidden="1" customHeight="1">
      <c r="A84" s="110" t="s">
        <v>161</v>
      </c>
      <c r="B84" s="112"/>
      <c r="C84" s="112"/>
      <c r="D84" s="112"/>
      <c r="E84" s="112"/>
      <c r="F84" s="112"/>
      <c r="G84" s="112"/>
      <c r="H84" s="112"/>
      <c r="I84" s="112"/>
      <c r="J84" s="111"/>
    </row>
    <row r="85" spans="1:10" ht="15.75" hidden="1">
      <c r="A85" s="113" t="s">
        <v>162</v>
      </c>
      <c r="B85" s="114"/>
      <c r="C85" s="114"/>
      <c r="D85" s="114"/>
      <c r="E85" s="114"/>
      <c r="F85" s="114"/>
      <c r="G85" s="114"/>
      <c r="H85" s="114"/>
      <c r="I85" s="114"/>
      <c r="J85" s="115"/>
    </row>
    <row r="86" spans="1:10" s="24" customFormat="1" ht="14.45" customHeight="1">
      <c r="A86" s="46">
        <v>1</v>
      </c>
      <c r="B86" s="46">
        <v>1</v>
      </c>
      <c r="C86" s="46" t="s">
        <v>163</v>
      </c>
      <c r="D86" s="46">
        <f>2.74*6.4*10.764</f>
        <v>188.75750400000001</v>
      </c>
      <c r="E86" s="46">
        <v>0</v>
      </c>
      <c r="F86" s="46">
        <f>D86+E86</f>
        <v>188.75750400000001</v>
      </c>
      <c r="G86" s="46">
        <v>0</v>
      </c>
      <c r="H86" s="46">
        <f>F86*1.5+G86</f>
        <v>283.136256</v>
      </c>
      <c r="I86" s="91" t="s">
        <v>26</v>
      </c>
      <c r="J86" s="91"/>
    </row>
    <row r="87" spans="1:10" s="24" customFormat="1" ht="18" customHeight="1">
      <c r="A87" s="46">
        <v>2</v>
      </c>
      <c r="B87" s="46">
        <v>2</v>
      </c>
      <c r="C87" s="46" t="s">
        <v>163</v>
      </c>
      <c r="D87" s="46">
        <f>2.36*8.06*10.764</f>
        <v>204.74850239999998</v>
      </c>
      <c r="E87" s="46">
        <v>0</v>
      </c>
      <c r="F87" s="46">
        <f>D87+E87</f>
        <v>204.74850239999998</v>
      </c>
      <c r="G87" s="46">
        <v>0</v>
      </c>
      <c r="H87" s="46">
        <f>F87*1.5+G87</f>
        <v>307.12275359999995</v>
      </c>
      <c r="I87" s="91" t="s">
        <v>26</v>
      </c>
      <c r="J87" s="91"/>
    </row>
    <row r="88" spans="1:10" ht="15.75">
      <c r="A88" s="46">
        <v>3</v>
      </c>
      <c r="B88" s="46">
        <v>3</v>
      </c>
      <c r="C88" s="46" t="s">
        <v>163</v>
      </c>
      <c r="D88" s="46">
        <f>2.9*3.94*10.764</f>
        <v>122.989464</v>
      </c>
      <c r="E88" s="46">
        <v>0</v>
      </c>
      <c r="F88" s="46">
        <f>D88+E88</f>
        <v>122.989464</v>
      </c>
      <c r="G88" s="46">
        <v>0</v>
      </c>
      <c r="H88" s="46">
        <f>F88*1.5+G88</f>
        <v>184.484196</v>
      </c>
      <c r="I88" s="91" t="s">
        <v>26</v>
      </c>
      <c r="J88" s="91"/>
    </row>
    <row r="89" spans="1:10" ht="15.75">
      <c r="A89" s="46">
        <v>4</v>
      </c>
      <c r="B89" s="46">
        <v>4</v>
      </c>
      <c r="C89" s="46" t="s">
        <v>163</v>
      </c>
      <c r="D89" s="46">
        <f>2.29*5.06*10.764</f>
        <v>124.72677359999997</v>
      </c>
      <c r="E89" s="46">
        <v>0</v>
      </c>
      <c r="F89" s="46">
        <f>D89+E89</f>
        <v>124.72677359999997</v>
      </c>
      <c r="G89" s="46">
        <v>0</v>
      </c>
      <c r="H89" s="46">
        <f>F89*1.5+G89</f>
        <v>187.09016039999995</v>
      </c>
      <c r="I89" s="91" t="s">
        <v>26</v>
      </c>
      <c r="J89" s="91"/>
    </row>
    <row r="90" spans="1:10" ht="15.75">
      <c r="A90" s="92" t="s">
        <v>164</v>
      </c>
      <c r="B90" s="93"/>
      <c r="C90" s="93"/>
      <c r="D90" s="93"/>
      <c r="E90" s="93"/>
      <c r="F90" s="93"/>
      <c r="G90" s="93"/>
      <c r="H90" s="93"/>
      <c r="I90" s="93"/>
      <c r="J90" s="94"/>
    </row>
    <row r="91" spans="1:10" ht="15.75">
      <c r="A91" s="46">
        <v>1</v>
      </c>
      <c r="B91" s="46">
        <v>1</v>
      </c>
      <c r="C91" s="46" t="s">
        <v>165</v>
      </c>
      <c r="D91" s="46">
        <f>3.68*5.72*10.764</f>
        <v>226.57789439999999</v>
      </c>
      <c r="E91" s="46">
        <v>0</v>
      </c>
      <c r="F91" s="46">
        <f>D91+E91</f>
        <v>226.57789439999999</v>
      </c>
      <c r="G91" s="46">
        <v>0</v>
      </c>
      <c r="H91" s="46">
        <f>F91*1.5+G91</f>
        <v>339.86684159999999</v>
      </c>
      <c r="I91" s="91" t="s">
        <v>26</v>
      </c>
      <c r="J91" s="91"/>
    </row>
    <row r="92" spans="1:10" ht="19.5" customHeight="1">
      <c r="A92" s="46">
        <v>2</v>
      </c>
      <c r="B92" s="46">
        <v>2</v>
      </c>
      <c r="C92" s="46" t="s">
        <v>165</v>
      </c>
      <c r="D92" s="46">
        <f>2.29*5.72*10.764</f>
        <v>140.99548319999997</v>
      </c>
      <c r="E92" s="46">
        <v>0</v>
      </c>
      <c r="F92" s="46">
        <f t="shared" ref="F92:F97" si="0">D92+E92</f>
        <v>140.99548319999997</v>
      </c>
      <c r="G92" s="46">
        <v>0</v>
      </c>
      <c r="H92" s="46">
        <f t="shared" ref="H92:H97" si="1">F92*1.5+G92</f>
        <v>211.49322479999995</v>
      </c>
      <c r="I92" s="91" t="s">
        <v>26</v>
      </c>
      <c r="J92" s="91"/>
    </row>
    <row r="93" spans="1:10" ht="15.75">
      <c r="A93" s="46">
        <v>3</v>
      </c>
      <c r="B93" s="46">
        <v>3</v>
      </c>
      <c r="C93" s="46" t="s">
        <v>165</v>
      </c>
      <c r="D93" s="46">
        <f>2.74*5.72*10.764</f>
        <v>168.7020192</v>
      </c>
      <c r="E93" s="46">
        <v>0</v>
      </c>
      <c r="F93" s="46">
        <f t="shared" si="0"/>
        <v>168.7020192</v>
      </c>
      <c r="G93" s="46">
        <v>0</v>
      </c>
      <c r="H93" s="46">
        <f t="shared" si="1"/>
        <v>253.05302879999999</v>
      </c>
      <c r="I93" s="91" t="s">
        <v>26</v>
      </c>
      <c r="J93" s="91"/>
    </row>
    <row r="94" spans="1:10" ht="15.75">
      <c r="A94" s="46">
        <v>4</v>
      </c>
      <c r="B94" s="46">
        <v>4</v>
      </c>
      <c r="C94" s="46" t="s">
        <v>165</v>
      </c>
      <c r="D94" s="46">
        <f>2.74*5.18*10.764</f>
        <v>152.7756048</v>
      </c>
      <c r="E94" s="46">
        <v>0</v>
      </c>
      <c r="F94" s="46">
        <f t="shared" si="0"/>
        <v>152.7756048</v>
      </c>
      <c r="G94" s="46">
        <v>0</v>
      </c>
      <c r="H94" s="46">
        <f t="shared" si="1"/>
        <v>229.16340719999999</v>
      </c>
      <c r="I94" s="91" t="s">
        <v>26</v>
      </c>
      <c r="J94" s="91"/>
    </row>
    <row r="95" spans="1:10" ht="15.75">
      <c r="A95" s="46">
        <v>5</v>
      </c>
      <c r="B95" s="46">
        <v>5</v>
      </c>
      <c r="C95" s="46" t="s">
        <v>165</v>
      </c>
      <c r="D95" s="46">
        <f>5.53*5.18*10.764</f>
        <v>308.33908559999998</v>
      </c>
      <c r="E95" s="46">
        <v>0</v>
      </c>
      <c r="F95" s="46">
        <f t="shared" si="0"/>
        <v>308.33908559999998</v>
      </c>
      <c r="G95" s="46">
        <v>0</v>
      </c>
      <c r="H95" s="46">
        <f t="shared" si="1"/>
        <v>462.50862839999996</v>
      </c>
      <c r="I95" s="91" t="s">
        <v>26</v>
      </c>
      <c r="J95" s="91"/>
    </row>
    <row r="96" spans="1:10" ht="15.75">
      <c r="A96" s="46">
        <v>6</v>
      </c>
      <c r="B96" s="46">
        <v>6</v>
      </c>
      <c r="C96" s="46" t="s">
        <v>165</v>
      </c>
      <c r="D96" s="46">
        <f>((5.05*4.91)+(3.94*3.2)+(4.42*5.03)+(2.72*2.06))*10.764</f>
        <v>702.23582519999991</v>
      </c>
      <c r="E96" s="46">
        <v>0</v>
      </c>
      <c r="F96" s="46">
        <f t="shared" si="0"/>
        <v>702.23582519999991</v>
      </c>
      <c r="G96" s="46">
        <v>0</v>
      </c>
      <c r="H96" s="46">
        <f t="shared" si="1"/>
        <v>1053.3537377999999</v>
      </c>
      <c r="I96" s="91" t="s">
        <v>26</v>
      </c>
      <c r="J96" s="91"/>
    </row>
    <row r="97" spans="1:13" ht="19.5" customHeight="1">
      <c r="A97" s="46">
        <v>7</v>
      </c>
      <c r="B97" s="46">
        <v>7</v>
      </c>
      <c r="C97" s="46" t="s">
        <v>165</v>
      </c>
      <c r="D97" s="46">
        <f>3.18*2.44*10.764</f>
        <v>83.520028799999992</v>
      </c>
      <c r="E97" s="46">
        <v>0</v>
      </c>
      <c r="F97" s="46">
        <f t="shared" si="0"/>
        <v>83.520028799999992</v>
      </c>
      <c r="G97" s="46">
        <v>0</v>
      </c>
      <c r="H97" s="46">
        <f t="shared" si="1"/>
        <v>125.28004319999999</v>
      </c>
      <c r="I97" s="91" t="s">
        <v>26</v>
      </c>
      <c r="J97" s="91"/>
    </row>
    <row r="98" spans="1:13" ht="15.75">
      <c r="A98" s="46">
        <v>1</v>
      </c>
      <c r="B98" s="46">
        <v>1</v>
      </c>
      <c r="C98" s="46" t="s">
        <v>166</v>
      </c>
      <c r="D98" s="46">
        <f>(2.74*3.17+2.74*1.35+2.29*3.2+2.9*3.2+2.13*0.61+0.91*1.22+1.21*1.83+2.5*0.9)*10.764</f>
        <v>386.06808239999998</v>
      </c>
      <c r="E98" s="46">
        <v>0</v>
      </c>
      <c r="F98" s="46">
        <f>E98+D98</f>
        <v>386.06808239999998</v>
      </c>
      <c r="G98" s="46">
        <v>0</v>
      </c>
      <c r="H98" s="46">
        <f>F98*1.45+G98</f>
        <v>559.79871947999993</v>
      </c>
      <c r="I98" s="91" t="s">
        <v>26</v>
      </c>
      <c r="J98" s="91"/>
      <c r="M98">
        <f>H98/F98</f>
        <v>1.45</v>
      </c>
    </row>
    <row r="99" spans="1:13" ht="15.75">
      <c r="A99" s="46">
        <v>2</v>
      </c>
      <c r="B99" s="46">
        <v>2</v>
      </c>
      <c r="C99" s="46" t="s">
        <v>166</v>
      </c>
      <c r="D99" s="46">
        <f>(2.74*3.17+2.74*1.35+2.29*3.2+2.9*3.2+2.13*0.61+0.91*1.22+1.21*1.83+2.5*0.9)*10.764</f>
        <v>386.06808239999998</v>
      </c>
      <c r="E99" s="46">
        <v>0</v>
      </c>
      <c r="F99" s="46">
        <f>E99+D99</f>
        <v>386.06808239999998</v>
      </c>
      <c r="G99" s="46">
        <v>0</v>
      </c>
      <c r="H99" s="46">
        <f>F99*1.45+G99</f>
        <v>559.79871947999993</v>
      </c>
      <c r="I99" s="91" t="s">
        <v>26</v>
      </c>
      <c r="J99" s="91"/>
    </row>
    <row r="100" spans="1:13" ht="15.75">
      <c r="A100" s="92" t="s">
        <v>167</v>
      </c>
      <c r="B100" s="93"/>
      <c r="C100" s="93"/>
      <c r="D100" s="93"/>
      <c r="E100" s="93"/>
      <c r="F100" s="93"/>
      <c r="G100" s="93"/>
      <c r="H100" s="93"/>
      <c r="I100" s="93"/>
      <c r="J100" s="94"/>
    </row>
    <row r="101" spans="1:13" ht="15.75">
      <c r="A101" s="92" t="s">
        <v>168</v>
      </c>
      <c r="B101" s="93"/>
      <c r="C101" s="93"/>
      <c r="D101" s="93"/>
      <c r="E101" s="93"/>
      <c r="F101" s="93"/>
      <c r="G101" s="93"/>
      <c r="H101" s="93"/>
      <c r="I101" s="93"/>
      <c r="J101" s="94"/>
    </row>
    <row r="102" spans="1:13" ht="15.75">
      <c r="A102" s="46">
        <v>3</v>
      </c>
      <c r="B102" s="46">
        <v>1</v>
      </c>
      <c r="C102" s="46" t="s">
        <v>166</v>
      </c>
      <c r="D102" s="46">
        <f>(2.74*3.17+2.74*1.35+2.29*3.2+2.9*3.2+2.13*0.61+0.91*1.22+1.21*1.83+2.5*0.9)*10.764</f>
        <v>386.06808239999998</v>
      </c>
      <c r="E102" s="46">
        <v>0</v>
      </c>
      <c r="F102" s="46">
        <f>E102+D102</f>
        <v>386.06808239999998</v>
      </c>
      <c r="G102" s="46">
        <v>0</v>
      </c>
      <c r="H102" s="46">
        <f>F102*1.45+G102</f>
        <v>559.79871947999993</v>
      </c>
      <c r="I102" s="91" t="s">
        <v>26</v>
      </c>
      <c r="J102" s="91"/>
    </row>
    <row r="103" spans="1:13" ht="15.75">
      <c r="A103" s="46">
        <v>4</v>
      </c>
      <c r="B103" s="46">
        <v>2</v>
      </c>
      <c r="C103" s="46" t="s">
        <v>166</v>
      </c>
      <c r="D103" s="46">
        <f>(2.74*3.17+2.74*1.35+2.29*3.2+2.9*3.2+2.13*0.61+0.91*1.22+1.21*1.83+2.5*0.9)*10.764</f>
        <v>386.06808239999998</v>
      </c>
      <c r="E103" s="46">
        <v>0</v>
      </c>
      <c r="F103" s="46">
        <f>E103+D103</f>
        <v>386.06808239999998</v>
      </c>
      <c r="G103" s="46">
        <v>0</v>
      </c>
      <c r="H103" s="46">
        <f>F103*1.45+G103</f>
        <v>559.79871947999993</v>
      </c>
      <c r="I103" s="91" t="s">
        <v>26</v>
      </c>
      <c r="J103" s="91"/>
    </row>
    <row r="104" spans="1:13" ht="15.75">
      <c r="A104" s="46">
        <v>5</v>
      </c>
      <c r="B104" s="46">
        <v>3</v>
      </c>
      <c r="C104" s="46" t="s">
        <v>169</v>
      </c>
      <c r="D104" s="46">
        <f>(2.7*4.5+3.5*2.44+1.52*1.22+0.91*1.22+1.6*0.8)*10.764</f>
        <v>268.39603439999996</v>
      </c>
      <c r="E104" s="46">
        <v>0</v>
      </c>
      <c r="F104" s="46">
        <f>E104+D104</f>
        <v>268.39603439999996</v>
      </c>
      <c r="G104" s="46">
        <v>0</v>
      </c>
      <c r="H104" s="46">
        <f>F104*1.45+G104</f>
        <v>389.17424987999993</v>
      </c>
      <c r="I104" s="91" t="s">
        <v>26</v>
      </c>
      <c r="J104" s="91"/>
    </row>
    <row r="105" spans="1:13" ht="15.75">
      <c r="A105" s="46">
        <v>6</v>
      </c>
      <c r="B105" s="46">
        <v>4</v>
      </c>
      <c r="C105" s="46" t="s">
        <v>166</v>
      </c>
      <c r="D105" s="46">
        <f>(2.74*3.17+2.74*1.35+2.29*3.2+2.9*3.2+2.13*0.61+0.91*1.22+1.21*1.83+2.5*0.9)*10.764</f>
        <v>386.06808239999998</v>
      </c>
      <c r="E105" s="46">
        <v>0</v>
      </c>
      <c r="F105" s="46">
        <f>E105+D105</f>
        <v>386.06808239999998</v>
      </c>
      <c r="G105" s="46">
        <v>0</v>
      </c>
      <c r="H105" s="46">
        <f>F105*1.45+G105</f>
        <v>559.79871947999993</v>
      </c>
      <c r="I105" s="91" t="s">
        <v>26</v>
      </c>
      <c r="J105" s="91"/>
    </row>
    <row r="106" spans="1:13" ht="15.75">
      <c r="A106" s="46">
        <v>7</v>
      </c>
      <c r="B106" s="46">
        <v>5</v>
      </c>
      <c r="C106" s="46" t="s">
        <v>166</v>
      </c>
      <c r="D106" s="46">
        <f>(2.74*3.17+2.74*1.35+2.29*3.2+2.9*3.2+2.13*0.61+0.91*1.22+1.21*1.83+2.5*0.9)*10.764</f>
        <v>386.06808239999998</v>
      </c>
      <c r="E106" s="46">
        <v>0</v>
      </c>
      <c r="F106" s="46">
        <f>E106+D106</f>
        <v>386.06808239999998</v>
      </c>
      <c r="G106" s="46">
        <v>0</v>
      </c>
      <c r="H106" s="46">
        <f>F106*1.45+G106</f>
        <v>559.79871947999993</v>
      </c>
      <c r="I106" s="91" t="s">
        <v>26</v>
      </c>
      <c r="J106" s="91"/>
    </row>
    <row r="107" spans="1:13" ht="19.5" customHeight="1">
      <c r="A107" s="92" t="s">
        <v>170</v>
      </c>
      <c r="B107" s="93"/>
      <c r="C107" s="93"/>
      <c r="D107" s="93"/>
      <c r="E107" s="93"/>
      <c r="F107" s="93"/>
      <c r="G107" s="93"/>
      <c r="H107" s="93"/>
      <c r="I107" s="93"/>
      <c r="J107" s="94"/>
    </row>
    <row r="108" spans="1:13" ht="19.5" customHeight="1">
      <c r="A108" s="46">
        <v>8</v>
      </c>
      <c r="B108" s="46">
        <v>1</v>
      </c>
      <c r="C108" s="46" t="s">
        <v>171</v>
      </c>
      <c r="D108" s="46">
        <f>(4.35*2.74+1.21*1.82+2.29*3.2+0.91*1.21+3.2*2.89+2.13*0.61)*10.764</f>
        <v>356.26256639999997</v>
      </c>
      <c r="E108" s="46">
        <v>0</v>
      </c>
      <c r="F108" s="46">
        <f>E108+D108</f>
        <v>356.26256639999997</v>
      </c>
      <c r="G108" s="46">
        <v>0</v>
      </c>
      <c r="H108" s="46">
        <f>F108*1.45+G108</f>
        <v>516.58072127999992</v>
      </c>
      <c r="I108" s="91" t="s">
        <v>26</v>
      </c>
      <c r="J108" s="91"/>
    </row>
    <row r="109" spans="1:13" ht="15.75">
      <c r="A109" s="46">
        <v>9</v>
      </c>
      <c r="B109" s="46">
        <v>2</v>
      </c>
      <c r="C109" s="46" t="s">
        <v>171</v>
      </c>
      <c r="D109" s="46">
        <f>(2.74*4.35+1.21*1.82+1.21*0.91+2.13*0.61+5.33*3.2)*10.764</f>
        <v>361.42928640000002</v>
      </c>
      <c r="E109" s="46">
        <v>0</v>
      </c>
      <c r="F109" s="46">
        <f>E109+D109</f>
        <v>361.42928640000002</v>
      </c>
      <c r="G109" s="46">
        <v>0</v>
      </c>
      <c r="H109" s="46">
        <f>F109*1.45+G109</f>
        <v>524.07246528000007</v>
      </c>
      <c r="I109" s="91" t="s">
        <v>26</v>
      </c>
      <c r="J109" s="91"/>
    </row>
    <row r="110" spans="1:13">
      <c r="A110" s="74" t="s">
        <v>246</v>
      </c>
      <c r="B110" s="75"/>
      <c r="C110" s="75"/>
      <c r="D110" s="75"/>
      <c r="E110" s="75"/>
      <c r="F110" s="75"/>
      <c r="G110" s="75"/>
      <c r="H110" s="75"/>
      <c r="I110" s="75"/>
      <c r="J110" s="76"/>
    </row>
    <row r="111" spans="1:13" ht="102" customHeight="1">
      <c r="A111" s="77"/>
      <c r="B111" s="78"/>
      <c r="C111" s="78"/>
      <c r="D111" s="78"/>
      <c r="E111" s="78"/>
      <c r="F111" s="78"/>
      <c r="G111" s="78"/>
      <c r="H111" s="78"/>
      <c r="I111" s="78"/>
      <c r="J111" s="79"/>
    </row>
    <row r="112" spans="1:13">
      <c r="A112" s="95" t="s">
        <v>172</v>
      </c>
      <c r="B112" s="96"/>
      <c r="C112" s="96"/>
      <c r="D112" s="96"/>
      <c r="E112" s="96"/>
      <c r="F112" s="96"/>
      <c r="G112" s="96"/>
      <c r="H112" s="96"/>
      <c r="I112" s="96"/>
      <c r="J112" s="97"/>
    </row>
    <row r="113" spans="1:10">
      <c r="A113" s="53" t="s">
        <v>173</v>
      </c>
      <c r="B113" s="54"/>
      <c r="C113" s="54"/>
      <c r="D113" s="54"/>
      <c r="E113" s="54"/>
      <c r="F113" s="54"/>
      <c r="G113" s="54"/>
      <c r="H113" s="54"/>
      <c r="I113" s="54"/>
      <c r="J113" s="55"/>
    </row>
    <row r="114" spans="1:10">
      <c r="A114" s="95" t="s">
        <v>174</v>
      </c>
      <c r="B114" s="96"/>
      <c r="C114" s="96"/>
      <c r="D114" s="96"/>
      <c r="E114" s="96"/>
      <c r="F114" s="96"/>
      <c r="G114" s="96"/>
      <c r="H114" s="96"/>
      <c r="I114" s="96"/>
      <c r="J114" s="97"/>
    </row>
    <row r="115" spans="1:10">
      <c r="A115" s="53" t="s">
        <v>175</v>
      </c>
      <c r="B115" s="54"/>
      <c r="C115" s="54"/>
      <c r="D115" s="54"/>
      <c r="E115" s="54"/>
      <c r="F115" s="54"/>
      <c r="G115" s="54"/>
      <c r="H115" s="54"/>
      <c r="I115" s="54"/>
      <c r="J115" s="55"/>
    </row>
    <row r="116" spans="1:10">
      <c r="A116" s="50" t="s">
        <v>176</v>
      </c>
      <c r="B116" s="51"/>
      <c r="C116" s="51"/>
      <c r="D116" s="51"/>
      <c r="E116" s="51"/>
      <c r="F116" s="51"/>
      <c r="G116" s="51"/>
      <c r="H116" s="51"/>
      <c r="I116" s="51"/>
      <c r="J116" s="52"/>
    </row>
    <row r="117" spans="1:10">
      <c r="A117" s="53" t="s">
        <v>177</v>
      </c>
      <c r="B117" s="54"/>
      <c r="C117" s="54"/>
      <c r="D117" s="54"/>
      <c r="E117" s="54"/>
      <c r="F117" s="54"/>
      <c r="G117" s="54"/>
      <c r="H117" s="54"/>
      <c r="I117" s="54"/>
      <c r="J117" s="55"/>
    </row>
    <row r="118" spans="1:10">
      <c r="A118" s="53" t="s">
        <v>178</v>
      </c>
      <c r="B118" s="54"/>
      <c r="C118" s="54"/>
      <c r="D118" s="54"/>
      <c r="E118" s="54"/>
      <c r="F118" s="54"/>
      <c r="G118" s="54"/>
      <c r="H118" s="54"/>
      <c r="I118" s="54"/>
      <c r="J118" s="55"/>
    </row>
    <row r="119" spans="1:10">
      <c r="A119" s="56" t="s">
        <v>179</v>
      </c>
      <c r="B119" s="57"/>
      <c r="C119" s="57"/>
      <c r="D119" s="57"/>
      <c r="E119" s="57"/>
      <c r="F119" s="57"/>
      <c r="G119" s="57"/>
      <c r="H119" s="57"/>
      <c r="I119" s="57"/>
      <c r="J119" s="58"/>
    </row>
    <row r="120" spans="1:10">
      <c r="A120" s="65" t="s">
        <v>180</v>
      </c>
      <c r="B120" s="66"/>
      <c r="C120" s="66"/>
      <c r="D120" s="66"/>
      <c r="E120" s="66"/>
      <c r="F120" s="66"/>
      <c r="G120" s="66"/>
      <c r="H120" s="66"/>
      <c r="I120" s="66"/>
      <c r="J120" s="67"/>
    </row>
    <row r="121" spans="1:10" ht="18.75" customHeight="1">
      <c r="A121" s="68"/>
      <c r="B121" s="69"/>
      <c r="C121" s="69"/>
      <c r="D121" s="69"/>
      <c r="E121" s="69"/>
      <c r="F121" s="69"/>
      <c r="G121" s="69"/>
      <c r="H121" s="69"/>
      <c r="I121" s="69"/>
      <c r="J121" s="70"/>
    </row>
    <row r="122" spans="1:10" ht="15" customHeight="1">
      <c r="A122" s="68"/>
      <c r="B122" s="69"/>
      <c r="C122" s="69"/>
      <c r="D122" s="69"/>
      <c r="E122" s="69"/>
      <c r="F122" s="69"/>
      <c r="G122" s="69"/>
      <c r="H122" s="69"/>
      <c r="I122" s="69"/>
      <c r="J122" s="70"/>
    </row>
    <row r="123" spans="1:10">
      <c r="A123" s="71"/>
      <c r="B123" s="72"/>
      <c r="C123" s="72"/>
      <c r="D123" s="72"/>
      <c r="E123" s="72"/>
      <c r="F123" s="72"/>
      <c r="G123" s="72"/>
      <c r="H123" s="72"/>
      <c r="I123" s="72"/>
      <c r="J123" s="73"/>
    </row>
    <row r="124" spans="1:10">
      <c r="A124" s="47" t="s">
        <v>181</v>
      </c>
      <c r="B124" s="47"/>
      <c r="C124" s="47"/>
      <c r="D124" s="47" t="str">
        <f>F8</f>
        <v>Shree Ballaleshwar</v>
      </c>
      <c r="F124" s="47"/>
      <c r="G124" s="47"/>
      <c r="H124" s="47"/>
      <c r="I124" s="47"/>
      <c r="J124" s="47"/>
    </row>
    <row r="125" spans="1:10">
      <c r="A125" s="47"/>
      <c r="B125" s="47"/>
      <c r="C125" s="47"/>
      <c r="D125" s="47"/>
      <c r="E125" s="47"/>
      <c r="F125" s="47"/>
      <c r="G125" s="47"/>
      <c r="H125" s="47"/>
      <c r="I125" s="47"/>
      <c r="J125" s="47"/>
    </row>
    <row r="126" spans="1:10">
      <c r="A126" s="47"/>
      <c r="B126" s="47"/>
      <c r="C126" s="47"/>
      <c r="D126" s="47"/>
      <c r="E126" s="47"/>
      <c r="F126" s="47"/>
      <c r="G126" s="47"/>
      <c r="H126" s="47"/>
      <c r="I126" s="47"/>
      <c r="J126" s="47"/>
    </row>
    <row r="127" spans="1:10">
      <c r="A127" s="47"/>
      <c r="B127" s="47"/>
      <c r="C127" s="47"/>
      <c r="D127" s="47"/>
      <c r="E127" s="47"/>
      <c r="F127" s="47"/>
      <c r="G127" s="47"/>
      <c r="H127" s="47"/>
      <c r="I127" s="47"/>
      <c r="J127" s="47"/>
    </row>
    <row r="164" spans="1:2">
      <c r="A164" s="47" t="s">
        <v>182</v>
      </c>
      <c r="B164" s="47"/>
    </row>
  </sheetData>
  <mergeCells count="207">
    <mergeCell ref="L47:N47"/>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B12"/>
    <mergeCell ref="C12:G12"/>
    <mergeCell ref="I12:J12"/>
    <mergeCell ref="A13:B13"/>
    <mergeCell ref="C13:J13"/>
    <mergeCell ref="B14:D14"/>
    <mergeCell ref="H14:J14"/>
    <mergeCell ref="B15:E15"/>
    <mergeCell ref="G15:J15"/>
    <mergeCell ref="B16:E16"/>
    <mergeCell ref="G16:J16"/>
    <mergeCell ref="A17:B17"/>
    <mergeCell ref="C17:E17"/>
    <mergeCell ref="F17:G17"/>
    <mergeCell ref="H17:J17"/>
    <mergeCell ref="A22:E22"/>
    <mergeCell ref="F22:J22"/>
    <mergeCell ref="A23:E23"/>
    <mergeCell ref="F23:J23"/>
    <mergeCell ref="A18:E19"/>
    <mergeCell ref="F18:J19"/>
    <mergeCell ref="A24:E24"/>
    <mergeCell ref="F24:J24"/>
    <mergeCell ref="A25:E25"/>
    <mergeCell ref="F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J29"/>
    <mergeCell ref="A30:J30"/>
    <mergeCell ref="A31:B31"/>
    <mergeCell ref="C31:D31"/>
    <mergeCell ref="E31:F31"/>
    <mergeCell ref="G31:H31"/>
    <mergeCell ref="I31:J31"/>
    <mergeCell ref="A32:B32"/>
    <mergeCell ref="C32:J32"/>
    <mergeCell ref="A33:J33"/>
    <mergeCell ref="A36:E36"/>
    <mergeCell ref="F36:J36"/>
    <mergeCell ref="A37:E37"/>
    <mergeCell ref="F37:J37"/>
    <mergeCell ref="A38:E38"/>
    <mergeCell ref="F38:J38"/>
    <mergeCell ref="A39:E39"/>
    <mergeCell ref="F39:J39"/>
    <mergeCell ref="A40:E40"/>
    <mergeCell ref="F40:J40"/>
    <mergeCell ref="A41:E41"/>
    <mergeCell ref="F41:J41"/>
    <mergeCell ref="A42:J42"/>
    <mergeCell ref="A43:B43"/>
    <mergeCell ref="C43:F43"/>
    <mergeCell ref="H43:J43"/>
    <mergeCell ref="A44:B44"/>
    <mergeCell ref="C44:F44"/>
    <mergeCell ref="H44:J44"/>
    <mergeCell ref="A45:B45"/>
    <mergeCell ref="C45:F45"/>
    <mergeCell ref="H45:J45"/>
    <mergeCell ref="A46:E46"/>
    <mergeCell ref="F46:J46"/>
    <mergeCell ref="A47:C47"/>
    <mergeCell ref="D47:E47"/>
    <mergeCell ref="F47:G47"/>
    <mergeCell ref="H47:J47"/>
    <mergeCell ref="A48:J48"/>
    <mergeCell ref="A49:C49"/>
    <mergeCell ref="D49:E49"/>
    <mergeCell ref="F49:G49"/>
    <mergeCell ref="H49:J49"/>
    <mergeCell ref="A50:C50"/>
    <mergeCell ref="D50:E50"/>
    <mergeCell ref="F50:J50"/>
    <mergeCell ref="A51:E51"/>
    <mergeCell ref="F51:J51"/>
    <mergeCell ref="A52:J52"/>
    <mergeCell ref="A53:J53"/>
    <mergeCell ref="A54:B54"/>
    <mergeCell ref="C54:J54"/>
    <mergeCell ref="E55:F55"/>
    <mergeCell ref="I55:J55"/>
    <mergeCell ref="A56:B56"/>
    <mergeCell ref="C56:J56"/>
    <mergeCell ref="A57:B57"/>
    <mergeCell ref="D57:E57"/>
    <mergeCell ref="F57:G57"/>
    <mergeCell ref="H57:J57"/>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J68"/>
    <mergeCell ref="A69:J69"/>
    <mergeCell ref="A70:J70"/>
    <mergeCell ref="A71:F71"/>
    <mergeCell ref="G71:J71"/>
    <mergeCell ref="A72:F72"/>
    <mergeCell ref="G72:J72"/>
    <mergeCell ref="A73:F73"/>
    <mergeCell ref="G73:J73"/>
    <mergeCell ref="A74:F74"/>
    <mergeCell ref="G74:J74"/>
    <mergeCell ref="A75:F75"/>
    <mergeCell ref="G75:J75"/>
    <mergeCell ref="A76:F76"/>
    <mergeCell ref="G76:J76"/>
    <mergeCell ref="A77:F77"/>
    <mergeCell ref="G77:J77"/>
    <mergeCell ref="A78:F78"/>
    <mergeCell ref="G78:J78"/>
    <mergeCell ref="A79:F79"/>
    <mergeCell ref="G79:J79"/>
    <mergeCell ref="A80:J80"/>
    <mergeCell ref="A81:J81"/>
    <mergeCell ref="I82:J82"/>
    <mergeCell ref="A83:J83"/>
    <mergeCell ref="A84:J84"/>
    <mergeCell ref="A85:J85"/>
    <mergeCell ref="I86:J86"/>
    <mergeCell ref="A100:J100"/>
    <mergeCell ref="A101:J101"/>
    <mergeCell ref="I102:J102"/>
    <mergeCell ref="I103:J103"/>
    <mergeCell ref="I104:J104"/>
    <mergeCell ref="I87:J87"/>
    <mergeCell ref="I88:J88"/>
    <mergeCell ref="I89:J89"/>
    <mergeCell ref="A90:J90"/>
    <mergeCell ref="I91:J91"/>
    <mergeCell ref="I92:J92"/>
    <mergeCell ref="I93:J93"/>
    <mergeCell ref="I94:J94"/>
    <mergeCell ref="I95:J95"/>
    <mergeCell ref="A116:J116"/>
    <mergeCell ref="A117:J117"/>
    <mergeCell ref="A118:J118"/>
    <mergeCell ref="A119:J119"/>
    <mergeCell ref="A34:J35"/>
    <mergeCell ref="A120:J123"/>
    <mergeCell ref="A110:J111"/>
    <mergeCell ref="A20:E21"/>
    <mergeCell ref="F20:J21"/>
    <mergeCell ref="F58:G67"/>
    <mergeCell ref="H58:J67"/>
    <mergeCell ref="I105:J105"/>
    <mergeCell ref="I106:J106"/>
    <mergeCell ref="A107:J107"/>
    <mergeCell ref="I108:J108"/>
    <mergeCell ref="I109:J109"/>
    <mergeCell ref="A112:J112"/>
    <mergeCell ref="A113:J113"/>
    <mergeCell ref="A114:J114"/>
    <mergeCell ref="A115:J115"/>
    <mergeCell ref="I96:J96"/>
    <mergeCell ref="I97:J97"/>
    <mergeCell ref="I98:J98"/>
    <mergeCell ref="I99:J99"/>
  </mergeCells>
  <hyperlinks>
    <hyperlink ref="C32" r:id="rId1" xr:uid="{00000000-0004-0000-0000-000000000000}"/>
  </hyperlinks>
  <pageMargins left="0.55118110236220497" right="0.55118110236220497" top="0.78740157480314998" bottom="0.78740157480314998" header="0.196850393700787" footer="0.196850393700787"/>
  <pageSetup paperSize="9" fitToHeight="0" orientation="portrait" r:id="rId2"/>
  <headerFooter>
    <oddHeader>&amp;C&amp;G</oddHeader>
    <oddFooter>&amp;L&amp;"Times New Roman,Bold"Ref No: &amp;F&amp;C&amp;G&amp;R&amp;P</oddFooter>
  </headerFooter>
  <rowBreaks count="2" manualBreakCount="2">
    <brk id="123" max="16383" man="1"/>
    <brk id="1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topLeftCell="A16" workbookViewId="0">
      <selection activeCell="I22" sqref="I22"/>
    </sheetView>
  </sheetViews>
  <sheetFormatPr defaultColWidth="9" defaultRowHeight="1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c r="A2" t="s">
        <v>183</v>
      </c>
      <c r="B2" s="19" t="s">
        <v>184</v>
      </c>
      <c r="C2" s="19">
        <v>5</v>
      </c>
    </row>
    <row r="3" spans="1:15">
      <c r="B3" t="s">
        <v>185</v>
      </c>
      <c r="C3" t="s">
        <v>186</v>
      </c>
    </row>
    <row r="4" spans="1:15">
      <c r="A4" t="s">
        <v>187</v>
      </c>
      <c r="B4" s="5">
        <v>10</v>
      </c>
      <c r="C4" s="5">
        <v>10</v>
      </c>
      <c r="E4">
        <f>(100/B4)*C4</f>
        <v>100</v>
      </c>
    </row>
    <row r="5" spans="1:15">
      <c r="A5" t="s">
        <v>188</v>
      </c>
      <c r="B5" t="s">
        <v>189</v>
      </c>
      <c r="C5" t="s">
        <v>190</v>
      </c>
      <c r="E5" s="20">
        <f>(100/B6)*C6</f>
        <v>66.666666666666671</v>
      </c>
      <c r="I5" s="5" t="s">
        <v>191</v>
      </c>
      <c r="J5" s="5" t="s">
        <v>192</v>
      </c>
      <c r="K5" s="5" t="s">
        <v>193</v>
      </c>
      <c r="L5" s="5" t="s">
        <v>194</v>
      </c>
      <c r="M5" s="5" t="s">
        <v>195</v>
      </c>
      <c r="N5" s="5" t="s">
        <v>196</v>
      </c>
      <c r="O5" s="5" t="s">
        <v>197</v>
      </c>
    </row>
    <row r="6" spans="1:15">
      <c r="B6" s="5">
        <f>C2+1</f>
        <v>6</v>
      </c>
      <c r="C6" s="5">
        <v>4</v>
      </c>
      <c r="E6">
        <f>(100/B8)*C8</f>
        <v>0</v>
      </c>
      <c r="F6" s="21" t="s">
        <v>198</v>
      </c>
      <c r="I6" s="21">
        <f>C4</f>
        <v>10</v>
      </c>
      <c r="J6" s="21">
        <f>40/B6*C6</f>
        <v>26.666666666666668</v>
      </c>
      <c r="K6" s="21">
        <f>15/B8*C8</f>
        <v>0</v>
      </c>
      <c r="L6" s="21">
        <f>10/B10*C10</f>
        <v>0</v>
      </c>
      <c r="M6" s="21">
        <f>10/B12*C12</f>
        <v>0</v>
      </c>
      <c r="N6" s="21">
        <f>5/B14*C14</f>
        <v>0</v>
      </c>
      <c r="O6" s="21">
        <f>5/B16*C16</f>
        <v>0</v>
      </c>
    </row>
    <row r="7" spans="1:15">
      <c r="A7" t="s">
        <v>199</v>
      </c>
      <c r="B7" t="s">
        <v>200</v>
      </c>
      <c r="C7" t="s">
        <v>201</v>
      </c>
      <c r="E7">
        <f>(100/B10)*C10</f>
        <v>0</v>
      </c>
      <c r="F7" s="5" t="s">
        <v>202</v>
      </c>
      <c r="G7" s="5"/>
      <c r="H7" s="5"/>
      <c r="I7" s="5">
        <f>I6+20</f>
        <v>30</v>
      </c>
      <c r="J7" s="5">
        <f>30/B6*C6</f>
        <v>20</v>
      </c>
      <c r="K7" s="5">
        <f>15/B8*C8</f>
        <v>0</v>
      </c>
      <c r="L7" s="5">
        <f>10/B10*C10</f>
        <v>0</v>
      </c>
      <c r="M7" s="5">
        <f>5/B12*C12</f>
        <v>0</v>
      </c>
      <c r="N7" s="5">
        <f>5/B14*C14</f>
        <v>0</v>
      </c>
      <c r="O7" s="5">
        <f>5/B16*C16</f>
        <v>0</v>
      </c>
    </row>
    <row r="8" spans="1:15">
      <c r="B8" s="5">
        <f>C2</f>
        <v>5</v>
      </c>
      <c r="C8" s="5">
        <v>0</v>
      </c>
      <c r="E8">
        <f>(100/B12)*C12</f>
        <v>0</v>
      </c>
    </row>
    <row r="9" spans="1:15">
      <c r="A9" t="s">
        <v>203</v>
      </c>
      <c r="B9" t="s">
        <v>200</v>
      </c>
      <c r="C9" t="s">
        <v>201</v>
      </c>
      <c r="E9">
        <f>(100/B14)*C14</f>
        <v>0</v>
      </c>
    </row>
    <row r="10" spans="1:15">
      <c r="B10" s="5">
        <f>C2</f>
        <v>5</v>
      </c>
      <c r="C10" s="5">
        <v>0</v>
      </c>
      <c r="E10">
        <f>(100/B16)*C16</f>
        <v>0</v>
      </c>
    </row>
    <row r="11" spans="1:15">
      <c r="A11" t="s">
        <v>195</v>
      </c>
      <c r="B11" t="s">
        <v>200</v>
      </c>
      <c r="C11" t="s">
        <v>201</v>
      </c>
    </row>
    <row r="12" spans="1:15">
      <c r="B12" s="5">
        <f>C2</f>
        <v>5</v>
      </c>
      <c r="C12" s="5">
        <v>0</v>
      </c>
      <c r="F12" s="5"/>
      <c r="G12" s="5" t="s">
        <v>198</v>
      </c>
      <c r="H12" s="5" t="s">
        <v>204</v>
      </c>
      <c r="L12" t="s">
        <v>205</v>
      </c>
    </row>
    <row r="13" spans="1:15" ht="31.5" customHeight="1">
      <c r="A13" s="22" t="s">
        <v>196</v>
      </c>
      <c r="B13" t="s">
        <v>200</v>
      </c>
      <c r="C13" t="s">
        <v>201</v>
      </c>
      <c r="F13" s="5" t="s">
        <v>116</v>
      </c>
      <c r="G13" s="5">
        <f>I6</f>
        <v>10</v>
      </c>
      <c r="H13" s="5">
        <f>I7</f>
        <v>30</v>
      </c>
      <c r="L13" t="s">
        <v>205</v>
      </c>
    </row>
    <row r="14" spans="1:15">
      <c r="B14" s="5">
        <f>C2</f>
        <v>5</v>
      </c>
      <c r="C14" s="5">
        <v>0</v>
      </c>
      <c r="F14" s="5" t="s">
        <v>206</v>
      </c>
      <c r="G14" s="5">
        <f>J6</f>
        <v>26.666666666666668</v>
      </c>
      <c r="H14" s="5">
        <f>J7</f>
        <v>20</v>
      </c>
    </row>
    <row r="15" spans="1:15">
      <c r="A15" t="s">
        <v>197</v>
      </c>
      <c r="B15" t="s">
        <v>200</v>
      </c>
      <c r="C15" t="s">
        <v>201</v>
      </c>
      <c r="F15" s="5" t="s">
        <v>193</v>
      </c>
      <c r="G15" s="5">
        <f>K6</f>
        <v>0</v>
      </c>
      <c r="H15" s="5">
        <f>K7</f>
        <v>0</v>
      </c>
    </row>
    <row r="16" spans="1:15">
      <c r="B16" s="5">
        <f>C2</f>
        <v>5</v>
      </c>
      <c r="C16" s="5">
        <v>0</v>
      </c>
      <c r="F16" s="5" t="s">
        <v>194</v>
      </c>
      <c r="G16" s="5">
        <f>L6</f>
        <v>0</v>
      </c>
      <c r="H16" s="5">
        <f>L7</f>
        <v>0</v>
      </c>
    </row>
    <row r="17" spans="6:8">
      <c r="F17" s="5" t="s">
        <v>195</v>
      </c>
      <c r="G17" s="5">
        <f>M6</f>
        <v>0</v>
      </c>
      <c r="H17" s="5">
        <f>M7</f>
        <v>0</v>
      </c>
    </row>
    <row r="18" spans="6:8" ht="29.25" customHeight="1">
      <c r="F18" s="23" t="s">
        <v>196</v>
      </c>
      <c r="G18" s="5">
        <f>N6</f>
        <v>0</v>
      </c>
      <c r="H18" s="5">
        <f>N7</f>
        <v>0</v>
      </c>
    </row>
    <row r="19" spans="6:8">
      <c r="F19" s="5" t="s">
        <v>197</v>
      </c>
      <c r="G19" s="5">
        <f>O6</f>
        <v>0</v>
      </c>
      <c r="H19" s="5">
        <f>O7</f>
        <v>0</v>
      </c>
    </row>
    <row r="20" spans="6:8">
      <c r="F20" s="5" t="s">
        <v>207</v>
      </c>
      <c r="G20" s="5">
        <f>G13+G14+G15+G16+G17+G18+G19</f>
        <v>36.666666666666671</v>
      </c>
      <c r="H20" s="5">
        <f>H13+H14+H15+H16+H17+H18+H19</f>
        <v>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
  <sheetViews>
    <sheetView workbookViewId="0">
      <selection activeCell="D2" sqref="D2"/>
    </sheetView>
  </sheetViews>
  <sheetFormatPr defaultColWidth="9" defaultRowHeight="15"/>
  <cols>
    <col min="1" max="1" width="11.140625" customWidth="1"/>
  </cols>
  <sheetData>
    <row r="2" spans="1:4">
      <c r="A2" t="s">
        <v>208</v>
      </c>
      <c r="B2" t="s">
        <v>209</v>
      </c>
      <c r="D2" t="s">
        <v>210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2"/>
  <sheetViews>
    <sheetView workbookViewId="0">
      <selection activeCell="C7" sqref="C7"/>
    </sheetView>
  </sheetViews>
  <sheetFormatPr defaultColWidth="8.7109375" defaultRowHeight="15"/>
  <cols>
    <col min="1" max="1" width="11.140625" style="6" customWidth="1"/>
    <col min="2" max="2" width="22.140625" style="6" customWidth="1"/>
    <col min="3" max="3" width="37" style="6" customWidth="1"/>
    <col min="4" max="5" width="11.42578125" style="6" customWidth="1"/>
    <col min="6" max="6" width="14" style="6" customWidth="1"/>
    <col min="7" max="7" width="20" style="6" customWidth="1"/>
    <col min="8" max="8" width="16.42578125" style="6" customWidth="1"/>
    <col min="9" max="16384" width="8.7109375" style="6"/>
  </cols>
  <sheetData>
    <row r="2" spans="1:9" ht="15" customHeight="1">
      <c r="A2" s="6" t="s">
        <v>208</v>
      </c>
      <c r="B2" s="6" t="s">
        <v>209</v>
      </c>
    </row>
    <row r="3" spans="1:9" ht="15" customHeight="1">
      <c r="A3" s="7"/>
      <c r="B3" s="7"/>
      <c r="C3" s="7"/>
      <c r="D3" s="7"/>
      <c r="E3" s="7"/>
      <c r="F3" s="7"/>
      <c r="G3" s="7"/>
      <c r="H3" s="7"/>
    </row>
    <row r="4" spans="1:9" ht="15.75" customHeight="1">
      <c r="A4" s="7"/>
      <c r="B4" s="181" t="s">
        <v>211</v>
      </c>
      <c r="C4" s="181"/>
      <c r="D4" s="181"/>
      <c r="E4" s="181"/>
      <c r="F4" s="181"/>
      <c r="G4" s="181"/>
      <c r="H4" s="181"/>
    </row>
    <row r="5" spans="1:9">
      <c r="A5" s="7"/>
      <c r="B5" s="8" t="s">
        <v>212</v>
      </c>
      <c r="C5" s="8" t="s">
        <v>213</v>
      </c>
      <c r="D5" s="8" t="s">
        <v>214</v>
      </c>
      <c r="E5" s="8" t="s">
        <v>215</v>
      </c>
      <c r="F5" s="8" t="s">
        <v>216</v>
      </c>
      <c r="G5" s="8" t="s">
        <v>217</v>
      </c>
      <c r="H5" s="8" t="s">
        <v>218</v>
      </c>
    </row>
    <row r="6" spans="1:9">
      <c r="A6" s="7"/>
      <c r="B6" s="9" t="s">
        <v>219</v>
      </c>
      <c r="C6" s="10" t="s">
        <v>220</v>
      </c>
      <c r="D6" s="11"/>
      <c r="E6" s="11"/>
      <c r="F6" s="12">
        <v>400</v>
      </c>
      <c r="G6" s="13">
        <f>H6/F6</f>
        <v>9500</v>
      </c>
      <c r="H6" s="14">
        <v>3800000</v>
      </c>
    </row>
    <row r="7" spans="1:9" ht="15" customHeight="1">
      <c r="A7" s="7"/>
      <c r="B7" s="9" t="s">
        <v>219</v>
      </c>
      <c r="C7" s="10" t="s">
        <v>220</v>
      </c>
      <c r="D7" s="11"/>
      <c r="E7" s="11"/>
      <c r="F7" s="12">
        <v>410</v>
      </c>
      <c r="G7" s="13">
        <f>H7/F7</f>
        <v>9756.0975609756097</v>
      </c>
      <c r="H7" s="14">
        <v>4000000</v>
      </c>
    </row>
    <row r="8" spans="1:9" ht="15" customHeight="1">
      <c r="A8" s="7"/>
      <c r="B8" s="15" t="s">
        <v>221</v>
      </c>
      <c r="C8" s="11"/>
      <c r="D8" s="11"/>
      <c r="E8" s="11"/>
      <c r="F8" s="11"/>
      <c r="G8" s="16">
        <f>AVERAGE(G6:G7)</f>
        <v>9628.0487804878048</v>
      </c>
      <c r="H8" s="11"/>
    </row>
    <row r="9" spans="1:9" ht="15" customHeight="1">
      <c r="B9" s="15" t="s">
        <v>222</v>
      </c>
      <c r="C9" s="11"/>
      <c r="D9" s="11"/>
      <c r="E9" s="11"/>
      <c r="F9" s="17"/>
      <c r="G9" s="15">
        <v>9600</v>
      </c>
      <c r="H9" s="15"/>
      <c r="I9" s="18"/>
    </row>
    <row r="10" spans="1:9" ht="15" customHeight="1"/>
    <row r="11" spans="1:9" ht="15" customHeight="1"/>
    <row r="12" spans="1:9" ht="15" customHeight="1"/>
  </sheetData>
  <mergeCells count="1">
    <mergeCell ref="B4:H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34"/>
  <sheetViews>
    <sheetView workbookViewId="0">
      <selection activeCell="P8" sqref="P8"/>
    </sheetView>
  </sheetViews>
  <sheetFormatPr defaultColWidth="9" defaultRowHeight="15"/>
  <sheetData>
    <row r="2" spans="2:16">
      <c r="C2" s="1" t="s">
        <v>223</v>
      </c>
      <c r="D2" s="182"/>
      <c r="E2" s="182"/>
    </row>
    <row r="3" spans="2:16">
      <c r="E3" s="2"/>
      <c r="F3" s="2"/>
      <c r="G3" s="2"/>
      <c r="H3" s="2"/>
      <c r="I3" s="2"/>
      <c r="J3" s="2"/>
    </row>
    <row r="4" spans="2:16">
      <c r="B4" s="1" t="s">
        <v>214</v>
      </c>
      <c r="C4" s="3" t="s">
        <v>224</v>
      </c>
      <c r="D4" s="183" t="s">
        <v>225</v>
      </c>
      <c r="E4" s="183"/>
      <c r="F4" s="183"/>
      <c r="G4" s="4"/>
      <c r="H4" s="183" t="s">
        <v>226</v>
      </c>
      <c r="I4" s="183"/>
      <c r="J4" s="183"/>
      <c r="K4" s="183" t="s">
        <v>227</v>
      </c>
      <c r="L4" s="183"/>
      <c r="M4" s="183"/>
    </row>
    <row r="5" spans="2:16">
      <c r="B5" s="1">
        <v>1</v>
      </c>
      <c r="C5" s="3"/>
      <c r="D5" s="3" t="s">
        <v>228</v>
      </c>
      <c r="E5" s="3" t="s">
        <v>229</v>
      </c>
      <c r="F5" s="3" t="s">
        <v>230</v>
      </c>
      <c r="G5" s="3"/>
      <c r="H5" s="3" t="s">
        <v>228</v>
      </c>
      <c r="I5" s="3" t="s">
        <v>229</v>
      </c>
      <c r="J5" s="3" t="s">
        <v>230</v>
      </c>
      <c r="K5" s="3" t="s">
        <v>228</v>
      </c>
      <c r="L5" s="3" t="s">
        <v>229</v>
      </c>
      <c r="M5" s="3" t="s">
        <v>230</v>
      </c>
    </row>
    <row r="6" spans="2:16">
      <c r="C6" s="5" t="s">
        <v>231</v>
      </c>
      <c r="D6" s="5"/>
      <c r="E6" s="5"/>
      <c r="F6" s="5">
        <f>D6*E6</f>
        <v>0</v>
      </c>
      <c r="G6" s="5" t="s">
        <v>232</v>
      </c>
      <c r="H6" s="5"/>
      <c r="I6" s="5"/>
      <c r="J6" s="5">
        <f>H6*I6</f>
        <v>0</v>
      </c>
      <c r="K6" s="5"/>
      <c r="L6" s="5"/>
      <c r="M6" s="5">
        <f>K6*L6</f>
        <v>0</v>
      </c>
    </row>
    <row r="7" spans="2:16">
      <c r="C7" s="5"/>
      <c r="D7" s="5"/>
      <c r="E7" s="5"/>
      <c r="F7" s="5">
        <f t="shared" ref="F7:F33" si="0">D7*E7</f>
        <v>0</v>
      </c>
      <c r="G7" s="5" t="s">
        <v>233</v>
      </c>
      <c r="H7" s="5"/>
      <c r="I7" s="5"/>
      <c r="J7" s="5">
        <f t="shared" ref="J7:J33" si="1">H7*I7</f>
        <v>0</v>
      </c>
      <c r="K7" s="5"/>
      <c r="L7" s="5"/>
      <c r="M7" s="5">
        <f t="shared" ref="M7:M33" si="2">K7*L7</f>
        <v>0</v>
      </c>
    </row>
    <row r="8" spans="2:16">
      <c r="C8" s="5"/>
      <c r="D8" s="5"/>
      <c r="E8" s="5"/>
      <c r="F8" s="5">
        <f t="shared" si="0"/>
        <v>0</v>
      </c>
      <c r="G8" s="5"/>
      <c r="H8" s="5"/>
      <c r="I8" s="5"/>
      <c r="J8" s="5">
        <f t="shared" si="1"/>
        <v>0</v>
      </c>
      <c r="K8" s="5"/>
      <c r="L8" s="5"/>
      <c r="M8" s="5">
        <f t="shared" si="2"/>
        <v>0</v>
      </c>
      <c r="P8">
        <f>(2.9*3.2+2.13*0.61+2.29*3.2+0.91*1.21+1.21*1.82+2.74*3.17+2.5*0.5+3.4*2.51+1.68*1.45)*10.764</f>
        <v>453.34092959999998</v>
      </c>
    </row>
    <row r="9" spans="2:16">
      <c r="C9" s="5" t="s">
        <v>234</v>
      </c>
      <c r="D9" s="5"/>
      <c r="E9" s="5"/>
      <c r="F9" s="5">
        <f t="shared" si="0"/>
        <v>0</v>
      </c>
      <c r="G9" s="5" t="s">
        <v>232</v>
      </c>
      <c r="H9" s="5"/>
      <c r="I9" s="5"/>
      <c r="J9" s="5">
        <f t="shared" si="1"/>
        <v>0</v>
      </c>
      <c r="K9" s="5"/>
      <c r="L9" s="5"/>
      <c r="M9" s="5">
        <f t="shared" si="2"/>
        <v>0</v>
      </c>
    </row>
    <row r="10" spans="2:16">
      <c r="C10" s="5"/>
      <c r="D10" s="5"/>
      <c r="E10" s="5"/>
      <c r="F10" s="5">
        <f t="shared" si="0"/>
        <v>0</v>
      </c>
      <c r="G10" s="5" t="s">
        <v>233</v>
      </c>
      <c r="H10" s="5"/>
      <c r="I10" s="5"/>
      <c r="J10" s="5">
        <f t="shared" si="1"/>
        <v>0</v>
      </c>
      <c r="K10" s="5"/>
      <c r="L10" s="5"/>
      <c r="M10" s="5">
        <f t="shared" si="2"/>
        <v>0</v>
      </c>
    </row>
    <row r="11" spans="2:16">
      <c r="C11" s="5"/>
      <c r="D11" s="5"/>
      <c r="E11" s="5"/>
      <c r="F11" s="5">
        <f t="shared" si="0"/>
        <v>0</v>
      </c>
      <c r="G11" s="5"/>
      <c r="H11" s="5"/>
      <c r="I11" s="5"/>
      <c r="J11" s="5">
        <f t="shared" si="1"/>
        <v>0</v>
      </c>
      <c r="K11" s="5"/>
      <c r="L11" s="5"/>
      <c r="M11" s="5">
        <f t="shared" si="2"/>
        <v>0</v>
      </c>
    </row>
    <row r="12" spans="2:16">
      <c r="C12" s="5"/>
      <c r="D12" s="5"/>
      <c r="E12" s="5"/>
      <c r="F12" s="5">
        <f t="shared" si="0"/>
        <v>0</v>
      </c>
      <c r="G12" s="5"/>
      <c r="H12" s="5"/>
      <c r="I12" s="5"/>
      <c r="J12" s="5">
        <f t="shared" si="1"/>
        <v>0</v>
      </c>
      <c r="K12" s="5"/>
      <c r="L12" s="5"/>
      <c r="M12" s="5">
        <f t="shared" si="2"/>
        <v>0</v>
      </c>
    </row>
    <row r="13" spans="2:16">
      <c r="C13" s="5" t="s">
        <v>235</v>
      </c>
      <c r="D13" s="5"/>
      <c r="E13" s="5"/>
      <c r="F13" s="5">
        <f t="shared" si="0"/>
        <v>0</v>
      </c>
      <c r="G13" s="5" t="s">
        <v>232</v>
      </c>
      <c r="H13" s="5"/>
      <c r="I13" s="5"/>
      <c r="J13" s="5">
        <f t="shared" si="1"/>
        <v>0</v>
      </c>
      <c r="K13" s="5"/>
      <c r="L13" s="5"/>
      <c r="M13" s="5">
        <f t="shared" si="2"/>
        <v>0</v>
      </c>
    </row>
    <row r="14" spans="2:16">
      <c r="C14" s="5"/>
      <c r="D14" s="5"/>
      <c r="E14" s="5"/>
      <c r="F14" s="5">
        <f t="shared" si="0"/>
        <v>0</v>
      </c>
      <c r="G14" s="5" t="s">
        <v>233</v>
      </c>
      <c r="H14" s="5"/>
      <c r="I14" s="5"/>
      <c r="J14" s="5">
        <f t="shared" si="1"/>
        <v>0</v>
      </c>
      <c r="K14" s="5"/>
      <c r="L14" s="5"/>
      <c r="M14" s="5">
        <f t="shared" si="2"/>
        <v>0</v>
      </c>
    </row>
    <row r="15" spans="2:16">
      <c r="C15" s="5"/>
      <c r="D15" s="5"/>
      <c r="E15" s="5"/>
      <c r="F15" s="5">
        <f t="shared" si="0"/>
        <v>0</v>
      </c>
      <c r="G15" s="5"/>
      <c r="H15" s="5"/>
      <c r="I15" s="5"/>
      <c r="J15" s="5">
        <f t="shared" si="1"/>
        <v>0</v>
      </c>
      <c r="K15" s="5"/>
      <c r="L15" s="5"/>
      <c r="M15" s="5">
        <f t="shared" si="2"/>
        <v>0</v>
      </c>
    </row>
    <row r="16" spans="2:16">
      <c r="C16" s="5"/>
      <c r="D16" s="5"/>
      <c r="E16" s="5"/>
      <c r="F16" s="5">
        <f t="shared" si="0"/>
        <v>0</v>
      </c>
      <c r="G16" s="5"/>
      <c r="H16" s="5"/>
      <c r="I16" s="5"/>
      <c r="J16" s="5">
        <f t="shared" si="1"/>
        <v>0</v>
      </c>
      <c r="K16" s="5"/>
      <c r="L16" s="5"/>
      <c r="M16" s="5">
        <f t="shared" si="2"/>
        <v>0</v>
      </c>
    </row>
    <row r="17" spans="3:13">
      <c r="C17" s="5" t="s">
        <v>236</v>
      </c>
      <c r="D17" s="5"/>
      <c r="E17" s="5"/>
      <c r="F17" s="5">
        <f t="shared" si="0"/>
        <v>0</v>
      </c>
      <c r="G17" s="5" t="s">
        <v>232</v>
      </c>
      <c r="H17" s="5"/>
      <c r="I17" s="5"/>
      <c r="J17" s="5">
        <f t="shared" si="1"/>
        <v>0</v>
      </c>
      <c r="K17" s="5"/>
      <c r="L17" s="5"/>
      <c r="M17" s="5">
        <f t="shared" si="2"/>
        <v>0</v>
      </c>
    </row>
    <row r="18" spans="3:13">
      <c r="C18" s="5"/>
      <c r="D18" s="5"/>
      <c r="E18" s="5"/>
      <c r="F18" s="5">
        <f t="shared" si="0"/>
        <v>0</v>
      </c>
      <c r="G18" s="5" t="s">
        <v>233</v>
      </c>
      <c r="H18" s="5"/>
      <c r="I18" s="5"/>
      <c r="J18" s="5">
        <f t="shared" si="1"/>
        <v>0</v>
      </c>
      <c r="K18" s="5"/>
      <c r="L18" s="5"/>
      <c r="M18" s="5">
        <f t="shared" si="2"/>
        <v>0</v>
      </c>
    </row>
    <row r="19" spans="3:13">
      <c r="C19" s="5"/>
      <c r="D19" s="5"/>
      <c r="E19" s="5"/>
      <c r="F19" s="5">
        <f t="shared" si="0"/>
        <v>0</v>
      </c>
      <c r="G19" s="5"/>
      <c r="H19" s="5"/>
      <c r="I19" s="5"/>
      <c r="J19" s="5">
        <f t="shared" si="1"/>
        <v>0</v>
      </c>
      <c r="K19" s="5"/>
      <c r="L19" s="5"/>
      <c r="M19" s="5">
        <f t="shared" si="2"/>
        <v>0</v>
      </c>
    </row>
    <row r="20" spans="3:13">
      <c r="C20" s="5" t="s">
        <v>236</v>
      </c>
      <c r="D20" s="5"/>
      <c r="E20" s="5"/>
      <c r="F20" s="5">
        <f t="shared" si="0"/>
        <v>0</v>
      </c>
      <c r="G20" s="5" t="s">
        <v>232</v>
      </c>
      <c r="H20" s="5"/>
      <c r="I20" s="5"/>
      <c r="J20" s="5">
        <f t="shared" si="1"/>
        <v>0</v>
      </c>
      <c r="K20" s="5"/>
      <c r="L20" s="5"/>
      <c r="M20" s="5">
        <f t="shared" si="2"/>
        <v>0</v>
      </c>
    </row>
    <row r="21" spans="3:13">
      <c r="C21" s="5"/>
      <c r="D21" s="5"/>
      <c r="E21" s="5"/>
      <c r="F21" s="5">
        <f t="shared" si="0"/>
        <v>0</v>
      </c>
      <c r="G21" s="5" t="s">
        <v>233</v>
      </c>
      <c r="H21" s="5"/>
      <c r="I21" s="5"/>
      <c r="J21" s="5">
        <f t="shared" si="1"/>
        <v>0</v>
      </c>
      <c r="K21" s="5"/>
      <c r="L21" s="5"/>
      <c r="M21" s="5">
        <f t="shared" si="2"/>
        <v>0</v>
      </c>
    </row>
    <row r="22" spans="3:13">
      <c r="C22" s="5"/>
      <c r="D22" s="5"/>
      <c r="E22" s="5"/>
      <c r="F22" s="5">
        <f t="shared" si="0"/>
        <v>0</v>
      </c>
      <c r="G22" s="5"/>
      <c r="H22" s="5"/>
      <c r="I22" s="5"/>
      <c r="J22" s="5">
        <f t="shared" si="1"/>
        <v>0</v>
      </c>
      <c r="K22" s="5"/>
      <c r="L22" s="5"/>
      <c r="M22" s="5">
        <f t="shared" si="2"/>
        <v>0</v>
      </c>
    </row>
    <row r="23" spans="3:13">
      <c r="C23" s="5" t="s">
        <v>237</v>
      </c>
      <c r="D23" s="5"/>
      <c r="E23" s="5"/>
      <c r="F23" s="5">
        <f t="shared" si="0"/>
        <v>0</v>
      </c>
      <c r="G23" s="5" t="s">
        <v>238</v>
      </c>
      <c r="H23" s="5"/>
      <c r="I23" s="5"/>
      <c r="J23" s="5">
        <f t="shared" si="1"/>
        <v>0</v>
      </c>
      <c r="K23" s="5"/>
      <c r="L23" s="5"/>
      <c r="M23" s="5">
        <f t="shared" si="2"/>
        <v>0</v>
      </c>
    </row>
    <row r="24" spans="3:13">
      <c r="C24" s="5" t="s">
        <v>239</v>
      </c>
      <c r="D24" s="5"/>
      <c r="E24" s="5"/>
      <c r="F24" s="5">
        <f t="shared" si="0"/>
        <v>0</v>
      </c>
      <c r="G24" s="5" t="s">
        <v>238</v>
      </c>
      <c r="H24" s="5"/>
      <c r="I24" s="5"/>
      <c r="J24" s="5">
        <f t="shared" si="1"/>
        <v>0</v>
      </c>
      <c r="K24" s="5"/>
      <c r="L24" s="5"/>
      <c r="M24" s="5">
        <f t="shared" si="2"/>
        <v>0</v>
      </c>
    </row>
    <row r="25" spans="3:13">
      <c r="C25" s="5" t="s">
        <v>240</v>
      </c>
      <c r="D25" s="5"/>
      <c r="E25" s="5"/>
      <c r="F25" s="5">
        <f t="shared" si="0"/>
        <v>0</v>
      </c>
      <c r="G25" s="5" t="s">
        <v>238</v>
      </c>
      <c r="H25" s="5"/>
      <c r="I25" s="5"/>
      <c r="J25" s="5">
        <f t="shared" si="1"/>
        <v>0</v>
      </c>
      <c r="K25" s="5"/>
      <c r="L25" s="5"/>
      <c r="M25" s="5">
        <f t="shared" si="2"/>
        <v>0</v>
      </c>
    </row>
    <row r="26" spans="3:13">
      <c r="C26" s="5"/>
      <c r="D26" s="5"/>
      <c r="E26" s="5"/>
      <c r="F26" s="5">
        <f t="shared" si="0"/>
        <v>0</v>
      </c>
      <c r="G26" s="5"/>
      <c r="H26" s="5"/>
      <c r="I26" s="5"/>
      <c r="J26" s="5">
        <f t="shared" si="1"/>
        <v>0</v>
      </c>
      <c r="K26" s="5"/>
      <c r="L26" s="5"/>
      <c r="M26" s="5">
        <f t="shared" si="2"/>
        <v>0</v>
      </c>
    </row>
    <row r="27" spans="3:13">
      <c r="C27" s="5" t="s">
        <v>241</v>
      </c>
      <c r="D27" s="5"/>
      <c r="E27" s="5"/>
      <c r="F27" s="5">
        <f t="shared" si="0"/>
        <v>0</v>
      </c>
      <c r="G27" s="5"/>
      <c r="H27" s="5"/>
      <c r="I27" s="5"/>
      <c r="J27" s="5">
        <f t="shared" si="1"/>
        <v>0</v>
      </c>
      <c r="K27" s="5"/>
      <c r="L27" s="5"/>
      <c r="M27" s="5">
        <f t="shared" si="2"/>
        <v>0</v>
      </c>
    </row>
    <row r="28" spans="3:13">
      <c r="C28" s="5" t="s">
        <v>242</v>
      </c>
      <c r="D28" s="5"/>
      <c r="E28" s="5"/>
      <c r="F28" s="5">
        <f t="shared" si="0"/>
        <v>0</v>
      </c>
      <c r="G28" s="5"/>
      <c r="H28" s="5"/>
      <c r="I28" s="5"/>
      <c r="J28" s="5">
        <f t="shared" si="1"/>
        <v>0</v>
      </c>
      <c r="K28" s="5"/>
      <c r="L28" s="5"/>
      <c r="M28" s="5">
        <f t="shared" si="2"/>
        <v>0</v>
      </c>
    </row>
    <row r="29" spans="3:13">
      <c r="C29" s="5" t="s">
        <v>243</v>
      </c>
      <c r="D29" s="5"/>
      <c r="E29" s="5"/>
      <c r="F29" s="5">
        <f t="shared" si="0"/>
        <v>0</v>
      </c>
      <c r="G29" s="5"/>
      <c r="H29" s="5"/>
      <c r="I29" s="5"/>
      <c r="J29" s="5">
        <f t="shared" si="1"/>
        <v>0</v>
      </c>
      <c r="K29" s="5"/>
      <c r="L29" s="5"/>
      <c r="M29" s="5">
        <f t="shared" si="2"/>
        <v>0</v>
      </c>
    </row>
    <row r="30" spans="3:13">
      <c r="C30" s="5" t="s">
        <v>244</v>
      </c>
      <c r="D30" s="5"/>
      <c r="E30" s="5"/>
      <c r="F30" s="5">
        <f t="shared" si="0"/>
        <v>0</v>
      </c>
      <c r="G30" s="5"/>
      <c r="H30" s="5"/>
      <c r="I30" s="5"/>
      <c r="J30" s="5">
        <f t="shared" si="1"/>
        <v>0</v>
      </c>
      <c r="K30" s="5"/>
      <c r="L30" s="5"/>
      <c r="M30" s="5">
        <f t="shared" si="2"/>
        <v>0</v>
      </c>
    </row>
    <row r="31" spans="3:13">
      <c r="C31" s="5"/>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t="s">
        <v>245</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5"/>
  <sheetViews>
    <sheetView workbookViewId="0">
      <selection activeCell="G7" sqref="G7:G8"/>
    </sheetView>
  </sheetViews>
  <sheetFormatPr defaultColWidth="9" defaultRowHeight="15"/>
  <sheetData>
    <row r="3" spans="2:13">
      <c r="C3" s="1" t="s">
        <v>223</v>
      </c>
      <c r="D3" s="182"/>
      <c r="E3" s="182"/>
    </row>
    <row r="4" spans="2:13">
      <c r="E4" s="2"/>
      <c r="F4" s="2"/>
      <c r="G4" s="2"/>
      <c r="H4" s="2"/>
      <c r="I4" s="2"/>
      <c r="J4" s="2"/>
    </row>
    <row r="5" spans="2:13">
      <c r="B5" s="1" t="s">
        <v>214</v>
      </c>
      <c r="C5" s="3" t="s">
        <v>224</v>
      </c>
      <c r="D5" s="183" t="s">
        <v>225</v>
      </c>
      <c r="E5" s="183"/>
      <c r="F5" s="183"/>
      <c r="G5" s="4"/>
      <c r="H5" s="183" t="s">
        <v>226</v>
      </c>
      <c r="I5" s="183"/>
      <c r="J5" s="183"/>
      <c r="K5" s="183" t="s">
        <v>227</v>
      </c>
      <c r="L5" s="183"/>
      <c r="M5" s="183"/>
    </row>
    <row r="6" spans="2:13">
      <c r="B6" s="1">
        <v>1</v>
      </c>
      <c r="C6" s="3"/>
      <c r="D6" s="3" t="s">
        <v>228</v>
      </c>
      <c r="E6" s="3" t="s">
        <v>229</v>
      </c>
      <c r="F6" s="3" t="s">
        <v>230</v>
      </c>
      <c r="G6" s="3"/>
      <c r="H6" s="3" t="s">
        <v>228</v>
      </c>
      <c r="I6" s="3" t="s">
        <v>229</v>
      </c>
      <c r="J6" s="3" t="s">
        <v>230</v>
      </c>
      <c r="K6" s="3" t="s">
        <v>228</v>
      </c>
      <c r="L6" s="3" t="s">
        <v>229</v>
      </c>
      <c r="M6" s="3" t="s">
        <v>230</v>
      </c>
    </row>
    <row r="7" spans="2:13">
      <c r="C7" s="5" t="s">
        <v>231</v>
      </c>
      <c r="D7" s="5"/>
      <c r="E7" s="5"/>
      <c r="F7" s="5">
        <f>D7*E7</f>
        <v>0</v>
      </c>
      <c r="G7" s="5" t="s">
        <v>232</v>
      </c>
      <c r="H7" s="5"/>
      <c r="I7" s="5"/>
      <c r="J7" s="5">
        <f>H7*I7</f>
        <v>0</v>
      </c>
      <c r="K7" s="5"/>
      <c r="L7" s="5"/>
      <c r="M7" s="5">
        <f>K7*L7</f>
        <v>0</v>
      </c>
    </row>
    <row r="8" spans="2:13">
      <c r="C8" s="5"/>
      <c r="D8" s="5"/>
      <c r="E8" s="5"/>
      <c r="F8" s="5">
        <f t="shared" ref="F8:F34" si="0">D8*E8</f>
        <v>0</v>
      </c>
      <c r="G8" s="5" t="s">
        <v>233</v>
      </c>
      <c r="H8" s="5"/>
      <c r="I8" s="5"/>
      <c r="J8" s="5">
        <f t="shared" ref="J8:J34" si="1">H8*I8</f>
        <v>0</v>
      </c>
      <c r="K8" s="5"/>
      <c r="L8" s="5"/>
      <c r="M8" s="5">
        <f t="shared" ref="M8:M34" si="2">K8*L8</f>
        <v>0</v>
      </c>
    </row>
    <row r="9" spans="2:13">
      <c r="C9" s="5"/>
      <c r="D9" s="5"/>
      <c r="E9" s="5"/>
      <c r="F9" s="5">
        <f t="shared" si="0"/>
        <v>0</v>
      </c>
      <c r="G9" s="5"/>
      <c r="H9" s="5"/>
      <c r="I9" s="5"/>
      <c r="J9" s="5">
        <f t="shared" si="1"/>
        <v>0</v>
      </c>
      <c r="K9" s="5"/>
      <c r="L9" s="5"/>
      <c r="M9" s="5">
        <f t="shared" si="2"/>
        <v>0</v>
      </c>
    </row>
    <row r="10" spans="2:13">
      <c r="C10" s="5" t="s">
        <v>234</v>
      </c>
      <c r="D10" s="5"/>
      <c r="E10" s="5"/>
      <c r="F10" s="5">
        <f t="shared" si="0"/>
        <v>0</v>
      </c>
      <c r="G10" s="5" t="s">
        <v>232</v>
      </c>
      <c r="H10" s="5"/>
      <c r="I10" s="5"/>
      <c r="J10" s="5">
        <f t="shared" si="1"/>
        <v>0</v>
      </c>
      <c r="K10" s="5"/>
      <c r="L10" s="5"/>
      <c r="M10" s="5">
        <f t="shared" si="2"/>
        <v>0</v>
      </c>
    </row>
    <row r="11" spans="2:13">
      <c r="C11" s="5"/>
      <c r="D11" s="5"/>
      <c r="E11" s="5"/>
      <c r="F11" s="5">
        <f t="shared" si="0"/>
        <v>0</v>
      </c>
      <c r="G11" s="5" t="s">
        <v>233</v>
      </c>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c r="D13" s="5"/>
      <c r="E13" s="5"/>
      <c r="F13" s="5">
        <f t="shared" si="0"/>
        <v>0</v>
      </c>
      <c r="G13" s="5"/>
      <c r="H13" s="5"/>
      <c r="I13" s="5"/>
      <c r="J13" s="5">
        <f t="shared" si="1"/>
        <v>0</v>
      </c>
      <c r="K13" s="5"/>
      <c r="L13" s="5"/>
      <c r="M13" s="5">
        <f t="shared" si="2"/>
        <v>0</v>
      </c>
    </row>
    <row r="14" spans="2:13">
      <c r="C14" s="5" t="s">
        <v>235</v>
      </c>
      <c r="D14" s="5"/>
      <c r="E14" s="5"/>
      <c r="F14" s="5">
        <f t="shared" si="0"/>
        <v>0</v>
      </c>
      <c r="G14" s="5" t="s">
        <v>232</v>
      </c>
      <c r="H14" s="5"/>
      <c r="I14" s="5"/>
      <c r="J14" s="5">
        <f t="shared" si="1"/>
        <v>0</v>
      </c>
      <c r="K14" s="5"/>
      <c r="L14" s="5"/>
      <c r="M14" s="5">
        <f t="shared" si="2"/>
        <v>0</v>
      </c>
    </row>
    <row r="15" spans="2:13">
      <c r="C15" s="5"/>
      <c r="D15" s="5"/>
      <c r="E15" s="5"/>
      <c r="F15" s="5">
        <f t="shared" si="0"/>
        <v>0</v>
      </c>
      <c r="G15" s="5" t="s">
        <v>233</v>
      </c>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c r="D17" s="5"/>
      <c r="E17" s="5"/>
      <c r="F17" s="5">
        <f t="shared" si="0"/>
        <v>0</v>
      </c>
      <c r="G17" s="5"/>
      <c r="H17" s="5"/>
      <c r="I17" s="5"/>
      <c r="J17" s="5">
        <f t="shared" si="1"/>
        <v>0</v>
      </c>
      <c r="K17" s="5"/>
      <c r="L17" s="5"/>
      <c r="M17" s="5">
        <f t="shared" si="2"/>
        <v>0</v>
      </c>
    </row>
    <row r="18" spans="3:13">
      <c r="C18" s="5" t="s">
        <v>236</v>
      </c>
      <c r="D18" s="5"/>
      <c r="E18" s="5"/>
      <c r="F18" s="5">
        <f t="shared" si="0"/>
        <v>0</v>
      </c>
      <c r="G18" s="5" t="s">
        <v>232</v>
      </c>
      <c r="H18" s="5"/>
      <c r="I18" s="5"/>
      <c r="J18" s="5">
        <f t="shared" si="1"/>
        <v>0</v>
      </c>
      <c r="K18" s="5"/>
      <c r="L18" s="5"/>
      <c r="M18" s="5">
        <f t="shared" si="2"/>
        <v>0</v>
      </c>
    </row>
    <row r="19" spans="3:13">
      <c r="C19" s="5"/>
      <c r="D19" s="5"/>
      <c r="E19" s="5"/>
      <c r="F19" s="5">
        <f t="shared" si="0"/>
        <v>0</v>
      </c>
      <c r="G19" s="5" t="s">
        <v>233</v>
      </c>
      <c r="H19" s="5"/>
      <c r="I19" s="5"/>
      <c r="J19" s="5">
        <f t="shared" si="1"/>
        <v>0</v>
      </c>
      <c r="K19" s="5"/>
      <c r="L19" s="5"/>
      <c r="M19" s="5">
        <f t="shared" si="2"/>
        <v>0</v>
      </c>
    </row>
    <row r="20" spans="3:13">
      <c r="C20" s="5"/>
      <c r="D20" s="5"/>
      <c r="E20" s="5"/>
      <c r="F20" s="5">
        <f t="shared" si="0"/>
        <v>0</v>
      </c>
      <c r="G20" s="5"/>
      <c r="H20" s="5"/>
      <c r="I20" s="5"/>
      <c r="J20" s="5">
        <f t="shared" si="1"/>
        <v>0</v>
      </c>
      <c r="K20" s="5"/>
      <c r="L20" s="5"/>
      <c r="M20" s="5">
        <f t="shared" si="2"/>
        <v>0</v>
      </c>
    </row>
    <row r="21" spans="3:13">
      <c r="C21" s="5" t="s">
        <v>236</v>
      </c>
      <c r="D21" s="5"/>
      <c r="E21" s="5"/>
      <c r="F21" s="5">
        <f t="shared" si="0"/>
        <v>0</v>
      </c>
      <c r="G21" s="5" t="s">
        <v>232</v>
      </c>
      <c r="H21" s="5"/>
      <c r="I21" s="5"/>
      <c r="J21" s="5">
        <f t="shared" si="1"/>
        <v>0</v>
      </c>
      <c r="K21" s="5"/>
      <c r="L21" s="5"/>
      <c r="M21" s="5">
        <f t="shared" si="2"/>
        <v>0</v>
      </c>
    </row>
    <row r="22" spans="3:13">
      <c r="C22" s="5"/>
      <c r="D22" s="5"/>
      <c r="E22" s="5"/>
      <c r="F22" s="5">
        <f t="shared" si="0"/>
        <v>0</v>
      </c>
      <c r="G22" s="5" t="s">
        <v>233</v>
      </c>
      <c r="H22" s="5"/>
      <c r="I22" s="5"/>
      <c r="J22" s="5">
        <f t="shared" si="1"/>
        <v>0</v>
      </c>
      <c r="K22" s="5"/>
      <c r="L22" s="5"/>
      <c r="M22" s="5">
        <f t="shared" si="2"/>
        <v>0</v>
      </c>
    </row>
    <row r="23" spans="3:13">
      <c r="C23" s="5"/>
      <c r="D23" s="5"/>
      <c r="E23" s="5"/>
      <c r="F23" s="5">
        <f t="shared" si="0"/>
        <v>0</v>
      </c>
      <c r="G23" s="5"/>
      <c r="H23" s="5"/>
      <c r="I23" s="5"/>
      <c r="J23" s="5">
        <f t="shared" si="1"/>
        <v>0</v>
      </c>
      <c r="K23" s="5"/>
      <c r="L23" s="5"/>
      <c r="M23" s="5">
        <f t="shared" si="2"/>
        <v>0</v>
      </c>
    </row>
    <row r="24" spans="3:13">
      <c r="C24" s="5" t="s">
        <v>237</v>
      </c>
      <c r="D24" s="5"/>
      <c r="E24" s="5"/>
      <c r="F24" s="5">
        <f t="shared" si="0"/>
        <v>0</v>
      </c>
      <c r="G24" s="5" t="s">
        <v>238</v>
      </c>
      <c r="H24" s="5"/>
      <c r="I24" s="5"/>
      <c r="J24" s="5">
        <f t="shared" si="1"/>
        <v>0</v>
      </c>
      <c r="K24" s="5"/>
      <c r="L24" s="5"/>
      <c r="M24" s="5">
        <f t="shared" si="2"/>
        <v>0</v>
      </c>
    </row>
    <row r="25" spans="3:13">
      <c r="C25" s="5" t="s">
        <v>239</v>
      </c>
      <c r="D25" s="5"/>
      <c r="E25" s="5"/>
      <c r="F25" s="5">
        <f t="shared" si="0"/>
        <v>0</v>
      </c>
      <c r="G25" s="5" t="s">
        <v>238</v>
      </c>
      <c r="H25" s="5"/>
      <c r="I25" s="5"/>
      <c r="J25" s="5">
        <f t="shared" si="1"/>
        <v>0</v>
      </c>
      <c r="K25" s="5"/>
      <c r="L25" s="5"/>
      <c r="M25" s="5">
        <f t="shared" si="2"/>
        <v>0</v>
      </c>
    </row>
    <row r="26" spans="3:13">
      <c r="C26" s="5" t="s">
        <v>240</v>
      </c>
      <c r="D26" s="5"/>
      <c r="E26" s="5"/>
      <c r="F26" s="5">
        <f t="shared" si="0"/>
        <v>0</v>
      </c>
      <c r="G26" s="5" t="s">
        <v>238</v>
      </c>
      <c r="H26" s="5"/>
      <c r="I26" s="5"/>
      <c r="J26" s="5">
        <f t="shared" si="1"/>
        <v>0</v>
      </c>
      <c r="K26" s="5"/>
      <c r="L26" s="5"/>
      <c r="M26" s="5">
        <f t="shared" si="2"/>
        <v>0</v>
      </c>
    </row>
    <row r="27" spans="3:13">
      <c r="C27" s="5"/>
      <c r="D27" s="5"/>
      <c r="E27" s="5"/>
      <c r="F27" s="5">
        <f t="shared" si="0"/>
        <v>0</v>
      </c>
      <c r="G27" s="5"/>
      <c r="H27" s="5"/>
      <c r="I27" s="5"/>
      <c r="J27" s="5">
        <f t="shared" si="1"/>
        <v>0</v>
      </c>
      <c r="K27" s="5"/>
      <c r="L27" s="5"/>
      <c r="M27" s="5">
        <f t="shared" si="2"/>
        <v>0</v>
      </c>
    </row>
    <row r="28" spans="3:13">
      <c r="C28" s="5" t="s">
        <v>241</v>
      </c>
      <c r="D28" s="5"/>
      <c r="E28" s="5"/>
      <c r="F28" s="5">
        <f t="shared" si="0"/>
        <v>0</v>
      </c>
      <c r="G28" s="5"/>
      <c r="H28" s="5"/>
      <c r="I28" s="5"/>
      <c r="J28" s="5">
        <f t="shared" si="1"/>
        <v>0</v>
      </c>
      <c r="K28" s="5"/>
      <c r="L28" s="5"/>
      <c r="M28" s="5">
        <f t="shared" si="2"/>
        <v>0</v>
      </c>
    </row>
    <row r="29" spans="3:13">
      <c r="C29" s="5" t="s">
        <v>242</v>
      </c>
      <c r="D29" s="5"/>
      <c r="E29" s="5"/>
      <c r="F29" s="5">
        <f t="shared" si="0"/>
        <v>0</v>
      </c>
      <c r="G29" s="5"/>
      <c r="H29" s="5"/>
      <c r="I29" s="5"/>
      <c r="J29" s="5">
        <f t="shared" si="1"/>
        <v>0</v>
      </c>
      <c r="K29" s="5"/>
      <c r="L29" s="5"/>
      <c r="M29" s="5">
        <f t="shared" si="2"/>
        <v>0</v>
      </c>
    </row>
    <row r="30" spans="3:13">
      <c r="C30" s="5" t="s">
        <v>243</v>
      </c>
      <c r="D30" s="5"/>
      <c r="E30" s="5"/>
      <c r="F30" s="5">
        <f t="shared" si="0"/>
        <v>0</v>
      </c>
      <c r="G30" s="5"/>
      <c r="H30" s="5"/>
      <c r="I30" s="5"/>
      <c r="J30" s="5">
        <f t="shared" si="1"/>
        <v>0</v>
      </c>
      <c r="K30" s="5"/>
      <c r="L30" s="5"/>
      <c r="M30" s="5">
        <f t="shared" si="2"/>
        <v>0</v>
      </c>
    </row>
    <row r="31" spans="3:13">
      <c r="C31" s="5" t="s">
        <v>244</v>
      </c>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c r="D34" s="5"/>
      <c r="E34" s="5"/>
      <c r="F34" s="5">
        <f t="shared" si="0"/>
        <v>0</v>
      </c>
      <c r="G34" s="5"/>
      <c r="H34" s="5"/>
      <c r="I34" s="5"/>
      <c r="J34" s="5">
        <f t="shared" si="1"/>
        <v>0</v>
      </c>
      <c r="K34" s="5"/>
      <c r="L34" s="5"/>
      <c r="M34" s="5">
        <f t="shared" si="2"/>
        <v>0</v>
      </c>
    </row>
    <row r="35" spans="3:13">
      <c r="C35" s="5" t="s">
        <v>245</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H7" sqref="H7:H8"/>
    </sheetView>
  </sheetViews>
  <sheetFormatPr defaultColWidth="9" defaultRowHeight="15"/>
  <sheetData>
    <row r="3" spans="3:14">
      <c r="D3" s="1" t="s">
        <v>223</v>
      </c>
      <c r="E3" s="182"/>
      <c r="F3" s="182"/>
    </row>
    <row r="4" spans="3:14">
      <c r="F4" s="2"/>
      <c r="G4" s="2"/>
      <c r="H4" s="2"/>
      <c r="I4" s="2"/>
      <c r="J4" s="2"/>
      <c r="K4" s="2"/>
    </row>
    <row r="5" spans="3:14">
      <c r="C5" s="1" t="s">
        <v>214</v>
      </c>
      <c r="D5" s="3" t="s">
        <v>224</v>
      </c>
      <c r="E5" s="183" t="s">
        <v>225</v>
      </c>
      <c r="F5" s="183"/>
      <c r="G5" s="183"/>
      <c r="H5" s="4"/>
      <c r="I5" s="183" t="s">
        <v>226</v>
      </c>
      <c r="J5" s="183"/>
      <c r="K5" s="183"/>
      <c r="L5" s="183" t="s">
        <v>227</v>
      </c>
      <c r="M5" s="183"/>
      <c r="N5" s="183"/>
    </row>
    <row r="6" spans="3:14">
      <c r="C6" s="1">
        <v>1</v>
      </c>
      <c r="D6" s="3"/>
      <c r="E6" s="3" t="s">
        <v>228</v>
      </c>
      <c r="F6" s="3" t="s">
        <v>229</v>
      </c>
      <c r="G6" s="3" t="s">
        <v>230</v>
      </c>
      <c r="H6" s="3"/>
      <c r="I6" s="3" t="s">
        <v>228</v>
      </c>
      <c r="J6" s="3" t="s">
        <v>229</v>
      </c>
      <c r="K6" s="3" t="s">
        <v>230</v>
      </c>
      <c r="L6" s="3" t="s">
        <v>228</v>
      </c>
      <c r="M6" s="3" t="s">
        <v>229</v>
      </c>
      <c r="N6" s="3" t="s">
        <v>230</v>
      </c>
    </row>
    <row r="7" spans="3:14">
      <c r="D7" s="5" t="s">
        <v>231</v>
      </c>
      <c r="E7" s="5"/>
      <c r="F7" s="5"/>
      <c r="G7" s="5">
        <f>E7*F7</f>
        <v>0</v>
      </c>
      <c r="H7" s="5" t="s">
        <v>232</v>
      </c>
      <c r="I7" s="5"/>
      <c r="J7" s="5"/>
      <c r="K7" s="5">
        <f>I7*J7</f>
        <v>0</v>
      </c>
      <c r="L7" s="5"/>
      <c r="M7" s="5"/>
      <c r="N7" s="5">
        <f>L7*M7</f>
        <v>0</v>
      </c>
    </row>
    <row r="8" spans="3:14">
      <c r="D8" s="5"/>
      <c r="E8" s="5"/>
      <c r="F8" s="5"/>
      <c r="G8" s="5">
        <f t="shared" ref="G8:G34" si="0">E8*F8</f>
        <v>0</v>
      </c>
      <c r="H8" s="5" t="s">
        <v>233</v>
      </c>
      <c r="I8" s="5"/>
      <c r="J8" s="5"/>
      <c r="K8" s="5">
        <f t="shared" ref="K8:K34" si="1">I8*J8</f>
        <v>0</v>
      </c>
      <c r="L8" s="5"/>
      <c r="M8" s="5"/>
      <c r="N8" s="5">
        <f t="shared" ref="N8:N34" si="2">L8*M8</f>
        <v>0</v>
      </c>
    </row>
    <row r="9" spans="3:14">
      <c r="D9" s="5"/>
      <c r="E9" s="5"/>
      <c r="F9" s="5"/>
      <c r="G9" s="5">
        <f t="shared" si="0"/>
        <v>0</v>
      </c>
      <c r="H9" s="5"/>
      <c r="I9" s="5"/>
      <c r="J9" s="5"/>
      <c r="K9" s="5">
        <f t="shared" si="1"/>
        <v>0</v>
      </c>
      <c r="L9" s="5"/>
      <c r="M9" s="5"/>
      <c r="N9" s="5">
        <f t="shared" si="2"/>
        <v>0</v>
      </c>
    </row>
    <row r="10" spans="3:14">
      <c r="D10" s="5" t="s">
        <v>234</v>
      </c>
      <c r="E10" s="5"/>
      <c r="F10" s="5"/>
      <c r="G10" s="5">
        <f t="shared" si="0"/>
        <v>0</v>
      </c>
      <c r="H10" s="5" t="s">
        <v>232</v>
      </c>
      <c r="I10" s="5"/>
      <c r="J10" s="5"/>
      <c r="K10" s="5">
        <f t="shared" si="1"/>
        <v>0</v>
      </c>
      <c r="L10" s="5"/>
      <c r="M10" s="5"/>
      <c r="N10" s="5">
        <f t="shared" si="2"/>
        <v>0</v>
      </c>
    </row>
    <row r="11" spans="3:14">
      <c r="D11" s="5"/>
      <c r="E11" s="5"/>
      <c r="F11" s="5"/>
      <c r="G11" s="5">
        <f t="shared" si="0"/>
        <v>0</v>
      </c>
      <c r="H11" s="5" t="s">
        <v>233</v>
      </c>
      <c r="I11" s="5"/>
      <c r="J11" s="5"/>
      <c r="K11" s="5">
        <f t="shared" si="1"/>
        <v>0</v>
      </c>
      <c r="L11" s="5"/>
      <c r="M11" s="5"/>
      <c r="N11" s="5">
        <f t="shared" si="2"/>
        <v>0</v>
      </c>
    </row>
    <row r="12" spans="3:14">
      <c r="D12" s="5"/>
      <c r="E12" s="5"/>
      <c r="F12" s="5"/>
      <c r="G12" s="5">
        <f t="shared" si="0"/>
        <v>0</v>
      </c>
      <c r="H12" s="5"/>
      <c r="I12" s="5"/>
      <c r="J12" s="5"/>
      <c r="K12" s="5">
        <f t="shared" si="1"/>
        <v>0</v>
      </c>
      <c r="L12" s="5"/>
      <c r="M12" s="5"/>
      <c r="N12" s="5">
        <f t="shared" si="2"/>
        <v>0</v>
      </c>
    </row>
    <row r="13" spans="3:14">
      <c r="D13" s="5"/>
      <c r="E13" s="5"/>
      <c r="F13" s="5"/>
      <c r="G13" s="5">
        <f t="shared" si="0"/>
        <v>0</v>
      </c>
      <c r="H13" s="5"/>
      <c r="I13" s="5"/>
      <c r="J13" s="5"/>
      <c r="K13" s="5">
        <f t="shared" si="1"/>
        <v>0</v>
      </c>
      <c r="L13" s="5"/>
      <c r="M13" s="5"/>
      <c r="N13" s="5">
        <f t="shared" si="2"/>
        <v>0</v>
      </c>
    </row>
    <row r="14" spans="3:14">
      <c r="D14" s="5" t="s">
        <v>235</v>
      </c>
      <c r="E14" s="5"/>
      <c r="F14" s="5"/>
      <c r="G14" s="5">
        <f t="shared" si="0"/>
        <v>0</v>
      </c>
      <c r="H14" s="5" t="s">
        <v>232</v>
      </c>
      <c r="I14" s="5"/>
      <c r="J14" s="5"/>
      <c r="K14" s="5">
        <f t="shared" si="1"/>
        <v>0</v>
      </c>
      <c r="L14" s="5"/>
      <c r="M14" s="5"/>
      <c r="N14" s="5">
        <f t="shared" si="2"/>
        <v>0</v>
      </c>
    </row>
    <row r="15" spans="3:14">
      <c r="D15" s="5"/>
      <c r="E15" s="5"/>
      <c r="F15" s="5"/>
      <c r="G15" s="5">
        <f t="shared" si="0"/>
        <v>0</v>
      </c>
      <c r="H15" s="5" t="s">
        <v>233</v>
      </c>
      <c r="I15" s="5"/>
      <c r="J15" s="5"/>
      <c r="K15" s="5">
        <f t="shared" si="1"/>
        <v>0</v>
      </c>
      <c r="L15" s="5"/>
      <c r="M15" s="5"/>
      <c r="N15" s="5">
        <f t="shared" si="2"/>
        <v>0</v>
      </c>
    </row>
    <row r="16" spans="3:14">
      <c r="D16" s="5"/>
      <c r="E16" s="5"/>
      <c r="F16" s="5"/>
      <c r="G16" s="5">
        <f t="shared" si="0"/>
        <v>0</v>
      </c>
      <c r="H16" s="5"/>
      <c r="I16" s="5"/>
      <c r="J16" s="5"/>
      <c r="K16" s="5">
        <f t="shared" si="1"/>
        <v>0</v>
      </c>
      <c r="L16" s="5"/>
      <c r="M16" s="5"/>
      <c r="N16" s="5">
        <f t="shared" si="2"/>
        <v>0</v>
      </c>
    </row>
    <row r="17" spans="4:14">
      <c r="D17" s="5"/>
      <c r="E17" s="5"/>
      <c r="F17" s="5"/>
      <c r="G17" s="5">
        <f t="shared" si="0"/>
        <v>0</v>
      </c>
      <c r="H17" s="5"/>
      <c r="I17" s="5"/>
      <c r="J17" s="5"/>
      <c r="K17" s="5">
        <f t="shared" si="1"/>
        <v>0</v>
      </c>
      <c r="L17" s="5"/>
      <c r="M17" s="5"/>
      <c r="N17" s="5">
        <f t="shared" si="2"/>
        <v>0</v>
      </c>
    </row>
    <row r="18" spans="4:14">
      <c r="D18" s="5" t="s">
        <v>236</v>
      </c>
      <c r="E18" s="5"/>
      <c r="F18" s="5"/>
      <c r="G18" s="5">
        <f t="shared" si="0"/>
        <v>0</v>
      </c>
      <c r="H18" s="5" t="s">
        <v>232</v>
      </c>
      <c r="I18" s="5"/>
      <c r="J18" s="5"/>
      <c r="K18" s="5">
        <f t="shared" si="1"/>
        <v>0</v>
      </c>
      <c r="L18" s="5"/>
      <c r="M18" s="5"/>
      <c r="N18" s="5">
        <f t="shared" si="2"/>
        <v>0</v>
      </c>
    </row>
    <row r="19" spans="4:14">
      <c r="D19" s="5"/>
      <c r="E19" s="5"/>
      <c r="F19" s="5"/>
      <c r="G19" s="5">
        <f t="shared" si="0"/>
        <v>0</v>
      </c>
      <c r="H19" s="5" t="s">
        <v>233</v>
      </c>
      <c r="I19" s="5"/>
      <c r="J19" s="5"/>
      <c r="K19" s="5">
        <f t="shared" si="1"/>
        <v>0</v>
      </c>
      <c r="L19" s="5"/>
      <c r="M19" s="5"/>
      <c r="N19" s="5">
        <f t="shared" si="2"/>
        <v>0</v>
      </c>
    </row>
    <row r="20" spans="4:14">
      <c r="D20" s="5"/>
      <c r="E20" s="5"/>
      <c r="F20" s="5"/>
      <c r="G20" s="5">
        <f t="shared" si="0"/>
        <v>0</v>
      </c>
      <c r="H20" s="5"/>
      <c r="I20" s="5"/>
      <c r="J20" s="5"/>
      <c r="K20" s="5">
        <f t="shared" si="1"/>
        <v>0</v>
      </c>
      <c r="L20" s="5"/>
      <c r="M20" s="5"/>
      <c r="N20" s="5">
        <f t="shared" si="2"/>
        <v>0</v>
      </c>
    </row>
    <row r="21" spans="4:14">
      <c r="D21" s="5" t="s">
        <v>236</v>
      </c>
      <c r="E21" s="5"/>
      <c r="F21" s="5"/>
      <c r="G21" s="5">
        <f t="shared" si="0"/>
        <v>0</v>
      </c>
      <c r="H21" s="5" t="s">
        <v>232</v>
      </c>
      <c r="I21" s="5"/>
      <c r="J21" s="5"/>
      <c r="K21" s="5">
        <f t="shared" si="1"/>
        <v>0</v>
      </c>
      <c r="L21" s="5"/>
      <c r="M21" s="5"/>
      <c r="N21" s="5">
        <f t="shared" si="2"/>
        <v>0</v>
      </c>
    </row>
    <row r="22" spans="4:14">
      <c r="D22" s="5"/>
      <c r="E22" s="5"/>
      <c r="F22" s="5"/>
      <c r="G22" s="5">
        <f t="shared" si="0"/>
        <v>0</v>
      </c>
      <c r="H22" s="5" t="s">
        <v>233</v>
      </c>
      <c r="I22" s="5"/>
      <c r="J22" s="5"/>
      <c r="K22" s="5">
        <f t="shared" si="1"/>
        <v>0</v>
      </c>
      <c r="L22" s="5"/>
      <c r="M22" s="5"/>
      <c r="N22" s="5">
        <f t="shared" si="2"/>
        <v>0</v>
      </c>
    </row>
    <row r="23" spans="4:14">
      <c r="D23" s="5"/>
      <c r="E23" s="5"/>
      <c r="F23" s="5"/>
      <c r="G23" s="5">
        <f t="shared" si="0"/>
        <v>0</v>
      </c>
      <c r="H23" s="5"/>
      <c r="I23" s="5"/>
      <c r="J23" s="5"/>
      <c r="K23" s="5">
        <f t="shared" si="1"/>
        <v>0</v>
      </c>
      <c r="L23" s="5"/>
      <c r="M23" s="5"/>
      <c r="N23" s="5">
        <f t="shared" si="2"/>
        <v>0</v>
      </c>
    </row>
    <row r="24" spans="4:14">
      <c r="D24" s="5" t="s">
        <v>237</v>
      </c>
      <c r="E24" s="5"/>
      <c r="F24" s="5"/>
      <c r="G24" s="5">
        <f t="shared" si="0"/>
        <v>0</v>
      </c>
      <c r="H24" s="5" t="s">
        <v>238</v>
      </c>
      <c r="I24" s="5"/>
      <c r="J24" s="5"/>
      <c r="K24" s="5">
        <f t="shared" si="1"/>
        <v>0</v>
      </c>
      <c r="L24" s="5"/>
      <c r="M24" s="5"/>
      <c r="N24" s="5">
        <f t="shared" si="2"/>
        <v>0</v>
      </c>
    </row>
    <row r="25" spans="4:14">
      <c r="D25" s="5" t="s">
        <v>239</v>
      </c>
      <c r="E25" s="5"/>
      <c r="F25" s="5"/>
      <c r="G25" s="5">
        <f t="shared" si="0"/>
        <v>0</v>
      </c>
      <c r="H25" s="5" t="s">
        <v>238</v>
      </c>
      <c r="I25" s="5"/>
      <c r="J25" s="5"/>
      <c r="K25" s="5">
        <f t="shared" si="1"/>
        <v>0</v>
      </c>
      <c r="L25" s="5"/>
      <c r="M25" s="5"/>
      <c r="N25" s="5">
        <f t="shared" si="2"/>
        <v>0</v>
      </c>
    </row>
    <row r="26" spans="4:14">
      <c r="D26" s="5" t="s">
        <v>240</v>
      </c>
      <c r="E26" s="5"/>
      <c r="F26" s="5"/>
      <c r="G26" s="5">
        <f t="shared" si="0"/>
        <v>0</v>
      </c>
      <c r="H26" s="5" t="s">
        <v>238</v>
      </c>
      <c r="I26" s="5"/>
      <c r="J26" s="5"/>
      <c r="K26" s="5">
        <f t="shared" si="1"/>
        <v>0</v>
      </c>
      <c r="L26" s="5"/>
      <c r="M26" s="5"/>
      <c r="N26" s="5">
        <f t="shared" si="2"/>
        <v>0</v>
      </c>
    </row>
    <row r="27" spans="4:14">
      <c r="D27" s="5"/>
      <c r="E27" s="5"/>
      <c r="F27" s="5"/>
      <c r="G27" s="5">
        <f t="shared" si="0"/>
        <v>0</v>
      </c>
      <c r="H27" s="5"/>
      <c r="I27" s="5"/>
      <c r="J27" s="5"/>
      <c r="K27" s="5">
        <f t="shared" si="1"/>
        <v>0</v>
      </c>
      <c r="L27" s="5"/>
      <c r="M27" s="5"/>
      <c r="N27" s="5">
        <f t="shared" si="2"/>
        <v>0</v>
      </c>
    </row>
    <row r="28" spans="4:14">
      <c r="D28" s="5" t="s">
        <v>241</v>
      </c>
      <c r="E28" s="5"/>
      <c r="F28" s="5"/>
      <c r="G28" s="5">
        <f t="shared" si="0"/>
        <v>0</v>
      </c>
      <c r="H28" s="5"/>
      <c r="I28" s="5"/>
      <c r="J28" s="5"/>
      <c r="K28" s="5">
        <f t="shared" si="1"/>
        <v>0</v>
      </c>
      <c r="L28" s="5"/>
      <c r="M28" s="5"/>
      <c r="N28" s="5">
        <f t="shared" si="2"/>
        <v>0</v>
      </c>
    </row>
    <row r="29" spans="4:14">
      <c r="D29" s="5" t="s">
        <v>242</v>
      </c>
      <c r="E29" s="5"/>
      <c r="F29" s="5"/>
      <c r="G29" s="5">
        <f t="shared" si="0"/>
        <v>0</v>
      </c>
      <c r="H29" s="5"/>
      <c r="I29" s="5"/>
      <c r="J29" s="5"/>
      <c r="K29" s="5">
        <f t="shared" si="1"/>
        <v>0</v>
      </c>
      <c r="L29" s="5"/>
      <c r="M29" s="5"/>
      <c r="N29" s="5">
        <f t="shared" si="2"/>
        <v>0</v>
      </c>
    </row>
    <row r="30" spans="4:14">
      <c r="D30" s="5" t="s">
        <v>243</v>
      </c>
      <c r="E30" s="5"/>
      <c r="F30" s="5"/>
      <c r="G30" s="5">
        <f t="shared" si="0"/>
        <v>0</v>
      </c>
      <c r="H30" s="5"/>
      <c r="I30" s="5"/>
      <c r="J30" s="5"/>
      <c r="K30" s="5">
        <f t="shared" si="1"/>
        <v>0</v>
      </c>
      <c r="L30" s="5"/>
      <c r="M30" s="5"/>
      <c r="N30" s="5">
        <f t="shared" si="2"/>
        <v>0</v>
      </c>
    </row>
    <row r="31" spans="4:14">
      <c r="D31" s="5" t="s">
        <v>244</v>
      </c>
      <c r="E31" s="5"/>
      <c r="F31" s="5"/>
      <c r="G31" s="5">
        <f t="shared" si="0"/>
        <v>0</v>
      </c>
      <c r="H31" s="5"/>
      <c r="I31" s="5"/>
      <c r="J31" s="5"/>
      <c r="K31" s="5">
        <f t="shared" si="1"/>
        <v>0</v>
      </c>
      <c r="L31" s="5"/>
      <c r="M31" s="5"/>
      <c r="N31" s="5">
        <f t="shared" si="2"/>
        <v>0</v>
      </c>
    </row>
    <row r="32" spans="4:14">
      <c r="D32" s="5"/>
      <c r="E32" s="5"/>
      <c r="F32" s="5"/>
      <c r="G32" s="5">
        <f t="shared" si="0"/>
        <v>0</v>
      </c>
      <c r="H32" s="5"/>
      <c r="I32" s="5"/>
      <c r="J32" s="5"/>
      <c r="K32" s="5">
        <f t="shared" si="1"/>
        <v>0</v>
      </c>
      <c r="L32" s="5"/>
      <c r="M32" s="5"/>
      <c r="N32" s="5">
        <f t="shared" si="2"/>
        <v>0</v>
      </c>
    </row>
    <row r="33" spans="4:14">
      <c r="D33" s="5"/>
      <c r="E33" s="5"/>
      <c r="F33" s="5"/>
      <c r="G33" s="5">
        <f t="shared" si="0"/>
        <v>0</v>
      </c>
      <c r="H33" s="5"/>
      <c r="I33" s="5"/>
      <c r="J33" s="5"/>
      <c r="K33" s="5">
        <f t="shared" si="1"/>
        <v>0</v>
      </c>
      <c r="L33" s="5"/>
      <c r="M33" s="5"/>
      <c r="N33" s="5">
        <f t="shared" si="2"/>
        <v>0</v>
      </c>
    </row>
    <row r="34" spans="4:14">
      <c r="D34" s="5"/>
      <c r="E34" s="5"/>
      <c r="F34" s="5"/>
      <c r="G34" s="5">
        <f t="shared" si="0"/>
        <v>0</v>
      </c>
      <c r="H34" s="5"/>
      <c r="I34" s="5"/>
      <c r="J34" s="5"/>
      <c r="K34" s="5">
        <f t="shared" si="1"/>
        <v>0</v>
      </c>
      <c r="L34" s="5"/>
      <c r="M34" s="5"/>
      <c r="N34" s="5">
        <f t="shared" si="2"/>
        <v>0</v>
      </c>
    </row>
    <row r="35" spans="4:14">
      <c r="D35" s="5" t="s">
        <v>245</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C%</vt:lpstr>
      <vt:lpstr>Note</vt:lpstr>
      <vt:lpstr>Valuation</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2025-09-19T09:45:42Z</cp:lastPrinted>
  <dcterms:created xsi:type="dcterms:W3CDTF">2013-11-23T05:32:00Z</dcterms:created>
  <dcterms:modified xsi:type="dcterms:W3CDTF">2025-09-19T09:47:50Z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2441CC2D5CCA46E191CECA525730C267_12</vt:lpwstr>
  </property>
  <property fmtid="{D5CDD505-2E9C-101B-9397-08002B2CF9AE}" pid="3" name="KSOProductBuildVer">
    <vt:lpwstr>1033-12.2.0.17562</vt:lpwstr>
  </property>
</Properties>
</file>