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7-09-2025\"/>
    </mc:Choice>
  </mc:AlternateContent>
  <bookViews>
    <workbookView xWindow="0" yWindow="0" windowWidth="19200" windowHeight="6640" tabRatio="725"/>
  </bookViews>
  <sheets>
    <sheet name="Report" sheetId="1" r:id="rId1"/>
    <sheet name="Sheet1" sheetId="6" r:id="rId2"/>
    <sheet name="valuation" sheetId="5" r:id="rId3"/>
    <sheet name="Note" sheetId="4" r:id="rId4"/>
    <sheet name="Sheet2" sheetId="7" r:id="rId5"/>
  </sheets>
  <definedNames>
    <definedName name="_xlnm.Print_Area" localSheetId="0">Report!$A$1:$H$611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E102" i="1"/>
  <c r="F422" i="1"/>
  <c r="C422" i="1"/>
  <c r="F421" i="1"/>
  <c r="C421" i="1"/>
  <c r="F420" i="1"/>
  <c r="C420" i="1"/>
  <c r="F419" i="1"/>
  <c r="C419" i="1"/>
  <c r="F418" i="1"/>
  <c r="C418" i="1"/>
  <c r="F417" i="1"/>
  <c r="C417" i="1"/>
  <c r="F416" i="1"/>
  <c r="C416" i="1"/>
  <c r="F415" i="1"/>
  <c r="C415" i="1"/>
  <c r="F414" i="1"/>
  <c r="C414" i="1"/>
  <c r="F413" i="1"/>
  <c r="C413" i="1"/>
  <c r="F412" i="1"/>
  <c r="C412" i="1"/>
  <c r="F411" i="1"/>
  <c r="C411" i="1"/>
  <c r="F410" i="1"/>
  <c r="C410" i="1"/>
  <c r="F409" i="1"/>
  <c r="C409" i="1"/>
  <c r="F408" i="1"/>
  <c r="C408" i="1"/>
  <c r="F407" i="1"/>
  <c r="C407" i="1"/>
  <c r="F406" i="1"/>
  <c r="C406" i="1"/>
  <c r="F405" i="1"/>
  <c r="C405" i="1"/>
  <c r="F385" i="1"/>
  <c r="C385" i="1"/>
  <c r="F384" i="1"/>
  <c r="C384" i="1"/>
  <c r="F383" i="1"/>
  <c r="C383" i="1"/>
  <c r="F382" i="1"/>
  <c r="C382" i="1"/>
  <c r="F381" i="1"/>
  <c r="C381" i="1"/>
  <c r="F380" i="1"/>
  <c r="C380" i="1"/>
  <c r="F379" i="1"/>
  <c r="C379" i="1"/>
  <c r="F378" i="1"/>
  <c r="C378" i="1"/>
  <c r="F377" i="1"/>
  <c r="C377" i="1"/>
  <c r="F376" i="1"/>
  <c r="C376" i="1"/>
  <c r="F375" i="1"/>
  <c r="C375" i="1"/>
  <c r="F374" i="1"/>
  <c r="C374" i="1"/>
  <c r="F373" i="1"/>
  <c r="C373" i="1"/>
  <c r="F372" i="1"/>
  <c r="C372" i="1"/>
  <c r="F371" i="1"/>
  <c r="C371" i="1"/>
  <c r="F370" i="1"/>
  <c r="C370" i="1"/>
  <c r="F369" i="1"/>
  <c r="C369" i="1"/>
  <c r="F368" i="1"/>
  <c r="C368" i="1"/>
  <c r="F367" i="1"/>
  <c r="C367" i="1"/>
  <c r="F366" i="1"/>
  <c r="C366" i="1"/>
  <c r="F365" i="1"/>
  <c r="C365" i="1"/>
  <c r="F364" i="1"/>
  <c r="C364" i="1"/>
  <c r="F363" i="1"/>
  <c r="C363" i="1"/>
  <c r="F362" i="1"/>
  <c r="C362" i="1"/>
  <c r="F361" i="1"/>
  <c r="C361" i="1"/>
  <c r="F360" i="1"/>
  <c r="C360" i="1"/>
  <c r="F429" i="1"/>
  <c r="C429" i="1"/>
  <c r="F428" i="1"/>
  <c r="C428" i="1"/>
  <c r="F427" i="1"/>
  <c r="C427" i="1"/>
  <c r="F426" i="1"/>
  <c r="C426" i="1"/>
  <c r="F425" i="1"/>
  <c r="C425" i="1"/>
  <c r="F424" i="1"/>
  <c r="C424" i="1"/>
  <c r="F423" i="1"/>
  <c r="C423" i="1"/>
  <c r="F404" i="1"/>
  <c r="C404" i="1"/>
  <c r="F403" i="1"/>
  <c r="C403" i="1"/>
  <c r="F402" i="1"/>
  <c r="C402" i="1"/>
  <c r="F401" i="1"/>
  <c r="C401" i="1"/>
  <c r="F400" i="1"/>
  <c r="C400" i="1"/>
  <c r="F399" i="1"/>
  <c r="C399" i="1"/>
  <c r="F398" i="1"/>
  <c r="C398" i="1"/>
  <c r="F397" i="1"/>
  <c r="C397" i="1"/>
  <c r="F396" i="1"/>
  <c r="C396" i="1"/>
  <c r="F395" i="1"/>
  <c r="C395" i="1"/>
  <c r="F394" i="1"/>
  <c r="C394" i="1"/>
  <c r="F393" i="1"/>
  <c r="C393" i="1"/>
  <c r="F392" i="1"/>
  <c r="C392" i="1"/>
  <c r="F391" i="1"/>
  <c r="C391" i="1"/>
  <c r="F390" i="1"/>
  <c r="C390" i="1"/>
  <c r="F389" i="1"/>
  <c r="C389" i="1"/>
  <c r="F388" i="1"/>
  <c r="C388" i="1"/>
  <c r="F387" i="1"/>
  <c r="C387" i="1"/>
  <c r="F386" i="1"/>
  <c r="C386" i="1"/>
  <c r="F451" i="1"/>
  <c r="C451" i="1"/>
  <c r="F450" i="1"/>
  <c r="C450" i="1"/>
  <c r="F449" i="1"/>
  <c r="C449" i="1"/>
  <c r="F448" i="1"/>
  <c r="C448" i="1"/>
  <c r="F447" i="1"/>
  <c r="C447" i="1"/>
  <c r="F446" i="1"/>
  <c r="C446" i="1"/>
  <c r="F445" i="1"/>
  <c r="C445" i="1"/>
  <c r="F444" i="1"/>
  <c r="C444" i="1"/>
  <c r="F443" i="1"/>
  <c r="C443" i="1"/>
  <c r="F442" i="1"/>
  <c r="C442" i="1"/>
  <c r="F441" i="1"/>
  <c r="C441" i="1"/>
  <c r="F440" i="1"/>
  <c r="C440" i="1"/>
  <c r="F439" i="1"/>
  <c r="C439" i="1"/>
  <c r="F438" i="1"/>
  <c r="C438" i="1"/>
  <c r="F437" i="1"/>
  <c r="C437" i="1"/>
  <c r="F436" i="1"/>
  <c r="C436" i="1"/>
  <c r="F435" i="1"/>
  <c r="C435" i="1"/>
  <c r="F434" i="1"/>
  <c r="C434" i="1"/>
  <c r="F433" i="1"/>
  <c r="C433" i="1"/>
  <c r="F432" i="1"/>
  <c r="C432" i="1"/>
  <c r="F431" i="1"/>
  <c r="C431" i="1"/>
  <c r="F430" i="1"/>
  <c r="C430" i="1"/>
  <c r="F359" i="1"/>
  <c r="C359" i="1"/>
  <c r="F358" i="1"/>
  <c r="C358" i="1"/>
  <c r="F357" i="1"/>
  <c r="C357" i="1"/>
  <c r="F356" i="1"/>
  <c r="C356" i="1"/>
  <c r="F355" i="1"/>
  <c r="C355" i="1"/>
  <c r="F354" i="1"/>
  <c r="C354" i="1"/>
  <c r="F353" i="1"/>
  <c r="C353" i="1"/>
  <c r="F352" i="1"/>
  <c r="C352" i="1"/>
  <c r="F351" i="1"/>
  <c r="C351" i="1"/>
  <c r="F350" i="1"/>
  <c r="C350" i="1"/>
  <c r="F349" i="1"/>
  <c r="C349" i="1"/>
  <c r="F348" i="1"/>
  <c r="C348" i="1"/>
  <c r="F347" i="1"/>
  <c r="C347" i="1"/>
  <c r="F346" i="1"/>
  <c r="C346" i="1"/>
  <c r="F345" i="1"/>
  <c r="C345" i="1"/>
  <c r="F344" i="1"/>
  <c r="C344" i="1"/>
  <c r="F343" i="1"/>
  <c r="C343" i="1"/>
  <c r="F342" i="1"/>
  <c r="C342" i="1"/>
  <c r="F341" i="1"/>
  <c r="C341" i="1"/>
  <c r="F340" i="1"/>
  <c r="C340" i="1"/>
  <c r="F339" i="1"/>
  <c r="C339" i="1"/>
  <c r="F338" i="1"/>
  <c r="C338" i="1"/>
  <c r="F337" i="1"/>
  <c r="C337" i="1"/>
  <c r="F336" i="1"/>
  <c r="C336" i="1"/>
  <c r="F335" i="1"/>
  <c r="C335" i="1"/>
  <c r="F334" i="1"/>
  <c r="C334" i="1"/>
  <c r="F333" i="1"/>
  <c r="C333" i="1"/>
  <c r="F332" i="1"/>
  <c r="C332" i="1"/>
  <c r="F331" i="1"/>
  <c r="C331" i="1"/>
  <c r="F330" i="1"/>
  <c r="C330" i="1"/>
  <c r="F329" i="1"/>
  <c r="C329" i="1"/>
  <c r="F328" i="1"/>
  <c r="C328" i="1"/>
  <c r="F327" i="1"/>
  <c r="C327" i="1"/>
  <c r="F326" i="1"/>
  <c r="C326" i="1"/>
  <c r="F325" i="1"/>
  <c r="C325" i="1"/>
  <c r="F324" i="1"/>
  <c r="C324" i="1"/>
  <c r="F323" i="1"/>
  <c r="C323" i="1"/>
  <c r="F322" i="1"/>
  <c r="C322" i="1"/>
  <c r="F321" i="1"/>
  <c r="C321" i="1"/>
  <c r="F320" i="1"/>
  <c r="C320" i="1"/>
  <c r="F319" i="1"/>
  <c r="C319" i="1"/>
  <c r="F318" i="1"/>
  <c r="C318" i="1"/>
  <c r="F317" i="1"/>
  <c r="C317" i="1"/>
  <c r="F316" i="1"/>
  <c r="C316" i="1"/>
  <c r="F315" i="1"/>
  <c r="C315" i="1"/>
  <c r="F314" i="1"/>
  <c r="C314" i="1"/>
  <c r="F313" i="1"/>
  <c r="C313" i="1"/>
  <c r="F312" i="1"/>
  <c r="C312" i="1"/>
  <c r="F311" i="1"/>
  <c r="C311" i="1"/>
  <c r="F310" i="1"/>
  <c r="C310" i="1"/>
  <c r="F309" i="1"/>
  <c r="C309" i="1"/>
  <c r="F308" i="1"/>
  <c r="C308" i="1"/>
  <c r="F307" i="1"/>
  <c r="C307" i="1"/>
  <c r="F306" i="1"/>
  <c r="C306" i="1"/>
  <c r="F305" i="1"/>
  <c r="C305" i="1"/>
  <c r="F304" i="1"/>
  <c r="C304" i="1"/>
  <c r="F303" i="1"/>
  <c r="C303" i="1"/>
  <c r="F302" i="1"/>
  <c r="C302" i="1"/>
  <c r="F301" i="1"/>
  <c r="C301" i="1"/>
  <c r="F300" i="1"/>
  <c r="C300" i="1"/>
  <c r="F299" i="1"/>
  <c r="C299" i="1"/>
  <c r="F298" i="1"/>
  <c r="C298" i="1"/>
  <c r="F297" i="1"/>
  <c r="C297" i="1"/>
  <c r="F296" i="1"/>
  <c r="C296" i="1"/>
  <c r="F295" i="1"/>
  <c r="C295" i="1"/>
  <c r="F294" i="1"/>
  <c r="C294" i="1"/>
  <c r="F293" i="1"/>
  <c r="C293" i="1"/>
  <c r="F292" i="1"/>
  <c r="C292" i="1"/>
  <c r="F291" i="1"/>
  <c r="C291" i="1"/>
  <c r="F290" i="1"/>
  <c r="C290" i="1"/>
  <c r="F289" i="1"/>
  <c r="C289" i="1"/>
  <c r="F288" i="1"/>
  <c r="C288" i="1"/>
  <c r="F287" i="1"/>
  <c r="C287" i="1"/>
  <c r="F286" i="1"/>
  <c r="C286" i="1"/>
  <c r="F285" i="1"/>
  <c r="C285" i="1"/>
  <c r="F284" i="1"/>
  <c r="C284" i="1"/>
  <c r="F283" i="1"/>
  <c r="C283" i="1"/>
  <c r="F282" i="1"/>
  <c r="C282" i="1"/>
  <c r="F281" i="1"/>
  <c r="C281" i="1"/>
  <c r="F280" i="1"/>
  <c r="C280" i="1"/>
  <c r="F279" i="1"/>
  <c r="C279" i="1"/>
  <c r="F278" i="1"/>
  <c r="C278" i="1"/>
  <c r="F277" i="1"/>
  <c r="C277" i="1"/>
  <c r="F276" i="1"/>
  <c r="C276" i="1"/>
  <c r="G102" i="1" l="1"/>
  <c r="D23" i="5"/>
  <c r="E21" i="5"/>
  <c r="E20" i="5"/>
  <c r="E19" i="5"/>
  <c r="E18" i="5"/>
  <c r="E17" i="5"/>
  <c r="E23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88" i="1"/>
  <c r="B459" i="1"/>
  <c r="B458" i="1"/>
  <c r="F274" i="1"/>
  <c r="C274" i="1"/>
  <c r="F273" i="1"/>
  <c r="C273" i="1"/>
  <c r="F272" i="1"/>
  <c r="C272" i="1"/>
  <c r="F271" i="1"/>
  <c r="C271" i="1"/>
  <c r="F270" i="1"/>
  <c r="C270" i="1"/>
  <c r="F269" i="1"/>
  <c r="C269" i="1"/>
  <c r="F268" i="1"/>
  <c r="C268" i="1"/>
  <c r="F267" i="1"/>
  <c r="C267" i="1"/>
  <c r="F266" i="1"/>
  <c r="C266" i="1"/>
  <c r="F265" i="1"/>
  <c r="C265" i="1"/>
  <c r="F264" i="1"/>
  <c r="C264" i="1"/>
  <c r="F263" i="1"/>
  <c r="C263" i="1"/>
  <c r="F262" i="1"/>
  <c r="C262" i="1"/>
  <c r="F261" i="1"/>
  <c r="C261" i="1"/>
  <c r="F260" i="1"/>
  <c r="C260" i="1"/>
  <c r="F259" i="1"/>
  <c r="C259" i="1"/>
  <c r="F258" i="1"/>
  <c r="C258" i="1"/>
  <c r="F257" i="1"/>
  <c r="C257" i="1"/>
  <c r="F256" i="1"/>
  <c r="C256" i="1"/>
  <c r="F255" i="1"/>
  <c r="C255" i="1"/>
  <c r="F254" i="1"/>
  <c r="C254" i="1"/>
  <c r="F253" i="1"/>
  <c r="C253" i="1"/>
  <c r="F252" i="1"/>
  <c r="C252" i="1"/>
  <c r="F251" i="1"/>
  <c r="C251" i="1"/>
  <c r="F250" i="1"/>
  <c r="C250" i="1"/>
  <c r="F249" i="1"/>
  <c r="C249" i="1"/>
  <c r="F248" i="1"/>
  <c r="C248" i="1"/>
  <c r="F247" i="1"/>
  <c r="C247" i="1"/>
  <c r="F246" i="1"/>
  <c r="C246" i="1"/>
  <c r="F245" i="1"/>
  <c r="C245" i="1"/>
  <c r="F244" i="1"/>
  <c r="C244" i="1"/>
  <c r="F243" i="1"/>
  <c r="C243" i="1"/>
  <c r="F242" i="1"/>
  <c r="C242" i="1"/>
  <c r="F241" i="1"/>
  <c r="C241" i="1"/>
  <c r="F240" i="1"/>
  <c r="C240" i="1"/>
  <c r="F239" i="1"/>
  <c r="C239" i="1"/>
  <c r="F238" i="1"/>
  <c r="C238" i="1"/>
  <c r="F237" i="1"/>
  <c r="C237" i="1"/>
  <c r="F236" i="1"/>
  <c r="C236" i="1"/>
  <c r="F235" i="1"/>
  <c r="C235" i="1"/>
  <c r="F234" i="1"/>
  <c r="C234" i="1"/>
  <c r="F233" i="1"/>
  <c r="C233" i="1"/>
  <c r="F232" i="1"/>
  <c r="C232" i="1"/>
  <c r="F231" i="1"/>
  <c r="C231" i="1"/>
  <c r="F230" i="1"/>
  <c r="C230" i="1"/>
  <c r="F229" i="1"/>
  <c r="C229" i="1"/>
  <c r="F228" i="1"/>
  <c r="C228" i="1"/>
  <c r="F227" i="1"/>
  <c r="C227" i="1"/>
  <c r="F226" i="1"/>
  <c r="C226" i="1"/>
  <c r="F225" i="1"/>
  <c r="C225" i="1"/>
  <c r="F224" i="1"/>
  <c r="C224" i="1"/>
  <c r="F223" i="1"/>
  <c r="C223" i="1"/>
  <c r="F222" i="1"/>
  <c r="C222" i="1"/>
  <c r="F221" i="1"/>
  <c r="C221" i="1"/>
  <c r="F220" i="1"/>
  <c r="C220" i="1"/>
  <c r="F219" i="1"/>
  <c r="C219" i="1"/>
  <c r="F218" i="1"/>
  <c r="C218" i="1"/>
  <c r="F217" i="1"/>
  <c r="C217" i="1"/>
  <c r="F216" i="1"/>
  <c r="C216" i="1"/>
  <c r="F215" i="1"/>
  <c r="C215" i="1"/>
  <c r="F214" i="1"/>
  <c r="C214" i="1"/>
  <c r="F213" i="1"/>
  <c r="C213" i="1"/>
  <c r="F212" i="1"/>
  <c r="C212" i="1"/>
  <c r="F211" i="1"/>
  <c r="C211" i="1"/>
  <c r="F210" i="1"/>
  <c r="C210" i="1"/>
  <c r="F209" i="1"/>
  <c r="C209" i="1"/>
  <c r="F208" i="1"/>
  <c r="C208" i="1"/>
  <c r="F207" i="1"/>
  <c r="C207" i="1"/>
  <c r="F206" i="1"/>
  <c r="C206" i="1"/>
  <c r="F205" i="1"/>
  <c r="C205" i="1"/>
  <c r="F204" i="1"/>
  <c r="C204" i="1"/>
  <c r="F203" i="1"/>
  <c r="C203" i="1"/>
  <c r="F202" i="1"/>
  <c r="C202" i="1"/>
  <c r="F201" i="1"/>
  <c r="C201" i="1"/>
  <c r="F200" i="1"/>
  <c r="C200" i="1"/>
  <c r="F199" i="1"/>
  <c r="C199" i="1"/>
  <c r="F198" i="1"/>
  <c r="C198" i="1"/>
  <c r="F197" i="1"/>
  <c r="C197" i="1"/>
  <c r="F196" i="1"/>
  <c r="C196" i="1"/>
  <c r="F195" i="1"/>
  <c r="C195" i="1"/>
  <c r="F194" i="1"/>
  <c r="C194" i="1"/>
  <c r="F193" i="1"/>
  <c r="C193" i="1"/>
  <c r="F192" i="1"/>
  <c r="C192" i="1"/>
  <c r="F191" i="1"/>
  <c r="C191" i="1"/>
  <c r="F190" i="1"/>
  <c r="C190" i="1"/>
  <c r="F189" i="1"/>
  <c r="C189" i="1"/>
  <c r="F188" i="1"/>
  <c r="C188" i="1"/>
  <c r="F187" i="1"/>
  <c r="C187" i="1"/>
  <c r="F186" i="1"/>
  <c r="C186" i="1"/>
  <c r="F185" i="1"/>
  <c r="C185" i="1"/>
  <c r="F184" i="1"/>
  <c r="C184" i="1"/>
  <c r="F183" i="1"/>
  <c r="C183" i="1"/>
  <c r="F182" i="1"/>
  <c r="C182" i="1"/>
  <c r="F181" i="1"/>
  <c r="C181" i="1"/>
  <c r="F180" i="1"/>
  <c r="C180" i="1"/>
  <c r="F179" i="1"/>
  <c r="C179" i="1"/>
  <c r="F178" i="1"/>
  <c r="C178" i="1"/>
  <c r="F177" i="1"/>
  <c r="C177" i="1"/>
  <c r="F176" i="1"/>
  <c r="C176" i="1"/>
  <c r="F175" i="1"/>
  <c r="C175" i="1"/>
  <c r="F174" i="1"/>
  <c r="C174" i="1"/>
  <c r="F173" i="1"/>
  <c r="C173" i="1"/>
  <c r="F172" i="1"/>
  <c r="C172" i="1"/>
  <c r="F171" i="1"/>
  <c r="C171" i="1"/>
  <c r="F170" i="1"/>
  <c r="C170" i="1"/>
  <c r="F169" i="1"/>
  <c r="C169" i="1"/>
  <c r="F168" i="1"/>
  <c r="C168" i="1"/>
  <c r="F167" i="1"/>
  <c r="C167" i="1"/>
  <c r="F166" i="1"/>
  <c r="C166" i="1"/>
  <c r="F165" i="1"/>
  <c r="C165" i="1"/>
  <c r="F164" i="1"/>
  <c r="C164" i="1"/>
  <c r="F163" i="1"/>
  <c r="C163" i="1"/>
  <c r="F162" i="1"/>
  <c r="C162" i="1"/>
  <c r="F161" i="1"/>
  <c r="C161" i="1"/>
  <c r="F160" i="1"/>
  <c r="C160" i="1"/>
  <c r="F159" i="1"/>
  <c r="C159" i="1"/>
  <c r="F158" i="1"/>
  <c r="C158" i="1"/>
  <c r="F157" i="1"/>
  <c r="C157" i="1"/>
  <c r="F156" i="1"/>
  <c r="C156" i="1"/>
  <c r="F155" i="1"/>
  <c r="C155" i="1"/>
  <c r="F154" i="1"/>
  <c r="C154" i="1"/>
  <c r="F153" i="1"/>
  <c r="C153" i="1"/>
  <c r="F152" i="1"/>
  <c r="C152" i="1"/>
  <c r="F151" i="1"/>
  <c r="C151" i="1"/>
  <c r="F150" i="1"/>
  <c r="C150" i="1"/>
  <c r="F149" i="1"/>
  <c r="C149" i="1"/>
  <c r="F148" i="1"/>
  <c r="C148" i="1"/>
  <c r="F147" i="1"/>
  <c r="C147" i="1"/>
  <c r="F146" i="1"/>
  <c r="C146" i="1"/>
  <c r="F145" i="1"/>
  <c r="C145" i="1"/>
  <c r="F144" i="1"/>
  <c r="C144" i="1"/>
  <c r="F143" i="1"/>
  <c r="C143" i="1"/>
  <c r="F142" i="1"/>
  <c r="C142" i="1"/>
  <c r="F141" i="1"/>
  <c r="C141" i="1"/>
  <c r="F140" i="1"/>
  <c r="C140" i="1"/>
  <c r="F139" i="1"/>
  <c r="C139" i="1"/>
  <c r="F138" i="1"/>
  <c r="C138" i="1"/>
  <c r="F137" i="1"/>
  <c r="C137" i="1"/>
  <c r="F136" i="1"/>
  <c r="C136" i="1"/>
  <c r="F135" i="1"/>
  <c r="C135" i="1"/>
  <c r="F134" i="1"/>
  <c r="C134" i="1"/>
  <c r="F133" i="1"/>
  <c r="C133" i="1"/>
  <c r="F132" i="1"/>
  <c r="C132" i="1"/>
  <c r="F131" i="1"/>
  <c r="C131" i="1"/>
  <c r="F130" i="1"/>
  <c r="C130" i="1"/>
  <c r="F129" i="1"/>
  <c r="C129" i="1"/>
  <c r="F128" i="1"/>
  <c r="C128" i="1"/>
  <c r="F127" i="1"/>
  <c r="C127" i="1"/>
  <c r="F126" i="1"/>
  <c r="C126" i="1"/>
  <c r="F125" i="1"/>
  <c r="C125" i="1"/>
  <c r="F124" i="1"/>
  <c r="C124" i="1"/>
  <c r="F123" i="1"/>
  <c r="C123" i="1"/>
  <c r="F122" i="1"/>
  <c r="C122" i="1"/>
  <c r="F121" i="1"/>
  <c r="C121" i="1"/>
  <c r="F120" i="1"/>
  <c r="C120" i="1"/>
  <c r="F119" i="1"/>
  <c r="C119" i="1"/>
  <c r="F118" i="1"/>
  <c r="C118" i="1"/>
  <c r="F117" i="1"/>
  <c r="C117" i="1"/>
  <c r="F116" i="1"/>
  <c r="C116" i="1"/>
  <c r="F115" i="1"/>
  <c r="C115" i="1"/>
  <c r="F114" i="1"/>
  <c r="C114" i="1"/>
  <c r="F113" i="1"/>
  <c r="C113" i="1"/>
  <c r="F112" i="1"/>
  <c r="C112" i="1"/>
  <c r="F111" i="1"/>
  <c r="C111" i="1"/>
  <c r="F110" i="1"/>
  <c r="C110" i="1"/>
  <c r="F109" i="1"/>
  <c r="C109" i="1"/>
  <c r="E101" i="1"/>
  <c r="E103" i="1" s="1"/>
  <c r="C101" i="1"/>
  <c r="C103" i="1" s="1"/>
  <c r="J81" i="1"/>
  <c r="J80" i="1"/>
  <c r="J79" i="1"/>
  <c r="J78" i="1"/>
  <c r="J71" i="1"/>
  <c r="C71" i="1"/>
  <c r="D65" i="1"/>
  <c r="D58" i="1"/>
  <c r="G51" i="1"/>
  <c r="G52" i="1" s="1"/>
  <c r="C51" i="1"/>
  <c r="C52" i="1" s="1"/>
  <c r="E31" i="1"/>
  <c r="E28" i="1"/>
  <c r="E26" i="1"/>
  <c r="C16" i="1"/>
  <c r="E3" i="1"/>
  <c r="H72" i="1"/>
  <c r="G101" i="1" l="1"/>
  <c r="G103" i="1" s="1"/>
  <c r="J75" i="1"/>
  <c r="D80" i="1"/>
  <c r="D84" i="1"/>
  <c r="D76" i="1"/>
  <c r="J73" i="1"/>
  <c r="J74" i="1"/>
  <c r="D79" i="1"/>
  <c r="D83" i="1"/>
  <c r="G75" i="1"/>
  <c r="D69" i="1" s="1"/>
  <c r="E75" i="1"/>
  <c r="D82" i="1"/>
  <c r="D78" i="1"/>
  <c r="D75" i="1"/>
  <c r="J70" i="1"/>
  <c r="J72" i="1" s="1"/>
  <c r="D81" i="1"/>
  <c r="D77" i="1"/>
  <c r="J76" i="1"/>
  <c r="J77" i="1" s="1"/>
  <c r="J82" i="1" s="1"/>
  <c r="J83" i="1" s="1"/>
  <c r="I71" i="1" l="1"/>
  <c r="I72" i="1" s="1"/>
  <c r="F70" i="1"/>
  <c r="D70" i="1"/>
  <c r="I70" i="1" l="1"/>
  <c r="C73" i="1" s="1"/>
</calcChain>
</file>

<file path=xl/sharedStrings.xml><?xml version="1.0" encoding="utf-8"?>
<sst xmlns="http://schemas.openxmlformats.org/spreadsheetml/2006/main" count="1128" uniqueCount="592">
  <si>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</si>
  <si>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</si>
  <si>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</si>
  <si>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</si>
  <si>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</si>
  <si>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</si>
  <si>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</si>
  <si>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</si>
  <si>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</si>
  <si>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</si>
  <si>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</si>
  <si>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</si>
  <si>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</si>
  <si>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</si>
  <si>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</si>
  <si>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</si>
  <si>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</si>
  <si>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</si>
  <si>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</si>
  <si>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</si>
  <si>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</si>
  <si>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</si>
  <si>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</si>
  <si>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</si>
  <si>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</si>
  <si>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</si>
  <si>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</si>
  <si>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</si>
  <si>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</si>
  <si>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</si>
  <si>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</si>
  <si>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</si>
  <si>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</si>
  <si>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</si>
  <si>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</si>
  <si>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</si>
  <si>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</si>
  <si>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</si>
  <si>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</si>
  <si>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</si>
  <si>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</si>
  <si>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</si>
  <si>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</si>
  <si>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</si>
  <si>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</si>
  <si>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</si>
  <si>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</si>
  <si>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</si>
  <si>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</si>
  <si>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</si>
  <si>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</si>
  <si>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</si>
  <si>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</si>
  <si>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</si>
  <si>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</si>
  <si>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</si>
  <si>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</si>
  <si>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</si>
  <si>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</si>
  <si>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</si>
  <si>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</si>
  <si>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</si>
  <si>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</si>
  <si>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</si>
  <si>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</si>
  <si>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</si>
  <si>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</si>
  <si>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</si>
  <si>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</si>
  <si>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</si>
  <si>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</si>
  <si>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</si>
  <si>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</si>
  <si>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</si>
  <si>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</si>
  <si>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</si>
  <si>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</si>
  <si>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</si>
  <si>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</si>
  <si>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</si>
  <si>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</si>
  <si>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</si>
  <si>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</si>
  <si>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</si>
  <si>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</si>
  <si>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</si>
  <si>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</si>
  <si>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</si>
  <si>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</si>
  <si>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</si>
  <si>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</si>
  <si>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</si>
  <si>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</si>
  <si>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</si>
  <si>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</si>
  <si>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</si>
  <si>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</si>
  <si>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</si>
  <si>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</si>
  <si>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</si>
  <si>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</si>
  <si>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</si>
  <si>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</si>
  <si>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</si>
  <si>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</si>
  <si>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</si>
  <si>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</si>
  <si>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</si>
  <si>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Nearby Landmark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</si>
  <si>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</si>
  <si>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</si>
  <si>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</si>
  <si>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</si>
  <si>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</si>
  <si>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</si>
  <si>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</si>
  <si>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</si>
  <si>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</si>
  <si>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</si>
  <si>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</si>
  <si>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</si>
  <si>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</si>
  <si>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</si>
  <si>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</si>
  <si>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</si>
  <si>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</si>
  <si>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</si>
  <si>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</si>
  <si>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</si>
  <si>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</si>
  <si>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</si>
  <si>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</si>
  <si>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</si>
  <si>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</si>
  <si>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</si>
  <si>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</si>
  <si>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</si>
  <si>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</si>
  <si>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</si>
  <si>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</si>
  <si>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</si>
  <si>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</si>
  <si>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 Wing = G + 1st to 20th Floor
B Wing = G + 1st to 20th Floor
C Wing = G + 1st to 20th Floor</t>
  </si>
  <si>
    <t xml:space="preserve">Recommended Rates of the Property : </t>
  </si>
  <si>
    <t>Floor Rise Rate</t>
  </si>
  <si>
    <t>Recommended rate of the Office Per Sq. Ft.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</si>
  <si>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</si>
  <si>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</si>
  <si>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</si>
  <si>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</si>
  <si>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</si>
  <si>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</si>
  <si>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Survey No</t>
  </si>
  <si>
    <t>Raigad</t>
  </si>
  <si>
    <t>A Wing = G + 1st to 6th Floor</t>
  </si>
  <si>
    <t xml:space="preserve">Recommended rate of the Land Per Sq. Ft.
</t>
  </si>
  <si>
    <t>Infra &amp; Club House Charges Per Sq. Ft.</t>
  </si>
  <si>
    <t>Plot Area
(Sq.Ft.)</t>
  </si>
  <si>
    <t xml:space="preserve">We have considered rate by verifying it from market inquire.
</t>
  </si>
  <si>
    <t>Visit Date</t>
  </si>
  <si>
    <t>Plot No.</t>
  </si>
  <si>
    <t>Site Inspection</t>
  </si>
  <si>
    <t>Development &amp; Club Charges</t>
  </si>
  <si>
    <t>Area</t>
  </si>
  <si>
    <t>Rate</t>
  </si>
  <si>
    <t>Per sqft Rate</t>
  </si>
  <si>
    <t>159 &amp; 160</t>
  </si>
  <si>
    <t>160, 153, 114, 181 &amp; 182</t>
  </si>
  <si>
    <t>We considered Plot area as per Approved Plan.</t>
  </si>
  <si>
    <t xml:space="preserve">Details of Plots   </t>
  </si>
  <si>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</si>
  <si>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>Demarkation/Plot marking date as per site inspection</t>
  </si>
  <si>
    <t>Karjat</t>
  </si>
  <si>
    <t>As per Layout</t>
  </si>
  <si>
    <t>Latitude, Longitude</t>
  </si>
  <si>
    <t>Plot Area
(Sq.M.)</t>
  </si>
  <si>
    <t>As per Site</t>
  </si>
  <si>
    <t>Plot demarcation work has begun.</t>
  </si>
  <si>
    <t>Axis Goregaon</t>
  </si>
  <si>
    <t>Name of the builder group</t>
  </si>
  <si>
    <t>Kalpataru Aria Phase C</t>
  </si>
  <si>
    <t>022-30643278</t>
  </si>
  <si>
    <t>P52000051573</t>
  </si>
  <si>
    <t>Varne</t>
  </si>
  <si>
    <t>Karjat Khopoli Marg</t>
  </si>
  <si>
    <t>Karjat West</t>
  </si>
  <si>
    <t>Varnaai Mangal Karyalay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</si>
  <si>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</si>
  <si>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</si>
  <si>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</si>
  <si>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</si>
  <si>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</si>
  <si>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</si>
  <si>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</si>
  <si>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</si>
  <si>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</si>
  <si>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</si>
  <si>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</si>
  <si>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</si>
  <si>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</si>
  <si>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</si>
  <si>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</si>
  <si>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</si>
  <si>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</si>
  <si>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</si>
  <si>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</si>
  <si>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</si>
  <si>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</si>
  <si>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</si>
  <si>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</si>
  <si>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</si>
  <si>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</si>
  <si>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</si>
  <si>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</si>
  <si>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</si>
  <si>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</si>
  <si>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</si>
  <si>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</si>
  <si>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</si>
  <si>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</si>
  <si>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</si>
  <si>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18.892921,73.308592</t>
  </si>
  <si>
    <t>https://maps.app.goo.gl/8puQfA6QkyBjM3vD8</t>
  </si>
  <si>
    <t>Open Plot</t>
  </si>
  <si>
    <t>Open Plot/Houses</t>
  </si>
  <si>
    <t>Existing Road</t>
  </si>
  <si>
    <t>Other Plot</t>
  </si>
  <si>
    <t>MSRDC/SPA/BP-301 A, B &amp; C/Nangurle-Varne/Final layout for subdivision/2023/2092</t>
  </si>
  <si>
    <t>Final Approval Letter No.
Valid For:</t>
  </si>
  <si>
    <t xml:space="preserve">Layout Approval No. </t>
  </si>
  <si>
    <t>Collector Of Raigad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</si>
  <si>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</si>
  <si>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</si>
  <si>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</si>
  <si>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</si>
  <si>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</si>
  <si>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</si>
  <si>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</si>
  <si>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</si>
  <si>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</si>
  <si>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</si>
  <si>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</si>
  <si>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</si>
  <si>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</si>
  <si>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</si>
  <si>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</si>
  <si>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</si>
  <si>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</si>
  <si>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</si>
  <si>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</si>
  <si>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</si>
  <si>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</si>
  <si>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</si>
  <si>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</si>
  <si>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</si>
  <si>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</si>
  <si>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</si>
  <si>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</si>
  <si>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</si>
  <si>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</si>
  <si>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</si>
  <si>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</si>
  <si>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</si>
  <si>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</si>
  <si>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</si>
  <si>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</si>
  <si>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</si>
  <si>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</si>
  <si>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</si>
  <si>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</si>
  <si>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</si>
  <si>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</si>
  <si>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</si>
  <si>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</si>
  <si>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</si>
  <si>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</si>
  <si>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</si>
  <si>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</si>
  <si>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</si>
  <si>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</si>
  <si>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</si>
  <si>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</si>
  <si>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</si>
  <si>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</si>
  <si>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</si>
  <si>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</si>
  <si>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</si>
  <si>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</si>
  <si>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</si>
  <si>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</si>
  <si>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</si>
  <si>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</si>
  <si>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</si>
  <si>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</si>
  <si>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</si>
  <si>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</si>
  <si>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</si>
  <si>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</si>
  <si>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</si>
  <si>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</si>
  <si>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</si>
  <si>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</si>
  <si>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</si>
  <si>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</si>
  <si>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</si>
  <si>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</si>
  <si>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</si>
  <si>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</si>
  <si>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</si>
  <si>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</si>
  <si>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</si>
  <si>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</si>
  <si>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</si>
  <si>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</si>
  <si>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</si>
  <si>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</si>
  <si>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</si>
  <si>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</si>
  <si>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</si>
  <si>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</si>
  <si>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</si>
  <si>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</si>
  <si>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</si>
  <si>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</si>
  <si>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</si>
  <si>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</si>
  <si>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</si>
  <si>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</si>
  <si>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</si>
  <si>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</si>
  <si>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</si>
  <si>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</si>
  <si>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</si>
  <si>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</si>
  <si>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</si>
  <si>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</si>
  <si>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</si>
  <si>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</si>
  <si>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</si>
  <si>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</si>
  <si>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</si>
  <si>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</si>
  <si>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</si>
  <si>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</si>
  <si>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</si>
  <si>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</si>
  <si>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</si>
  <si>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</si>
  <si>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</si>
  <si>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</si>
  <si>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</si>
  <si>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</si>
  <si>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</si>
  <si>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</si>
  <si>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</si>
  <si>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</si>
  <si>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</si>
  <si>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</si>
  <si>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</si>
  <si>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</si>
  <si>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</si>
  <si>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</si>
  <si>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</si>
  <si>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Sr.No</t>
  </si>
  <si>
    <t>PLOT AREA (In Sq.m.)</t>
  </si>
  <si>
    <t>PLOT AREA (in Sq.m.)</t>
  </si>
  <si>
    <t>49 F49</t>
  </si>
  <si>
    <t>50 F50</t>
  </si>
  <si>
    <t>ES</t>
  </si>
  <si>
    <t>-</t>
  </si>
  <si>
    <t>Total Plot Area In Sqm</t>
  </si>
  <si>
    <t>Total Plot Area In Sqft</t>
  </si>
  <si>
    <t>Land leveling work in process</t>
  </si>
  <si>
    <t>Final Layout Approval Certificate, Approved Layout, NA Certificate &amp; Declaration letter.</t>
  </si>
  <si>
    <t>On Plot Area</t>
  </si>
  <si>
    <t>MS/L.N.A.1(B)/42K/A.Aakarni/
S.R.05/2020
Plot Area : 74483.00 Sqm
S.No. 5/1/A, 5/1/B, 5/2, 5/3A, 5/4/B/2, 5/10, 5/11, 40/1/B, 40/1/K, 40/4, 40/5, 40/6, 42/7, 42/8, 47/5, 47/6, 47/8, 47/9, 50/11A, 50/12A, 52/1, 52/2, 52/3, 52/5, 52/6, 52/7, 52/8A, 52/11, 52/12, 53/2, 53/3, 54/1, 54/2 &amp; 54/3</t>
  </si>
  <si>
    <t>Maharashtra State Road Development Corporation LTD.(MSRDC)</t>
  </si>
  <si>
    <t>Road Construction work is in process.</t>
  </si>
  <si>
    <t>Mr. Nikhil 9028540944</t>
  </si>
  <si>
    <t>Kalpataru Aria Phase C &amp; D</t>
  </si>
  <si>
    <t>28/1A, 30/1A, 30/2, 30/3, 30/4 &amp; Others</t>
  </si>
  <si>
    <t>2.9 Km from Karjat Railway Station</t>
  </si>
  <si>
    <t xml:space="preserve">Kalpataru Aria Phase C  </t>
  </si>
  <si>
    <t>RERA Name &amp; No</t>
  </si>
  <si>
    <t xml:space="preserve">Kalpataru Aria Phase D  </t>
  </si>
  <si>
    <t>P52000076850</t>
  </si>
  <si>
    <t>Kalpataru Aria Phase D</t>
  </si>
  <si>
    <t>F69</t>
  </si>
  <si>
    <t>F92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</si>
  <si>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</si>
  <si>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</si>
  <si>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</si>
  <si>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</si>
  <si>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</si>
  <si>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</si>
  <si>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</si>
  <si>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</si>
  <si>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</si>
  <si>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</si>
  <si>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</si>
  <si>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</si>
  <si>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</si>
  <si>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</si>
  <si>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</si>
  <si>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</si>
  <si>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</si>
  <si>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</si>
  <si>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</si>
  <si>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</si>
  <si>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</si>
  <si>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</si>
  <si>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</si>
  <si>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</si>
  <si>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</si>
  <si>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</si>
  <si>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</si>
  <si>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</si>
  <si>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</si>
  <si>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</si>
  <si>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</si>
  <si>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</si>
  <si>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</si>
  <si>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</si>
  <si>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</si>
  <si>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</si>
  <si>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</si>
  <si>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</si>
  <si>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</si>
  <si>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</si>
  <si>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</si>
  <si>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</si>
  <si>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</si>
  <si>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</si>
  <si>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</si>
  <si>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</si>
  <si>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</si>
  <si>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</si>
  <si>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</si>
  <si>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</si>
  <si>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</si>
  <si>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</si>
  <si>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</si>
  <si>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</si>
  <si>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</si>
  <si>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</si>
  <si>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</si>
  <si>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</si>
  <si>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</si>
  <si>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</si>
  <si>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</si>
  <si>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</si>
  <si>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</si>
  <si>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</si>
  <si>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</si>
  <si>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</si>
  <si>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</si>
  <si>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</si>
  <si>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</si>
  <si>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</si>
  <si>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</si>
  <si>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</si>
  <si>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</si>
  <si>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</si>
  <si>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</si>
  <si>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</si>
  <si>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</si>
  <si>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</si>
  <si>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</si>
  <si>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</si>
  <si>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</si>
  <si>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</si>
  <si>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</si>
  <si>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</si>
  <si>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</si>
  <si>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</si>
  <si>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</si>
  <si>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</si>
  <si>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</si>
  <si>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</si>
  <si>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</si>
  <si>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</si>
  <si>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</si>
  <si>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</si>
  <si>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</si>
  <si>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</si>
  <si>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</si>
  <si>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</si>
  <si>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</si>
  <si>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</si>
  <si>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</si>
  <si>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</si>
  <si>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</si>
  <si>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</si>
  <si>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</si>
  <si>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</si>
  <si>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</si>
  <si>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</si>
  <si>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</si>
  <si>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</si>
  <si>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</si>
  <si>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</si>
  <si>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</si>
  <si>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</si>
  <si>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</si>
  <si>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</si>
  <si>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</si>
  <si>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</si>
  <si>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</si>
  <si>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</si>
  <si>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</si>
  <si>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</si>
  <si>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</si>
  <si>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</si>
  <si>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</si>
  <si>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</si>
  <si>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</si>
  <si>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</si>
  <si>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</si>
  <si>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</si>
  <si>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</si>
  <si>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</si>
  <si>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</si>
  <si>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</si>
  <si>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</si>
  <si>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</si>
  <si>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</si>
  <si>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</si>
  <si>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</si>
  <si>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</si>
  <si>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</si>
  <si>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</si>
  <si>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</si>
  <si>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</si>
  <si>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</si>
  <si>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</si>
  <si>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</si>
  <si>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</si>
  <si>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</si>
  <si>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</si>
  <si>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</si>
  <si>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</si>
  <si>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</si>
  <si>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</si>
  <si>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</si>
  <si>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</si>
  <si>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</si>
  <si>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</si>
  <si>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</si>
  <si>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</si>
  <si>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</si>
  <si>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</si>
  <si>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</si>
  <si>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</si>
  <si>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</si>
  <si>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</si>
  <si>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</si>
  <si>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</si>
  <si>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</si>
  <si>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</si>
  <si>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</si>
  <si>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</si>
  <si>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</si>
  <si>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</si>
  <si>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Total</t>
  </si>
  <si>
    <t>Phase C</t>
  </si>
  <si>
    <t>Phase D</t>
  </si>
  <si>
    <t>Residential Area Details : (Plot)</t>
  </si>
  <si>
    <t xml:space="preserve">Plot No. F69 to F92
Plot No. G1 to G10
Plot No. G27 to G93
Plot No. H1 to H75 </t>
  </si>
  <si>
    <t>Name / No. of the Plot</t>
  </si>
  <si>
    <t>Plot No. F1 to F68
Plot No. E1 to E82
Plot No. G11 to G26</t>
  </si>
  <si>
    <t>Plots = 342</t>
  </si>
  <si>
    <t>As per RERA - (Kalpataru Aria Phase C) 31/12/2025
                      (Kalpataru Aria Phase D) 31/12/2026</t>
  </si>
  <si>
    <t>NA Certificate No.
(Phase D)
Valid For:</t>
  </si>
  <si>
    <t>NA Certificate No.
(Phace C)
Valid For:</t>
  </si>
  <si>
    <t>MS/L.N.A.1(B)/42K/A.Aakarni/
S.R.04/2020
Plot Area : 100470 Sq.M
S.No.36/3, 36/4, 36/5, 37/1, 37/2B, 37/3B, 38/3B, 38/5A, 38/5B, 38/6A, 38/6B, 40/1, 40/2, 40/3, 40/4, 41/1, 41/2, 41/3, 41/4, 41/4A, 41/6 of Mauje Nagurali, Tal. Karjat, S.No.45/2, 45/7, 46/2, 46/4, 46/5, 47/1, 48/2, 48/4, 48/7, 50/4, 50/7, 45/1B of  Mauje Varne, Tal.Karjat</t>
  </si>
  <si>
    <t xml:space="preserve">C Wing = G + 1st to 20th Floor
D Wing = </t>
  </si>
  <si>
    <t>Building Details Floor Wise</t>
  </si>
  <si>
    <t>Work not yet started</t>
  </si>
  <si>
    <t>M/s. Arena Orchards Private Limited</t>
  </si>
  <si>
    <t>We have added Kalpataru Aria Phase D on 09/07/2024.</t>
  </si>
  <si>
    <t>Naynesh</t>
  </si>
  <si>
    <t>Recommended Rates of the Property have been revised on 24/10/2024.</t>
  </si>
  <si>
    <t>Rate 3600 akash mote cost sheet   On 24/10/2024</t>
  </si>
  <si>
    <t>Road Construction &amp; Drainage work is in process.</t>
  </si>
  <si>
    <t>Road Construction, Drainage work is in process.</t>
  </si>
  <si>
    <t>E40, E41</t>
  </si>
  <si>
    <t>Land Leveling work Completed
Demarkation work is in process</t>
  </si>
  <si>
    <t>Pooja</t>
  </si>
  <si>
    <t>Mr. Akhilesh : 9584997023</t>
  </si>
  <si>
    <t>E F</t>
  </si>
  <si>
    <t>E56, E57, E58 &amp; G25</t>
  </si>
  <si>
    <t>Land Leveling work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</si>
</sst>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2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82">
    <xf numFmtId="0" fontId="0" fillId="0" borderId="0" xfId="0"/>
    <xf numFmtId="0" fontId="5" fillId="0" borderId="0" xfId="4" applyFont="1"/>
    <xf numFmtId="0" fontId="5" fillId="0" borderId="0" xfId="4"/>
    <xf numFmtId="0" fontId="2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7" fillId="0" borderId="11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2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0" borderId="21" xfId="0" applyFont="1" applyFill="1" applyBorder="1"/>
    <xf numFmtId="0" fontId="24" fillId="0" borderId="5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3" fontId="5" fillId="0" borderId="0" xfId="4" applyNumberFormat="1"/>
    <xf numFmtId="1" fontId="13" fillId="0" borderId="3" xfId="1" applyNumberFormat="1" applyFont="1" applyFill="1" applyBorder="1" applyAlignment="1" applyProtection="1">
      <alignment horizontal="center" vertical="top" wrapText="1"/>
      <protection locked="0"/>
    </xf>
    <xf numFmtId="9" fontId="13" fillId="0" borderId="14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" xfId="0" applyNumberFormat="1" applyFont="1" applyFill="1" applyBorder="1" applyAlignment="1" applyProtection="1">
      <alignment horizontal="center" vertical="top" wrapText="1"/>
      <protection locked="0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19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" fontId="10" fillId="3" borderId="1" xfId="0" applyNumberFormat="1" applyFont="1" applyFill="1" applyBorder="1" applyAlignment="1" applyProtection="1">
      <alignment horizontal="center" vertical="top" wrapText="1"/>
      <protection locked="0"/>
    </xf>
    <xf numFmtId="1" fontId="10" fillId="3" borderId="8" xfId="0" applyNumberFormat="1" applyFont="1" applyFill="1" applyBorder="1" applyAlignment="1" applyProtection="1">
      <alignment vertical="top" wrapText="1"/>
      <protection locked="0"/>
    </xf>
    <xf numFmtId="1" fontId="10" fillId="3" borderId="19" xfId="0" applyNumberFormat="1" applyFont="1" applyFill="1" applyBorder="1" applyAlignment="1" applyProtection="1">
      <alignment vertical="top" wrapText="1"/>
      <protection locked="0"/>
    </xf>
    <xf numFmtId="1" fontId="10" fillId="3" borderId="9" xfId="0" applyNumberFormat="1" applyFont="1" applyFill="1" applyBorder="1" applyAlignment="1" applyProtection="1">
      <alignment vertical="top" wrapText="1"/>
      <protection locked="0"/>
    </xf>
    <xf numFmtId="14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0" borderId="3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4" xfId="1" applyNumberFormat="1" applyFont="1" applyFill="1" applyBorder="1" applyAlignment="1" applyProtection="1">
      <alignment horizontal="center" vertical="top" wrapText="1"/>
      <protection locked="0"/>
    </xf>
    <xf numFmtId="1" fontId="26" fillId="0" borderId="3" xfId="1" applyNumberFormat="1" applyFont="1" applyFill="1" applyBorder="1" applyAlignment="1" applyProtection="1">
      <alignment horizontal="center" vertical="top" wrapText="1"/>
      <protection locked="0"/>
    </xf>
    <xf numFmtId="1" fontId="26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3" borderId="15" xfId="1" applyNumberFormat="1" applyFont="1" applyFill="1" applyBorder="1" applyAlignment="1" applyProtection="1">
      <alignment horizontal="center" vertical="top" wrapText="1"/>
      <protection locked="0"/>
    </xf>
    <xf numFmtId="1" fontId="8" fillId="3" borderId="16" xfId="1" applyNumberFormat="1" applyFont="1" applyFill="1" applyBorder="1" applyAlignment="1" applyProtection="1">
      <alignment horizontal="center" vertical="top" wrapText="1"/>
      <protection locked="0"/>
    </xf>
    <xf numFmtId="1" fontId="8" fillId="3" borderId="17" xfId="1" applyNumberFormat="1" applyFont="1" applyFill="1" applyBorder="1" applyAlignment="1" applyProtection="1">
      <alignment horizontal="center" vertical="top" wrapText="1"/>
      <protection locked="0"/>
    </xf>
    <xf numFmtId="1" fontId="8" fillId="3" borderId="18" xfId="1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67" fontId="12" fillId="0" borderId="5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15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9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4" xfId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167" fontId="12" fillId="0" borderId="7" xfId="9" applyNumberFormat="1" applyFont="1" applyFill="1" applyBorder="1" applyAlignment="1" applyProtection="1">
      <alignment horizontal="left" vertical="top"/>
      <protection locked="0"/>
    </xf>
    <xf numFmtId="167" fontId="12" fillId="0" borderId="22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1" applyFont="1" applyBorder="1" applyAlignment="1" applyProtection="1">
      <alignment horizontal="left" vertical="top" wrapText="1"/>
      <protection locked="0"/>
    </xf>
    <xf numFmtId="0" fontId="12" fillId="0" borderId="1" xfId="11" applyFont="1" applyBorder="1" applyAlignment="1" applyProtection="1">
      <alignment horizontal="left" vertical="top"/>
      <protection locked="0"/>
    </xf>
    <xf numFmtId="0" fontId="8" fillId="0" borderId="1" xfId="11" applyFont="1" applyBorder="1" applyAlignment="1" applyProtection="1">
      <alignment horizontal="left" vertical="top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2" fontId="15" fillId="0" borderId="1" xfId="1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14" fontId="7" fillId="0" borderId="8" xfId="1" applyNumberFormat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19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9" xfId="1" applyFont="1" applyFill="1" applyBorder="1" applyAlignment="1" applyProtection="1">
      <alignment horizontal="left"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1" fontId="12" fillId="0" borderId="8" xfId="0" applyNumberFormat="1" applyFont="1" applyFill="1" applyBorder="1" applyAlignment="1" applyProtection="1">
      <alignment horizontal="center" vertical="top" wrapText="1"/>
      <protection locked="0"/>
    </xf>
    <xf numFmtId="1" fontId="12" fillId="0" borderId="9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23" fillId="2" borderId="13" xfId="0" applyFont="1" applyFill="1" applyBorder="1"/>
    <xf numFmtId="0" fontId="24" fillId="0" borderId="9" xfId="0" applyFont="1" applyFill="1" applyBorder="1"/>
    <xf numFmtId="0" fontId="8" fillId="2" borderId="1" xfId="1" applyFont="1" applyFill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6">
    <cellStyle name="Comma" xfId="9" builtinId="3"/>
    <cellStyle name="Comma 2" xfId="6"/>
    <cellStyle name="Comma 2 2" xfId="14"/>
    <cellStyle name="Comma 3" xfId="15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2 2" xfId="12"/>
    <cellStyle name="Normal 3" xfId="1"/>
    <cellStyle name="Normal 3 2" xfId="11"/>
    <cellStyle name="Normal 3 3" xfId="7"/>
    <cellStyle name="Normal 4" xfId="5"/>
    <cellStyle name="Normal 4 2" xfId="13"/>
    <cellStyle name="Percent" xfId="8" builtinId="5"/>
  </cellStyles>
  <dxfs count="0"/>
  <tableStyles count="0" defaultTableStyle="TableStyleMedium2" defaultPivotStyle="PivotStyleLight16"/>
  <colors>
    <mruColors>
      <color rgb="FF0D2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505163</xdr:colOff>
      <xdr:row>589</xdr:row>
      <xdr:rowOff>198119</xdr:rowOff>
    </xdr:from>
    <xdr:to>
      <xdr:col>7</xdr:col>
      <xdr:colOff>510541</xdr:colOff>
      <xdr:row>610</xdr:row>
      <xdr:rowOff>114300</xdr:rowOff>
    </xdr:to>
    <xdr:grpSp>
      <xdr:nvGrpSpPr>
        <xdr:cNvPr id="8" name="Group 7"/>
        <xdr:cNvGrpSpPr/>
      </xdr:nvGrpSpPr>
      <xdr:grpSpPr>
        <a:xfrm>
          <a:off x="505163" y="115952269"/>
          <a:ext cx="6006128" cy="4050031"/>
          <a:chOff x="414618" y="115050608"/>
          <a:chExt cx="5738119" cy="4336861"/>
        </a:xfrm>
      </xdr:grpSpPr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4618" y="115050608"/>
            <a:ext cx="5738119" cy="4336861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95" name="Rectangle 94"/>
          <xdr:cNvSpPr/>
        </xdr:nvSpPr>
        <xdr:spPr>
          <a:xfrm rot="2127948">
            <a:off x="1482586" y="115802247"/>
            <a:ext cx="2954080" cy="2822371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</xdr:col>
      <xdr:colOff>594363</xdr:colOff>
      <xdr:row>569</xdr:row>
      <xdr:rowOff>196664</xdr:rowOff>
    </xdr:from>
    <xdr:to>
      <xdr:col>5</xdr:col>
      <xdr:colOff>706426</xdr:colOff>
      <xdr:row>589</xdr:row>
      <xdr:rowOff>83974</xdr:rowOff>
    </xdr:to>
    <xdr:pic>
      <xdr:nvPicPr>
        <xdr:cNvPr id="92" name="Picture 91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6363" y="110966811"/>
          <a:ext cx="3485034" cy="39214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588759</xdr:colOff>
      <xdr:row>11</xdr:row>
      <xdr:rowOff>793930</xdr:rowOff>
    </xdr:from>
    <xdr:to>
      <xdr:col>17</xdr:col>
      <xdr:colOff>152879</xdr:colOff>
      <xdr:row>27</xdr:row>
      <xdr:rowOff>20944</xdr:rowOff>
    </xdr:to>
    <xdr:pic>
      <xdr:nvPicPr>
        <xdr:cNvPr id="32" name="Picture 3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3207" t="15833" r="5842" b="29791"/>
        <a:stretch/>
      </xdr:blipFill>
      <xdr:spPr>
        <a:xfrm>
          <a:off x="7121788" y="3819518"/>
          <a:ext cx="6635032" cy="39446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7</xdr:col>
      <xdr:colOff>795618</xdr:colOff>
      <xdr:row>546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99412" y="105469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4</xdr:col>
      <xdr:colOff>369794</xdr:colOff>
      <xdr:row>540</xdr:row>
      <xdr:rowOff>190500</xdr:rowOff>
    </xdr:from>
    <xdr:to>
      <xdr:col>4</xdr:col>
      <xdr:colOff>414617</xdr:colOff>
      <xdr:row>541</xdr:row>
      <xdr:rowOff>145677</xdr:rowOff>
    </xdr:to>
    <xdr:sp macro="" textlink="">
      <xdr:nvSpPr>
        <xdr:cNvPr id="21" name="Freeform 20"/>
        <xdr:cNvSpPr/>
      </xdr:nvSpPr>
      <xdr:spPr>
        <a:xfrm>
          <a:off x="3720353" y="104450029"/>
          <a:ext cx="44823" cy="156883"/>
        </a:xfrm>
        <a:custGeom>
          <a:avLst/>
          <a:gdLst>
            <a:gd name="connsiteX0" fmla="*/ 44823 w 44823"/>
            <a:gd name="connsiteY0" fmla="*/ 156883 h 156883"/>
            <a:gd name="connsiteX1" fmla="*/ 0 w 44823"/>
            <a:gd name="connsiteY1" fmla="*/ 0 h 1568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4823" h="156883">
              <a:moveTo>
                <a:pt x="44823" y="156883"/>
              </a:moveTo>
              <a:lnTo>
                <a:pt x="0" y="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238464</xdr:colOff>
      <xdr:row>528</xdr:row>
      <xdr:rowOff>78126</xdr:rowOff>
    </xdr:from>
    <xdr:to>
      <xdr:col>7</xdr:col>
      <xdr:colOff>603413</xdr:colOff>
      <xdr:row>558</xdr:row>
      <xdr:rowOff>14338</xdr:rowOff>
    </xdr:to>
    <xdr:grpSp>
      <xdr:nvGrpSpPr>
        <xdr:cNvPr id="27" name="Group 26"/>
        <xdr:cNvGrpSpPr/>
      </xdr:nvGrpSpPr>
      <xdr:grpSpPr>
        <a:xfrm>
          <a:off x="238464" y="103824426"/>
          <a:ext cx="6365699" cy="5841712"/>
          <a:chOff x="255182" y="96949377"/>
          <a:chExt cx="6103763" cy="5664819"/>
        </a:xfrm>
      </xdr:grpSpPr>
      <xdr:grpSp>
        <xdr:nvGrpSpPr>
          <xdr:cNvPr id="18" name="Group 17"/>
          <xdr:cNvGrpSpPr/>
        </xdr:nvGrpSpPr>
        <xdr:grpSpPr>
          <a:xfrm>
            <a:off x="255182" y="96949377"/>
            <a:ext cx="6103763" cy="5664819"/>
            <a:chOff x="229569" y="101284773"/>
            <a:chExt cx="6060900" cy="5941044"/>
          </a:xfrm>
        </xdr:grpSpPr>
        <xdr:grpSp>
          <xdr:nvGrpSpPr>
            <xdr:cNvPr id="16" name="Group 15"/>
            <xdr:cNvGrpSpPr/>
          </xdr:nvGrpSpPr>
          <xdr:grpSpPr>
            <a:xfrm>
              <a:off x="229569" y="101284773"/>
              <a:ext cx="6060900" cy="5941044"/>
              <a:chOff x="244289" y="101175669"/>
              <a:chExt cx="6060900" cy="5933250"/>
            </a:xfrm>
          </xdr:grpSpPr>
          <xdr:grpSp>
            <xdr:nvGrpSpPr>
              <xdr:cNvPr id="15" name="Group 14"/>
              <xdr:cNvGrpSpPr/>
            </xdr:nvGrpSpPr>
            <xdr:grpSpPr>
              <a:xfrm>
                <a:off x="244289" y="101175669"/>
                <a:ext cx="6060900" cy="5933250"/>
                <a:chOff x="244289" y="101175669"/>
                <a:chExt cx="6060900" cy="5933250"/>
              </a:xfrm>
            </xdr:grpSpPr>
            <xdr:grpSp>
              <xdr:nvGrpSpPr>
                <xdr:cNvPr id="5" name="Group 4"/>
                <xdr:cNvGrpSpPr/>
              </xdr:nvGrpSpPr>
              <xdr:grpSpPr>
                <a:xfrm>
                  <a:off x="244289" y="101175669"/>
                  <a:ext cx="6060900" cy="5933250"/>
                  <a:chOff x="228600" y="101098348"/>
                  <a:chExt cx="6060900" cy="5933250"/>
                </a:xfrm>
              </xdr:grpSpPr>
              <xdr:grpSp>
                <xdr:nvGrpSpPr>
                  <xdr:cNvPr id="3" name="Group 2"/>
                  <xdr:cNvGrpSpPr/>
                </xdr:nvGrpSpPr>
                <xdr:grpSpPr>
                  <a:xfrm>
                    <a:off x="228600" y="101098348"/>
                    <a:ext cx="6060900" cy="5933250"/>
                    <a:chOff x="314325" y="101269798"/>
                    <a:chExt cx="6060900" cy="5933250"/>
                  </a:xfrm>
                </xdr:grpSpPr>
                <xdr:grpSp>
                  <xdr:nvGrpSpPr>
                    <xdr:cNvPr id="74" name="Group 73"/>
                    <xdr:cNvGrpSpPr/>
                  </xdr:nvGrpSpPr>
                  <xdr:grpSpPr>
                    <a:xfrm>
                      <a:off x="314325" y="101269798"/>
                      <a:ext cx="6060900" cy="5933250"/>
                      <a:chOff x="156714" y="211165"/>
                      <a:chExt cx="6479999" cy="5933250"/>
                    </a:xfrm>
                  </xdr:grpSpPr>
                  <xdr:pic>
                    <xdr:nvPicPr>
                      <xdr:cNvPr id="75" name="Picture 74"/>
                      <xdr:cNvPicPr>
                        <a:picLocks noChangeAspect="1"/>
                      </xdr:cNvPicPr>
                    </xdr:nvPicPr>
                    <xdr:blipFill>
                      <a:blip xmlns:r="http://schemas.openxmlformats.org/officeDocument/2006/relationships" r:embed="rId4"/>
                      <a:stretch>
                        <a:fillRect/>
                      </a:stretch>
                    </xdr:blipFill>
                    <xdr:spPr>
                      <a:xfrm>
                        <a:off x="156714" y="211165"/>
                        <a:ext cx="6479999" cy="5933250"/>
                      </a:xfrm>
                      <a:prstGeom prst="rect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</xdr:pic>
                  <xdr:grpSp>
                    <xdr:nvGrpSpPr>
                      <xdr:cNvPr id="76" name="Group 75"/>
                      <xdr:cNvGrpSpPr/>
                    </xdr:nvGrpSpPr>
                    <xdr:grpSpPr>
                      <a:xfrm>
                        <a:off x="183119" y="1368607"/>
                        <a:ext cx="6356647" cy="4666006"/>
                        <a:chOff x="183119" y="1368607"/>
                        <a:chExt cx="6356647" cy="4666006"/>
                      </a:xfrm>
                    </xdr:grpSpPr>
                    <xdr:sp macro="" textlink="">
                      <xdr:nvSpPr>
                        <xdr:cNvPr id="91" name="TextBox 6"/>
                        <xdr:cNvSpPr txBox="1"/>
                      </xdr:nvSpPr>
                      <xdr:spPr>
                        <a:xfrm>
                          <a:off x="4119312" y="4808078"/>
                          <a:ext cx="1726091" cy="298800"/>
                        </a:xfrm>
                        <a:prstGeom prst="rect">
                          <a:avLst/>
                        </a:prstGeom>
                        <a:noFill/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en-US" sz="1400" b="1">
                              <a:solidFill>
                                <a:srgbClr val="C00000"/>
                              </a:solidFill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Plot F1 To F68</a:t>
                          </a:r>
                          <a:endParaRPr lang="en-IN" sz="1400" b="1">
                            <a:solidFill>
                              <a:srgbClr val="C00000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  <xdr:sp macro="" textlink="">
                      <xdr:nvSpPr>
                        <xdr:cNvPr id="33" name="TextBox 6"/>
                        <xdr:cNvSpPr txBox="1"/>
                      </xdr:nvSpPr>
                      <xdr:spPr>
                        <a:xfrm>
                          <a:off x="2644339" y="5735813"/>
                          <a:ext cx="1726091" cy="298800"/>
                        </a:xfrm>
                        <a:prstGeom prst="rect">
                          <a:avLst/>
                        </a:prstGeom>
                        <a:noFill/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en-US" sz="1400" b="1">
                              <a:solidFill>
                                <a:srgbClr val="0D24D1"/>
                              </a:solidFill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Plot F69 To F92</a:t>
                          </a:r>
                          <a:endParaRPr lang="en-IN" sz="1400" b="1">
                            <a:solidFill>
                              <a:srgbClr val="0D24D1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  <xdr:sp macro="" textlink="">
                      <xdr:nvSpPr>
                        <xdr:cNvPr id="35" name="TextBox 6"/>
                        <xdr:cNvSpPr txBox="1"/>
                      </xdr:nvSpPr>
                      <xdr:spPr>
                        <a:xfrm>
                          <a:off x="505312" y="1368607"/>
                          <a:ext cx="1726091" cy="298800"/>
                        </a:xfrm>
                        <a:prstGeom prst="rect">
                          <a:avLst/>
                        </a:prstGeom>
                        <a:noFill/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en-US" sz="1400" b="1">
                              <a:solidFill>
                                <a:srgbClr val="0D24D1"/>
                              </a:solidFill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Plot G1 To G10</a:t>
                          </a:r>
                          <a:endParaRPr lang="en-IN" sz="1400" b="1">
                            <a:solidFill>
                              <a:srgbClr val="0D24D1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  <xdr:sp macro="" textlink="">
                      <xdr:nvSpPr>
                        <xdr:cNvPr id="51" name="TextBox 6"/>
                        <xdr:cNvSpPr txBox="1"/>
                      </xdr:nvSpPr>
                      <xdr:spPr>
                        <a:xfrm>
                          <a:off x="1834325" y="5434249"/>
                          <a:ext cx="1726091" cy="298800"/>
                        </a:xfrm>
                        <a:prstGeom prst="rect">
                          <a:avLst/>
                        </a:prstGeom>
                        <a:noFill/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en-US" sz="1400" b="1">
                              <a:solidFill>
                                <a:srgbClr val="0D24D1"/>
                              </a:solidFill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Plot G27 To G93</a:t>
                          </a:r>
                          <a:endParaRPr lang="en-IN" sz="1400" b="1">
                            <a:solidFill>
                              <a:srgbClr val="0D24D1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  <xdr:sp macro="" textlink="">
                      <xdr:nvSpPr>
                        <xdr:cNvPr id="55" name="TextBox 6"/>
                        <xdr:cNvSpPr txBox="1"/>
                      </xdr:nvSpPr>
                      <xdr:spPr>
                        <a:xfrm>
                          <a:off x="225311" y="3623489"/>
                          <a:ext cx="1726091" cy="298800"/>
                        </a:xfrm>
                        <a:prstGeom prst="rect">
                          <a:avLst/>
                        </a:prstGeom>
                        <a:noFill/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r>
                            <a:rPr lang="en-US" sz="1400" b="1">
                              <a:solidFill>
                                <a:srgbClr val="0D24D1"/>
                              </a:solidFill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Plot</a:t>
                          </a:r>
                          <a:r>
                            <a:rPr lang="en-US" sz="1400" b="1" baseline="0">
                              <a:solidFill>
                                <a:srgbClr val="0D24D1"/>
                              </a:solidFill>
                              <a:latin typeface="Times New Roman" panose="02020603050405020304" pitchFamily="18" charset="0"/>
                              <a:cs typeface="Times New Roman" panose="02020603050405020304" pitchFamily="18" charset="0"/>
                            </a:rPr>
                            <a:t> H1 To H75</a:t>
                          </a:r>
                          <a:endParaRPr lang="en-IN" sz="1400" b="1">
                            <a:solidFill>
                              <a:srgbClr val="0D24D1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  <xdr:sp macro="" textlink="">
                      <xdr:nvSpPr>
                        <xdr:cNvPr id="59" name="TextBox 6"/>
                        <xdr:cNvSpPr txBox="1"/>
                      </xdr:nvSpPr>
                      <xdr:spPr>
                        <a:xfrm>
                          <a:off x="183119" y="4190538"/>
                          <a:ext cx="1726091" cy="442241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ysClr val="windowText" lastClr="000000"/>
                          </a:solidFill>
                        </a:ln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 rtl="0" eaLnBrk="1" latinLnBrk="0" hangingPunct="1"/>
                          <a:r>
                            <a:rPr lang="en-US" sz="1200" b="1" kern="1200">
                              <a:solidFill>
                                <a:srgbClr val="0D24D1"/>
                              </a:solidFill>
                              <a:effectLst/>
                              <a:latin typeface="Times New Roman" panose="02020603050405020304" pitchFamily="18" charset="0"/>
                              <a:ea typeface="+mn-ea"/>
                              <a:cs typeface="Times New Roman" panose="02020603050405020304" pitchFamily="18" charset="0"/>
                            </a:rPr>
                            <a:t>KALPATARU ARIA PHASE D</a:t>
                          </a:r>
                          <a:endParaRPr lang="en-IN" sz="1200">
                            <a:solidFill>
                              <a:srgbClr val="0D24D1"/>
                            </a:solidFill>
                            <a:effectLst/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  <xdr:sp macro="" textlink="">
                      <xdr:nvSpPr>
                        <xdr:cNvPr id="61" name="TextBox 6"/>
                        <xdr:cNvSpPr txBox="1"/>
                      </xdr:nvSpPr>
                      <xdr:spPr>
                        <a:xfrm>
                          <a:off x="4813675" y="4357106"/>
                          <a:ext cx="1726091" cy="442241"/>
                        </a:xfrm>
                        <a:prstGeom prst="rect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txBody>
                        <a:bodyPr wrap="square" rtlCol="0">
                          <a:spAutoFit/>
                        </a:bodyPr>
                        <a:lstStyle>
                          <a:defPPr>
                            <a:defRPr lang="en-US"/>
                          </a:defPPr>
                          <a:lvl1pPr marL="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algn="l" defTabSz="914400" rtl="0" eaLnBrk="1" latinLnBrk="0" hangingPunct="1">
                            <a:defRPr sz="1800" kern="1200">
                              <a:solidFill>
                                <a:schemeClr val="tx1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 rtl="0" eaLnBrk="1" latinLnBrk="0" hangingPunct="1"/>
                          <a:r>
                            <a:rPr lang="en-US" sz="1200" b="1" kern="1200">
                              <a:solidFill>
                                <a:srgbClr val="C00000"/>
                              </a:solidFill>
                              <a:effectLst/>
                              <a:latin typeface="Times New Roman" panose="02020603050405020304" pitchFamily="18" charset="0"/>
                              <a:ea typeface="+mn-ea"/>
                              <a:cs typeface="Times New Roman" panose="02020603050405020304" pitchFamily="18" charset="0"/>
                            </a:rPr>
                            <a:t>KALPATARU ARIA PHASE C</a:t>
                          </a:r>
                          <a:endParaRPr lang="en-IN" sz="1200">
                            <a:solidFill>
                              <a:srgbClr val="C00000"/>
                            </a:solidFill>
                            <a:effectLst/>
                            <a:latin typeface="Times New Roman" panose="02020603050405020304" pitchFamily="18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</xdr:grpSp>
                  <xdr:cxnSp macro="">
                    <xdr:nvCxnSpPr>
                      <xdr:cNvPr id="77" name="Straight Connector 76"/>
                      <xdr:cNvCxnSpPr/>
                    </xdr:nvCxnSpPr>
                    <xdr:spPr>
                      <a:xfrm flipV="1">
                        <a:off x="4540805" y="1171613"/>
                        <a:ext cx="1012270" cy="380962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78" name="Straight Connector 77"/>
                      <xdr:cNvCxnSpPr/>
                    </xdr:nvCxnSpPr>
                    <xdr:spPr>
                      <a:xfrm flipH="1" flipV="1">
                        <a:off x="4743653" y="241600"/>
                        <a:ext cx="818948" cy="925214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79" name="Straight Connector 78"/>
                      <xdr:cNvCxnSpPr/>
                    </xdr:nvCxnSpPr>
                    <xdr:spPr>
                      <a:xfrm flipH="1">
                        <a:off x="3524250" y="245146"/>
                        <a:ext cx="1219402" cy="438072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80" name="Straight Connector 79"/>
                      <xdr:cNvCxnSpPr/>
                    </xdr:nvCxnSpPr>
                    <xdr:spPr>
                      <a:xfrm>
                        <a:off x="3519488" y="685800"/>
                        <a:ext cx="376237" cy="1080963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81" name="Straight Connector 80"/>
                      <xdr:cNvCxnSpPr/>
                    </xdr:nvCxnSpPr>
                    <xdr:spPr>
                      <a:xfrm flipV="1">
                        <a:off x="3881438" y="1743077"/>
                        <a:ext cx="172960" cy="5326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82" name="Straight Connector 81"/>
                      <xdr:cNvCxnSpPr/>
                    </xdr:nvCxnSpPr>
                    <xdr:spPr>
                      <a:xfrm>
                        <a:off x="4054398" y="1759508"/>
                        <a:ext cx="180471" cy="827185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83" name="Straight Connector 82"/>
                      <xdr:cNvCxnSpPr/>
                    </xdr:nvCxnSpPr>
                    <xdr:spPr>
                      <a:xfrm flipV="1">
                        <a:off x="4234869" y="2488426"/>
                        <a:ext cx="508783" cy="107310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84" name="Straight Connector 83"/>
                      <xdr:cNvCxnSpPr/>
                    </xdr:nvCxnSpPr>
                    <xdr:spPr>
                      <a:xfrm flipH="1" flipV="1">
                        <a:off x="4540806" y="1552575"/>
                        <a:ext cx="202846" cy="935850"/>
                      </a:xfrm>
                      <a:prstGeom prst="line">
                        <a:avLst/>
                      </a:prstGeom>
                      <a:ln w="19050">
                        <a:solidFill>
                          <a:srgbClr val="C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85" name="TextBox 85"/>
                      <xdr:cNvSpPr txBox="1"/>
                    </xdr:nvSpPr>
                    <xdr:spPr>
                      <a:xfrm>
                        <a:off x="4889730" y="2968915"/>
                        <a:ext cx="1565044" cy="298800"/>
                      </a:xfrm>
                      <a:prstGeom prst="rect">
                        <a:avLst/>
                      </a:prstGeom>
                      <a:noFill/>
                    </xdr:spPr>
                    <xdr:txBody>
                      <a:bodyPr wrap="square" rtlCol="0">
                        <a:spAutoFit/>
                      </a:bodyPr>
                      <a:lstStyle>
                        <a:defPPr>
                          <a:defRPr lang="en-US"/>
                        </a:defPPr>
                        <a:lvl1pPr marL="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r>
                          <a:rPr lang="en-US" sz="1400" b="1">
                            <a:solidFill>
                              <a:srgbClr val="C00000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rPr>
                          <a:t>Plot E1 To</a:t>
                        </a:r>
                        <a:r>
                          <a:rPr lang="en-US" sz="1400" b="1" baseline="0">
                            <a:solidFill>
                              <a:srgbClr val="C00000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rPr>
                          <a:t> </a:t>
                        </a:r>
                        <a:r>
                          <a:rPr lang="en-US" sz="1400" b="1">
                            <a:solidFill>
                              <a:srgbClr val="C00000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rPr>
                          <a:t>E82</a:t>
                        </a:r>
                        <a:endParaRPr lang="en-IN" sz="1400" b="1">
                          <a:solidFill>
                            <a:srgbClr val="C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endParaRPr>
                      </a:p>
                    </xdr:txBody>
                  </xdr:sp>
                  <xdr:sp macro="" textlink="">
                    <xdr:nvSpPr>
                      <xdr:cNvPr id="87" name="TextBox 87"/>
                      <xdr:cNvSpPr txBox="1"/>
                    </xdr:nvSpPr>
                    <xdr:spPr>
                      <a:xfrm>
                        <a:off x="4318162" y="4045798"/>
                        <a:ext cx="1605119" cy="298800"/>
                      </a:xfrm>
                      <a:prstGeom prst="rect">
                        <a:avLst/>
                      </a:prstGeom>
                      <a:noFill/>
                    </xdr:spPr>
                    <xdr:txBody>
                      <a:bodyPr wrap="square" rtlCol="0">
                        <a:spAutoFit/>
                      </a:bodyPr>
                      <a:lstStyle>
                        <a:defPPr>
                          <a:defRPr lang="en-US"/>
                        </a:defPPr>
                        <a:lvl1pPr marL="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sz="1800" kern="1200">
                            <a:solidFill>
                              <a:schemeClr val="tx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r>
                          <a:rPr lang="en-US" sz="1400" b="1">
                            <a:solidFill>
                              <a:srgbClr val="C00000"/>
                            </a:solidFill>
                            <a:latin typeface="Times New Roman" panose="02020603050405020304" pitchFamily="18" charset="0"/>
                            <a:cs typeface="Times New Roman" panose="02020603050405020304" pitchFamily="18" charset="0"/>
                          </a:rPr>
                          <a:t>Plot G11 To  G26</a:t>
                        </a:r>
                        <a:endParaRPr lang="en-IN" sz="1400" b="1">
                          <a:solidFill>
                            <a:srgbClr val="C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endParaRPr>
                      </a:p>
                    </xdr:txBody>
                  </xdr:sp>
                </xdr:grpSp>
                <xdr:sp macro="" textlink="">
                  <xdr:nvSpPr>
                    <xdr:cNvPr id="2" name="Freeform 1"/>
                    <xdr:cNvSpPr/>
                  </xdr:nvSpPr>
                  <xdr:spPr>
                    <a:xfrm>
                      <a:off x="2573416" y="104574975"/>
                      <a:ext cx="1143000" cy="742950"/>
                    </a:xfrm>
                    <a:custGeom>
                      <a:avLst/>
                      <a:gdLst>
                        <a:gd name="connsiteX0" fmla="*/ 0 w 1143000"/>
                        <a:gd name="connsiteY0" fmla="*/ 247650 h 742950"/>
                        <a:gd name="connsiteX1" fmla="*/ 9525 w 1143000"/>
                        <a:gd name="connsiteY1" fmla="*/ 57150 h 742950"/>
                        <a:gd name="connsiteX2" fmla="*/ 847725 w 1143000"/>
                        <a:gd name="connsiteY2" fmla="*/ 47625 h 742950"/>
                        <a:gd name="connsiteX3" fmla="*/ 1066800 w 1143000"/>
                        <a:gd name="connsiteY3" fmla="*/ 0 h 742950"/>
                        <a:gd name="connsiteX4" fmla="*/ 1076325 w 1143000"/>
                        <a:gd name="connsiteY4" fmla="*/ 209550 h 742950"/>
                        <a:gd name="connsiteX5" fmla="*/ 1143000 w 1143000"/>
                        <a:gd name="connsiteY5" fmla="*/ 542925 h 742950"/>
                        <a:gd name="connsiteX6" fmla="*/ 1057275 w 1143000"/>
                        <a:gd name="connsiteY6" fmla="*/ 742950 h 742950"/>
                        <a:gd name="connsiteX7" fmla="*/ 381000 w 1143000"/>
                        <a:gd name="connsiteY7" fmla="*/ 657225 h 742950"/>
                        <a:gd name="connsiteX8" fmla="*/ 323850 w 1143000"/>
                        <a:gd name="connsiteY8" fmla="*/ 285750 h 742950"/>
                        <a:gd name="connsiteX9" fmla="*/ 666750 w 1143000"/>
                        <a:gd name="connsiteY9" fmla="*/ 390525 h 742950"/>
                        <a:gd name="connsiteX10" fmla="*/ 971550 w 1143000"/>
                        <a:gd name="connsiteY10" fmla="*/ 342900 h 742950"/>
                        <a:gd name="connsiteX11" fmla="*/ 876300 w 1143000"/>
                        <a:gd name="connsiteY11" fmla="*/ 238125 h 742950"/>
                        <a:gd name="connsiteX12" fmla="*/ 866775 w 1143000"/>
                        <a:gd name="connsiteY12" fmla="*/ 190500 h 742950"/>
                        <a:gd name="connsiteX13" fmla="*/ 714375 w 1143000"/>
                        <a:gd name="connsiteY13" fmla="*/ 219075 h 742950"/>
                        <a:gd name="connsiteX14" fmla="*/ 381000 w 1143000"/>
                        <a:gd name="connsiteY14" fmla="*/ 228600 h 742950"/>
                        <a:gd name="connsiteX15" fmla="*/ 285750 w 1143000"/>
                        <a:gd name="connsiteY15" fmla="*/ 161925 h 742950"/>
                        <a:gd name="connsiteX16" fmla="*/ 295275 w 1143000"/>
                        <a:gd name="connsiteY16" fmla="*/ 142875 h 742950"/>
                        <a:gd name="connsiteX17" fmla="*/ 0 w 1143000"/>
                        <a:gd name="connsiteY17" fmla="*/ 247650 h 7429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  <a:cxn ang="0">
                          <a:pos x="connsiteX16" y="connsiteY16"/>
                        </a:cxn>
                        <a:cxn ang="0">
                          <a:pos x="connsiteX17" y="connsiteY17"/>
                        </a:cxn>
                      </a:cxnLst>
                      <a:rect l="l" t="t" r="r" b="b"/>
                      <a:pathLst>
                        <a:path w="1143000" h="742950">
                          <a:moveTo>
                            <a:pt x="0" y="247650"/>
                          </a:moveTo>
                          <a:lnTo>
                            <a:pt x="9525" y="57150"/>
                          </a:lnTo>
                          <a:lnTo>
                            <a:pt x="847725" y="47625"/>
                          </a:lnTo>
                          <a:lnTo>
                            <a:pt x="1066800" y="0"/>
                          </a:lnTo>
                          <a:lnTo>
                            <a:pt x="1076325" y="209550"/>
                          </a:lnTo>
                          <a:lnTo>
                            <a:pt x="1143000" y="542925"/>
                          </a:lnTo>
                          <a:lnTo>
                            <a:pt x="1057275" y="742950"/>
                          </a:lnTo>
                          <a:lnTo>
                            <a:pt x="381000" y="657225"/>
                          </a:lnTo>
                          <a:lnTo>
                            <a:pt x="323850" y="285750"/>
                          </a:lnTo>
                          <a:lnTo>
                            <a:pt x="666750" y="390525"/>
                          </a:lnTo>
                          <a:lnTo>
                            <a:pt x="971550" y="342900"/>
                          </a:lnTo>
                          <a:lnTo>
                            <a:pt x="876300" y="238125"/>
                          </a:lnTo>
                          <a:lnTo>
                            <a:pt x="866775" y="190500"/>
                          </a:lnTo>
                          <a:lnTo>
                            <a:pt x="714375" y="219075"/>
                          </a:lnTo>
                          <a:lnTo>
                            <a:pt x="381000" y="228600"/>
                          </a:lnTo>
                          <a:lnTo>
                            <a:pt x="285750" y="161925"/>
                          </a:lnTo>
                          <a:lnTo>
                            <a:pt x="295275" y="142875"/>
                          </a:lnTo>
                          <a:lnTo>
                            <a:pt x="0" y="247650"/>
                          </a:lnTo>
                          <a:close/>
                        </a:path>
                      </a:pathLst>
                    </a:custGeom>
                    <a:noFill/>
                    <a:ln w="19050">
                      <a:solidFill>
                        <a:srgbClr val="0D24D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IN" sz="1100"/>
                    </a:p>
                  </xdr:txBody>
                </xdr:sp>
              </xdr:grpSp>
              <xdr:sp macro="" textlink="">
                <xdr:nvSpPr>
                  <xdr:cNvPr id="4" name="Freeform 3"/>
                  <xdr:cNvSpPr/>
                </xdr:nvSpPr>
                <xdr:spPr>
                  <a:xfrm>
                    <a:off x="2162175" y="102431850"/>
                    <a:ext cx="447675" cy="1000125"/>
                  </a:xfrm>
                  <a:custGeom>
                    <a:avLst/>
                    <a:gdLst>
                      <a:gd name="connsiteX0" fmla="*/ 342900 w 447675"/>
                      <a:gd name="connsiteY0" fmla="*/ 0 h 1000125"/>
                      <a:gd name="connsiteX1" fmla="*/ 0 w 447675"/>
                      <a:gd name="connsiteY1" fmla="*/ 609600 h 1000125"/>
                      <a:gd name="connsiteX2" fmla="*/ 19050 w 447675"/>
                      <a:gd name="connsiteY2" fmla="*/ 1000125 h 1000125"/>
                      <a:gd name="connsiteX3" fmla="*/ 85725 w 447675"/>
                      <a:gd name="connsiteY3" fmla="*/ 990600 h 1000125"/>
                      <a:gd name="connsiteX4" fmla="*/ 123825 w 447675"/>
                      <a:gd name="connsiteY4" fmla="*/ 847725 h 1000125"/>
                      <a:gd name="connsiteX5" fmla="*/ 104775 w 447675"/>
                      <a:gd name="connsiteY5" fmla="*/ 695325 h 1000125"/>
                      <a:gd name="connsiteX6" fmla="*/ 447675 w 447675"/>
                      <a:gd name="connsiteY6" fmla="*/ 76200 h 1000125"/>
                      <a:gd name="connsiteX7" fmla="*/ 342900 w 447675"/>
                      <a:gd name="connsiteY7" fmla="*/ 0 h 1000125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</a:cxnLst>
                    <a:rect l="l" t="t" r="r" b="b"/>
                    <a:pathLst>
                      <a:path w="447675" h="1000125">
                        <a:moveTo>
                          <a:pt x="342900" y="0"/>
                        </a:moveTo>
                        <a:lnTo>
                          <a:pt x="0" y="609600"/>
                        </a:lnTo>
                        <a:lnTo>
                          <a:pt x="19050" y="1000125"/>
                        </a:lnTo>
                        <a:lnTo>
                          <a:pt x="85725" y="990600"/>
                        </a:lnTo>
                        <a:lnTo>
                          <a:pt x="123825" y="847725"/>
                        </a:lnTo>
                        <a:lnTo>
                          <a:pt x="104775" y="695325"/>
                        </a:lnTo>
                        <a:lnTo>
                          <a:pt x="447675" y="76200"/>
                        </a:lnTo>
                        <a:lnTo>
                          <a:pt x="342900" y="0"/>
                        </a:lnTo>
                        <a:close/>
                      </a:path>
                    </a:pathLst>
                  </a:custGeom>
                  <a:noFill/>
                  <a:ln w="19050">
                    <a:solidFill>
                      <a:srgbClr val="0D24D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IN" sz="1100"/>
                  </a:p>
                </xdr:txBody>
              </xdr:sp>
            </xdr:grpSp>
            <xdr:sp macro="" textlink="">
              <xdr:nvSpPr>
                <xdr:cNvPr id="7" name="Freeform 6"/>
                <xdr:cNvSpPr/>
              </xdr:nvSpPr>
              <xdr:spPr>
                <a:xfrm>
                  <a:off x="2157943" y="103907703"/>
                  <a:ext cx="1133756" cy="2121235"/>
                </a:xfrm>
                <a:custGeom>
                  <a:avLst/>
                  <a:gdLst>
                    <a:gd name="connsiteX0" fmla="*/ 1311088 w 1311088"/>
                    <a:gd name="connsiteY0" fmla="*/ 481853 h 2185147"/>
                    <a:gd name="connsiteX1" fmla="*/ 1243852 w 1311088"/>
                    <a:gd name="connsiteY1" fmla="*/ 268941 h 2185147"/>
                    <a:gd name="connsiteX2" fmla="*/ 1064558 w 1311088"/>
                    <a:gd name="connsiteY2" fmla="*/ 257735 h 2185147"/>
                    <a:gd name="connsiteX3" fmla="*/ 986117 w 1311088"/>
                    <a:gd name="connsiteY3" fmla="*/ 168088 h 2185147"/>
                    <a:gd name="connsiteX4" fmla="*/ 986117 w 1311088"/>
                    <a:gd name="connsiteY4" fmla="*/ 56030 h 2185147"/>
                    <a:gd name="connsiteX5" fmla="*/ 0 w 1311088"/>
                    <a:gd name="connsiteY5" fmla="*/ 0 h 2185147"/>
                    <a:gd name="connsiteX6" fmla="*/ 33617 w 1311088"/>
                    <a:gd name="connsiteY6" fmla="*/ 1624853 h 2185147"/>
                    <a:gd name="connsiteX7" fmla="*/ 145676 w 1311088"/>
                    <a:gd name="connsiteY7" fmla="*/ 1725706 h 2185147"/>
                    <a:gd name="connsiteX8" fmla="*/ 212911 w 1311088"/>
                    <a:gd name="connsiteY8" fmla="*/ 1647265 h 2185147"/>
                    <a:gd name="connsiteX9" fmla="*/ 392205 w 1311088"/>
                    <a:gd name="connsiteY9" fmla="*/ 1714500 h 2185147"/>
                    <a:gd name="connsiteX10" fmla="*/ 481852 w 1311088"/>
                    <a:gd name="connsiteY10" fmla="*/ 1725706 h 2185147"/>
                    <a:gd name="connsiteX11" fmla="*/ 526676 w 1311088"/>
                    <a:gd name="connsiteY11" fmla="*/ 1938618 h 2185147"/>
                    <a:gd name="connsiteX12" fmla="*/ 560294 w 1311088"/>
                    <a:gd name="connsiteY12" fmla="*/ 2129118 h 2185147"/>
                    <a:gd name="connsiteX13" fmla="*/ 773205 w 1311088"/>
                    <a:gd name="connsiteY13" fmla="*/ 2185147 h 2185147"/>
                    <a:gd name="connsiteX14" fmla="*/ 806823 w 1311088"/>
                    <a:gd name="connsiteY14" fmla="*/ 1893794 h 2185147"/>
                    <a:gd name="connsiteX15" fmla="*/ 840441 w 1311088"/>
                    <a:gd name="connsiteY15" fmla="*/ 1557618 h 2185147"/>
                    <a:gd name="connsiteX16" fmla="*/ 806823 w 1311088"/>
                    <a:gd name="connsiteY16" fmla="*/ 1311088 h 2185147"/>
                    <a:gd name="connsiteX17" fmla="*/ 302558 w 1311088"/>
                    <a:gd name="connsiteY17" fmla="*/ 1333500 h 2185147"/>
                    <a:gd name="connsiteX18" fmla="*/ 268941 w 1311088"/>
                    <a:gd name="connsiteY18" fmla="*/ 1400735 h 2185147"/>
                    <a:gd name="connsiteX19" fmla="*/ 246529 w 1311088"/>
                    <a:gd name="connsiteY19" fmla="*/ 1266265 h 2185147"/>
                    <a:gd name="connsiteX20" fmla="*/ 156882 w 1311088"/>
                    <a:gd name="connsiteY20" fmla="*/ 1210235 h 2185147"/>
                    <a:gd name="connsiteX21" fmla="*/ 123264 w 1311088"/>
                    <a:gd name="connsiteY21" fmla="*/ 1098177 h 2185147"/>
                    <a:gd name="connsiteX22" fmla="*/ 156882 w 1311088"/>
                    <a:gd name="connsiteY22" fmla="*/ 941294 h 2185147"/>
                    <a:gd name="connsiteX23" fmla="*/ 224117 w 1311088"/>
                    <a:gd name="connsiteY23" fmla="*/ 862853 h 2185147"/>
                    <a:gd name="connsiteX24" fmla="*/ 257735 w 1311088"/>
                    <a:gd name="connsiteY24" fmla="*/ 874059 h 2185147"/>
                    <a:gd name="connsiteX25" fmla="*/ 280147 w 1311088"/>
                    <a:gd name="connsiteY25" fmla="*/ 683559 h 2185147"/>
                    <a:gd name="connsiteX26" fmla="*/ 1311088 w 1311088"/>
                    <a:gd name="connsiteY26" fmla="*/ 481853 h 2185147"/>
                    <a:gd name="connsiteX0" fmla="*/ 1266264 w 1266264"/>
                    <a:gd name="connsiteY0" fmla="*/ 537883 h 2185147"/>
                    <a:gd name="connsiteX1" fmla="*/ 1243852 w 1266264"/>
                    <a:gd name="connsiteY1" fmla="*/ 268941 h 2185147"/>
                    <a:gd name="connsiteX2" fmla="*/ 1064558 w 1266264"/>
                    <a:gd name="connsiteY2" fmla="*/ 257735 h 2185147"/>
                    <a:gd name="connsiteX3" fmla="*/ 986117 w 1266264"/>
                    <a:gd name="connsiteY3" fmla="*/ 168088 h 2185147"/>
                    <a:gd name="connsiteX4" fmla="*/ 986117 w 1266264"/>
                    <a:gd name="connsiteY4" fmla="*/ 56030 h 2185147"/>
                    <a:gd name="connsiteX5" fmla="*/ 0 w 1266264"/>
                    <a:gd name="connsiteY5" fmla="*/ 0 h 2185147"/>
                    <a:gd name="connsiteX6" fmla="*/ 33617 w 1266264"/>
                    <a:gd name="connsiteY6" fmla="*/ 1624853 h 2185147"/>
                    <a:gd name="connsiteX7" fmla="*/ 145676 w 1266264"/>
                    <a:gd name="connsiteY7" fmla="*/ 1725706 h 2185147"/>
                    <a:gd name="connsiteX8" fmla="*/ 212911 w 1266264"/>
                    <a:gd name="connsiteY8" fmla="*/ 1647265 h 2185147"/>
                    <a:gd name="connsiteX9" fmla="*/ 392205 w 1266264"/>
                    <a:gd name="connsiteY9" fmla="*/ 1714500 h 2185147"/>
                    <a:gd name="connsiteX10" fmla="*/ 481852 w 1266264"/>
                    <a:gd name="connsiteY10" fmla="*/ 1725706 h 2185147"/>
                    <a:gd name="connsiteX11" fmla="*/ 526676 w 1266264"/>
                    <a:gd name="connsiteY11" fmla="*/ 1938618 h 2185147"/>
                    <a:gd name="connsiteX12" fmla="*/ 560294 w 1266264"/>
                    <a:gd name="connsiteY12" fmla="*/ 2129118 h 2185147"/>
                    <a:gd name="connsiteX13" fmla="*/ 773205 w 1266264"/>
                    <a:gd name="connsiteY13" fmla="*/ 2185147 h 2185147"/>
                    <a:gd name="connsiteX14" fmla="*/ 806823 w 1266264"/>
                    <a:gd name="connsiteY14" fmla="*/ 1893794 h 2185147"/>
                    <a:gd name="connsiteX15" fmla="*/ 840441 w 1266264"/>
                    <a:gd name="connsiteY15" fmla="*/ 1557618 h 2185147"/>
                    <a:gd name="connsiteX16" fmla="*/ 806823 w 1266264"/>
                    <a:gd name="connsiteY16" fmla="*/ 1311088 h 2185147"/>
                    <a:gd name="connsiteX17" fmla="*/ 302558 w 1266264"/>
                    <a:gd name="connsiteY17" fmla="*/ 1333500 h 2185147"/>
                    <a:gd name="connsiteX18" fmla="*/ 268941 w 1266264"/>
                    <a:gd name="connsiteY18" fmla="*/ 1400735 h 2185147"/>
                    <a:gd name="connsiteX19" fmla="*/ 246529 w 1266264"/>
                    <a:gd name="connsiteY19" fmla="*/ 1266265 h 2185147"/>
                    <a:gd name="connsiteX20" fmla="*/ 156882 w 1266264"/>
                    <a:gd name="connsiteY20" fmla="*/ 1210235 h 2185147"/>
                    <a:gd name="connsiteX21" fmla="*/ 123264 w 1266264"/>
                    <a:gd name="connsiteY21" fmla="*/ 1098177 h 2185147"/>
                    <a:gd name="connsiteX22" fmla="*/ 156882 w 1266264"/>
                    <a:gd name="connsiteY22" fmla="*/ 941294 h 2185147"/>
                    <a:gd name="connsiteX23" fmla="*/ 224117 w 1266264"/>
                    <a:gd name="connsiteY23" fmla="*/ 862853 h 2185147"/>
                    <a:gd name="connsiteX24" fmla="*/ 257735 w 1266264"/>
                    <a:gd name="connsiteY24" fmla="*/ 874059 h 2185147"/>
                    <a:gd name="connsiteX25" fmla="*/ 280147 w 1266264"/>
                    <a:gd name="connsiteY25" fmla="*/ 683559 h 2185147"/>
                    <a:gd name="connsiteX26" fmla="*/ 1266264 w 1266264"/>
                    <a:gd name="connsiteY26" fmla="*/ 537883 h 2185147"/>
                    <a:gd name="connsiteX0" fmla="*/ 1266264 w 1266264"/>
                    <a:gd name="connsiteY0" fmla="*/ 537883 h 2185147"/>
                    <a:gd name="connsiteX1" fmla="*/ 1243852 w 1266264"/>
                    <a:gd name="connsiteY1" fmla="*/ 268941 h 2185147"/>
                    <a:gd name="connsiteX2" fmla="*/ 1064558 w 1266264"/>
                    <a:gd name="connsiteY2" fmla="*/ 257735 h 2185147"/>
                    <a:gd name="connsiteX3" fmla="*/ 986117 w 1266264"/>
                    <a:gd name="connsiteY3" fmla="*/ 168088 h 2185147"/>
                    <a:gd name="connsiteX4" fmla="*/ 986117 w 1266264"/>
                    <a:gd name="connsiteY4" fmla="*/ 56030 h 2185147"/>
                    <a:gd name="connsiteX5" fmla="*/ 0 w 1266264"/>
                    <a:gd name="connsiteY5" fmla="*/ 0 h 2185147"/>
                    <a:gd name="connsiteX6" fmla="*/ 33617 w 1266264"/>
                    <a:gd name="connsiteY6" fmla="*/ 1624853 h 2185147"/>
                    <a:gd name="connsiteX7" fmla="*/ 145676 w 1266264"/>
                    <a:gd name="connsiteY7" fmla="*/ 1725706 h 2185147"/>
                    <a:gd name="connsiteX8" fmla="*/ 212911 w 1266264"/>
                    <a:gd name="connsiteY8" fmla="*/ 1647265 h 2185147"/>
                    <a:gd name="connsiteX9" fmla="*/ 392205 w 1266264"/>
                    <a:gd name="connsiteY9" fmla="*/ 1714500 h 2185147"/>
                    <a:gd name="connsiteX10" fmla="*/ 481852 w 1266264"/>
                    <a:gd name="connsiteY10" fmla="*/ 1725706 h 2185147"/>
                    <a:gd name="connsiteX11" fmla="*/ 526676 w 1266264"/>
                    <a:gd name="connsiteY11" fmla="*/ 1938618 h 2185147"/>
                    <a:gd name="connsiteX12" fmla="*/ 560294 w 1266264"/>
                    <a:gd name="connsiteY12" fmla="*/ 2129118 h 2185147"/>
                    <a:gd name="connsiteX13" fmla="*/ 773205 w 1266264"/>
                    <a:gd name="connsiteY13" fmla="*/ 2185147 h 2185147"/>
                    <a:gd name="connsiteX14" fmla="*/ 806823 w 1266264"/>
                    <a:gd name="connsiteY14" fmla="*/ 1893794 h 2185147"/>
                    <a:gd name="connsiteX15" fmla="*/ 840441 w 1266264"/>
                    <a:gd name="connsiteY15" fmla="*/ 1557618 h 2185147"/>
                    <a:gd name="connsiteX16" fmla="*/ 806823 w 1266264"/>
                    <a:gd name="connsiteY16" fmla="*/ 1311088 h 2185147"/>
                    <a:gd name="connsiteX17" fmla="*/ 302558 w 1266264"/>
                    <a:gd name="connsiteY17" fmla="*/ 1333500 h 2185147"/>
                    <a:gd name="connsiteX18" fmla="*/ 268941 w 1266264"/>
                    <a:gd name="connsiteY18" fmla="*/ 1400735 h 2185147"/>
                    <a:gd name="connsiteX19" fmla="*/ 246529 w 1266264"/>
                    <a:gd name="connsiteY19" fmla="*/ 1266265 h 2185147"/>
                    <a:gd name="connsiteX20" fmla="*/ 156882 w 1266264"/>
                    <a:gd name="connsiteY20" fmla="*/ 1210235 h 2185147"/>
                    <a:gd name="connsiteX21" fmla="*/ 123264 w 1266264"/>
                    <a:gd name="connsiteY21" fmla="*/ 1098177 h 2185147"/>
                    <a:gd name="connsiteX22" fmla="*/ 156882 w 1266264"/>
                    <a:gd name="connsiteY22" fmla="*/ 941294 h 2185147"/>
                    <a:gd name="connsiteX23" fmla="*/ 224117 w 1266264"/>
                    <a:gd name="connsiteY23" fmla="*/ 862853 h 2185147"/>
                    <a:gd name="connsiteX24" fmla="*/ 257735 w 1266264"/>
                    <a:gd name="connsiteY24" fmla="*/ 874059 h 2185147"/>
                    <a:gd name="connsiteX25" fmla="*/ 280147 w 1266264"/>
                    <a:gd name="connsiteY25" fmla="*/ 638736 h 2185147"/>
                    <a:gd name="connsiteX26" fmla="*/ 1266264 w 1266264"/>
                    <a:gd name="connsiteY26" fmla="*/ 537883 h 2185147"/>
                    <a:gd name="connsiteX0" fmla="*/ 1266264 w 1266264"/>
                    <a:gd name="connsiteY0" fmla="*/ 537883 h 2185147"/>
                    <a:gd name="connsiteX1" fmla="*/ 1086970 w 1266264"/>
                    <a:gd name="connsiteY1" fmla="*/ 257736 h 2185147"/>
                    <a:gd name="connsiteX2" fmla="*/ 1064558 w 1266264"/>
                    <a:gd name="connsiteY2" fmla="*/ 257735 h 2185147"/>
                    <a:gd name="connsiteX3" fmla="*/ 986117 w 1266264"/>
                    <a:gd name="connsiteY3" fmla="*/ 168088 h 2185147"/>
                    <a:gd name="connsiteX4" fmla="*/ 986117 w 1266264"/>
                    <a:gd name="connsiteY4" fmla="*/ 56030 h 2185147"/>
                    <a:gd name="connsiteX5" fmla="*/ 0 w 1266264"/>
                    <a:gd name="connsiteY5" fmla="*/ 0 h 2185147"/>
                    <a:gd name="connsiteX6" fmla="*/ 33617 w 1266264"/>
                    <a:gd name="connsiteY6" fmla="*/ 1624853 h 2185147"/>
                    <a:gd name="connsiteX7" fmla="*/ 145676 w 1266264"/>
                    <a:gd name="connsiteY7" fmla="*/ 1725706 h 2185147"/>
                    <a:gd name="connsiteX8" fmla="*/ 212911 w 1266264"/>
                    <a:gd name="connsiteY8" fmla="*/ 1647265 h 2185147"/>
                    <a:gd name="connsiteX9" fmla="*/ 392205 w 1266264"/>
                    <a:gd name="connsiteY9" fmla="*/ 1714500 h 2185147"/>
                    <a:gd name="connsiteX10" fmla="*/ 481852 w 1266264"/>
                    <a:gd name="connsiteY10" fmla="*/ 1725706 h 2185147"/>
                    <a:gd name="connsiteX11" fmla="*/ 526676 w 1266264"/>
                    <a:gd name="connsiteY11" fmla="*/ 1938618 h 2185147"/>
                    <a:gd name="connsiteX12" fmla="*/ 560294 w 1266264"/>
                    <a:gd name="connsiteY12" fmla="*/ 2129118 h 2185147"/>
                    <a:gd name="connsiteX13" fmla="*/ 773205 w 1266264"/>
                    <a:gd name="connsiteY13" fmla="*/ 2185147 h 2185147"/>
                    <a:gd name="connsiteX14" fmla="*/ 806823 w 1266264"/>
                    <a:gd name="connsiteY14" fmla="*/ 1893794 h 2185147"/>
                    <a:gd name="connsiteX15" fmla="*/ 840441 w 1266264"/>
                    <a:gd name="connsiteY15" fmla="*/ 1557618 h 2185147"/>
                    <a:gd name="connsiteX16" fmla="*/ 806823 w 1266264"/>
                    <a:gd name="connsiteY16" fmla="*/ 1311088 h 2185147"/>
                    <a:gd name="connsiteX17" fmla="*/ 302558 w 1266264"/>
                    <a:gd name="connsiteY17" fmla="*/ 1333500 h 2185147"/>
                    <a:gd name="connsiteX18" fmla="*/ 268941 w 1266264"/>
                    <a:gd name="connsiteY18" fmla="*/ 1400735 h 2185147"/>
                    <a:gd name="connsiteX19" fmla="*/ 246529 w 1266264"/>
                    <a:gd name="connsiteY19" fmla="*/ 1266265 h 2185147"/>
                    <a:gd name="connsiteX20" fmla="*/ 156882 w 1266264"/>
                    <a:gd name="connsiteY20" fmla="*/ 1210235 h 2185147"/>
                    <a:gd name="connsiteX21" fmla="*/ 123264 w 1266264"/>
                    <a:gd name="connsiteY21" fmla="*/ 1098177 h 2185147"/>
                    <a:gd name="connsiteX22" fmla="*/ 156882 w 1266264"/>
                    <a:gd name="connsiteY22" fmla="*/ 941294 h 2185147"/>
                    <a:gd name="connsiteX23" fmla="*/ 224117 w 1266264"/>
                    <a:gd name="connsiteY23" fmla="*/ 862853 h 2185147"/>
                    <a:gd name="connsiteX24" fmla="*/ 257735 w 1266264"/>
                    <a:gd name="connsiteY24" fmla="*/ 874059 h 2185147"/>
                    <a:gd name="connsiteX25" fmla="*/ 280147 w 1266264"/>
                    <a:gd name="connsiteY25" fmla="*/ 638736 h 2185147"/>
                    <a:gd name="connsiteX26" fmla="*/ 1266264 w 1266264"/>
                    <a:gd name="connsiteY26" fmla="*/ 537883 h 2185147"/>
                    <a:gd name="connsiteX0" fmla="*/ 1176617 w 1176617"/>
                    <a:gd name="connsiteY0" fmla="*/ 571500 h 2185147"/>
                    <a:gd name="connsiteX1" fmla="*/ 1086970 w 1176617"/>
                    <a:gd name="connsiteY1" fmla="*/ 257736 h 2185147"/>
                    <a:gd name="connsiteX2" fmla="*/ 1064558 w 1176617"/>
                    <a:gd name="connsiteY2" fmla="*/ 257735 h 2185147"/>
                    <a:gd name="connsiteX3" fmla="*/ 986117 w 1176617"/>
                    <a:gd name="connsiteY3" fmla="*/ 168088 h 2185147"/>
                    <a:gd name="connsiteX4" fmla="*/ 986117 w 1176617"/>
                    <a:gd name="connsiteY4" fmla="*/ 56030 h 2185147"/>
                    <a:gd name="connsiteX5" fmla="*/ 0 w 1176617"/>
                    <a:gd name="connsiteY5" fmla="*/ 0 h 2185147"/>
                    <a:gd name="connsiteX6" fmla="*/ 33617 w 1176617"/>
                    <a:gd name="connsiteY6" fmla="*/ 1624853 h 2185147"/>
                    <a:gd name="connsiteX7" fmla="*/ 145676 w 1176617"/>
                    <a:gd name="connsiteY7" fmla="*/ 1725706 h 2185147"/>
                    <a:gd name="connsiteX8" fmla="*/ 212911 w 1176617"/>
                    <a:gd name="connsiteY8" fmla="*/ 1647265 h 2185147"/>
                    <a:gd name="connsiteX9" fmla="*/ 392205 w 1176617"/>
                    <a:gd name="connsiteY9" fmla="*/ 1714500 h 2185147"/>
                    <a:gd name="connsiteX10" fmla="*/ 481852 w 1176617"/>
                    <a:gd name="connsiteY10" fmla="*/ 1725706 h 2185147"/>
                    <a:gd name="connsiteX11" fmla="*/ 526676 w 1176617"/>
                    <a:gd name="connsiteY11" fmla="*/ 1938618 h 2185147"/>
                    <a:gd name="connsiteX12" fmla="*/ 560294 w 1176617"/>
                    <a:gd name="connsiteY12" fmla="*/ 2129118 h 2185147"/>
                    <a:gd name="connsiteX13" fmla="*/ 773205 w 1176617"/>
                    <a:gd name="connsiteY13" fmla="*/ 2185147 h 2185147"/>
                    <a:gd name="connsiteX14" fmla="*/ 806823 w 1176617"/>
                    <a:gd name="connsiteY14" fmla="*/ 1893794 h 2185147"/>
                    <a:gd name="connsiteX15" fmla="*/ 840441 w 1176617"/>
                    <a:gd name="connsiteY15" fmla="*/ 1557618 h 2185147"/>
                    <a:gd name="connsiteX16" fmla="*/ 806823 w 1176617"/>
                    <a:gd name="connsiteY16" fmla="*/ 1311088 h 2185147"/>
                    <a:gd name="connsiteX17" fmla="*/ 302558 w 1176617"/>
                    <a:gd name="connsiteY17" fmla="*/ 1333500 h 2185147"/>
                    <a:gd name="connsiteX18" fmla="*/ 268941 w 1176617"/>
                    <a:gd name="connsiteY18" fmla="*/ 1400735 h 2185147"/>
                    <a:gd name="connsiteX19" fmla="*/ 246529 w 1176617"/>
                    <a:gd name="connsiteY19" fmla="*/ 1266265 h 2185147"/>
                    <a:gd name="connsiteX20" fmla="*/ 156882 w 1176617"/>
                    <a:gd name="connsiteY20" fmla="*/ 1210235 h 2185147"/>
                    <a:gd name="connsiteX21" fmla="*/ 123264 w 1176617"/>
                    <a:gd name="connsiteY21" fmla="*/ 1098177 h 2185147"/>
                    <a:gd name="connsiteX22" fmla="*/ 156882 w 1176617"/>
                    <a:gd name="connsiteY22" fmla="*/ 941294 h 2185147"/>
                    <a:gd name="connsiteX23" fmla="*/ 224117 w 1176617"/>
                    <a:gd name="connsiteY23" fmla="*/ 862853 h 2185147"/>
                    <a:gd name="connsiteX24" fmla="*/ 257735 w 1176617"/>
                    <a:gd name="connsiteY24" fmla="*/ 874059 h 2185147"/>
                    <a:gd name="connsiteX25" fmla="*/ 280147 w 1176617"/>
                    <a:gd name="connsiteY25" fmla="*/ 638736 h 2185147"/>
                    <a:gd name="connsiteX26" fmla="*/ 1176617 w 1176617"/>
                    <a:gd name="connsiteY26" fmla="*/ 571500 h 2185147"/>
                    <a:gd name="connsiteX0" fmla="*/ 1176617 w 1176617"/>
                    <a:gd name="connsiteY0" fmla="*/ 571500 h 2185147"/>
                    <a:gd name="connsiteX1" fmla="*/ 1086970 w 1176617"/>
                    <a:gd name="connsiteY1" fmla="*/ 257736 h 2185147"/>
                    <a:gd name="connsiteX2" fmla="*/ 1064558 w 1176617"/>
                    <a:gd name="connsiteY2" fmla="*/ 257735 h 2185147"/>
                    <a:gd name="connsiteX3" fmla="*/ 986117 w 1176617"/>
                    <a:gd name="connsiteY3" fmla="*/ 168088 h 2185147"/>
                    <a:gd name="connsiteX4" fmla="*/ 986117 w 1176617"/>
                    <a:gd name="connsiteY4" fmla="*/ 56030 h 2185147"/>
                    <a:gd name="connsiteX5" fmla="*/ 0 w 1176617"/>
                    <a:gd name="connsiteY5" fmla="*/ 0 h 2185147"/>
                    <a:gd name="connsiteX6" fmla="*/ 33617 w 1176617"/>
                    <a:gd name="connsiteY6" fmla="*/ 1624853 h 2185147"/>
                    <a:gd name="connsiteX7" fmla="*/ 145676 w 1176617"/>
                    <a:gd name="connsiteY7" fmla="*/ 1725706 h 2185147"/>
                    <a:gd name="connsiteX8" fmla="*/ 212911 w 1176617"/>
                    <a:gd name="connsiteY8" fmla="*/ 1647265 h 2185147"/>
                    <a:gd name="connsiteX9" fmla="*/ 392205 w 1176617"/>
                    <a:gd name="connsiteY9" fmla="*/ 1714500 h 2185147"/>
                    <a:gd name="connsiteX10" fmla="*/ 481852 w 1176617"/>
                    <a:gd name="connsiteY10" fmla="*/ 1725706 h 2185147"/>
                    <a:gd name="connsiteX11" fmla="*/ 526676 w 1176617"/>
                    <a:gd name="connsiteY11" fmla="*/ 1938618 h 2185147"/>
                    <a:gd name="connsiteX12" fmla="*/ 582705 w 1176617"/>
                    <a:gd name="connsiteY12" fmla="*/ 2061883 h 2185147"/>
                    <a:gd name="connsiteX13" fmla="*/ 773205 w 1176617"/>
                    <a:gd name="connsiteY13" fmla="*/ 2185147 h 2185147"/>
                    <a:gd name="connsiteX14" fmla="*/ 806823 w 1176617"/>
                    <a:gd name="connsiteY14" fmla="*/ 1893794 h 2185147"/>
                    <a:gd name="connsiteX15" fmla="*/ 840441 w 1176617"/>
                    <a:gd name="connsiteY15" fmla="*/ 1557618 h 2185147"/>
                    <a:gd name="connsiteX16" fmla="*/ 806823 w 1176617"/>
                    <a:gd name="connsiteY16" fmla="*/ 1311088 h 2185147"/>
                    <a:gd name="connsiteX17" fmla="*/ 302558 w 1176617"/>
                    <a:gd name="connsiteY17" fmla="*/ 1333500 h 2185147"/>
                    <a:gd name="connsiteX18" fmla="*/ 268941 w 1176617"/>
                    <a:gd name="connsiteY18" fmla="*/ 1400735 h 2185147"/>
                    <a:gd name="connsiteX19" fmla="*/ 246529 w 1176617"/>
                    <a:gd name="connsiteY19" fmla="*/ 1266265 h 2185147"/>
                    <a:gd name="connsiteX20" fmla="*/ 156882 w 1176617"/>
                    <a:gd name="connsiteY20" fmla="*/ 1210235 h 2185147"/>
                    <a:gd name="connsiteX21" fmla="*/ 123264 w 1176617"/>
                    <a:gd name="connsiteY21" fmla="*/ 1098177 h 2185147"/>
                    <a:gd name="connsiteX22" fmla="*/ 156882 w 1176617"/>
                    <a:gd name="connsiteY22" fmla="*/ 941294 h 2185147"/>
                    <a:gd name="connsiteX23" fmla="*/ 224117 w 1176617"/>
                    <a:gd name="connsiteY23" fmla="*/ 862853 h 2185147"/>
                    <a:gd name="connsiteX24" fmla="*/ 257735 w 1176617"/>
                    <a:gd name="connsiteY24" fmla="*/ 874059 h 2185147"/>
                    <a:gd name="connsiteX25" fmla="*/ 280147 w 1176617"/>
                    <a:gd name="connsiteY25" fmla="*/ 638736 h 2185147"/>
                    <a:gd name="connsiteX26" fmla="*/ 1176617 w 1176617"/>
                    <a:gd name="connsiteY26" fmla="*/ 571500 h 2185147"/>
                    <a:gd name="connsiteX0" fmla="*/ 1176617 w 1176617"/>
                    <a:gd name="connsiteY0" fmla="*/ 571500 h 2185147"/>
                    <a:gd name="connsiteX1" fmla="*/ 1086970 w 1176617"/>
                    <a:gd name="connsiteY1" fmla="*/ 257736 h 2185147"/>
                    <a:gd name="connsiteX2" fmla="*/ 1064558 w 1176617"/>
                    <a:gd name="connsiteY2" fmla="*/ 257735 h 2185147"/>
                    <a:gd name="connsiteX3" fmla="*/ 986117 w 1176617"/>
                    <a:gd name="connsiteY3" fmla="*/ 168088 h 2185147"/>
                    <a:gd name="connsiteX4" fmla="*/ 986117 w 1176617"/>
                    <a:gd name="connsiteY4" fmla="*/ 56030 h 2185147"/>
                    <a:gd name="connsiteX5" fmla="*/ 0 w 1176617"/>
                    <a:gd name="connsiteY5" fmla="*/ 0 h 2185147"/>
                    <a:gd name="connsiteX6" fmla="*/ 33617 w 1176617"/>
                    <a:gd name="connsiteY6" fmla="*/ 1624853 h 2185147"/>
                    <a:gd name="connsiteX7" fmla="*/ 145676 w 1176617"/>
                    <a:gd name="connsiteY7" fmla="*/ 1725706 h 2185147"/>
                    <a:gd name="connsiteX8" fmla="*/ 212911 w 1176617"/>
                    <a:gd name="connsiteY8" fmla="*/ 1647265 h 2185147"/>
                    <a:gd name="connsiteX9" fmla="*/ 392205 w 1176617"/>
                    <a:gd name="connsiteY9" fmla="*/ 1714500 h 2185147"/>
                    <a:gd name="connsiteX10" fmla="*/ 481852 w 1176617"/>
                    <a:gd name="connsiteY10" fmla="*/ 1725706 h 2185147"/>
                    <a:gd name="connsiteX11" fmla="*/ 526676 w 1176617"/>
                    <a:gd name="connsiteY11" fmla="*/ 1938618 h 2185147"/>
                    <a:gd name="connsiteX12" fmla="*/ 582705 w 1176617"/>
                    <a:gd name="connsiteY12" fmla="*/ 2061883 h 2185147"/>
                    <a:gd name="connsiteX13" fmla="*/ 773205 w 1176617"/>
                    <a:gd name="connsiteY13" fmla="*/ 2185147 h 2185147"/>
                    <a:gd name="connsiteX14" fmla="*/ 806823 w 1176617"/>
                    <a:gd name="connsiteY14" fmla="*/ 1893794 h 2185147"/>
                    <a:gd name="connsiteX15" fmla="*/ 840441 w 1176617"/>
                    <a:gd name="connsiteY15" fmla="*/ 1557618 h 2185147"/>
                    <a:gd name="connsiteX16" fmla="*/ 806823 w 1176617"/>
                    <a:gd name="connsiteY16" fmla="*/ 1311088 h 2185147"/>
                    <a:gd name="connsiteX17" fmla="*/ 302558 w 1176617"/>
                    <a:gd name="connsiteY17" fmla="*/ 1333500 h 2185147"/>
                    <a:gd name="connsiteX18" fmla="*/ 268941 w 1176617"/>
                    <a:gd name="connsiteY18" fmla="*/ 1400735 h 2185147"/>
                    <a:gd name="connsiteX19" fmla="*/ 246529 w 1176617"/>
                    <a:gd name="connsiteY19" fmla="*/ 1266265 h 2185147"/>
                    <a:gd name="connsiteX20" fmla="*/ 156882 w 1176617"/>
                    <a:gd name="connsiteY20" fmla="*/ 1210235 h 2185147"/>
                    <a:gd name="connsiteX21" fmla="*/ 123264 w 1176617"/>
                    <a:gd name="connsiteY21" fmla="*/ 1098177 h 2185147"/>
                    <a:gd name="connsiteX22" fmla="*/ 156882 w 1176617"/>
                    <a:gd name="connsiteY22" fmla="*/ 941294 h 2185147"/>
                    <a:gd name="connsiteX23" fmla="*/ 224117 w 1176617"/>
                    <a:gd name="connsiteY23" fmla="*/ 862853 h 2185147"/>
                    <a:gd name="connsiteX24" fmla="*/ 257735 w 1176617"/>
                    <a:gd name="connsiteY24" fmla="*/ 874059 h 2185147"/>
                    <a:gd name="connsiteX25" fmla="*/ 280147 w 1176617"/>
                    <a:gd name="connsiteY25" fmla="*/ 638736 h 2185147"/>
                    <a:gd name="connsiteX26" fmla="*/ 1176617 w 1176617"/>
                    <a:gd name="connsiteY26" fmla="*/ 571500 h 2185147"/>
                    <a:gd name="connsiteX0" fmla="*/ 1176617 w 1176617"/>
                    <a:gd name="connsiteY0" fmla="*/ 571500 h 2185147"/>
                    <a:gd name="connsiteX1" fmla="*/ 1086970 w 1176617"/>
                    <a:gd name="connsiteY1" fmla="*/ 257736 h 2185147"/>
                    <a:gd name="connsiteX2" fmla="*/ 1064558 w 1176617"/>
                    <a:gd name="connsiteY2" fmla="*/ 257735 h 2185147"/>
                    <a:gd name="connsiteX3" fmla="*/ 986117 w 1176617"/>
                    <a:gd name="connsiteY3" fmla="*/ 168088 h 2185147"/>
                    <a:gd name="connsiteX4" fmla="*/ 986117 w 1176617"/>
                    <a:gd name="connsiteY4" fmla="*/ 56030 h 2185147"/>
                    <a:gd name="connsiteX5" fmla="*/ 0 w 1176617"/>
                    <a:gd name="connsiteY5" fmla="*/ 0 h 2185147"/>
                    <a:gd name="connsiteX6" fmla="*/ 33617 w 1176617"/>
                    <a:gd name="connsiteY6" fmla="*/ 1624853 h 2185147"/>
                    <a:gd name="connsiteX7" fmla="*/ 145676 w 1176617"/>
                    <a:gd name="connsiteY7" fmla="*/ 1725706 h 2185147"/>
                    <a:gd name="connsiteX8" fmla="*/ 212911 w 1176617"/>
                    <a:gd name="connsiteY8" fmla="*/ 1647265 h 2185147"/>
                    <a:gd name="connsiteX9" fmla="*/ 392205 w 1176617"/>
                    <a:gd name="connsiteY9" fmla="*/ 1714500 h 2185147"/>
                    <a:gd name="connsiteX10" fmla="*/ 481852 w 1176617"/>
                    <a:gd name="connsiteY10" fmla="*/ 1725706 h 2185147"/>
                    <a:gd name="connsiteX11" fmla="*/ 526676 w 1176617"/>
                    <a:gd name="connsiteY11" fmla="*/ 1938618 h 2185147"/>
                    <a:gd name="connsiteX12" fmla="*/ 649940 w 1176617"/>
                    <a:gd name="connsiteY12" fmla="*/ 2061883 h 2185147"/>
                    <a:gd name="connsiteX13" fmla="*/ 773205 w 1176617"/>
                    <a:gd name="connsiteY13" fmla="*/ 2185147 h 2185147"/>
                    <a:gd name="connsiteX14" fmla="*/ 806823 w 1176617"/>
                    <a:gd name="connsiteY14" fmla="*/ 1893794 h 2185147"/>
                    <a:gd name="connsiteX15" fmla="*/ 840441 w 1176617"/>
                    <a:gd name="connsiteY15" fmla="*/ 1557618 h 2185147"/>
                    <a:gd name="connsiteX16" fmla="*/ 806823 w 1176617"/>
                    <a:gd name="connsiteY16" fmla="*/ 1311088 h 2185147"/>
                    <a:gd name="connsiteX17" fmla="*/ 302558 w 1176617"/>
                    <a:gd name="connsiteY17" fmla="*/ 1333500 h 2185147"/>
                    <a:gd name="connsiteX18" fmla="*/ 268941 w 1176617"/>
                    <a:gd name="connsiteY18" fmla="*/ 1400735 h 2185147"/>
                    <a:gd name="connsiteX19" fmla="*/ 246529 w 1176617"/>
                    <a:gd name="connsiteY19" fmla="*/ 1266265 h 2185147"/>
                    <a:gd name="connsiteX20" fmla="*/ 156882 w 1176617"/>
                    <a:gd name="connsiteY20" fmla="*/ 1210235 h 2185147"/>
                    <a:gd name="connsiteX21" fmla="*/ 123264 w 1176617"/>
                    <a:gd name="connsiteY21" fmla="*/ 1098177 h 2185147"/>
                    <a:gd name="connsiteX22" fmla="*/ 156882 w 1176617"/>
                    <a:gd name="connsiteY22" fmla="*/ 941294 h 2185147"/>
                    <a:gd name="connsiteX23" fmla="*/ 224117 w 1176617"/>
                    <a:gd name="connsiteY23" fmla="*/ 862853 h 2185147"/>
                    <a:gd name="connsiteX24" fmla="*/ 257735 w 1176617"/>
                    <a:gd name="connsiteY24" fmla="*/ 874059 h 2185147"/>
                    <a:gd name="connsiteX25" fmla="*/ 280147 w 1176617"/>
                    <a:gd name="connsiteY25" fmla="*/ 638736 h 2185147"/>
                    <a:gd name="connsiteX26" fmla="*/ 1176617 w 1176617"/>
                    <a:gd name="connsiteY26" fmla="*/ 571500 h 2185147"/>
                    <a:gd name="connsiteX0" fmla="*/ 1176617 w 1176617"/>
                    <a:gd name="connsiteY0" fmla="*/ 571500 h 2185147"/>
                    <a:gd name="connsiteX1" fmla="*/ 1086970 w 1176617"/>
                    <a:gd name="connsiteY1" fmla="*/ 257736 h 2185147"/>
                    <a:gd name="connsiteX2" fmla="*/ 1064558 w 1176617"/>
                    <a:gd name="connsiteY2" fmla="*/ 257735 h 2185147"/>
                    <a:gd name="connsiteX3" fmla="*/ 986117 w 1176617"/>
                    <a:gd name="connsiteY3" fmla="*/ 168088 h 2185147"/>
                    <a:gd name="connsiteX4" fmla="*/ 986117 w 1176617"/>
                    <a:gd name="connsiteY4" fmla="*/ 56030 h 2185147"/>
                    <a:gd name="connsiteX5" fmla="*/ 0 w 1176617"/>
                    <a:gd name="connsiteY5" fmla="*/ 0 h 2185147"/>
                    <a:gd name="connsiteX6" fmla="*/ 33617 w 1176617"/>
                    <a:gd name="connsiteY6" fmla="*/ 1624853 h 2185147"/>
                    <a:gd name="connsiteX7" fmla="*/ 145676 w 1176617"/>
                    <a:gd name="connsiteY7" fmla="*/ 1725706 h 2185147"/>
                    <a:gd name="connsiteX8" fmla="*/ 212911 w 1176617"/>
                    <a:gd name="connsiteY8" fmla="*/ 1647265 h 2185147"/>
                    <a:gd name="connsiteX9" fmla="*/ 392205 w 1176617"/>
                    <a:gd name="connsiteY9" fmla="*/ 1714500 h 2185147"/>
                    <a:gd name="connsiteX10" fmla="*/ 481852 w 1176617"/>
                    <a:gd name="connsiteY10" fmla="*/ 1725706 h 2185147"/>
                    <a:gd name="connsiteX11" fmla="*/ 526676 w 1176617"/>
                    <a:gd name="connsiteY11" fmla="*/ 1938618 h 2185147"/>
                    <a:gd name="connsiteX12" fmla="*/ 605117 w 1176617"/>
                    <a:gd name="connsiteY12" fmla="*/ 2095501 h 2185147"/>
                    <a:gd name="connsiteX13" fmla="*/ 773205 w 1176617"/>
                    <a:gd name="connsiteY13" fmla="*/ 2185147 h 2185147"/>
                    <a:gd name="connsiteX14" fmla="*/ 806823 w 1176617"/>
                    <a:gd name="connsiteY14" fmla="*/ 1893794 h 2185147"/>
                    <a:gd name="connsiteX15" fmla="*/ 840441 w 1176617"/>
                    <a:gd name="connsiteY15" fmla="*/ 1557618 h 2185147"/>
                    <a:gd name="connsiteX16" fmla="*/ 806823 w 1176617"/>
                    <a:gd name="connsiteY16" fmla="*/ 1311088 h 2185147"/>
                    <a:gd name="connsiteX17" fmla="*/ 302558 w 1176617"/>
                    <a:gd name="connsiteY17" fmla="*/ 1333500 h 2185147"/>
                    <a:gd name="connsiteX18" fmla="*/ 268941 w 1176617"/>
                    <a:gd name="connsiteY18" fmla="*/ 1400735 h 2185147"/>
                    <a:gd name="connsiteX19" fmla="*/ 246529 w 1176617"/>
                    <a:gd name="connsiteY19" fmla="*/ 1266265 h 2185147"/>
                    <a:gd name="connsiteX20" fmla="*/ 156882 w 1176617"/>
                    <a:gd name="connsiteY20" fmla="*/ 1210235 h 2185147"/>
                    <a:gd name="connsiteX21" fmla="*/ 123264 w 1176617"/>
                    <a:gd name="connsiteY21" fmla="*/ 1098177 h 2185147"/>
                    <a:gd name="connsiteX22" fmla="*/ 156882 w 1176617"/>
                    <a:gd name="connsiteY22" fmla="*/ 941294 h 2185147"/>
                    <a:gd name="connsiteX23" fmla="*/ 224117 w 1176617"/>
                    <a:gd name="connsiteY23" fmla="*/ 862853 h 2185147"/>
                    <a:gd name="connsiteX24" fmla="*/ 257735 w 1176617"/>
                    <a:gd name="connsiteY24" fmla="*/ 874059 h 2185147"/>
                    <a:gd name="connsiteX25" fmla="*/ 280147 w 1176617"/>
                    <a:gd name="connsiteY25" fmla="*/ 638736 h 2185147"/>
                    <a:gd name="connsiteX26" fmla="*/ 1176617 w 1176617"/>
                    <a:gd name="connsiteY26" fmla="*/ 571500 h 2185147"/>
                    <a:gd name="connsiteX0" fmla="*/ 1176617 w 1176617"/>
                    <a:gd name="connsiteY0" fmla="*/ 571500 h 2185147"/>
                    <a:gd name="connsiteX1" fmla="*/ 1086970 w 1176617"/>
                    <a:gd name="connsiteY1" fmla="*/ 257736 h 2185147"/>
                    <a:gd name="connsiteX2" fmla="*/ 1064558 w 1176617"/>
                    <a:gd name="connsiteY2" fmla="*/ 257735 h 2185147"/>
                    <a:gd name="connsiteX3" fmla="*/ 986117 w 1176617"/>
                    <a:gd name="connsiteY3" fmla="*/ 168088 h 2185147"/>
                    <a:gd name="connsiteX4" fmla="*/ 986117 w 1176617"/>
                    <a:gd name="connsiteY4" fmla="*/ 22473 h 2185147"/>
                    <a:gd name="connsiteX5" fmla="*/ 0 w 1176617"/>
                    <a:gd name="connsiteY5" fmla="*/ 0 h 2185147"/>
                    <a:gd name="connsiteX6" fmla="*/ 33617 w 1176617"/>
                    <a:gd name="connsiteY6" fmla="*/ 1624853 h 2185147"/>
                    <a:gd name="connsiteX7" fmla="*/ 145676 w 1176617"/>
                    <a:gd name="connsiteY7" fmla="*/ 1725706 h 2185147"/>
                    <a:gd name="connsiteX8" fmla="*/ 212911 w 1176617"/>
                    <a:gd name="connsiteY8" fmla="*/ 1647265 h 2185147"/>
                    <a:gd name="connsiteX9" fmla="*/ 392205 w 1176617"/>
                    <a:gd name="connsiteY9" fmla="*/ 1714500 h 2185147"/>
                    <a:gd name="connsiteX10" fmla="*/ 481852 w 1176617"/>
                    <a:gd name="connsiteY10" fmla="*/ 1725706 h 2185147"/>
                    <a:gd name="connsiteX11" fmla="*/ 526676 w 1176617"/>
                    <a:gd name="connsiteY11" fmla="*/ 1938618 h 2185147"/>
                    <a:gd name="connsiteX12" fmla="*/ 605117 w 1176617"/>
                    <a:gd name="connsiteY12" fmla="*/ 2095501 h 2185147"/>
                    <a:gd name="connsiteX13" fmla="*/ 773205 w 1176617"/>
                    <a:gd name="connsiteY13" fmla="*/ 2185147 h 2185147"/>
                    <a:gd name="connsiteX14" fmla="*/ 806823 w 1176617"/>
                    <a:gd name="connsiteY14" fmla="*/ 1893794 h 2185147"/>
                    <a:gd name="connsiteX15" fmla="*/ 840441 w 1176617"/>
                    <a:gd name="connsiteY15" fmla="*/ 1557618 h 2185147"/>
                    <a:gd name="connsiteX16" fmla="*/ 806823 w 1176617"/>
                    <a:gd name="connsiteY16" fmla="*/ 1311088 h 2185147"/>
                    <a:gd name="connsiteX17" fmla="*/ 302558 w 1176617"/>
                    <a:gd name="connsiteY17" fmla="*/ 1333500 h 2185147"/>
                    <a:gd name="connsiteX18" fmla="*/ 268941 w 1176617"/>
                    <a:gd name="connsiteY18" fmla="*/ 1400735 h 2185147"/>
                    <a:gd name="connsiteX19" fmla="*/ 246529 w 1176617"/>
                    <a:gd name="connsiteY19" fmla="*/ 1266265 h 2185147"/>
                    <a:gd name="connsiteX20" fmla="*/ 156882 w 1176617"/>
                    <a:gd name="connsiteY20" fmla="*/ 1210235 h 2185147"/>
                    <a:gd name="connsiteX21" fmla="*/ 123264 w 1176617"/>
                    <a:gd name="connsiteY21" fmla="*/ 1098177 h 2185147"/>
                    <a:gd name="connsiteX22" fmla="*/ 156882 w 1176617"/>
                    <a:gd name="connsiteY22" fmla="*/ 941294 h 2185147"/>
                    <a:gd name="connsiteX23" fmla="*/ 224117 w 1176617"/>
                    <a:gd name="connsiteY23" fmla="*/ 862853 h 2185147"/>
                    <a:gd name="connsiteX24" fmla="*/ 257735 w 1176617"/>
                    <a:gd name="connsiteY24" fmla="*/ 874059 h 2185147"/>
                    <a:gd name="connsiteX25" fmla="*/ 280147 w 1176617"/>
                    <a:gd name="connsiteY25" fmla="*/ 638736 h 2185147"/>
                    <a:gd name="connsiteX26" fmla="*/ 1176617 w 1176617"/>
                    <a:gd name="connsiteY26" fmla="*/ 571500 h 2185147"/>
                    <a:gd name="connsiteX0" fmla="*/ 1163431 w 1163431"/>
                    <a:gd name="connsiteY0" fmla="*/ 549027 h 2162674"/>
                    <a:gd name="connsiteX1" fmla="*/ 1073784 w 1163431"/>
                    <a:gd name="connsiteY1" fmla="*/ 235263 h 2162674"/>
                    <a:gd name="connsiteX2" fmla="*/ 1051372 w 1163431"/>
                    <a:gd name="connsiteY2" fmla="*/ 235262 h 2162674"/>
                    <a:gd name="connsiteX3" fmla="*/ 972931 w 1163431"/>
                    <a:gd name="connsiteY3" fmla="*/ 145615 h 2162674"/>
                    <a:gd name="connsiteX4" fmla="*/ 972931 w 1163431"/>
                    <a:gd name="connsiteY4" fmla="*/ 0 h 2162674"/>
                    <a:gd name="connsiteX5" fmla="*/ 0 w 1163431"/>
                    <a:gd name="connsiteY5" fmla="*/ 17796 h 2162674"/>
                    <a:gd name="connsiteX6" fmla="*/ 20431 w 1163431"/>
                    <a:gd name="connsiteY6" fmla="*/ 1602380 h 2162674"/>
                    <a:gd name="connsiteX7" fmla="*/ 132490 w 1163431"/>
                    <a:gd name="connsiteY7" fmla="*/ 1703233 h 2162674"/>
                    <a:gd name="connsiteX8" fmla="*/ 199725 w 1163431"/>
                    <a:gd name="connsiteY8" fmla="*/ 1624792 h 2162674"/>
                    <a:gd name="connsiteX9" fmla="*/ 379019 w 1163431"/>
                    <a:gd name="connsiteY9" fmla="*/ 1692027 h 2162674"/>
                    <a:gd name="connsiteX10" fmla="*/ 468666 w 1163431"/>
                    <a:gd name="connsiteY10" fmla="*/ 1703233 h 2162674"/>
                    <a:gd name="connsiteX11" fmla="*/ 513490 w 1163431"/>
                    <a:gd name="connsiteY11" fmla="*/ 1916145 h 2162674"/>
                    <a:gd name="connsiteX12" fmla="*/ 591931 w 1163431"/>
                    <a:gd name="connsiteY12" fmla="*/ 2073028 h 2162674"/>
                    <a:gd name="connsiteX13" fmla="*/ 760019 w 1163431"/>
                    <a:gd name="connsiteY13" fmla="*/ 2162674 h 2162674"/>
                    <a:gd name="connsiteX14" fmla="*/ 793637 w 1163431"/>
                    <a:gd name="connsiteY14" fmla="*/ 1871321 h 2162674"/>
                    <a:gd name="connsiteX15" fmla="*/ 827255 w 1163431"/>
                    <a:gd name="connsiteY15" fmla="*/ 1535145 h 2162674"/>
                    <a:gd name="connsiteX16" fmla="*/ 793637 w 1163431"/>
                    <a:gd name="connsiteY16" fmla="*/ 1288615 h 2162674"/>
                    <a:gd name="connsiteX17" fmla="*/ 289372 w 1163431"/>
                    <a:gd name="connsiteY17" fmla="*/ 1311027 h 2162674"/>
                    <a:gd name="connsiteX18" fmla="*/ 255755 w 1163431"/>
                    <a:gd name="connsiteY18" fmla="*/ 1378262 h 2162674"/>
                    <a:gd name="connsiteX19" fmla="*/ 233343 w 1163431"/>
                    <a:gd name="connsiteY19" fmla="*/ 1243792 h 2162674"/>
                    <a:gd name="connsiteX20" fmla="*/ 143696 w 1163431"/>
                    <a:gd name="connsiteY20" fmla="*/ 1187762 h 2162674"/>
                    <a:gd name="connsiteX21" fmla="*/ 110078 w 1163431"/>
                    <a:gd name="connsiteY21" fmla="*/ 1075704 h 2162674"/>
                    <a:gd name="connsiteX22" fmla="*/ 143696 w 1163431"/>
                    <a:gd name="connsiteY22" fmla="*/ 918821 h 2162674"/>
                    <a:gd name="connsiteX23" fmla="*/ 210931 w 1163431"/>
                    <a:gd name="connsiteY23" fmla="*/ 840380 h 2162674"/>
                    <a:gd name="connsiteX24" fmla="*/ 244549 w 1163431"/>
                    <a:gd name="connsiteY24" fmla="*/ 851586 h 2162674"/>
                    <a:gd name="connsiteX25" fmla="*/ 266961 w 1163431"/>
                    <a:gd name="connsiteY25" fmla="*/ 616263 h 2162674"/>
                    <a:gd name="connsiteX26" fmla="*/ 1163431 w 1163431"/>
                    <a:gd name="connsiteY26" fmla="*/ 549027 h 2162674"/>
                    <a:gd name="connsiteX0" fmla="*/ 1163431 w 1163431"/>
                    <a:gd name="connsiteY0" fmla="*/ 531231 h 2144878"/>
                    <a:gd name="connsiteX1" fmla="*/ 1073784 w 1163431"/>
                    <a:gd name="connsiteY1" fmla="*/ 217467 h 2144878"/>
                    <a:gd name="connsiteX2" fmla="*/ 1051372 w 1163431"/>
                    <a:gd name="connsiteY2" fmla="*/ 217466 h 2144878"/>
                    <a:gd name="connsiteX3" fmla="*/ 972931 w 1163431"/>
                    <a:gd name="connsiteY3" fmla="*/ 127819 h 2144878"/>
                    <a:gd name="connsiteX4" fmla="*/ 966338 w 1163431"/>
                    <a:gd name="connsiteY4" fmla="*/ 2338 h 2144878"/>
                    <a:gd name="connsiteX5" fmla="*/ 0 w 1163431"/>
                    <a:gd name="connsiteY5" fmla="*/ 0 h 2144878"/>
                    <a:gd name="connsiteX6" fmla="*/ 20431 w 1163431"/>
                    <a:gd name="connsiteY6" fmla="*/ 1584584 h 2144878"/>
                    <a:gd name="connsiteX7" fmla="*/ 132490 w 1163431"/>
                    <a:gd name="connsiteY7" fmla="*/ 1685437 h 2144878"/>
                    <a:gd name="connsiteX8" fmla="*/ 199725 w 1163431"/>
                    <a:gd name="connsiteY8" fmla="*/ 1606996 h 2144878"/>
                    <a:gd name="connsiteX9" fmla="*/ 379019 w 1163431"/>
                    <a:gd name="connsiteY9" fmla="*/ 1674231 h 2144878"/>
                    <a:gd name="connsiteX10" fmla="*/ 468666 w 1163431"/>
                    <a:gd name="connsiteY10" fmla="*/ 1685437 h 2144878"/>
                    <a:gd name="connsiteX11" fmla="*/ 513490 w 1163431"/>
                    <a:gd name="connsiteY11" fmla="*/ 1898349 h 2144878"/>
                    <a:gd name="connsiteX12" fmla="*/ 591931 w 1163431"/>
                    <a:gd name="connsiteY12" fmla="*/ 2055232 h 2144878"/>
                    <a:gd name="connsiteX13" fmla="*/ 760019 w 1163431"/>
                    <a:gd name="connsiteY13" fmla="*/ 2144878 h 2144878"/>
                    <a:gd name="connsiteX14" fmla="*/ 793637 w 1163431"/>
                    <a:gd name="connsiteY14" fmla="*/ 1853525 h 2144878"/>
                    <a:gd name="connsiteX15" fmla="*/ 827255 w 1163431"/>
                    <a:gd name="connsiteY15" fmla="*/ 1517349 h 2144878"/>
                    <a:gd name="connsiteX16" fmla="*/ 793637 w 1163431"/>
                    <a:gd name="connsiteY16" fmla="*/ 1270819 h 2144878"/>
                    <a:gd name="connsiteX17" fmla="*/ 289372 w 1163431"/>
                    <a:gd name="connsiteY17" fmla="*/ 1293231 h 2144878"/>
                    <a:gd name="connsiteX18" fmla="*/ 255755 w 1163431"/>
                    <a:gd name="connsiteY18" fmla="*/ 1360466 h 2144878"/>
                    <a:gd name="connsiteX19" fmla="*/ 233343 w 1163431"/>
                    <a:gd name="connsiteY19" fmla="*/ 1225996 h 2144878"/>
                    <a:gd name="connsiteX20" fmla="*/ 143696 w 1163431"/>
                    <a:gd name="connsiteY20" fmla="*/ 1169966 h 2144878"/>
                    <a:gd name="connsiteX21" fmla="*/ 110078 w 1163431"/>
                    <a:gd name="connsiteY21" fmla="*/ 1057908 h 2144878"/>
                    <a:gd name="connsiteX22" fmla="*/ 143696 w 1163431"/>
                    <a:gd name="connsiteY22" fmla="*/ 901025 h 2144878"/>
                    <a:gd name="connsiteX23" fmla="*/ 210931 w 1163431"/>
                    <a:gd name="connsiteY23" fmla="*/ 822584 h 2144878"/>
                    <a:gd name="connsiteX24" fmla="*/ 244549 w 1163431"/>
                    <a:gd name="connsiteY24" fmla="*/ 833790 h 2144878"/>
                    <a:gd name="connsiteX25" fmla="*/ 266961 w 1163431"/>
                    <a:gd name="connsiteY25" fmla="*/ 598467 h 2144878"/>
                    <a:gd name="connsiteX26" fmla="*/ 1163431 w 1163431"/>
                    <a:gd name="connsiteY26" fmla="*/ 531231 h 2144878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1163431" h="2144878">
                      <a:moveTo>
                        <a:pt x="1163431" y="531231"/>
                      </a:moveTo>
                      <a:lnTo>
                        <a:pt x="1073784" y="217467"/>
                      </a:lnTo>
                      <a:lnTo>
                        <a:pt x="1051372" y="217466"/>
                      </a:lnTo>
                      <a:lnTo>
                        <a:pt x="972931" y="127819"/>
                      </a:lnTo>
                      <a:lnTo>
                        <a:pt x="966338" y="2338"/>
                      </a:lnTo>
                      <a:lnTo>
                        <a:pt x="0" y="0"/>
                      </a:lnTo>
                      <a:lnTo>
                        <a:pt x="20431" y="1584584"/>
                      </a:lnTo>
                      <a:lnTo>
                        <a:pt x="132490" y="1685437"/>
                      </a:lnTo>
                      <a:lnTo>
                        <a:pt x="199725" y="1606996"/>
                      </a:lnTo>
                      <a:lnTo>
                        <a:pt x="379019" y="1674231"/>
                      </a:lnTo>
                      <a:lnTo>
                        <a:pt x="468666" y="1685437"/>
                      </a:lnTo>
                      <a:lnTo>
                        <a:pt x="513490" y="1898349"/>
                      </a:lnTo>
                      <a:lnTo>
                        <a:pt x="591931" y="2055232"/>
                      </a:lnTo>
                      <a:cubicBezTo>
                        <a:pt x="677842" y="2051497"/>
                        <a:pt x="696519" y="2103790"/>
                        <a:pt x="760019" y="2144878"/>
                      </a:cubicBezTo>
                      <a:lnTo>
                        <a:pt x="793637" y="1853525"/>
                      </a:lnTo>
                      <a:lnTo>
                        <a:pt x="827255" y="1517349"/>
                      </a:lnTo>
                      <a:lnTo>
                        <a:pt x="793637" y="1270819"/>
                      </a:lnTo>
                      <a:lnTo>
                        <a:pt x="289372" y="1293231"/>
                      </a:lnTo>
                      <a:lnTo>
                        <a:pt x="255755" y="1360466"/>
                      </a:lnTo>
                      <a:lnTo>
                        <a:pt x="233343" y="1225996"/>
                      </a:lnTo>
                      <a:lnTo>
                        <a:pt x="143696" y="1169966"/>
                      </a:lnTo>
                      <a:lnTo>
                        <a:pt x="110078" y="1057908"/>
                      </a:lnTo>
                      <a:lnTo>
                        <a:pt x="143696" y="901025"/>
                      </a:lnTo>
                      <a:lnTo>
                        <a:pt x="210931" y="822584"/>
                      </a:lnTo>
                      <a:lnTo>
                        <a:pt x="244549" y="833790"/>
                      </a:lnTo>
                      <a:lnTo>
                        <a:pt x="266961" y="598467"/>
                      </a:lnTo>
                      <a:lnTo>
                        <a:pt x="1163431" y="531231"/>
                      </a:lnTo>
                      <a:close/>
                    </a:path>
                  </a:pathLst>
                </a:custGeom>
                <a:noFill/>
                <a:ln w="19050">
                  <a:solidFill>
                    <a:srgbClr val="0D24D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IN" sz="1100"/>
                </a:p>
              </xdr:txBody>
            </xdr:sp>
          </xdr:grpSp>
          <xdr:cxnSp macro="">
            <xdr:nvCxnSpPr>
              <xdr:cNvPr id="9" name="Straight Arrow Connector 8"/>
              <xdr:cNvCxnSpPr/>
            </xdr:nvCxnSpPr>
            <xdr:spPr>
              <a:xfrm>
                <a:off x="3283883" y="105094369"/>
                <a:ext cx="118331" cy="1611682"/>
              </a:xfrm>
              <a:prstGeom prst="straightConnector1">
                <a:avLst/>
              </a:prstGeom>
              <a:ln w="19050">
                <a:solidFill>
                  <a:srgbClr val="0D24D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" name="Straight Arrow Connector 42"/>
              <xdr:cNvCxnSpPr/>
            </xdr:nvCxnSpPr>
            <xdr:spPr>
              <a:xfrm flipH="1">
                <a:off x="2738870" y="105701077"/>
                <a:ext cx="42429" cy="710541"/>
              </a:xfrm>
              <a:prstGeom prst="straightConnector1">
                <a:avLst/>
              </a:prstGeom>
              <a:ln w="19050">
                <a:solidFill>
                  <a:srgbClr val="0D24D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Straight Arrow Connector 52"/>
              <xdr:cNvCxnSpPr/>
            </xdr:nvCxnSpPr>
            <xdr:spPr>
              <a:xfrm flipH="1">
                <a:off x="1148196" y="103966904"/>
                <a:ext cx="380999" cy="694413"/>
              </a:xfrm>
              <a:prstGeom prst="straightConnector1">
                <a:avLst/>
              </a:prstGeom>
              <a:ln w="19050">
                <a:solidFill>
                  <a:srgbClr val="0D24D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" name="Straight Arrow Connector 59"/>
              <xdr:cNvCxnSpPr/>
            </xdr:nvCxnSpPr>
            <xdr:spPr>
              <a:xfrm flipV="1">
                <a:off x="3743641" y="106033677"/>
                <a:ext cx="641842" cy="239829"/>
              </a:xfrm>
              <a:prstGeom prst="straightConnector1">
                <a:avLst/>
              </a:prstGeom>
              <a:ln w="19050">
                <a:solidFill>
                  <a:srgbClr val="C0000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" name="Straight Arrow Connector 64"/>
              <xdr:cNvCxnSpPr/>
            </xdr:nvCxnSpPr>
            <xdr:spPr>
              <a:xfrm flipH="1" flipV="1">
                <a:off x="1891373" y="102541842"/>
                <a:ext cx="581954" cy="210987"/>
              </a:xfrm>
              <a:prstGeom prst="straightConnector1">
                <a:avLst/>
              </a:prstGeom>
              <a:ln w="19050">
                <a:solidFill>
                  <a:srgbClr val="0D24D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Straight Arrow Connector 56"/>
              <xdr:cNvCxnSpPr/>
            </xdr:nvCxnSpPr>
            <xdr:spPr>
              <a:xfrm>
                <a:off x="4292021" y="103053185"/>
                <a:ext cx="956775" cy="910040"/>
              </a:xfrm>
              <a:prstGeom prst="straightConnector1">
                <a:avLst/>
              </a:prstGeom>
              <a:ln w="19050">
                <a:solidFill>
                  <a:srgbClr val="C0000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" name="Straight Arrow Connector 57"/>
              <xdr:cNvCxnSpPr/>
            </xdr:nvCxnSpPr>
            <xdr:spPr>
              <a:xfrm>
                <a:off x="3094540" y="103752773"/>
                <a:ext cx="1471579" cy="1187654"/>
              </a:xfrm>
              <a:prstGeom prst="straightConnector1">
                <a:avLst/>
              </a:prstGeom>
              <a:ln w="19050">
                <a:solidFill>
                  <a:srgbClr val="C0000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7" name="Freeform 16"/>
            <xdr:cNvSpPr/>
          </xdr:nvSpPr>
          <xdr:spPr>
            <a:xfrm>
              <a:off x="561975" y="102812850"/>
              <a:ext cx="1647825" cy="3724275"/>
            </a:xfrm>
            <a:custGeom>
              <a:avLst/>
              <a:gdLst>
                <a:gd name="connsiteX0" fmla="*/ 1323975 w 1647825"/>
                <a:gd name="connsiteY0" fmla="*/ 238125 h 3724275"/>
                <a:gd name="connsiteX1" fmla="*/ 1247775 w 1647825"/>
                <a:gd name="connsiteY1" fmla="*/ 200025 h 3724275"/>
                <a:gd name="connsiteX2" fmla="*/ 1247775 w 1647825"/>
                <a:gd name="connsiteY2" fmla="*/ 95250 h 3724275"/>
                <a:gd name="connsiteX3" fmla="*/ 1276350 w 1647825"/>
                <a:gd name="connsiteY3" fmla="*/ 0 h 3724275"/>
                <a:gd name="connsiteX4" fmla="*/ 1619250 w 1647825"/>
                <a:gd name="connsiteY4" fmla="*/ 85725 h 3724275"/>
                <a:gd name="connsiteX5" fmla="*/ 1562100 w 1647825"/>
                <a:gd name="connsiteY5" fmla="*/ 257175 h 3724275"/>
                <a:gd name="connsiteX6" fmla="*/ 1485900 w 1647825"/>
                <a:gd name="connsiteY6" fmla="*/ 390525 h 3724275"/>
                <a:gd name="connsiteX7" fmla="*/ 1514475 w 1647825"/>
                <a:gd name="connsiteY7" fmla="*/ 704850 h 3724275"/>
                <a:gd name="connsiteX8" fmla="*/ 1524000 w 1647825"/>
                <a:gd name="connsiteY8" fmla="*/ 1038225 h 3724275"/>
                <a:gd name="connsiteX9" fmla="*/ 1495425 w 1647825"/>
                <a:gd name="connsiteY9" fmla="*/ 1285875 h 3724275"/>
                <a:gd name="connsiteX10" fmla="*/ 1495425 w 1647825"/>
                <a:gd name="connsiteY10" fmla="*/ 2085975 h 3724275"/>
                <a:gd name="connsiteX11" fmla="*/ 1466850 w 1647825"/>
                <a:gd name="connsiteY11" fmla="*/ 3276600 h 3724275"/>
                <a:gd name="connsiteX12" fmla="*/ 1638300 w 1647825"/>
                <a:gd name="connsiteY12" fmla="*/ 3609975 h 3724275"/>
                <a:gd name="connsiteX13" fmla="*/ 1647825 w 1647825"/>
                <a:gd name="connsiteY13" fmla="*/ 3638550 h 3724275"/>
                <a:gd name="connsiteX14" fmla="*/ 1390650 w 1647825"/>
                <a:gd name="connsiteY14" fmla="*/ 3657600 h 3724275"/>
                <a:gd name="connsiteX15" fmla="*/ 1238250 w 1647825"/>
                <a:gd name="connsiteY15" fmla="*/ 3724275 h 3724275"/>
                <a:gd name="connsiteX16" fmla="*/ 1276350 w 1647825"/>
                <a:gd name="connsiteY16" fmla="*/ 3609975 h 3724275"/>
                <a:gd name="connsiteX17" fmla="*/ 971550 w 1647825"/>
                <a:gd name="connsiteY17" fmla="*/ 3505200 h 3724275"/>
                <a:gd name="connsiteX18" fmla="*/ 876300 w 1647825"/>
                <a:gd name="connsiteY18" fmla="*/ 3390900 h 3724275"/>
                <a:gd name="connsiteX19" fmla="*/ 895350 w 1647825"/>
                <a:gd name="connsiteY19" fmla="*/ 3295650 h 3724275"/>
                <a:gd name="connsiteX20" fmla="*/ 1352550 w 1647825"/>
                <a:gd name="connsiteY20" fmla="*/ 3190875 h 3724275"/>
                <a:gd name="connsiteX21" fmla="*/ 1276350 w 1647825"/>
                <a:gd name="connsiteY21" fmla="*/ 3086100 h 3724275"/>
                <a:gd name="connsiteX22" fmla="*/ 1362075 w 1647825"/>
                <a:gd name="connsiteY22" fmla="*/ 2943225 h 3724275"/>
                <a:gd name="connsiteX23" fmla="*/ 1438275 w 1647825"/>
                <a:gd name="connsiteY23" fmla="*/ 2886075 h 3724275"/>
                <a:gd name="connsiteX24" fmla="*/ 1419225 w 1647825"/>
                <a:gd name="connsiteY24" fmla="*/ 2752725 h 3724275"/>
                <a:gd name="connsiteX25" fmla="*/ 1333500 w 1647825"/>
                <a:gd name="connsiteY25" fmla="*/ 2676525 h 3724275"/>
                <a:gd name="connsiteX26" fmla="*/ 1371600 w 1647825"/>
                <a:gd name="connsiteY26" fmla="*/ 2476500 h 3724275"/>
                <a:gd name="connsiteX27" fmla="*/ 1343025 w 1647825"/>
                <a:gd name="connsiteY27" fmla="*/ 2362200 h 3724275"/>
                <a:gd name="connsiteX28" fmla="*/ 1362075 w 1647825"/>
                <a:gd name="connsiteY28" fmla="*/ 2171700 h 3724275"/>
                <a:gd name="connsiteX29" fmla="*/ 1181100 w 1647825"/>
                <a:gd name="connsiteY29" fmla="*/ 2076450 h 3724275"/>
                <a:gd name="connsiteX30" fmla="*/ 1143000 w 1647825"/>
                <a:gd name="connsiteY30" fmla="*/ 1533525 h 3724275"/>
                <a:gd name="connsiteX31" fmla="*/ 504825 w 1647825"/>
                <a:gd name="connsiteY31" fmla="*/ 1276350 h 3724275"/>
                <a:gd name="connsiteX32" fmla="*/ 457200 w 1647825"/>
                <a:gd name="connsiteY32" fmla="*/ 1104900 h 3724275"/>
                <a:gd name="connsiteX33" fmla="*/ 0 w 1647825"/>
                <a:gd name="connsiteY33" fmla="*/ 942975 h 3724275"/>
                <a:gd name="connsiteX34" fmla="*/ 95250 w 1647825"/>
                <a:gd name="connsiteY34" fmla="*/ 609600 h 3724275"/>
                <a:gd name="connsiteX35" fmla="*/ 219075 w 1647825"/>
                <a:gd name="connsiteY35" fmla="*/ 676275 h 3724275"/>
                <a:gd name="connsiteX36" fmla="*/ 390525 w 1647825"/>
                <a:gd name="connsiteY36" fmla="*/ 752475 h 3724275"/>
                <a:gd name="connsiteX37" fmla="*/ 571500 w 1647825"/>
                <a:gd name="connsiteY37" fmla="*/ 847725 h 3724275"/>
                <a:gd name="connsiteX38" fmla="*/ 733425 w 1647825"/>
                <a:gd name="connsiteY38" fmla="*/ 828675 h 3724275"/>
                <a:gd name="connsiteX39" fmla="*/ 819150 w 1647825"/>
                <a:gd name="connsiteY39" fmla="*/ 714375 h 3724275"/>
                <a:gd name="connsiteX40" fmla="*/ 1143000 w 1647825"/>
                <a:gd name="connsiteY40" fmla="*/ 762000 h 3724275"/>
                <a:gd name="connsiteX41" fmla="*/ 1190625 w 1647825"/>
                <a:gd name="connsiteY41" fmla="*/ 571500 h 3724275"/>
                <a:gd name="connsiteX42" fmla="*/ 1295400 w 1647825"/>
                <a:gd name="connsiteY42" fmla="*/ 476250 h 3724275"/>
                <a:gd name="connsiteX43" fmla="*/ 1343025 w 1647825"/>
                <a:gd name="connsiteY43" fmla="*/ 314325 h 3724275"/>
                <a:gd name="connsiteX44" fmla="*/ 1323975 w 1647825"/>
                <a:gd name="connsiteY44" fmla="*/ 238125 h 37242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</a:cxnLst>
              <a:rect l="l" t="t" r="r" b="b"/>
              <a:pathLst>
                <a:path w="1647825" h="3724275">
                  <a:moveTo>
                    <a:pt x="1323975" y="238125"/>
                  </a:moveTo>
                  <a:lnTo>
                    <a:pt x="1247775" y="200025"/>
                  </a:lnTo>
                  <a:lnTo>
                    <a:pt x="1247775" y="95250"/>
                  </a:lnTo>
                  <a:lnTo>
                    <a:pt x="1276350" y="0"/>
                  </a:lnTo>
                  <a:lnTo>
                    <a:pt x="1619250" y="85725"/>
                  </a:lnTo>
                  <a:lnTo>
                    <a:pt x="1562100" y="257175"/>
                  </a:lnTo>
                  <a:lnTo>
                    <a:pt x="1485900" y="390525"/>
                  </a:lnTo>
                  <a:lnTo>
                    <a:pt x="1514475" y="704850"/>
                  </a:lnTo>
                  <a:lnTo>
                    <a:pt x="1524000" y="1038225"/>
                  </a:lnTo>
                  <a:lnTo>
                    <a:pt x="1495425" y="1285875"/>
                  </a:lnTo>
                  <a:lnTo>
                    <a:pt x="1495425" y="2085975"/>
                  </a:lnTo>
                  <a:lnTo>
                    <a:pt x="1466850" y="3276600"/>
                  </a:lnTo>
                  <a:lnTo>
                    <a:pt x="1638300" y="3609975"/>
                  </a:lnTo>
                  <a:lnTo>
                    <a:pt x="1647825" y="3638550"/>
                  </a:lnTo>
                  <a:lnTo>
                    <a:pt x="1390650" y="3657600"/>
                  </a:lnTo>
                  <a:lnTo>
                    <a:pt x="1238250" y="3724275"/>
                  </a:lnTo>
                  <a:lnTo>
                    <a:pt x="1276350" y="3609975"/>
                  </a:lnTo>
                  <a:lnTo>
                    <a:pt x="971550" y="3505200"/>
                  </a:lnTo>
                  <a:lnTo>
                    <a:pt x="876300" y="3390900"/>
                  </a:lnTo>
                  <a:lnTo>
                    <a:pt x="895350" y="3295650"/>
                  </a:lnTo>
                  <a:lnTo>
                    <a:pt x="1352550" y="3190875"/>
                  </a:lnTo>
                  <a:lnTo>
                    <a:pt x="1276350" y="3086100"/>
                  </a:lnTo>
                  <a:lnTo>
                    <a:pt x="1362075" y="2943225"/>
                  </a:lnTo>
                  <a:lnTo>
                    <a:pt x="1438275" y="2886075"/>
                  </a:lnTo>
                  <a:lnTo>
                    <a:pt x="1419225" y="2752725"/>
                  </a:lnTo>
                  <a:lnTo>
                    <a:pt x="1333500" y="2676525"/>
                  </a:lnTo>
                  <a:lnTo>
                    <a:pt x="1371600" y="2476500"/>
                  </a:lnTo>
                  <a:lnTo>
                    <a:pt x="1343025" y="2362200"/>
                  </a:lnTo>
                  <a:lnTo>
                    <a:pt x="1362075" y="2171700"/>
                  </a:lnTo>
                  <a:lnTo>
                    <a:pt x="1181100" y="2076450"/>
                  </a:lnTo>
                  <a:lnTo>
                    <a:pt x="1143000" y="1533525"/>
                  </a:lnTo>
                  <a:lnTo>
                    <a:pt x="504825" y="1276350"/>
                  </a:lnTo>
                  <a:lnTo>
                    <a:pt x="457200" y="1104900"/>
                  </a:lnTo>
                  <a:lnTo>
                    <a:pt x="0" y="942975"/>
                  </a:lnTo>
                  <a:lnTo>
                    <a:pt x="95250" y="609600"/>
                  </a:lnTo>
                  <a:lnTo>
                    <a:pt x="219075" y="676275"/>
                  </a:lnTo>
                  <a:lnTo>
                    <a:pt x="390525" y="752475"/>
                  </a:lnTo>
                  <a:lnTo>
                    <a:pt x="571500" y="847725"/>
                  </a:lnTo>
                  <a:lnTo>
                    <a:pt x="733425" y="828675"/>
                  </a:lnTo>
                  <a:lnTo>
                    <a:pt x="819150" y="714375"/>
                  </a:lnTo>
                  <a:lnTo>
                    <a:pt x="1143000" y="762000"/>
                  </a:lnTo>
                  <a:lnTo>
                    <a:pt x="1190625" y="571500"/>
                  </a:lnTo>
                  <a:lnTo>
                    <a:pt x="1295400" y="476250"/>
                  </a:lnTo>
                  <a:lnTo>
                    <a:pt x="1343025" y="314325"/>
                  </a:lnTo>
                  <a:lnTo>
                    <a:pt x="1323975" y="238125"/>
                  </a:lnTo>
                  <a:close/>
                </a:path>
              </a:pathLst>
            </a:custGeom>
            <a:noFill/>
            <a:ln w="19050">
              <a:solidFill>
                <a:srgbClr val="0D24D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grpSp>
        <xdr:nvGrpSpPr>
          <xdr:cNvPr id="26" name="Group 25"/>
          <xdr:cNvGrpSpPr/>
        </xdr:nvGrpSpPr>
        <xdr:grpSpPr>
          <a:xfrm>
            <a:off x="2143125" y="99327740"/>
            <a:ext cx="2352235" cy="2937219"/>
            <a:chOff x="2136321" y="105716294"/>
            <a:chExt cx="2314815" cy="3154933"/>
          </a:xfrm>
        </xdr:grpSpPr>
        <xdr:sp macro="" textlink="">
          <xdr:nvSpPr>
            <xdr:cNvPr id="22" name="Freeform 21"/>
            <xdr:cNvSpPr/>
          </xdr:nvSpPr>
          <xdr:spPr>
            <a:xfrm>
              <a:off x="2136321" y="105716294"/>
              <a:ext cx="1603242" cy="240127"/>
            </a:xfrm>
            <a:custGeom>
              <a:avLst/>
              <a:gdLst>
                <a:gd name="connsiteX0" fmla="*/ 1613647 w 1613647"/>
                <a:gd name="connsiteY0" fmla="*/ 156883 h 235324"/>
                <a:gd name="connsiteX1" fmla="*/ 1580029 w 1613647"/>
                <a:gd name="connsiteY1" fmla="*/ 0 h 235324"/>
                <a:gd name="connsiteX2" fmla="*/ 1355911 w 1613647"/>
                <a:gd name="connsiteY2" fmla="*/ 44824 h 235324"/>
                <a:gd name="connsiteX3" fmla="*/ 11206 w 1613647"/>
                <a:gd name="connsiteY3" fmla="*/ 78442 h 235324"/>
                <a:gd name="connsiteX4" fmla="*/ 0 w 1613647"/>
                <a:gd name="connsiteY4" fmla="*/ 235324 h 235324"/>
                <a:gd name="connsiteX5" fmla="*/ 930088 w 1613647"/>
                <a:gd name="connsiteY5" fmla="*/ 224118 h 235324"/>
                <a:gd name="connsiteX6" fmla="*/ 1389529 w 1613647"/>
                <a:gd name="connsiteY6" fmla="*/ 112059 h 235324"/>
                <a:gd name="connsiteX7" fmla="*/ 1490382 w 1613647"/>
                <a:gd name="connsiteY7" fmla="*/ 179295 h 235324"/>
                <a:gd name="connsiteX8" fmla="*/ 1613647 w 1613647"/>
                <a:gd name="connsiteY8" fmla="*/ 156883 h 235324"/>
                <a:gd name="connsiteX0" fmla="*/ 1613647 w 1613647"/>
                <a:gd name="connsiteY0" fmla="*/ 156883 h 235324"/>
                <a:gd name="connsiteX1" fmla="*/ 1580029 w 1613647"/>
                <a:gd name="connsiteY1" fmla="*/ 0 h 235324"/>
                <a:gd name="connsiteX2" fmla="*/ 1355911 w 1613647"/>
                <a:gd name="connsiteY2" fmla="*/ 44824 h 235324"/>
                <a:gd name="connsiteX3" fmla="*/ 11206 w 1613647"/>
                <a:gd name="connsiteY3" fmla="*/ 78442 h 235324"/>
                <a:gd name="connsiteX4" fmla="*/ 0 w 1613647"/>
                <a:gd name="connsiteY4" fmla="*/ 235324 h 235324"/>
                <a:gd name="connsiteX5" fmla="*/ 918882 w 1613647"/>
                <a:gd name="connsiteY5" fmla="*/ 224118 h 235324"/>
                <a:gd name="connsiteX6" fmla="*/ 1389529 w 1613647"/>
                <a:gd name="connsiteY6" fmla="*/ 112059 h 235324"/>
                <a:gd name="connsiteX7" fmla="*/ 1490382 w 1613647"/>
                <a:gd name="connsiteY7" fmla="*/ 179295 h 235324"/>
                <a:gd name="connsiteX8" fmla="*/ 1613647 w 1613647"/>
                <a:gd name="connsiteY8" fmla="*/ 156883 h 2353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1613647" h="235324">
                  <a:moveTo>
                    <a:pt x="1613647" y="156883"/>
                  </a:moveTo>
                  <a:lnTo>
                    <a:pt x="1580029" y="0"/>
                  </a:lnTo>
                  <a:lnTo>
                    <a:pt x="1355911" y="44824"/>
                  </a:lnTo>
                  <a:lnTo>
                    <a:pt x="11206" y="78442"/>
                  </a:lnTo>
                  <a:lnTo>
                    <a:pt x="0" y="235324"/>
                  </a:lnTo>
                  <a:lnTo>
                    <a:pt x="918882" y="224118"/>
                  </a:lnTo>
                  <a:lnTo>
                    <a:pt x="1389529" y="112059"/>
                  </a:lnTo>
                  <a:lnTo>
                    <a:pt x="1490382" y="179295"/>
                  </a:lnTo>
                  <a:lnTo>
                    <a:pt x="1613647" y="156883"/>
                  </a:lnTo>
                  <a:close/>
                </a:path>
              </a:pathLst>
            </a:custGeom>
            <a:noFill/>
            <a:ln w="19050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3" name="Freeform 22"/>
            <xdr:cNvSpPr/>
          </xdr:nvSpPr>
          <xdr:spPr>
            <a:xfrm>
              <a:off x="3473823" y="106351029"/>
              <a:ext cx="977313" cy="2520198"/>
            </a:xfrm>
            <a:custGeom>
              <a:avLst/>
              <a:gdLst>
                <a:gd name="connsiteX0" fmla="*/ 986118 w 986118"/>
                <a:gd name="connsiteY0" fmla="*/ 145676 h 2342029"/>
                <a:gd name="connsiteX1" fmla="*/ 986118 w 986118"/>
                <a:gd name="connsiteY1" fmla="*/ 0 h 2342029"/>
                <a:gd name="connsiteX2" fmla="*/ 201706 w 986118"/>
                <a:gd name="connsiteY2" fmla="*/ 134470 h 2342029"/>
                <a:gd name="connsiteX3" fmla="*/ 324971 w 986118"/>
                <a:gd name="connsiteY3" fmla="*/ 818029 h 2342029"/>
                <a:gd name="connsiteX4" fmla="*/ 156883 w 986118"/>
                <a:gd name="connsiteY4" fmla="*/ 829235 h 2342029"/>
                <a:gd name="connsiteX5" fmla="*/ 145677 w 986118"/>
                <a:gd name="connsiteY5" fmla="*/ 941294 h 2342029"/>
                <a:gd name="connsiteX6" fmla="*/ 112059 w 986118"/>
                <a:gd name="connsiteY6" fmla="*/ 1143000 h 2342029"/>
                <a:gd name="connsiteX7" fmla="*/ 56030 w 986118"/>
                <a:gd name="connsiteY7" fmla="*/ 1344706 h 2342029"/>
                <a:gd name="connsiteX8" fmla="*/ 11206 w 986118"/>
                <a:gd name="connsiteY8" fmla="*/ 1613647 h 2342029"/>
                <a:gd name="connsiteX9" fmla="*/ 0 w 986118"/>
                <a:gd name="connsiteY9" fmla="*/ 1826559 h 2342029"/>
                <a:gd name="connsiteX10" fmla="*/ 0 w 986118"/>
                <a:gd name="connsiteY10" fmla="*/ 1871382 h 2342029"/>
                <a:gd name="connsiteX11" fmla="*/ 179294 w 986118"/>
                <a:gd name="connsiteY11" fmla="*/ 1826559 h 2342029"/>
                <a:gd name="connsiteX12" fmla="*/ 89647 w 986118"/>
                <a:gd name="connsiteY12" fmla="*/ 2117912 h 2342029"/>
                <a:gd name="connsiteX13" fmla="*/ 324971 w 986118"/>
                <a:gd name="connsiteY13" fmla="*/ 2185147 h 2342029"/>
                <a:gd name="connsiteX14" fmla="*/ 448236 w 986118"/>
                <a:gd name="connsiteY14" fmla="*/ 2319617 h 2342029"/>
                <a:gd name="connsiteX15" fmla="*/ 560294 w 986118"/>
                <a:gd name="connsiteY15" fmla="*/ 2342029 h 2342029"/>
                <a:gd name="connsiteX16" fmla="*/ 582706 w 986118"/>
                <a:gd name="connsiteY16" fmla="*/ 1961029 h 2342029"/>
                <a:gd name="connsiteX17" fmla="*/ 235324 w 986118"/>
                <a:gd name="connsiteY17" fmla="*/ 1613647 h 2342029"/>
                <a:gd name="connsiteX18" fmla="*/ 280147 w 986118"/>
                <a:gd name="connsiteY18" fmla="*/ 1389529 h 2342029"/>
                <a:gd name="connsiteX19" fmla="*/ 560294 w 986118"/>
                <a:gd name="connsiteY19" fmla="*/ 1467970 h 2342029"/>
                <a:gd name="connsiteX20" fmla="*/ 515471 w 986118"/>
                <a:gd name="connsiteY20" fmla="*/ 1210235 h 2342029"/>
                <a:gd name="connsiteX21" fmla="*/ 605118 w 986118"/>
                <a:gd name="connsiteY21" fmla="*/ 1143000 h 2342029"/>
                <a:gd name="connsiteX22" fmla="*/ 593912 w 986118"/>
                <a:gd name="connsiteY22" fmla="*/ 818029 h 2342029"/>
                <a:gd name="connsiteX23" fmla="*/ 504265 w 986118"/>
                <a:gd name="connsiteY23" fmla="*/ 347382 h 2342029"/>
                <a:gd name="connsiteX24" fmla="*/ 818030 w 986118"/>
                <a:gd name="connsiteY24" fmla="*/ 224117 h 2342029"/>
                <a:gd name="connsiteX25" fmla="*/ 986118 w 986118"/>
                <a:gd name="connsiteY25" fmla="*/ 145676 h 2342029"/>
                <a:gd name="connsiteX0" fmla="*/ 986118 w 986118"/>
                <a:gd name="connsiteY0" fmla="*/ 145676 h 2342029"/>
                <a:gd name="connsiteX1" fmla="*/ 986118 w 986118"/>
                <a:gd name="connsiteY1" fmla="*/ 0 h 2342029"/>
                <a:gd name="connsiteX2" fmla="*/ 201706 w 986118"/>
                <a:gd name="connsiteY2" fmla="*/ 134470 h 2342029"/>
                <a:gd name="connsiteX3" fmla="*/ 324971 w 986118"/>
                <a:gd name="connsiteY3" fmla="*/ 818029 h 2342029"/>
                <a:gd name="connsiteX4" fmla="*/ 156883 w 986118"/>
                <a:gd name="connsiteY4" fmla="*/ 829235 h 2342029"/>
                <a:gd name="connsiteX5" fmla="*/ 145677 w 986118"/>
                <a:gd name="connsiteY5" fmla="*/ 941294 h 2342029"/>
                <a:gd name="connsiteX6" fmla="*/ 112059 w 986118"/>
                <a:gd name="connsiteY6" fmla="*/ 1143000 h 2342029"/>
                <a:gd name="connsiteX7" fmla="*/ 56030 w 986118"/>
                <a:gd name="connsiteY7" fmla="*/ 1344706 h 2342029"/>
                <a:gd name="connsiteX8" fmla="*/ 11206 w 986118"/>
                <a:gd name="connsiteY8" fmla="*/ 1613647 h 2342029"/>
                <a:gd name="connsiteX9" fmla="*/ 0 w 986118"/>
                <a:gd name="connsiteY9" fmla="*/ 1826559 h 2342029"/>
                <a:gd name="connsiteX10" fmla="*/ 0 w 986118"/>
                <a:gd name="connsiteY10" fmla="*/ 1871382 h 2342029"/>
                <a:gd name="connsiteX11" fmla="*/ 179294 w 986118"/>
                <a:gd name="connsiteY11" fmla="*/ 1826559 h 2342029"/>
                <a:gd name="connsiteX12" fmla="*/ 89647 w 986118"/>
                <a:gd name="connsiteY12" fmla="*/ 2117912 h 2342029"/>
                <a:gd name="connsiteX13" fmla="*/ 324971 w 986118"/>
                <a:gd name="connsiteY13" fmla="*/ 2185147 h 2342029"/>
                <a:gd name="connsiteX14" fmla="*/ 448236 w 986118"/>
                <a:gd name="connsiteY14" fmla="*/ 2319617 h 2342029"/>
                <a:gd name="connsiteX15" fmla="*/ 560294 w 986118"/>
                <a:gd name="connsiteY15" fmla="*/ 2342029 h 2342029"/>
                <a:gd name="connsiteX16" fmla="*/ 627530 w 986118"/>
                <a:gd name="connsiteY16" fmla="*/ 1972235 h 2342029"/>
                <a:gd name="connsiteX17" fmla="*/ 235324 w 986118"/>
                <a:gd name="connsiteY17" fmla="*/ 1613647 h 2342029"/>
                <a:gd name="connsiteX18" fmla="*/ 280147 w 986118"/>
                <a:gd name="connsiteY18" fmla="*/ 1389529 h 2342029"/>
                <a:gd name="connsiteX19" fmla="*/ 560294 w 986118"/>
                <a:gd name="connsiteY19" fmla="*/ 1467970 h 2342029"/>
                <a:gd name="connsiteX20" fmla="*/ 515471 w 986118"/>
                <a:gd name="connsiteY20" fmla="*/ 1210235 h 2342029"/>
                <a:gd name="connsiteX21" fmla="*/ 605118 w 986118"/>
                <a:gd name="connsiteY21" fmla="*/ 1143000 h 2342029"/>
                <a:gd name="connsiteX22" fmla="*/ 593912 w 986118"/>
                <a:gd name="connsiteY22" fmla="*/ 818029 h 2342029"/>
                <a:gd name="connsiteX23" fmla="*/ 504265 w 986118"/>
                <a:gd name="connsiteY23" fmla="*/ 347382 h 2342029"/>
                <a:gd name="connsiteX24" fmla="*/ 818030 w 986118"/>
                <a:gd name="connsiteY24" fmla="*/ 224117 h 2342029"/>
                <a:gd name="connsiteX25" fmla="*/ 986118 w 986118"/>
                <a:gd name="connsiteY25" fmla="*/ 145676 h 2342029"/>
                <a:gd name="connsiteX0" fmla="*/ 986118 w 986118"/>
                <a:gd name="connsiteY0" fmla="*/ 145676 h 2342029"/>
                <a:gd name="connsiteX1" fmla="*/ 986118 w 986118"/>
                <a:gd name="connsiteY1" fmla="*/ 0 h 2342029"/>
                <a:gd name="connsiteX2" fmla="*/ 201706 w 986118"/>
                <a:gd name="connsiteY2" fmla="*/ 134470 h 2342029"/>
                <a:gd name="connsiteX3" fmla="*/ 324971 w 986118"/>
                <a:gd name="connsiteY3" fmla="*/ 818029 h 2342029"/>
                <a:gd name="connsiteX4" fmla="*/ 156883 w 986118"/>
                <a:gd name="connsiteY4" fmla="*/ 829235 h 2342029"/>
                <a:gd name="connsiteX5" fmla="*/ 145677 w 986118"/>
                <a:gd name="connsiteY5" fmla="*/ 941294 h 2342029"/>
                <a:gd name="connsiteX6" fmla="*/ 112059 w 986118"/>
                <a:gd name="connsiteY6" fmla="*/ 1143000 h 2342029"/>
                <a:gd name="connsiteX7" fmla="*/ 56030 w 986118"/>
                <a:gd name="connsiteY7" fmla="*/ 1344706 h 2342029"/>
                <a:gd name="connsiteX8" fmla="*/ 11206 w 986118"/>
                <a:gd name="connsiteY8" fmla="*/ 1613647 h 2342029"/>
                <a:gd name="connsiteX9" fmla="*/ 0 w 986118"/>
                <a:gd name="connsiteY9" fmla="*/ 1826559 h 2342029"/>
                <a:gd name="connsiteX10" fmla="*/ 0 w 986118"/>
                <a:gd name="connsiteY10" fmla="*/ 1871382 h 2342029"/>
                <a:gd name="connsiteX11" fmla="*/ 179294 w 986118"/>
                <a:gd name="connsiteY11" fmla="*/ 1826559 h 2342029"/>
                <a:gd name="connsiteX12" fmla="*/ 89647 w 986118"/>
                <a:gd name="connsiteY12" fmla="*/ 2117912 h 2342029"/>
                <a:gd name="connsiteX13" fmla="*/ 324971 w 986118"/>
                <a:gd name="connsiteY13" fmla="*/ 2185147 h 2342029"/>
                <a:gd name="connsiteX14" fmla="*/ 448236 w 986118"/>
                <a:gd name="connsiteY14" fmla="*/ 2319617 h 2342029"/>
                <a:gd name="connsiteX15" fmla="*/ 560294 w 986118"/>
                <a:gd name="connsiteY15" fmla="*/ 2342029 h 2342029"/>
                <a:gd name="connsiteX16" fmla="*/ 683560 w 986118"/>
                <a:gd name="connsiteY16" fmla="*/ 1994647 h 2342029"/>
                <a:gd name="connsiteX17" fmla="*/ 235324 w 986118"/>
                <a:gd name="connsiteY17" fmla="*/ 1613647 h 2342029"/>
                <a:gd name="connsiteX18" fmla="*/ 280147 w 986118"/>
                <a:gd name="connsiteY18" fmla="*/ 1389529 h 2342029"/>
                <a:gd name="connsiteX19" fmla="*/ 560294 w 986118"/>
                <a:gd name="connsiteY19" fmla="*/ 1467970 h 2342029"/>
                <a:gd name="connsiteX20" fmla="*/ 515471 w 986118"/>
                <a:gd name="connsiteY20" fmla="*/ 1210235 h 2342029"/>
                <a:gd name="connsiteX21" fmla="*/ 605118 w 986118"/>
                <a:gd name="connsiteY21" fmla="*/ 1143000 h 2342029"/>
                <a:gd name="connsiteX22" fmla="*/ 593912 w 986118"/>
                <a:gd name="connsiteY22" fmla="*/ 818029 h 2342029"/>
                <a:gd name="connsiteX23" fmla="*/ 504265 w 986118"/>
                <a:gd name="connsiteY23" fmla="*/ 347382 h 2342029"/>
                <a:gd name="connsiteX24" fmla="*/ 818030 w 986118"/>
                <a:gd name="connsiteY24" fmla="*/ 224117 h 2342029"/>
                <a:gd name="connsiteX25" fmla="*/ 986118 w 986118"/>
                <a:gd name="connsiteY25" fmla="*/ 145676 h 2342029"/>
                <a:gd name="connsiteX0" fmla="*/ 986118 w 986118"/>
                <a:gd name="connsiteY0" fmla="*/ 145676 h 2487706"/>
                <a:gd name="connsiteX1" fmla="*/ 986118 w 986118"/>
                <a:gd name="connsiteY1" fmla="*/ 0 h 2487706"/>
                <a:gd name="connsiteX2" fmla="*/ 201706 w 986118"/>
                <a:gd name="connsiteY2" fmla="*/ 134470 h 2487706"/>
                <a:gd name="connsiteX3" fmla="*/ 324971 w 986118"/>
                <a:gd name="connsiteY3" fmla="*/ 818029 h 2487706"/>
                <a:gd name="connsiteX4" fmla="*/ 156883 w 986118"/>
                <a:gd name="connsiteY4" fmla="*/ 829235 h 2487706"/>
                <a:gd name="connsiteX5" fmla="*/ 145677 w 986118"/>
                <a:gd name="connsiteY5" fmla="*/ 941294 h 2487706"/>
                <a:gd name="connsiteX6" fmla="*/ 112059 w 986118"/>
                <a:gd name="connsiteY6" fmla="*/ 1143000 h 2487706"/>
                <a:gd name="connsiteX7" fmla="*/ 56030 w 986118"/>
                <a:gd name="connsiteY7" fmla="*/ 1344706 h 2487706"/>
                <a:gd name="connsiteX8" fmla="*/ 11206 w 986118"/>
                <a:gd name="connsiteY8" fmla="*/ 1613647 h 2487706"/>
                <a:gd name="connsiteX9" fmla="*/ 0 w 986118"/>
                <a:gd name="connsiteY9" fmla="*/ 1826559 h 2487706"/>
                <a:gd name="connsiteX10" fmla="*/ 0 w 986118"/>
                <a:gd name="connsiteY10" fmla="*/ 1871382 h 2487706"/>
                <a:gd name="connsiteX11" fmla="*/ 179294 w 986118"/>
                <a:gd name="connsiteY11" fmla="*/ 1826559 h 2487706"/>
                <a:gd name="connsiteX12" fmla="*/ 89647 w 986118"/>
                <a:gd name="connsiteY12" fmla="*/ 2117912 h 2487706"/>
                <a:gd name="connsiteX13" fmla="*/ 324971 w 986118"/>
                <a:gd name="connsiteY13" fmla="*/ 2185147 h 2487706"/>
                <a:gd name="connsiteX14" fmla="*/ 448236 w 986118"/>
                <a:gd name="connsiteY14" fmla="*/ 2319617 h 2487706"/>
                <a:gd name="connsiteX15" fmla="*/ 717177 w 986118"/>
                <a:gd name="connsiteY15" fmla="*/ 2487706 h 2487706"/>
                <a:gd name="connsiteX16" fmla="*/ 683560 w 986118"/>
                <a:gd name="connsiteY16" fmla="*/ 1994647 h 2487706"/>
                <a:gd name="connsiteX17" fmla="*/ 235324 w 986118"/>
                <a:gd name="connsiteY17" fmla="*/ 1613647 h 2487706"/>
                <a:gd name="connsiteX18" fmla="*/ 280147 w 986118"/>
                <a:gd name="connsiteY18" fmla="*/ 1389529 h 2487706"/>
                <a:gd name="connsiteX19" fmla="*/ 560294 w 986118"/>
                <a:gd name="connsiteY19" fmla="*/ 1467970 h 2487706"/>
                <a:gd name="connsiteX20" fmla="*/ 515471 w 986118"/>
                <a:gd name="connsiteY20" fmla="*/ 1210235 h 2487706"/>
                <a:gd name="connsiteX21" fmla="*/ 605118 w 986118"/>
                <a:gd name="connsiteY21" fmla="*/ 1143000 h 2487706"/>
                <a:gd name="connsiteX22" fmla="*/ 593912 w 986118"/>
                <a:gd name="connsiteY22" fmla="*/ 818029 h 2487706"/>
                <a:gd name="connsiteX23" fmla="*/ 504265 w 986118"/>
                <a:gd name="connsiteY23" fmla="*/ 347382 h 2487706"/>
                <a:gd name="connsiteX24" fmla="*/ 818030 w 986118"/>
                <a:gd name="connsiteY24" fmla="*/ 224117 h 2487706"/>
                <a:gd name="connsiteX25" fmla="*/ 986118 w 986118"/>
                <a:gd name="connsiteY25" fmla="*/ 145676 h 2487706"/>
                <a:gd name="connsiteX0" fmla="*/ 986118 w 986118"/>
                <a:gd name="connsiteY0" fmla="*/ 145676 h 2487706"/>
                <a:gd name="connsiteX1" fmla="*/ 986118 w 986118"/>
                <a:gd name="connsiteY1" fmla="*/ 0 h 2487706"/>
                <a:gd name="connsiteX2" fmla="*/ 201706 w 986118"/>
                <a:gd name="connsiteY2" fmla="*/ 134470 h 2487706"/>
                <a:gd name="connsiteX3" fmla="*/ 324971 w 986118"/>
                <a:gd name="connsiteY3" fmla="*/ 818029 h 2487706"/>
                <a:gd name="connsiteX4" fmla="*/ 156883 w 986118"/>
                <a:gd name="connsiteY4" fmla="*/ 829235 h 2487706"/>
                <a:gd name="connsiteX5" fmla="*/ 145677 w 986118"/>
                <a:gd name="connsiteY5" fmla="*/ 941294 h 2487706"/>
                <a:gd name="connsiteX6" fmla="*/ 112059 w 986118"/>
                <a:gd name="connsiteY6" fmla="*/ 1143000 h 2487706"/>
                <a:gd name="connsiteX7" fmla="*/ 56030 w 986118"/>
                <a:gd name="connsiteY7" fmla="*/ 1344706 h 2487706"/>
                <a:gd name="connsiteX8" fmla="*/ 11206 w 986118"/>
                <a:gd name="connsiteY8" fmla="*/ 1613647 h 2487706"/>
                <a:gd name="connsiteX9" fmla="*/ 0 w 986118"/>
                <a:gd name="connsiteY9" fmla="*/ 1826559 h 2487706"/>
                <a:gd name="connsiteX10" fmla="*/ 0 w 986118"/>
                <a:gd name="connsiteY10" fmla="*/ 1871382 h 2487706"/>
                <a:gd name="connsiteX11" fmla="*/ 179294 w 986118"/>
                <a:gd name="connsiteY11" fmla="*/ 1826559 h 2487706"/>
                <a:gd name="connsiteX12" fmla="*/ 89647 w 986118"/>
                <a:gd name="connsiteY12" fmla="*/ 2117912 h 2487706"/>
                <a:gd name="connsiteX13" fmla="*/ 324971 w 986118"/>
                <a:gd name="connsiteY13" fmla="*/ 2185147 h 2487706"/>
                <a:gd name="connsiteX14" fmla="*/ 448236 w 986118"/>
                <a:gd name="connsiteY14" fmla="*/ 2319617 h 2487706"/>
                <a:gd name="connsiteX15" fmla="*/ 717177 w 986118"/>
                <a:gd name="connsiteY15" fmla="*/ 2487706 h 2487706"/>
                <a:gd name="connsiteX16" fmla="*/ 683560 w 986118"/>
                <a:gd name="connsiteY16" fmla="*/ 1994647 h 2487706"/>
                <a:gd name="connsiteX17" fmla="*/ 235324 w 986118"/>
                <a:gd name="connsiteY17" fmla="*/ 1613647 h 2487706"/>
                <a:gd name="connsiteX18" fmla="*/ 280147 w 986118"/>
                <a:gd name="connsiteY18" fmla="*/ 1389529 h 2487706"/>
                <a:gd name="connsiteX19" fmla="*/ 560294 w 986118"/>
                <a:gd name="connsiteY19" fmla="*/ 1467970 h 2487706"/>
                <a:gd name="connsiteX20" fmla="*/ 515471 w 986118"/>
                <a:gd name="connsiteY20" fmla="*/ 1210235 h 2487706"/>
                <a:gd name="connsiteX21" fmla="*/ 605118 w 986118"/>
                <a:gd name="connsiteY21" fmla="*/ 1143000 h 2487706"/>
                <a:gd name="connsiteX22" fmla="*/ 593912 w 986118"/>
                <a:gd name="connsiteY22" fmla="*/ 818029 h 2487706"/>
                <a:gd name="connsiteX23" fmla="*/ 504265 w 986118"/>
                <a:gd name="connsiteY23" fmla="*/ 347382 h 2487706"/>
                <a:gd name="connsiteX24" fmla="*/ 818030 w 986118"/>
                <a:gd name="connsiteY24" fmla="*/ 224117 h 2487706"/>
                <a:gd name="connsiteX25" fmla="*/ 986118 w 986118"/>
                <a:gd name="connsiteY25" fmla="*/ 145676 h 2487706"/>
                <a:gd name="connsiteX0" fmla="*/ 986118 w 986118"/>
                <a:gd name="connsiteY0" fmla="*/ 145676 h 2487706"/>
                <a:gd name="connsiteX1" fmla="*/ 986118 w 986118"/>
                <a:gd name="connsiteY1" fmla="*/ 0 h 2487706"/>
                <a:gd name="connsiteX2" fmla="*/ 201706 w 986118"/>
                <a:gd name="connsiteY2" fmla="*/ 134470 h 2487706"/>
                <a:gd name="connsiteX3" fmla="*/ 324971 w 986118"/>
                <a:gd name="connsiteY3" fmla="*/ 818029 h 2487706"/>
                <a:gd name="connsiteX4" fmla="*/ 156883 w 986118"/>
                <a:gd name="connsiteY4" fmla="*/ 829235 h 2487706"/>
                <a:gd name="connsiteX5" fmla="*/ 145677 w 986118"/>
                <a:gd name="connsiteY5" fmla="*/ 941294 h 2487706"/>
                <a:gd name="connsiteX6" fmla="*/ 112059 w 986118"/>
                <a:gd name="connsiteY6" fmla="*/ 1143000 h 2487706"/>
                <a:gd name="connsiteX7" fmla="*/ 56030 w 986118"/>
                <a:gd name="connsiteY7" fmla="*/ 1344706 h 2487706"/>
                <a:gd name="connsiteX8" fmla="*/ 11206 w 986118"/>
                <a:gd name="connsiteY8" fmla="*/ 1613647 h 2487706"/>
                <a:gd name="connsiteX9" fmla="*/ 0 w 986118"/>
                <a:gd name="connsiteY9" fmla="*/ 1826559 h 2487706"/>
                <a:gd name="connsiteX10" fmla="*/ 0 w 986118"/>
                <a:gd name="connsiteY10" fmla="*/ 1871382 h 2487706"/>
                <a:gd name="connsiteX11" fmla="*/ 179294 w 986118"/>
                <a:gd name="connsiteY11" fmla="*/ 1826559 h 2487706"/>
                <a:gd name="connsiteX12" fmla="*/ 89647 w 986118"/>
                <a:gd name="connsiteY12" fmla="*/ 2117912 h 2487706"/>
                <a:gd name="connsiteX13" fmla="*/ 324971 w 986118"/>
                <a:gd name="connsiteY13" fmla="*/ 2185147 h 2487706"/>
                <a:gd name="connsiteX14" fmla="*/ 448236 w 986118"/>
                <a:gd name="connsiteY14" fmla="*/ 2319617 h 2487706"/>
                <a:gd name="connsiteX15" fmla="*/ 717177 w 986118"/>
                <a:gd name="connsiteY15" fmla="*/ 2487706 h 2487706"/>
                <a:gd name="connsiteX16" fmla="*/ 784412 w 986118"/>
                <a:gd name="connsiteY16" fmla="*/ 2319616 h 2487706"/>
                <a:gd name="connsiteX17" fmla="*/ 683560 w 986118"/>
                <a:gd name="connsiteY17" fmla="*/ 1994647 h 2487706"/>
                <a:gd name="connsiteX18" fmla="*/ 235324 w 986118"/>
                <a:gd name="connsiteY18" fmla="*/ 1613647 h 2487706"/>
                <a:gd name="connsiteX19" fmla="*/ 280147 w 986118"/>
                <a:gd name="connsiteY19" fmla="*/ 1389529 h 2487706"/>
                <a:gd name="connsiteX20" fmla="*/ 560294 w 986118"/>
                <a:gd name="connsiteY20" fmla="*/ 1467970 h 2487706"/>
                <a:gd name="connsiteX21" fmla="*/ 515471 w 986118"/>
                <a:gd name="connsiteY21" fmla="*/ 1210235 h 2487706"/>
                <a:gd name="connsiteX22" fmla="*/ 605118 w 986118"/>
                <a:gd name="connsiteY22" fmla="*/ 1143000 h 2487706"/>
                <a:gd name="connsiteX23" fmla="*/ 593912 w 986118"/>
                <a:gd name="connsiteY23" fmla="*/ 818029 h 2487706"/>
                <a:gd name="connsiteX24" fmla="*/ 504265 w 986118"/>
                <a:gd name="connsiteY24" fmla="*/ 347382 h 2487706"/>
                <a:gd name="connsiteX25" fmla="*/ 818030 w 986118"/>
                <a:gd name="connsiteY25" fmla="*/ 224117 h 2487706"/>
                <a:gd name="connsiteX26" fmla="*/ 986118 w 986118"/>
                <a:gd name="connsiteY26" fmla="*/ 145676 h 2487706"/>
                <a:gd name="connsiteX0" fmla="*/ 986118 w 986118"/>
                <a:gd name="connsiteY0" fmla="*/ 145676 h 2487706"/>
                <a:gd name="connsiteX1" fmla="*/ 986118 w 986118"/>
                <a:gd name="connsiteY1" fmla="*/ 0 h 2487706"/>
                <a:gd name="connsiteX2" fmla="*/ 201706 w 986118"/>
                <a:gd name="connsiteY2" fmla="*/ 134470 h 2487706"/>
                <a:gd name="connsiteX3" fmla="*/ 324971 w 986118"/>
                <a:gd name="connsiteY3" fmla="*/ 818029 h 2487706"/>
                <a:gd name="connsiteX4" fmla="*/ 156883 w 986118"/>
                <a:gd name="connsiteY4" fmla="*/ 829235 h 2487706"/>
                <a:gd name="connsiteX5" fmla="*/ 145677 w 986118"/>
                <a:gd name="connsiteY5" fmla="*/ 941294 h 2487706"/>
                <a:gd name="connsiteX6" fmla="*/ 112059 w 986118"/>
                <a:gd name="connsiteY6" fmla="*/ 1143000 h 2487706"/>
                <a:gd name="connsiteX7" fmla="*/ 56030 w 986118"/>
                <a:gd name="connsiteY7" fmla="*/ 1344706 h 2487706"/>
                <a:gd name="connsiteX8" fmla="*/ 11206 w 986118"/>
                <a:gd name="connsiteY8" fmla="*/ 1613647 h 2487706"/>
                <a:gd name="connsiteX9" fmla="*/ 0 w 986118"/>
                <a:gd name="connsiteY9" fmla="*/ 1826559 h 2487706"/>
                <a:gd name="connsiteX10" fmla="*/ 0 w 986118"/>
                <a:gd name="connsiteY10" fmla="*/ 1871382 h 2487706"/>
                <a:gd name="connsiteX11" fmla="*/ 179294 w 986118"/>
                <a:gd name="connsiteY11" fmla="*/ 1826559 h 2487706"/>
                <a:gd name="connsiteX12" fmla="*/ 89647 w 986118"/>
                <a:gd name="connsiteY12" fmla="*/ 2117912 h 2487706"/>
                <a:gd name="connsiteX13" fmla="*/ 324971 w 986118"/>
                <a:gd name="connsiteY13" fmla="*/ 2185147 h 2487706"/>
                <a:gd name="connsiteX14" fmla="*/ 448236 w 986118"/>
                <a:gd name="connsiteY14" fmla="*/ 2319617 h 2487706"/>
                <a:gd name="connsiteX15" fmla="*/ 717177 w 986118"/>
                <a:gd name="connsiteY15" fmla="*/ 2487706 h 2487706"/>
                <a:gd name="connsiteX16" fmla="*/ 784412 w 986118"/>
                <a:gd name="connsiteY16" fmla="*/ 2319616 h 2487706"/>
                <a:gd name="connsiteX17" fmla="*/ 683560 w 986118"/>
                <a:gd name="connsiteY17" fmla="*/ 1994647 h 2487706"/>
                <a:gd name="connsiteX18" fmla="*/ 235324 w 986118"/>
                <a:gd name="connsiteY18" fmla="*/ 1613647 h 2487706"/>
                <a:gd name="connsiteX19" fmla="*/ 280147 w 986118"/>
                <a:gd name="connsiteY19" fmla="*/ 1389529 h 2487706"/>
                <a:gd name="connsiteX20" fmla="*/ 560294 w 986118"/>
                <a:gd name="connsiteY20" fmla="*/ 1467970 h 2487706"/>
                <a:gd name="connsiteX21" fmla="*/ 515471 w 986118"/>
                <a:gd name="connsiteY21" fmla="*/ 1210235 h 2487706"/>
                <a:gd name="connsiteX22" fmla="*/ 605118 w 986118"/>
                <a:gd name="connsiteY22" fmla="*/ 1143000 h 2487706"/>
                <a:gd name="connsiteX23" fmla="*/ 593912 w 986118"/>
                <a:gd name="connsiteY23" fmla="*/ 818029 h 2487706"/>
                <a:gd name="connsiteX24" fmla="*/ 504265 w 986118"/>
                <a:gd name="connsiteY24" fmla="*/ 347382 h 2487706"/>
                <a:gd name="connsiteX25" fmla="*/ 818030 w 986118"/>
                <a:gd name="connsiteY25" fmla="*/ 224117 h 2487706"/>
                <a:gd name="connsiteX26" fmla="*/ 986118 w 986118"/>
                <a:gd name="connsiteY26" fmla="*/ 145676 h 2487706"/>
                <a:gd name="connsiteX0" fmla="*/ 986118 w 986118"/>
                <a:gd name="connsiteY0" fmla="*/ 145676 h 2487706"/>
                <a:gd name="connsiteX1" fmla="*/ 986118 w 986118"/>
                <a:gd name="connsiteY1" fmla="*/ 0 h 2487706"/>
                <a:gd name="connsiteX2" fmla="*/ 201706 w 986118"/>
                <a:gd name="connsiteY2" fmla="*/ 134470 h 2487706"/>
                <a:gd name="connsiteX3" fmla="*/ 324971 w 986118"/>
                <a:gd name="connsiteY3" fmla="*/ 818029 h 2487706"/>
                <a:gd name="connsiteX4" fmla="*/ 156883 w 986118"/>
                <a:gd name="connsiteY4" fmla="*/ 829235 h 2487706"/>
                <a:gd name="connsiteX5" fmla="*/ 145677 w 986118"/>
                <a:gd name="connsiteY5" fmla="*/ 941294 h 2487706"/>
                <a:gd name="connsiteX6" fmla="*/ 112059 w 986118"/>
                <a:gd name="connsiteY6" fmla="*/ 1143000 h 2487706"/>
                <a:gd name="connsiteX7" fmla="*/ 56030 w 986118"/>
                <a:gd name="connsiteY7" fmla="*/ 1344706 h 2487706"/>
                <a:gd name="connsiteX8" fmla="*/ 11206 w 986118"/>
                <a:gd name="connsiteY8" fmla="*/ 1613647 h 2487706"/>
                <a:gd name="connsiteX9" fmla="*/ 0 w 986118"/>
                <a:gd name="connsiteY9" fmla="*/ 1826559 h 2487706"/>
                <a:gd name="connsiteX10" fmla="*/ 0 w 986118"/>
                <a:gd name="connsiteY10" fmla="*/ 1871382 h 2487706"/>
                <a:gd name="connsiteX11" fmla="*/ 179294 w 986118"/>
                <a:gd name="connsiteY11" fmla="*/ 1826559 h 2487706"/>
                <a:gd name="connsiteX12" fmla="*/ 89647 w 986118"/>
                <a:gd name="connsiteY12" fmla="*/ 2117912 h 2487706"/>
                <a:gd name="connsiteX13" fmla="*/ 324971 w 986118"/>
                <a:gd name="connsiteY13" fmla="*/ 2185147 h 2487706"/>
                <a:gd name="connsiteX14" fmla="*/ 448236 w 986118"/>
                <a:gd name="connsiteY14" fmla="*/ 2319617 h 2487706"/>
                <a:gd name="connsiteX15" fmla="*/ 717177 w 986118"/>
                <a:gd name="connsiteY15" fmla="*/ 2487706 h 2487706"/>
                <a:gd name="connsiteX16" fmla="*/ 784412 w 986118"/>
                <a:gd name="connsiteY16" fmla="*/ 2319616 h 2487706"/>
                <a:gd name="connsiteX17" fmla="*/ 694765 w 986118"/>
                <a:gd name="connsiteY17" fmla="*/ 2151528 h 2487706"/>
                <a:gd name="connsiteX18" fmla="*/ 683560 w 986118"/>
                <a:gd name="connsiteY18" fmla="*/ 1994647 h 2487706"/>
                <a:gd name="connsiteX19" fmla="*/ 235324 w 986118"/>
                <a:gd name="connsiteY19" fmla="*/ 1613647 h 2487706"/>
                <a:gd name="connsiteX20" fmla="*/ 280147 w 986118"/>
                <a:gd name="connsiteY20" fmla="*/ 1389529 h 2487706"/>
                <a:gd name="connsiteX21" fmla="*/ 560294 w 986118"/>
                <a:gd name="connsiteY21" fmla="*/ 1467970 h 2487706"/>
                <a:gd name="connsiteX22" fmla="*/ 515471 w 986118"/>
                <a:gd name="connsiteY22" fmla="*/ 1210235 h 2487706"/>
                <a:gd name="connsiteX23" fmla="*/ 605118 w 986118"/>
                <a:gd name="connsiteY23" fmla="*/ 1143000 h 2487706"/>
                <a:gd name="connsiteX24" fmla="*/ 593912 w 986118"/>
                <a:gd name="connsiteY24" fmla="*/ 818029 h 2487706"/>
                <a:gd name="connsiteX25" fmla="*/ 504265 w 986118"/>
                <a:gd name="connsiteY25" fmla="*/ 347382 h 2487706"/>
                <a:gd name="connsiteX26" fmla="*/ 818030 w 986118"/>
                <a:gd name="connsiteY26" fmla="*/ 224117 h 2487706"/>
                <a:gd name="connsiteX27" fmla="*/ 986118 w 986118"/>
                <a:gd name="connsiteY27" fmla="*/ 145676 h 2487706"/>
                <a:gd name="connsiteX0" fmla="*/ 986118 w 986118"/>
                <a:gd name="connsiteY0" fmla="*/ 145676 h 2487706"/>
                <a:gd name="connsiteX1" fmla="*/ 986118 w 986118"/>
                <a:gd name="connsiteY1" fmla="*/ 0 h 2487706"/>
                <a:gd name="connsiteX2" fmla="*/ 201706 w 986118"/>
                <a:gd name="connsiteY2" fmla="*/ 134470 h 2487706"/>
                <a:gd name="connsiteX3" fmla="*/ 324971 w 986118"/>
                <a:gd name="connsiteY3" fmla="*/ 818029 h 2487706"/>
                <a:gd name="connsiteX4" fmla="*/ 156883 w 986118"/>
                <a:gd name="connsiteY4" fmla="*/ 829235 h 2487706"/>
                <a:gd name="connsiteX5" fmla="*/ 145677 w 986118"/>
                <a:gd name="connsiteY5" fmla="*/ 941294 h 2487706"/>
                <a:gd name="connsiteX6" fmla="*/ 112059 w 986118"/>
                <a:gd name="connsiteY6" fmla="*/ 1143000 h 2487706"/>
                <a:gd name="connsiteX7" fmla="*/ 56030 w 986118"/>
                <a:gd name="connsiteY7" fmla="*/ 1344706 h 2487706"/>
                <a:gd name="connsiteX8" fmla="*/ 11206 w 986118"/>
                <a:gd name="connsiteY8" fmla="*/ 1613647 h 2487706"/>
                <a:gd name="connsiteX9" fmla="*/ 0 w 986118"/>
                <a:gd name="connsiteY9" fmla="*/ 1826559 h 2487706"/>
                <a:gd name="connsiteX10" fmla="*/ 0 w 986118"/>
                <a:gd name="connsiteY10" fmla="*/ 1871382 h 2487706"/>
                <a:gd name="connsiteX11" fmla="*/ 179294 w 986118"/>
                <a:gd name="connsiteY11" fmla="*/ 1826559 h 2487706"/>
                <a:gd name="connsiteX12" fmla="*/ 89647 w 986118"/>
                <a:gd name="connsiteY12" fmla="*/ 2117912 h 2487706"/>
                <a:gd name="connsiteX13" fmla="*/ 324971 w 986118"/>
                <a:gd name="connsiteY13" fmla="*/ 2185147 h 2487706"/>
                <a:gd name="connsiteX14" fmla="*/ 448236 w 986118"/>
                <a:gd name="connsiteY14" fmla="*/ 2319617 h 2487706"/>
                <a:gd name="connsiteX15" fmla="*/ 717177 w 986118"/>
                <a:gd name="connsiteY15" fmla="*/ 2487706 h 2487706"/>
                <a:gd name="connsiteX16" fmla="*/ 885265 w 986118"/>
                <a:gd name="connsiteY16" fmla="*/ 2319616 h 2487706"/>
                <a:gd name="connsiteX17" fmla="*/ 694765 w 986118"/>
                <a:gd name="connsiteY17" fmla="*/ 2151528 h 2487706"/>
                <a:gd name="connsiteX18" fmla="*/ 683560 w 986118"/>
                <a:gd name="connsiteY18" fmla="*/ 1994647 h 2487706"/>
                <a:gd name="connsiteX19" fmla="*/ 235324 w 986118"/>
                <a:gd name="connsiteY19" fmla="*/ 1613647 h 2487706"/>
                <a:gd name="connsiteX20" fmla="*/ 280147 w 986118"/>
                <a:gd name="connsiteY20" fmla="*/ 1389529 h 2487706"/>
                <a:gd name="connsiteX21" fmla="*/ 560294 w 986118"/>
                <a:gd name="connsiteY21" fmla="*/ 1467970 h 2487706"/>
                <a:gd name="connsiteX22" fmla="*/ 515471 w 986118"/>
                <a:gd name="connsiteY22" fmla="*/ 1210235 h 2487706"/>
                <a:gd name="connsiteX23" fmla="*/ 605118 w 986118"/>
                <a:gd name="connsiteY23" fmla="*/ 1143000 h 2487706"/>
                <a:gd name="connsiteX24" fmla="*/ 593912 w 986118"/>
                <a:gd name="connsiteY24" fmla="*/ 818029 h 2487706"/>
                <a:gd name="connsiteX25" fmla="*/ 504265 w 986118"/>
                <a:gd name="connsiteY25" fmla="*/ 347382 h 2487706"/>
                <a:gd name="connsiteX26" fmla="*/ 818030 w 986118"/>
                <a:gd name="connsiteY26" fmla="*/ 224117 h 2487706"/>
                <a:gd name="connsiteX27" fmla="*/ 986118 w 986118"/>
                <a:gd name="connsiteY27" fmla="*/ 145676 h 2487706"/>
                <a:gd name="connsiteX0" fmla="*/ 986118 w 986118"/>
                <a:gd name="connsiteY0" fmla="*/ 145676 h 2491383"/>
                <a:gd name="connsiteX1" fmla="*/ 986118 w 986118"/>
                <a:gd name="connsiteY1" fmla="*/ 0 h 2491383"/>
                <a:gd name="connsiteX2" fmla="*/ 201706 w 986118"/>
                <a:gd name="connsiteY2" fmla="*/ 134470 h 2491383"/>
                <a:gd name="connsiteX3" fmla="*/ 324971 w 986118"/>
                <a:gd name="connsiteY3" fmla="*/ 818029 h 2491383"/>
                <a:gd name="connsiteX4" fmla="*/ 156883 w 986118"/>
                <a:gd name="connsiteY4" fmla="*/ 829235 h 2491383"/>
                <a:gd name="connsiteX5" fmla="*/ 145677 w 986118"/>
                <a:gd name="connsiteY5" fmla="*/ 941294 h 2491383"/>
                <a:gd name="connsiteX6" fmla="*/ 112059 w 986118"/>
                <a:gd name="connsiteY6" fmla="*/ 1143000 h 2491383"/>
                <a:gd name="connsiteX7" fmla="*/ 56030 w 986118"/>
                <a:gd name="connsiteY7" fmla="*/ 1344706 h 2491383"/>
                <a:gd name="connsiteX8" fmla="*/ 11206 w 986118"/>
                <a:gd name="connsiteY8" fmla="*/ 1613647 h 2491383"/>
                <a:gd name="connsiteX9" fmla="*/ 0 w 986118"/>
                <a:gd name="connsiteY9" fmla="*/ 1826559 h 2491383"/>
                <a:gd name="connsiteX10" fmla="*/ 0 w 986118"/>
                <a:gd name="connsiteY10" fmla="*/ 1871382 h 2491383"/>
                <a:gd name="connsiteX11" fmla="*/ 179294 w 986118"/>
                <a:gd name="connsiteY11" fmla="*/ 1826559 h 2491383"/>
                <a:gd name="connsiteX12" fmla="*/ 89647 w 986118"/>
                <a:gd name="connsiteY12" fmla="*/ 2117912 h 2491383"/>
                <a:gd name="connsiteX13" fmla="*/ 324971 w 986118"/>
                <a:gd name="connsiteY13" fmla="*/ 2185147 h 2491383"/>
                <a:gd name="connsiteX14" fmla="*/ 448236 w 986118"/>
                <a:gd name="connsiteY14" fmla="*/ 2319617 h 2491383"/>
                <a:gd name="connsiteX15" fmla="*/ 717177 w 986118"/>
                <a:gd name="connsiteY15" fmla="*/ 2487706 h 2491383"/>
                <a:gd name="connsiteX16" fmla="*/ 762000 w 986118"/>
                <a:gd name="connsiteY16" fmla="*/ 2409264 h 2491383"/>
                <a:gd name="connsiteX17" fmla="*/ 885265 w 986118"/>
                <a:gd name="connsiteY17" fmla="*/ 2319616 h 2491383"/>
                <a:gd name="connsiteX18" fmla="*/ 694765 w 986118"/>
                <a:gd name="connsiteY18" fmla="*/ 2151528 h 2491383"/>
                <a:gd name="connsiteX19" fmla="*/ 683560 w 986118"/>
                <a:gd name="connsiteY19" fmla="*/ 1994647 h 2491383"/>
                <a:gd name="connsiteX20" fmla="*/ 235324 w 986118"/>
                <a:gd name="connsiteY20" fmla="*/ 1613647 h 2491383"/>
                <a:gd name="connsiteX21" fmla="*/ 280147 w 986118"/>
                <a:gd name="connsiteY21" fmla="*/ 1389529 h 2491383"/>
                <a:gd name="connsiteX22" fmla="*/ 560294 w 986118"/>
                <a:gd name="connsiteY22" fmla="*/ 1467970 h 2491383"/>
                <a:gd name="connsiteX23" fmla="*/ 515471 w 986118"/>
                <a:gd name="connsiteY23" fmla="*/ 1210235 h 2491383"/>
                <a:gd name="connsiteX24" fmla="*/ 605118 w 986118"/>
                <a:gd name="connsiteY24" fmla="*/ 1143000 h 2491383"/>
                <a:gd name="connsiteX25" fmla="*/ 593912 w 986118"/>
                <a:gd name="connsiteY25" fmla="*/ 818029 h 2491383"/>
                <a:gd name="connsiteX26" fmla="*/ 504265 w 986118"/>
                <a:gd name="connsiteY26" fmla="*/ 347382 h 2491383"/>
                <a:gd name="connsiteX27" fmla="*/ 818030 w 986118"/>
                <a:gd name="connsiteY27" fmla="*/ 224117 h 2491383"/>
                <a:gd name="connsiteX28" fmla="*/ 986118 w 986118"/>
                <a:gd name="connsiteY28" fmla="*/ 145676 h 2491383"/>
                <a:gd name="connsiteX0" fmla="*/ 986118 w 986118"/>
                <a:gd name="connsiteY0" fmla="*/ 145676 h 2491383"/>
                <a:gd name="connsiteX1" fmla="*/ 986118 w 986118"/>
                <a:gd name="connsiteY1" fmla="*/ 0 h 2491383"/>
                <a:gd name="connsiteX2" fmla="*/ 201706 w 986118"/>
                <a:gd name="connsiteY2" fmla="*/ 134470 h 2491383"/>
                <a:gd name="connsiteX3" fmla="*/ 324971 w 986118"/>
                <a:gd name="connsiteY3" fmla="*/ 818029 h 2491383"/>
                <a:gd name="connsiteX4" fmla="*/ 156883 w 986118"/>
                <a:gd name="connsiteY4" fmla="*/ 829235 h 2491383"/>
                <a:gd name="connsiteX5" fmla="*/ 145677 w 986118"/>
                <a:gd name="connsiteY5" fmla="*/ 941294 h 2491383"/>
                <a:gd name="connsiteX6" fmla="*/ 112059 w 986118"/>
                <a:gd name="connsiteY6" fmla="*/ 1143000 h 2491383"/>
                <a:gd name="connsiteX7" fmla="*/ 56030 w 986118"/>
                <a:gd name="connsiteY7" fmla="*/ 1344706 h 2491383"/>
                <a:gd name="connsiteX8" fmla="*/ 11206 w 986118"/>
                <a:gd name="connsiteY8" fmla="*/ 1613647 h 2491383"/>
                <a:gd name="connsiteX9" fmla="*/ 0 w 986118"/>
                <a:gd name="connsiteY9" fmla="*/ 1826559 h 2491383"/>
                <a:gd name="connsiteX10" fmla="*/ 0 w 986118"/>
                <a:gd name="connsiteY10" fmla="*/ 1871382 h 2491383"/>
                <a:gd name="connsiteX11" fmla="*/ 179294 w 986118"/>
                <a:gd name="connsiteY11" fmla="*/ 1826559 h 2491383"/>
                <a:gd name="connsiteX12" fmla="*/ 89647 w 986118"/>
                <a:gd name="connsiteY12" fmla="*/ 2117912 h 2491383"/>
                <a:gd name="connsiteX13" fmla="*/ 324971 w 986118"/>
                <a:gd name="connsiteY13" fmla="*/ 2185147 h 2491383"/>
                <a:gd name="connsiteX14" fmla="*/ 448236 w 986118"/>
                <a:gd name="connsiteY14" fmla="*/ 2319617 h 2491383"/>
                <a:gd name="connsiteX15" fmla="*/ 717177 w 986118"/>
                <a:gd name="connsiteY15" fmla="*/ 2487706 h 2491383"/>
                <a:gd name="connsiteX16" fmla="*/ 762000 w 986118"/>
                <a:gd name="connsiteY16" fmla="*/ 2409264 h 2491383"/>
                <a:gd name="connsiteX17" fmla="*/ 885265 w 986118"/>
                <a:gd name="connsiteY17" fmla="*/ 2319616 h 2491383"/>
                <a:gd name="connsiteX18" fmla="*/ 750407 w 986118"/>
                <a:gd name="connsiteY18" fmla="*/ 2237479 h 2491383"/>
                <a:gd name="connsiteX19" fmla="*/ 694765 w 986118"/>
                <a:gd name="connsiteY19" fmla="*/ 2151528 h 2491383"/>
                <a:gd name="connsiteX20" fmla="*/ 683560 w 986118"/>
                <a:gd name="connsiteY20" fmla="*/ 1994647 h 2491383"/>
                <a:gd name="connsiteX21" fmla="*/ 235324 w 986118"/>
                <a:gd name="connsiteY21" fmla="*/ 1613647 h 2491383"/>
                <a:gd name="connsiteX22" fmla="*/ 280147 w 986118"/>
                <a:gd name="connsiteY22" fmla="*/ 1389529 h 2491383"/>
                <a:gd name="connsiteX23" fmla="*/ 560294 w 986118"/>
                <a:gd name="connsiteY23" fmla="*/ 1467970 h 2491383"/>
                <a:gd name="connsiteX24" fmla="*/ 515471 w 986118"/>
                <a:gd name="connsiteY24" fmla="*/ 1210235 h 2491383"/>
                <a:gd name="connsiteX25" fmla="*/ 605118 w 986118"/>
                <a:gd name="connsiteY25" fmla="*/ 1143000 h 2491383"/>
                <a:gd name="connsiteX26" fmla="*/ 593912 w 986118"/>
                <a:gd name="connsiteY26" fmla="*/ 818029 h 2491383"/>
                <a:gd name="connsiteX27" fmla="*/ 504265 w 986118"/>
                <a:gd name="connsiteY27" fmla="*/ 347382 h 2491383"/>
                <a:gd name="connsiteX28" fmla="*/ 818030 w 986118"/>
                <a:gd name="connsiteY28" fmla="*/ 224117 h 2491383"/>
                <a:gd name="connsiteX29" fmla="*/ 986118 w 986118"/>
                <a:gd name="connsiteY29" fmla="*/ 145676 h 2491383"/>
                <a:gd name="connsiteX0" fmla="*/ 986118 w 986118"/>
                <a:gd name="connsiteY0" fmla="*/ 145676 h 2491383"/>
                <a:gd name="connsiteX1" fmla="*/ 986118 w 986118"/>
                <a:gd name="connsiteY1" fmla="*/ 0 h 2491383"/>
                <a:gd name="connsiteX2" fmla="*/ 201706 w 986118"/>
                <a:gd name="connsiteY2" fmla="*/ 134470 h 2491383"/>
                <a:gd name="connsiteX3" fmla="*/ 324971 w 986118"/>
                <a:gd name="connsiteY3" fmla="*/ 818029 h 2491383"/>
                <a:gd name="connsiteX4" fmla="*/ 156883 w 986118"/>
                <a:gd name="connsiteY4" fmla="*/ 829235 h 2491383"/>
                <a:gd name="connsiteX5" fmla="*/ 145677 w 986118"/>
                <a:gd name="connsiteY5" fmla="*/ 941294 h 2491383"/>
                <a:gd name="connsiteX6" fmla="*/ 112059 w 986118"/>
                <a:gd name="connsiteY6" fmla="*/ 1143000 h 2491383"/>
                <a:gd name="connsiteX7" fmla="*/ 56030 w 986118"/>
                <a:gd name="connsiteY7" fmla="*/ 1344706 h 2491383"/>
                <a:gd name="connsiteX8" fmla="*/ 11206 w 986118"/>
                <a:gd name="connsiteY8" fmla="*/ 1613647 h 2491383"/>
                <a:gd name="connsiteX9" fmla="*/ 0 w 986118"/>
                <a:gd name="connsiteY9" fmla="*/ 1826559 h 2491383"/>
                <a:gd name="connsiteX10" fmla="*/ 0 w 986118"/>
                <a:gd name="connsiteY10" fmla="*/ 1871382 h 2491383"/>
                <a:gd name="connsiteX11" fmla="*/ 179294 w 986118"/>
                <a:gd name="connsiteY11" fmla="*/ 1826559 h 2491383"/>
                <a:gd name="connsiteX12" fmla="*/ 89647 w 986118"/>
                <a:gd name="connsiteY12" fmla="*/ 2117912 h 2491383"/>
                <a:gd name="connsiteX13" fmla="*/ 324971 w 986118"/>
                <a:gd name="connsiteY13" fmla="*/ 2185147 h 2491383"/>
                <a:gd name="connsiteX14" fmla="*/ 448236 w 986118"/>
                <a:gd name="connsiteY14" fmla="*/ 2319617 h 2491383"/>
                <a:gd name="connsiteX15" fmla="*/ 717177 w 986118"/>
                <a:gd name="connsiteY15" fmla="*/ 2487706 h 2491383"/>
                <a:gd name="connsiteX16" fmla="*/ 762000 w 986118"/>
                <a:gd name="connsiteY16" fmla="*/ 2409264 h 2491383"/>
                <a:gd name="connsiteX17" fmla="*/ 881983 w 986118"/>
                <a:gd name="connsiteY17" fmla="*/ 2379874 h 2491383"/>
                <a:gd name="connsiteX18" fmla="*/ 885265 w 986118"/>
                <a:gd name="connsiteY18" fmla="*/ 2319616 h 2491383"/>
                <a:gd name="connsiteX19" fmla="*/ 750407 w 986118"/>
                <a:gd name="connsiteY19" fmla="*/ 2237479 h 2491383"/>
                <a:gd name="connsiteX20" fmla="*/ 694765 w 986118"/>
                <a:gd name="connsiteY20" fmla="*/ 2151528 h 2491383"/>
                <a:gd name="connsiteX21" fmla="*/ 683560 w 986118"/>
                <a:gd name="connsiteY21" fmla="*/ 1994647 h 2491383"/>
                <a:gd name="connsiteX22" fmla="*/ 235324 w 986118"/>
                <a:gd name="connsiteY22" fmla="*/ 1613647 h 2491383"/>
                <a:gd name="connsiteX23" fmla="*/ 280147 w 986118"/>
                <a:gd name="connsiteY23" fmla="*/ 1389529 h 2491383"/>
                <a:gd name="connsiteX24" fmla="*/ 560294 w 986118"/>
                <a:gd name="connsiteY24" fmla="*/ 1467970 h 2491383"/>
                <a:gd name="connsiteX25" fmla="*/ 515471 w 986118"/>
                <a:gd name="connsiteY25" fmla="*/ 1210235 h 2491383"/>
                <a:gd name="connsiteX26" fmla="*/ 605118 w 986118"/>
                <a:gd name="connsiteY26" fmla="*/ 1143000 h 2491383"/>
                <a:gd name="connsiteX27" fmla="*/ 593912 w 986118"/>
                <a:gd name="connsiteY27" fmla="*/ 818029 h 2491383"/>
                <a:gd name="connsiteX28" fmla="*/ 504265 w 986118"/>
                <a:gd name="connsiteY28" fmla="*/ 347382 h 2491383"/>
                <a:gd name="connsiteX29" fmla="*/ 818030 w 986118"/>
                <a:gd name="connsiteY29" fmla="*/ 224117 h 2491383"/>
                <a:gd name="connsiteX30" fmla="*/ 986118 w 986118"/>
                <a:gd name="connsiteY30" fmla="*/ 145676 h 249138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</a:cxnLst>
              <a:rect l="l" t="t" r="r" b="b"/>
              <a:pathLst>
                <a:path w="986118" h="2491383">
                  <a:moveTo>
                    <a:pt x="986118" y="145676"/>
                  </a:moveTo>
                  <a:lnTo>
                    <a:pt x="986118" y="0"/>
                  </a:lnTo>
                  <a:lnTo>
                    <a:pt x="201706" y="134470"/>
                  </a:lnTo>
                  <a:lnTo>
                    <a:pt x="324971" y="818029"/>
                  </a:lnTo>
                  <a:lnTo>
                    <a:pt x="156883" y="829235"/>
                  </a:lnTo>
                  <a:lnTo>
                    <a:pt x="145677" y="941294"/>
                  </a:lnTo>
                  <a:lnTo>
                    <a:pt x="112059" y="1143000"/>
                  </a:lnTo>
                  <a:lnTo>
                    <a:pt x="56030" y="1344706"/>
                  </a:lnTo>
                  <a:lnTo>
                    <a:pt x="11206" y="1613647"/>
                  </a:lnTo>
                  <a:lnTo>
                    <a:pt x="0" y="1826559"/>
                  </a:lnTo>
                  <a:lnTo>
                    <a:pt x="0" y="1871382"/>
                  </a:lnTo>
                  <a:lnTo>
                    <a:pt x="179294" y="1826559"/>
                  </a:lnTo>
                  <a:lnTo>
                    <a:pt x="89647" y="2117912"/>
                  </a:lnTo>
                  <a:lnTo>
                    <a:pt x="324971" y="2185147"/>
                  </a:lnTo>
                  <a:lnTo>
                    <a:pt x="448236" y="2319617"/>
                  </a:lnTo>
                  <a:lnTo>
                    <a:pt x="717177" y="2487706"/>
                  </a:lnTo>
                  <a:cubicBezTo>
                    <a:pt x="776942" y="2508250"/>
                    <a:pt x="733985" y="2437279"/>
                    <a:pt x="762000" y="2409264"/>
                  </a:cubicBezTo>
                  <a:cubicBezTo>
                    <a:pt x="784484" y="2389314"/>
                    <a:pt x="861439" y="2394815"/>
                    <a:pt x="881983" y="2379874"/>
                  </a:cubicBezTo>
                  <a:cubicBezTo>
                    <a:pt x="902527" y="2364933"/>
                    <a:pt x="902210" y="2341371"/>
                    <a:pt x="885265" y="2319616"/>
                  </a:cubicBezTo>
                  <a:cubicBezTo>
                    <a:pt x="868320" y="2297861"/>
                    <a:pt x="782157" y="2265494"/>
                    <a:pt x="750407" y="2237479"/>
                  </a:cubicBezTo>
                  <a:cubicBezTo>
                    <a:pt x="718657" y="2209464"/>
                    <a:pt x="709893" y="2189034"/>
                    <a:pt x="694765" y="2151528"/>
                  </a:cubicBezTo>
                  <a:cubicBezTo>
                    <a:pt x="679637" y="2114022"/>
                    <a:pt x="769472" y="2080558"/>
                    <a:pt x="683560" y="1994647"/>
                  </a:cubicBezTo>
                  <a:lnTo>
                    <a:pt x="235324" y="1613647"/>
                  </a:lnTo>
                  <a:lnTo>
                    <a:pt x="280147" y="1389529"/>
                  </a:lnTo>
                  <a:lnTo>
                    <a:pt x="560294" y="1467970"/>
                  </a:lnTo>
                  <a:lnTo>
                    <a:pt x="515471" y="1210235"/>
                  </a:lnTo>
                  <a:lnTo>
                    <a:pt x="605118" y="1143000"/>
                  </a:lnTo>
                  <a:lnTo>
                    <a:pt x="593912" y="818029"/>
                  </a:lnTo>
                  <a:lnTo>
                    <a:pt x="504265" y="347382"/>
                  </a:lnTo>
                  <a:lnTo>
                    <a:pt x="818030" y="224117"/>
                  </a:lnTo>
                  <a:lnTo>
                    <a:pt x="986118" y="145676"/>
                  </a:lnTo>
                  <a:close/>
                </a:path>
              </a:pathLst>
            </a:custGeom>
            <a:noFill/>
            <a:ln w="19050"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</xdr:grpSp>
    <xdr:clientData/>
  </xdr:twoCellAnchor>
  <xdr:twoCellAnchor editAs="oneCell">
    <xdr:from>
      <xdr:col>10</xdr:col>
      <xdr:colOff>54425</xdr:colOff>
      <xdr:row>40</xdr:row>
      <xdr:rowOff>85004</xdr:rowOff>
    </xdr:from>
    <xdr:to>
      <xdr:col>19</xdr:col>
      <xdr:colOff>333166</xdr:colOff>
      <xdr:row>53</xdr:row>
      <xdr:rowOff>1535363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14866" y="10248739"/>
          <a:ext cx="6632476" cy="3781183"/>
        </a:xfrm>
        <a:prstGeom prst="rect">
          <a:avLst/>
        </a:prstGeom>
      </xdr:spPr>
    </xdr:pic>
    <xdr:clientData/>
  </xdr:twoCellAnchor>
  <xdr:twoCellAnchor editAs="oneCell">
    <xdr:from>
      <xdr:col>10</xdr:col>
      <xdr:colOff>45554</xdr:colOff>
      <xdr:row>54</xdr:row>
      <xdr:rowOff>457113</xdr:rowOff>
    </xdr:from>
    <xdr:to>
      <xdr:col>20</xdr:col>
      <xdr:colOff>71119</xdr:colOff>
      <xdr:row>57</xdr:row>
      <xdr:rowOff>191278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05995" y="14800642"/>
          <a:ext cx="6984418" cy="2210665"/>
        </a:xfrm>
        <a:prstGeom prst="rect">
          <a:avLst/>
        </a:prstGeom>
      </xdr:spPr>
    </xdr:pic>
    <xdr:clientData/>
  </xdr:twoCellAnchor>
  <xdr:oneCellAnchor>
    <xdr:from>
      <xdr:col>9</xdr:col>
      <xdr:colOff>647700</xdr:colOff>
      <xdr:row>491</xdr:row>
      <xdr:rowOff>101600</xdr:rowOff>
    </xdr:from>
    <xdr:ext cx="876458" cy="264560"/>
    <xdr:sp macro="" textlink="">
      <xdr:nvSpPr>
        <xdr:cNvPr id="10" name="TextBox 9"/>
        <xdr:cNvSpPr txBox="1"/>
      </xdr:nvSpPr>
      <xdr:spPr>
        <a:xfrm>
          <a:off x="8737600" y="96564450"/>
          <a:ext cx="8764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Plot No.G25</a:t>
          </a:r>
        </a:p>
      </xdr:txBody>
    </xdr:sp>
    <xdr:clientData/>
  </xdr:oneCellAnchor>
  <xdr:twoCellAnchor>
    <xdr:from>
      <xdr:col>0</xdr:col>
      <xdr:colOff>88900</xdr:colOff>
      <xdr:row>488</xdr:row>
      <xdr:rowOff>114300</xdr:rowOff>
    </xdr:from>
    <xdr:to>
      <xdr:col>7</xdr:col>
      <xdr:colOff>791170</xdr:colOff>
      <xdr:row>523</xdr:row>
      <xdr:rowOff>43730</xdr:rowOff>
    </xdr:to>
    <xdr:grpSp>
      <xdr:nvGrpSpPr>
        <xdr:cNvPr id="12" name="Group 11"/>
        <xdr:cNvGrpSpPr/>
      </xdr:nvGrpSpPr>
      <xdr:grpSpPr>
        <a:xfrm>
          <a:off x="88900" y="95986600"/>
          <a:ext cx="6703020" cy="6819180"/>
          <a:chOff x="88900" y="95986600"/>
          <a:chExt cx="6703020" cy="6819180"/>
        </a:xfrm>
      </xdr:grpSpPr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27153" y="101185780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31934" y="9945272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410" y="9771966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5921" y="101185780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5305" y="101185780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410" y="9945272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00" y="9945272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00" y="9771966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33920" y="9598660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410" y="9598660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00" y="9598660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31934" y="97719660"/>
            <a:ext cx="2158000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6537" y="101185780"/>
            <a:ext cx="1213735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4" name="TextBox 103"/>
          <xdr:cNvSpPr txBox="1"/>
        </xdr:nvSpPr>
        <xdr:spPr>
          <a:xfrm>
            <a:off x="933450" y="98894410"/>
            <a:ext cx="87645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Plot No.G25</a:t>
            </a:r>
          </a:p>
        </xdr:txBody>
      </xdr:sp>
    </xdr:grpSp>
    <xdr:clientData/>
  </xdr:twoCellAnchor>
  <xdr:oneCellAnchor>
    <xdr:from>
      <xdr:col>3</xdr:col>
      <xdr:colOff>609600</xdr:colOff>
      <xdr:row>494</xdr:row>
      <xdr:rowOff>69850</xdr:rowOff>
    </xdr:from>
    <xdr:ext cx="856325" cy="264560"/>
    <xdr:sp macro="" textlink="">
      <xdr:nvSpPr>
        <xdr:cNvPr id="105" name="TextBox 104"/>
        <xdr:cNvSpPr txBox="1"/>
      </xdr:nvSpPr>
      <xdr:spPr>
        <a:xfrm>
          <a:off x="3143250" y="97123250"/>
          <a:ext cx="856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Plot No.E57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25</xdr:row>
      <xdr:rowOff>0</xdr:rowOff>
    </xdr:from>
    <xdr:to>
      <xdr:col>6</xdr:col>
      <xdr:colOff>4567</xdr:colOff>
      <xdr:row>43</xdr:row>
      <xdr:rowOff>171000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4773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1874788</xdr:colOff>
      <xdr:row>63</xdr:row>
      <xdr:rowOff>128003</xdr:rowOff>
    </xdr:from>
    <xdr:to>
      <xdr:col>9</xdr:col>
      <xdr:colOff>344148</xdr:colOff>
      <xdr:row>82</xdr:row>
      <xdr:rowOff>108503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6670" y="12140709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156967</xdr:colOff>
      <xdr:row>44</xdr:row>
      <xdr:rowOff>53993</xdr:rowOff>
    </xdr:from>
    <xdr:to>
      <xdr:col>15</xdr:col>
      <xdr:colOff>49475</xdr:colOff>
      <xdr:row>63</xdr:row>
      <xdr:rowOff>34493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8232" y="8447199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44</xdr:row>
      <xdr:rowOff>64001</xdr:rowOff>
    </xdr:from>
    <xdr:to>
      <xdr:col>6</xdr:col>
      <xdr:colOff>4566</xdr:colOff>
      <xdr:row>63</xdr:row>
      <xdr:rowOff>44501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8457207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156967</xdr:colOff>
      <xdr:row>25</xdr:row>
      <xdr:rowOff>0</xdr:rowOff>
    </xdr:from>
    <xdr:to>
      <xdr:col>15</xdr:col>
      <xdr:colOff>49475</xdr:colOff>
      <xdr:row>43</xdr:row>
      <xdr:rowOff>171000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8232" y="4773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8puQfA6QkyBjM3vD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70"/>
  <sheetViews>
    <sheetView tabSelected="1" view="pageBreakPreview" zoomScaleNormal="100" zoomScaleSheetLayoutView="100" zoomScalePageLayoutView="101" workbookViewId="0">
      <selection activeCell="E8" sqref="E8:H8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81640625" style="39" customWidth="1"/>
    <col min="4" max="4" width="14.1796875" style="39" customWidth="1"/>
    <col min="5" max="7" width="11.81640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1.17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81640625" style="20" customWidth="1"/>
    <col min="17" max="247" width="9.1796875" style="20"/>
    <col min="248" max="248" width="8.81640625" style="20" customWidth="1"/>
    <col min="249" max="249" width="9.81640625" style="20" customWidth="1"/>
    <col min="250" max="250" width="14.453125" style="20" customWidth="1"/>
    <col min="251" max="251" width="7.179687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81640625" style="20" customWidth="1"/>
    <col min="505" max="505" width="9.81640625" style="20" customWidth="1"/>
    <col min="506" max="506" width="14.453125" style="20" customWidth="1"/>
    <col min="507" max="507" width="7.179687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81640625" style="20" customWidth="1"/>
    <col min="761" max="761" width="9.81640625" style="20" customWidth="1"/>
    <col min="762" max="762" width="14.453125" style="20" customWidth="1"/>
    <col min="763" max="763" width="7.179687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81640625" style="20" customWidth="1"/>
    <col min="1017" max="1017" width="9.81640625" style="20" customWidth="1"/>
    <col min="1018" max="1018" width="14.453125" style="20" customWidth="1"/>
    <col min="1019" max="1019" width="7.179687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81640625" style="20" customWidth="1"/>
    <col min="1273" max="1273" width="9.81640625" style="20" customWidth="1"/>
    <col min="1274" max="1274" width="14.453125" style="20" customWidth="1"/>
    <col min="1275" max="1275" width="7.179687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81640625" style="20" customWidth="1"/>
    <col min="1529" max="1529" width="9.81640625" style="20" customWidth="1"/>
    <col min="1530" max="1530" width="14.453125" style="20" customWidth="1"/>
    <col min="1531" max="1531" width="7.179687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81640625" style="20" customWidth="1"/>
    <col min="1785" max="1785" width="9.81640625" style="20" customWidth="1"/>
    <col min="1786" max="1786" width="14.453125" style="20" customWidth="1"/>
    <col min="1787" max="1787" width="7.179687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81640625" style="20" customWidth="1"/>
    <col min="2041" max="2041" width="9.81640625" style="20" customWidth="1"/>
    <col min="2042" max="2042" width="14.453125" style="20" customWidth="1"/>
    <col min="2043" max="2043" width="7.179687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81640625" style="20" customWidth="1"/>
    <col min="2297" max="2297" width="9.81640625" style="20" customWidth="1"/>
    <col min="2298" max="2298" width="14.453125" style="20" customWidth="1"/>
    <col min="2299" max="2299" width="7.179687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81640625" style="20" customWidth="1"/>
    <col min="2553" max="2553" width="9.81640625" style="20" customWidth="1"/>
    <col min="2554" max="2554" width="14.453125" style="20" customWidth="1"/>
    <col min="2555" max="2555" width="7.179687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81640625" style="20" customWidth="1"/>
    <col min="2809" max="2809" width="9.81640625" style="20" customWidth="1"/>
    <col min="2810" max="2810" width="14.453125" style="20" customWidth="1"/>
    <col min="2811" max="2811" width="7.179687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81640625" style="20" customWidth="1"/>
    <col min="3065" max="3065" width="9.81640625" style="20" customWidth="1"/>
    <col min="3066" max="3066" width="14.453125" style="20" customWidth="1"/>
    <col min="3067" max="3067" width="7.179687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81640625" style="20" customWidth="1"/>
    <col min="3321" max="3321" width="9.81640625" style="20" customWidth="1"/>
    <col min="3322" max="3322" width="14.453125" style="20" customWidth="1"/>
    <col min="3323" max="3323" width="7.179687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81640625" style="20" customWidth="1"/>
    <col min="3577" max="3577" width="9.81640625" style="20" customWidth="1"/>
    <col min="3578" max="3578" width="14.453125" style="20" customWidth="1"/>
    <col min="3579" max="3579" width="7.179687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81640625" style="20" customWidth="1"/>
    <col min="3833" max="3833" width="9.81640625" style="20" customWidth="1"/>
    <col min="3834" max="3834" width="14.453125" style="20" customWidth="1"/>
    <col min="3835" max="3835" width="7.179687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81640625" style="20" customWidth="1"/>
    <col min="4089" max="4089" width="9.81640625" style="20" customWidth="1"/>
    <col min="4090" max="4090" width="14.453125" style="20" customWidth="1"/>
    <col min="4091" max="4091" width="7.179687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81640625" style="20" customWidth="1"/>
    <col min="4345" max="4345" width="9.81640625" style="20" customWidth="1"/>
    <col min="4346" max="4346" width="14.453125" style="20" customWidth="1"/>
    <col min="4347" max="4347" width="7.179687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81640625" style="20" customWidth="1"/>
    <col min="4601" max="4601" width="9.81640625" style="20" customWidth="1"/>
    <col min="4602" max="4602" width="14.453125" style="20" customWidth="1"/>
    <col min="4603" max="4603" width="7.179687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81640625" style="20" customWidth="1"/>
    <col min="4857" max="4857" width="9.81640625" style="20" customWidth="1"/>
    <col min="4858" max="4858" width="14.453125" style="20" customWidth="1"/>
    <col min="4859" max="4859" width="7.179687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81640625" style="20" customWidth="1"/>
    <col min="5113" max="5113" width="9.81640625" style="20" customWidth="1"/>
    <col min="5114" max="5114" width="14.453125" style="20" customWidth="1"/>
    <col min="5115" max="5115" width="7.179687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81640625" style="20" customWidth="1"/>
    <col min="5369" max="5369" width="9.81640625" style="20" customWidth="1"/>
    <col min="5370" max="5370" width="14.453125" style="20" customWidth="1"/>
    <col min="5371" max="5371" width="7.179687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81640625" style="20" customWidth="1"/>
    <col min="5625" max="5625" width="9.81640625" style="20" customWidth="1"/>
    <col min="5626" max="5626" width="14.453125" style="20" customWidth="1"/>
    <col min="5627" max="5627" width="7.179687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81640625" style="20" customWidth="1"/>
    <col min="5881" max="5881" width="9.81640625" style="20" customWidth="1"/>
    <col min="5882" max="5882" width="14.453125" style="20" customWidth="1"/>
    <col min="5883" max="5883" width="7.179687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81640625" style="20" customWidth="1"/>
    <col min="6137" max="6137" width="9.81640625" style="20" customWidth="1"/>
    <col min="6138" max="6138" width="14.453125" style="20" customWidth="1"/>
    <col min="6139" max="6139" width="7.179687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81640625" style="20" customWidth="1"/>
    <col min="6393" max="6393" width="9.81640625" style="20" customWidth="1"/>
    <col min="6394" max="6394" width="14.453125" style="20" customWidth="1"/>
    <col min="6395" max="6395" width="7.179687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81640625" style="20" customWidth="1"/>
    <col min="6649" max="6649" width="9.81640625" style="20" customWidth="1"/>
    <col min="6650" max="6650" width="14.453125" style="20" customWidth="1"/>
    <col min="6651" max="6651" width="7.179687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81640625" style="20" customWidth="1"/>
    <col min="6905" max="6905" width="9.81640625" style="20" customWidth="1"/>
    <col min="6906" max="6906" width="14.453125" style="20" customWidth="1"/>
    <col min="6907" max="6907" width="7.179687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81640625" style="20" customWidth="1"/>
    <col min="7161" max="7161" width="9.81640625" style="20" customWidth="1"/>
    <col min="7162" max="7162" width="14.453125" style="20" customWidth="1"/>
    <col min="7163" max="7163" width="7.179687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81640625" style="20" customWidth="1"/>
    <col min="7417" max="7417" width="9.81640625" style="20" customWidth="1"/>
    <col min="7418" max="7418" width="14.453125" style="20" customWidth="1"/>
    <col min="7419" max="7419" width="7.179687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81640625" style="20" customWidth="1"/>
    <col min="7673" max="7673" width="9.81640625" style="20" customWidth="1"/>
    <col min="7674" max="7674" width="14.453125" style="20" customWidth="1"/>
    <col min="7675" max="7675" width="7.179687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81640625" style="20" customWidth="1"/>
    <col min="7929" max="7929" width="9.81640625" style="20" customWidth="1"/>
    <col min="7930" max="7930" width="14.453125" style="20" customWidth="1"/>
    <col min="7931" max="7931" width="7.179687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81640625" style="20" customWidth="1"/>
    <col min="8185" max="8185" width="9.81640625" style="20" customWidth="1"/>
    <col min="8186" max="8186" width="14.453125" style="20" customWidth="1"/>
    <col min="8187" max="8187" width="7.179687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81640625" style="20" customWidth="1"/>
    <col min="8441" max="8441" width="9.81640625" style="20" customWidth="1"/>
    <col min="8442" max="8442" width="14.453125" style="20" customWidth="1"/>
    <col min="8443" max="8443" width="7.179687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81640625" style="20" customWidth="1"/>
    <col min="8697" max="8697" width="9.81640625" style="20" customWidth="1"/>
    <col min="8698" max="8698" width="14.453125" style="20" customWidth="1"/>
    <col min="8699" max="8699" width="7.179687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81640625" style="20" customWidth="1"/>
    <col min="8953" max="8953" width="9.81640625" style="20" customWidth="1"/>
    <col min="8954" max="8954" width="14.453125" style="20" customWidth="1"/>
    <col min="8955" max="8955" width="7.179687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81640625" style="20" customWidth="1"/>
    <col min="9209" max="9209" width="9.81640625" style="20" customWidth="1"/>
    <col min="9210" max="9210" width="14.453125" style="20" customWidth="1"/>
    <col min="9211" max="9211" width="7.179687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81640625" style="20" customWidth="1"/>
    <col min="9465" max="9465" width="9.81640625" style="20" customWidth="1"/>
    <col min="9466" max="9466" width="14.453125" style="20" customWidth="1"/>
    <col min="9467" max="9467" width="7.179687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81640625" style="20" customWidth="1"/>
    <col min="9721" max="9721" width="9.81640625" style="20" customWidth="1"/>
    <col min="9722" max="9722" width="14.453125" style="20" customWidth="1"/>
    <col min="9723" max="9723" width="7.179687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81640625" style="20" customWidth="1"/>
    <col min="9977" max="9977" width="9.81640625" style="20" customWidth="1"/>
    <col min="9978" max="9978" width="14.453125" style="20" customWidth="1"/>
    <col min="9979" max="9979" width="7.179687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81640625" style="20" customWidth="1"/>
    <col min="10233" max="10233" width="9.81640625" style="20" customWidth="1"/>
    <col min="10234" max="10234" width="14.453125" style="20" customWidth="1"/>
    <col min="10235" max="10235" width="7.179687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81640625" style="20" customWidth="1"/>
    <col min="10489" max="10489" width="9.81640625" style="20" customWidth="1"/>
    <col min="10490" max="10490" width="14.453125" style="20" customWidth="1"/>
    <col min="10491" max="10491" width="7.179687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81640625" style="20" customWidth="1"/>
    <col min="10745" max="10745" width="9.81640625" style="20" customWidth="1"/>
    <col min="10746" max="10746" width="14.453125" style="20" customWidth="1"/>
    <col min="10747" max="10747" width="7.179687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81640625" style="20" customWidth="1"/>
    <col min="11001" max="11001" width="9.81640625" style="20" customWidth="1"/>
    <col min="11002" max="11002" width="14.453125" style="20" customWidth="1"/>
    <col min="11003" max="11003" width="7.179687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81640625" style="20" customWidth="1"/>
    <col min="11257" max="11257" width="9.81640625" style="20" customWidth="1"/>
    <col min="11258" max="11258" width="14.453125" style="20" customWidth="1"/>
    <col min="11259" max="11259" width="7.179687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81640625" style="20" customWidth="1"/>
    <col min="11513" max="11513" width="9.81640625" style="20" customWidth="1"/>
    <col min="11514" max="11514" width="14.453125" style="20" customWidth="1"/>
    <col min="11515" max="11515" width="7.179687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81640625" style="20" customWidth="1"/>
    <col min="11769" max="11769" width="9.81640625" style="20" customWidth="1"/>
    <col min="11770" max="11770" width="14.453125" style="20" customWidth="1"/>
    <col min="11771" max="11771" width="7.179687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81640625" style="20" customWidth="1"/>
    <col min="12025" max="12025" width="9.81640625" style="20" customWidth="1"/>
    <col min="12026" max="12026" width="14.453125" style="20" customWidth="1"/>
    <col min="12027" max="12027" width="7.179687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81640625" style="20" customWidth="1"/>
    <col min="12281" max="12281" width="9.81640625" style="20" customWidth="1"/>
    <col min="12282" max="12282" width="14.453125" style="20" customWidth="1"/>
    <col min="12283" max="12283" width="7.179687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81640625" style="20" customWidth="1"/>
    <col min="12537" max="12537" width="9.81640625" style="20" customWidth="1"/>
    <col min="12538" max="12538" width="14.453125" style="20" customWidth="1"/>
    <col min="12539" max="12539" width="7.179687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81640625" style="20" customWidth="1"/>
    <col min="12793" max="12793" width="9.81640625" style="20" customWidth="1"/>
    <col min="12794" max="12794" width="14.453125" style="20" customWidth="1"/>
    <col min="12795" max="12795" width="7.179687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81640625" style="20" customWidth="1"/>
    <col min="13049" max="13049" width="9.81640625" style="20" customWidth="1"/>
    <col min="13050" max="13050" width="14.453125" style="20" customWidth="1"/>
    <col min="13051" max="13051" width="7.179687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81640625" style="20" customWidth="1"/>
    <col min="13305" max="13305" width="9.81640625" style="20" customWidth="1"/>
    <col min="13306" max="13306" width="14.453125" style="20" customWidth="1"/>
    <col min="13307" max="13307" width="7.179687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81640625" style="20" customWidth="1"/>
    <col min="13561" max="13561" width="9.81640625" style="20" customWidth="1"/>
    <col min="13562" max="13562" width="14.453125" style="20" customWidth="1"/>
    <col min="13563" max="13563" width="7.179687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81640625" style="20" customWidth="1"/>
    <col min="13817" max="13817" width="9.81640625" style="20" customWidth="1"/>
    <col min="13818" max="13818" width="14.453125" style="20" customWidth="1"/>
    <col min="13819" max="13819" width="7.179687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81640625" style="20" customWidth="1"/>
    <col min="14073" max="14073" width="9.81640625" style="20" customWidth="1"/>
    <col min="14074" max="14074" width="14.453125" style="20" customWidth="1"/>
    <col min="14075" max="14075" width="7.179687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81640625" style="20" customWidth="1"/>
    <col min="14329" max="14329" width="9.81640625" style="20" customWidth="1"/>
    <col min="14330" max="14330" width="14.453125" style="20" customWidth="1"/>
    <col min="14331" max="14331" width="7.179687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81640625" style="20" customWidth="1"/>
    <col min="14585" max="14585" width="9.81640625" style="20" customWidth="1"/>
    <col min="14586" max="14586" width="14.453125" style="20" customWidth="1"/>
    <col min="14587" max="14587" width="7.179687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81640625" style="20" customWidth="1"/>
    <col min="14841" max="14841" width="9.81640625" style="20" customWidth="1"/>
    <col min="14842" max="14842" width="14.453125" style="20" customWidth="1"/>
    <col min="14843" max="14843" width="7.179687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81640625" style="20" customWidth="1"/>
    <col min="15097" max="15097" width="9.81640625" style="20" customWidth="1"/>
    <col min="15098" max="15098" width="14.453125" style="20" customWidth="1"/>
    <col min="15099" max="15099" width="7.179687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81640625" style="20" customWidth="1"/>
    <col min="15353" max="15353" width="9.81640625" style="20" customWidth="1"/>
    <col min="15354" max="15354" width="14.453125" style="20" customWidth="1"/>
    <col min="15355" max="15355" width="7.179687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81640625" style="20" customWidth="1"/>
    <col min="15609" max="15609" width="9.81640625" style="20" customWidth="1"/>
    <col min="15610" max="15610" width="14.453125" style="20" customWidth="1"/>
    <col min="15611" max="15611" width="7.179687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81640625" style="20" customWidth="1"/>
    <col min="15865" max="15865" width="9.81640625" style="20" customWidth="1"/>
    <col min="15866" max="15866" width="14.453125" style="20" customWidth="1"/>
    <col min="15867" max="15867" width="7.179687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81640625" style="20" customWidth="1"/>
    <col min="16121" max="16121" width="9.81640625" style="20" customWidth="1"/>
    <col min="16122" max="16122" width="14.453125" style="20" customWidth="1"/>
    <col min="16123" max="16123" width="7.179687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12" ht="46.5" customHeight="1" x14ac:dyDescent="0.35">
      <c r="A1" s="116" t="s">
        <v>170</v>
      </c>
      <c r="B1" s="116"/>
      <c r="C1" s="116"/>
      <c r="D1" s="116"/>
      <c r="E1" s="116"/>
      <c r="F1" s="116"/>
      <c r="G1" s="116"/>
      <c r="H1" s="116"/>
    </row>
    <row r="2" spans="1:12" ht="16.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12" x14ac:dyDescent="0.35">
      <c r="A3" s="68" t="s">
        <v>1</v>
      </c>
      <c r="B3" s="68"/>
      <c r="C3" s="68"/>
      <c r="D3" s="68"/>
      <c r="E3" s="68" t="str">
        <f ca="1">TEXT(TODAY(),"DD/MM/YYYY")</f>
        <v>17/09/2025</v>
      </c>
      <c r="F3" s="68"/>
      <c r="G3" s="68"/>
      <c r="H3" s="68"/>
    </row>
    <row r="4" spans="1:12" ht="15" customHeight="1" x14ac:dyDescent="0.35">
      <c r="A4" s="68" t="s">
        <v>2</v>
      </c>
      <c r="B4" s="68"/>
      <c r="C4" s="68"/>
      <c r="D4" s="68"/>
      <c r="E4" s="68" t="s">
        <v>178</v>
      </c>
      <c r="F4" s="68"/>
      <c r="G4" s="68"/>
      <c r="H4" s="68"/>
    </row>
    <row r="5" spans="1:12" x14ac:dyDescent="0.35">
      <c r="A5" s="68" t="s">
        <v>3</v>
      </c>
      <c r="B5" s="68"/>
      <c r="C5" s="68"/>
      <c r="D5" s="68"/>
      <c r="E5" s="119">
        <v>45917</v>
      </c>
      <c r="F5" s="68"/>
      <c r="G5" s="68"/>
      <c r="H5" s="68"/>
    </row>
    <row r="6" spans="1:12" ht="16.5" customHeight="1" x14ac:dyDescent="0.35">
      <c r="A6" s="68" t="s">
        <v>179</v>
      </c>
      <c r="B6" s="68"/>
      <c r="C6" s="68"/>
      <c r="D6" s="68"/>
      <c r="E6" s="68" t="s">
        <v>578</v>
      </c>
      <c r="F6" s="68"/>
      <c r="G6" s="68"/>
      <c r="H6" s="68"/>
    </row>
    <row r="7" spans="1:12" ht="15" customHeight="1" x14ac:dyDescent="0.35">
      <c r="A7" s="68" t="s">
        <v>4</v>
      </c>
      <c r="B7" s="68"/>
      <c r="C7" s="68"/>
      <c r="D7" s="68"/>
      <c r="E7" s="68" t="s">
        <v>578</v>
      </c>
      <c r="F7" s="68"/>
      <c r="G7" s="68"/>
      <c r="H7" s="68"/>
    </row>
    <row r="8" spans="1:12" x14ac:dyDescent="0.35">
      <c r="A8" s="68" t="s">
        <v>5</v>
      </c>
      <c r="B8" s="68"/>
      <c r="C8" s="68"/>
      <c r="D8" s="68"/>
      <c r="E8" s="118" t="s">
        <v>379</v>
      </c>
      <c r="F8" s="118"/>
      <c r="G8" s="118"/>
      <c r="H8" s="118"/>
    </row>
    <row r="9" spans="1:12" x14ac:dyDescent="0.35">
      <c r="A9" s="68" t="s">
        <v>149</v>
      </c>
      <c r="B9" s="68"/>
      <c r="C9" s="68"/>
      <c r="D9" s="68"/>
      <c r="E9" s="68" t="s">
        <v>181</v>
      </c>
      <c r="F9" s="68"/>
      <c r="G9" s="68"/>
      <c r="H9" s="68"/>
    </row>
    <row r="10" spans="1:12" x14ac:dyDescent="0.35">
      <c r="A10" s="68" t="s">
        <v>150</v>
      </c>
      <c r="B10" s="68"/>
      <c r="C10" s="68"/>
      <c r="D10" s="68"/>
      <c r="E10" s="68" t="s">
        <v>588</v>
      </c>
      <c r="F10" s="68"/>
      <c r="G10" s="68"/>
      <c r="H10" s="68"/>
      <c r="I10" s="68" t="s">
        <v>378</v>
      </c>
      <c r="J10" s="68"/>
      <c r="K10" s="68"/>
      <c r="L10" s="68"/>
    </row>
    <row r="11" spans="1:12" ht="48.75" customHeight="1" x14ac:dyDescent="0.35">
      <c r="A11" s="136" t="s">
        <v>568</v>
      </c>
      <c r="B11" s="137"/>
      <c r="C11" s="137"/>
      <c r="D11" s="138"/>
      <c r="E11" s="166" t="s">
        <v>382</v>
      </c>
      <c r="F11" s="166"/>
      <c r="G11" s="71" t="s">
        <v>569</v>
      </c>
      <c r="H11" s="167"/>
    </row>
    <row r="12" spans="1:12" ht="66" customHeight="1" x14ac:dyDescent="0.35">
      <c r="A12" s="165"/>
      <c r="B12" s="134"/>
      <c r="C12" s="134"/>
      <c r="D12" s="135"/>
      <c r="E12" s="166" t="s">
        <v>384</v>
      </c>
      <c r="F12" s="166"/>
      <c r="G12" s="71" t="s">
        <v>567</v>
      </c>
      <c r="H12" s="167"/>
    </row>
    <row r="13" spans="1:12" ht="33.75" customHeight="1" x14ac:dyDescent="0.35">
      <c r="A13" s="68" t="s">
        <v>6</v>
      </c>
      <c r="B13" s="68"/>
      <c r="C13" s="68"/>
      <c r="D13" s="68"/>
      <c r="E13" s="95" t="s">
        <v>373</v>
      </c>
      <c r="F13" s="95"/>
      <c r="G13" s="95"/>
      <c r="H13" s="95"/>
    </row>
    <row r="14" spans="1:12" x14ac:dyDescent="0.35">
      <c r="A14" s="136" t="s">
        <v>383</v>
      </c>
      <c r="B14" s="137"/>
      <c r="C14" s="137"/>
      <c r="D14" s="138"/>
      <c r="E14" s="164" t="s">
        <v>382</v>
      </c>
      <c r="F14" s="164"/>
      <c r="G14" s="164" t="s">
        <v>182</v>
      </c>
      <c r="H14" s="164"/>
    </row>
    <row r="15" spans="1:12" x14ac:dyDescent="0.35">
      <c r="A15" s="165"/>
      <c r="B15" s="134"/>
      <c r="C15" s="134"/>
      <c r="D15" s="135"/>
      <c r="E15" s="164" t="s">
        <v>384</v>
      </c>
      <c r="F15" s="164"/>
      <c r="G15" s="164" t="s">
        <v>385</v>
      </c>
      <c r="H15" s="164"/>
    </row>
    <row r="16" spans="1:12" ht="48.75" customHeight="1" x14ac:dyDescent="0.35">
      <c r="A16" s="95" t="s">
        <v>7</v>
      </c>
      <c r="B16" s="95"/>
      <c r="C16" s="95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Kalpataru Aria Phase C &amp; D, Survey No.28/1A, 30/1A, 30/2, 30/3, 30/4 &amp; Others, near Varnaai Mangal Karyalay, Karjat Khopoli Marg, Varne, Varne, Karjat West, Karjat, Raigad - 410201.</v>
      </c>
      <c r="D16" s="95"/>
      <c r="E16" s="95"/>
      <c r="F16" s="95"/>
      <c r="G16" s="95"/>
      <c r="H16" s="95"/>
    </row>
    <row r="17" spans="1:8" x14ac:dyDescent="0.35">
      <c r="A17" s="95" t="s">
        <v>152</v>
      </c>
      <c r="B17" s="95"/>
      <c r="C17" s="95" t="s">
        <v>380</v>
      </c>
      <c r="D17" s="95"/>
      <c r="E17" s="95"/>
      <c r="F17" s="95"/>
      <c r="G17" s="95"/>
      <c r="H17" s="95"/>
    </row>
    <row r="18" spans="1:8" ht="15.75" customHeight="1" x14ac:dyDescent="0.35">
      <c r="A18" s="95" t="s">
        <v>148</v>
      </c>
      <c r="B18" s="95"/>
      <c r="C18" s="95" t="s">
        <v>183</v>
      </c>
      <c r="D18" s="95"/>
      <c r="E18" s="95"/>
      <c r="F18" s="95"/>
      <c r="G18" s="95"/>
      <c r="H18" s="95"/>
    </row>
    <row r="19" spans="1:8" ht="15.75" customHeight="1" x14ac:dyDescent="0.35">
      <c r="A19" s="98" t="s">
        <v>8</v>
      </c>
      <c r="B19" s="98"/>
      <c r="C19" s="68" t="s">
        <v>184</v>
      </c>
      <c r="D19" s="68"/>
      <c r="E19" s="98" t="s">
        <v>62</v>
      </c>
      <c r="F19" s="98"/>
      <c r="G19" s="95" t="s">
        <v>183</v>
      </c>
      <c r="H19" s="95"/>
    </row>
    <row r="20" spans="1:8" x14ac:dyDescent="0.35">
      <c r="A20" s="82" t="s">
        <v>10</v>
      </c>
      <c r="B20" s="82"/>
      <c r="C20" s="95" t="s">
        <v>185</v>
      </c>
      <c r="D20" s="95"/>
      <c r="E20" s="98" t="s">
        <v>9</v>
      </c>
      <c r="F20" s="98"/>
      <c r="G20" s="99" t="s">
        <v>153</v>
      </c>
      <c r="H20" s="99"/>
    </row>
    <row r="21" spans="1:8" x14ac:dyDescent="0.35">
      <c r="A21" s="82" t="s">
        <v>63</v>
      </c>
      <c r="B21" s="82"/>
      <c r="C21" s="95" t="s">
        <v>172</v>
      </c>
      <c r="D21" s="95"/>
      <c r="E21" s="98" t="s">
        <v>11</v>
      </c>
      <c r="F21" s="98"/>
      <c r="G21" s="95">
        <v>410201</v>
      </c>
      <c r="H21" s="95"/>
    </row>
    <row r="22" spans="1:8" ht="32.25" customHeight="1" x14ac:dyDescent="0.35">
      <c r="A22" s="82" t="s">
        <v>108</v>
      </c>
      <c r="B22" s="82"/>
      <c r="C22" s="95" t="s">
        <v>186</v>
      </c>
      <c r="D22" s="95"/>
      <c r="E22" s="95" t="s">
        <v>12</v>
      </c>
      <c r="F22" s="95"/>
      <c r="G22" s="95" t="s">
        <v>381</v>
      </c>
      <c r="H22" s="95"/>
    </row>
    <row r="23" spans="1:8" ht="15" customHeight="1" x14ac:dyDescent="0.35">
      <c r="A23" s="98" t="s">
        <v>65</v>
      </c>
      <c r="B23" s="98"/>
      <c r="C23" s="98"/>
      <c r="D23" s="98"/>
      <c r="E23" s="68" t="s">
        <v>13</v>
      </c>
      <c r="F23" s="68"/>
      <c r="G23" s="68"/>
      <c r="H23" s="68"/>
    </row>
    <row r="24" spans="1:8" ht="18.75" customHeight="1" x14ac:dyDescent="0.35">
      <c r="A24" s="98"/>
      <c r="B24" s="98"/>
      <c r="C24" s="98"/>
      <c r="D24" s="98"/>
      <c r="E24" s="68"/>
      <c r="F24" s="68"/>
      <c r="G24" s="68"/>
      <c r="H24" s="68"/>
    </row>
    <row r="25" spans="1:8" ht="15" customHeight="1" x14ac:dyDescent="0.35">
      <c r="A25" s="98" t="s">
        <v>14</v>
      </c>
      <c r="B25" s="98"/>
      <c r="C25" s="98"/>
      <c r="D25" s="98"/>
      <c r="E25" s="95" t="s">
        <v>15</v>
      </c>
      <c r="F25" s="95"/>
      <c r="G25" s="95"/>
      <c r="H25" s="95"/>
    </row>
    <row r="26" spans="1:8" ht="15" customHeight="1" x14ac:dyDescent="0.35">
      <c r="A26" s="82" t="s">
        <v>16</v>
      </c>
      <c r="B26" s="82"/>
      <c r="C26" s="82"/>
      <c r="D26" s="82"/>
      <c r="E26" s="95" t="str">
        <f>IF(AND(G20="Mumbai"),"Upper Class","Middle Class")</f>
        <v>Middle Class</v>
      </c>
      <c r="F26" s="95"/>
      <c r="G26" s="95"/>
      <c r="H26" s="95"/>
    </row>
    <row r="27" spans="1:8" x14ac:dyDescent="0.35">
      <c r="A27" s="82" t="s">
        <v>17</v>
      </c>
      <c r="B27" s="82"/>
      <c r="C27" s="82"/>
      <c r="D27" s="82"/>
      <c r="E27" s="95" t="s">
        <v>18</v>
      </c>
      <c r="F27" s="95"/>
      <c r="G27" s="95"/>
      <c r="H27" s="95"/>
    </row>
    <row r="28" spans="1:8" ht="15.75" customHeight="1" x14ac:dyDescent="0.35">
      <c r="A28" s="82" t="s">
        <v>19</v>
      </c>
      <c r="B28" s="82"/>
      <c r="C28" s="82"/>
      <c r="D28" s="82"/>
      <c r="E28" s="95" t="str">
        <f>IF(AND(G20="Mumbai"),"Developed","Developing")</f>
        <v>Developing</v>
      </c>
      <c r="F28" s="95"/>
      <c r="G28" s="95"/>
      <c r="H28" s="95"/>
    </row>
    <row r="29" spans="1:8" x14ac:dyDescent="0.35">
      <c r="A29" s="82" t="s">
        <v>20</v>
      </c>
      <c r="B29" s="82"/>
      <c r="C29" s="82"/>
      <c r="D29" s="82"/>
      <c r="E29" s="95" t="s">
        <v>21</v>
      </c>
      <c r="F29" s="95"/>
      <c r="G29" s="95"/>
      <c r="H29" s="95"/>
    </row>
    <row r="30" spans="1:8" ht="15.75" customHeight="1" x14ac:dyDescent="0.35">
      <c r="A30" s="82" t="s">
        <v>70</v>
      </c>
      <c r="B30" s="82"/>
      <c r="C30" s="82"/>
      <c r="D30" s="82"/>
      <c r="E30" s="95" t="s">
        <v>71</v>
      </c>
      <c r="F30" s="95"/>
      <c r="G30" s="95"/>
      <c r="H30" s="95"/>
    </row>
    <row r="31" spans="1:8" ht="15" hidden="1" customHeight="1" x14ac:dyDescent="0.35">
      <c r="A31" s="82" t="s">
        <v>28</v>
      </c>
      <c r="B31" s="82"/>
      <c r="C31" s="82"/>
      <c r="D31" s="82"/>
      <c r="E31" s="95" t="b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0</v>
      </c>
      <c r="F31" s="95"/>
      <c r="G31" s="95"/>
      <c r="H31" s="95"/>
    </row>
    <row r="32" spans="1:8" ht="15.75" customHeight="1" x14ac:dyDescent="0.35">
      <c r="A32" s="82" t="s">
        <v>82</v>
      </c>
      <c r="B32" s="82"/>
      <c r="C32" s="82"/>
      <c r="D32" s="82"/>
      <c r="E32" s="95" t="s">
        <v>29</v>
      </c>
      <c r="F32" s="95"/>
      <c r="G32" s="95"/>
      <c r="H32" s="95"/>
    </row>
    <row r="33" spans="1:8" s="21" customFormat="1" x14ac:dyDescent="0.35">
      <c r="A33" s="123" t="s">
        <v>83</v>
      </c>
      <c r="B33" s="123"/>
      <c r="C33" s="122" t="s">
        <v>173</v>
      </c>
      <c r="D33" s="122"/>
      <c r="E33" s="122"/>
      <c r="F33" s="122" t="s">
        <v>176</v>
      </c>
      <c r="G33" s="122"/>
      <c r="H33" s="122"/>
    </row>
    <row r="34" spans="1:8" s="21" customFormat="1" x14ac:dyDescent="0.35">
      <c r="A34" s="115" t="s">
        <v>22</v>
      </c>
      <c r="B34" s="115" t="s">
        <v>26</v>
      </c>
      <c r="C34" s="121" t="s">
        <v>184</v>
      </c>
      <c r="D34" s="121"/>
      <c r="E34" s="121"/>
      <c r="F34" s="121" t="s">
        <v>225</v>
      </c>
      <c r="G34" s="121"/>
      <c r="H34" s="121"/>
    </row>
    <row r="35" spans="1:8" x14ac:dyDescent="0.35">
      <c r="A35" s="115" t="s">
        <v>23</v>
      </c>
      <c r="B35" s="115" t="s">
        <v>26</v>
      </c>
      <c r="C35" s="121" t="s">
        <v>223</v>
      </c>
      <c r="D35" s="121"/>
      <c r="E35" s="121"/>
      <c r="F35" s="121" t="s">
        <v>226</v>
      </c>
      <c r="G35" s="121"/>
      <c r="H35" s="121"/>
    </row>
    <row r="36" spans="1:8" s="21" customFormat="1" x14ac:dyDescent="0.35">
      <c r="A36" s="115" t="s">
        <v>25</v>
      </c>
      <c r="B36" s="115" t="s">
        <v>26</v>
      </c>
      <c r="C36" s="121" t="s">
        <v>223</v>
      </c>
      <c r="D36" s="121"/>
      <c r="E36" s="121"/>
      <c r="F36" s="121" t="s">
        <v>226</v>
      </c>
      <c r="G36" s="121"/>
      <c r="H36" s="121"/>
    </row>
    <row r="37" spans="1:8" x14ac:dyDescent="0.35">
      <c r="A37" s="115" t="s">
        <v>24</v>
      </c>
      <c r="B37" s="115" t="s">
        <v>26</v>
      </c>
      <c r="C37" s="121" t="s">
        <v>224</v>
      </c>
      <c r="D37" s="121"/>
      <c r="E37" s="121"/>
      <c r="F37" s="121" t="s">
        <v>226</v>
      </c>
      <c r="G37" s="121"/>
      <c r="H37" s="121"/>
    </row>
    <row r="38" spans="1:8" x14ac:dyDescent="0.35">
      <c r="A38" s="82" t="s">
        <v>27</v>
      </c>
      <c r="B38" s="82"/>
      <c r="C38" s="82"/>
      <c r="D38" s="82"/>
      <c r="E38" s="82"/>
      <c r="F38" s="82"/>
      <c r="G38" s="82"/>
      <c r="H38" s="82"/>
    </row>
    <row r="39" spans="1:8" ht="15.75" customHeight="1" x14ac:dyDescent="0.35">
      <c r="A39" s="126" t="s">
        <v>174</v>
      </c>
      <c r="B39" s="126"/>
      <c r="C39" s="124" t="s">
        <v>221</v>
      </c>
      <c r="D39" s="125"/>
      <c r="E39" s="125"/>
      <c r="F39" s="125"/>
      <c r="G39" s="125"/>
      <c r="H39" s="125"/>
    </row>
    <row r="40" spans="1:8" ht="15.75" customHeight="1" x14ac:dyDescent="0.35">
      <c r="A40" s="126" t="s">
        <v>147</v>
      </c>
      <c r="B40" s="126"/>
      <c r="C40" s="127" t="s">
        <v>222</v>
      </c>
      <c r="D40" s="124"/>
      <c r="E40" s="124"/>
      <c r="F40" s="124"/>
      <c r="G40" s="124"/>
      <c r="H40" s="124"/>
    </row>
    <row r="41" spans="1:8" x14ac:dyDescent="0.35">
      <c r="A41" s="130" t="s">
        <v>30</v>
      </c>
      <c r="B41" s="130"/>
      <c r="C41" s="130"/>
      <c r="D41" s="130"/>
      <c r="E41" s="130"/>
      <c r="F41" s="130"/>
      <c r="G41" s="130"/>
      <c r="H41" s="130"/>
    </row>
    <row r="42" spans="1:8" x14ac:dyDescent="0.35">
      <c r="A42" s="82" t="s">
        <v>31</v>
      </c>
      <c r="B42" s="82"/>
      <c r="C42" s="82"/>
      <c r="D42" s="82"/>
      <c r="E42" s="143">
        <v>224207.01699999999</v>
      </c>
      <c r="F42" s="143"/>
      <c r="G42" s="143"/>
      <c r="H42" s="143"/>
    </row>
    <row r="43" spans="1:8" hidden="1" x14ac:dyDescent="0.35">
      <c r="A43" s="82" t="s">
        <v>32</v>
      </c>
      <c r="B43" s="82"/>
      <c r="C43" s="82"/>
      <c r="D43" s="82"/>
      <c r="E43" s="96"/>
      <c r="F43" s="96"/>
      <c r="G43" s="96"/>
      <c r="H43" s="96"/>
    </row>
    <row r="44" spans="1:8" hidden="1" x14ac:dyDescent="0.35">
      <c r="A44" s="82" t="s">
        <v>33</v>
      </c>
      <c r="B44" s="82"/>
      <c r="C44" s="82"/>
      <c r="D44" s="82"/>
      <c r="E44" s="96"/>
      <c r="F44" s="96"/>
      <c r="G44" s="96"/>
      <c r="H44" s="96"/>
    </row>
    <row r="45" spans="1:8" hidden="1" x14ac:dyDescent="0.35">
      <c r="A45" s="82" t="s">
        <v>34</v>
      </c>
      <c r="B45" s="82"/>
      <c r="C45" s="82"/>
      <c r="D45" s="82"/>
      <c r="E45" s="96"/>
      <c r="F45" s="96"/>
      <c r="G45" s="96"/>
      <c r="H45" s="96"/>
    </row>
    <row r="46" spans="1:8" hidden="1" x14ac:dyDescent="0.35">
      <c r="A46" s="82" t="s">
        <v>81</v>
      </c>
      <c r="B46" s="82"/>
      <c r="C46" s="82"/>
      <c r="D46" s="82"/>
      <c r="E46" s="128"/>
      <c r="F46" s="128"/>
      <c r="G46" s="128"/>
      <c r="H46" s="128"/>
    </row>
    <row r="47" spans="1:8" x14ac:dyDescent="0.35">
      <c r="A47" s="68" t="s">
        <v>35</v>
      </c>
      <c r="B47" s="68"/>
      <c r="C47" s="68"/>
      <c r="D47" s="68"/>
      <c r="E47" s="68" t="s">
        <v>26</v>
      </c>
      <c r="F47" s="68"/>
      <c r="G47" s="68"/>
      <c r="H47" s="68"/>
    </row>
    <row r="48" spans="1:8" x14ac:dyDescent="0.35">
      <c r="A48" s="118" t="s">
        <v>36</v>
      </c>
      <c r="B48" s="118"/>
      <c r="C48" s="118"/>
      <c r="D48" s="118"/>
      <c r="E48" s="118"/>
      <c r="F48" s="118"/>
      <c r="G48" s="118"/>
      <c r="H48" s="118"/>
    </row>
    <row r="49" spans="1:14" ht="33.75" customHeight="1" x14ac:dyDescent="0.35">
      <c r="A49" s="141" t="s">
        <v>138</v>
      </c>
      <c r="B49" s="142"/>
      <c r="C49" s="141" t="s">
        <v>376</v>
      </c>
      <c r="D49" s="152"/>
      <c r="E49" s="152"/>
      <c r="F49" s="152"/>
      <c r="G49" s="152"/>
      <c r="H49" s="153"/>
    </row>
    <row r="50" spans="1:14" ht="52.5" customHeight="1" x14ac:dyDescent="0.35">
      <c r="A50" s="69" t="s">
        <v>229</v>
      </c>
      <c r="B50" s="70"/>
      <c r="C50" s="69" t="s">
        <v>227</v>
      </c>
      <c r="D50" s="97"/>
      <c r="E50" s="70"/>
      <c r="F50" s="18" t="s">
        <v>37</v>
      </c>
      <c r="G50" s="74">
        <v>45282</v>
      </c>
      <c r="H50" s="70"/>
    </row>
    <row r="51" spans="1:14" ht="33" hidden="1" customHeight="1" x14ac:dyDescent="0.35">
      <c r="A51" s="69" t="s">
        <v>38</v>
      </c>
      <c r="B51" s="70"/>
      <c r="C51" s="69" t="str">
        <f>C50</f>
        <v>MSRDC/SPA/BP-301 A, B &amp; C/Nangurle-Varne/Final layout for subdivision/2023/2092</v>
      </c>
      <c r="D51" s="97"/>
      <c r="E51" s="70"/>
      <c r="F51" s="18" t="s">
        <v>37</v>
      </c>
      <c r="G51" s="74">
        <f>G50</f>
        <v>45282</v>
      </c>
      <c r="H51" s="70"/>
    </row>
    <row r="52" spans="1:14" s="22" customFormat="1" ht="39" hidden="1" customHeight="1" x14ac:dyDescent="0.35">
      <c r="A52" s="131" t="s">
        <v>228</v>
      </c>
      <c r="B52" s="132"/>
      <c r="C52" s="69" t="str">
        <f>C51</f>
        <v>MSRDC/SPA/BP-301 A, B &amp; C/Nangurle-Varne/Final layout for subdivision/2023/2092</v>
      </c>
      <c r="D52" s="97"/>
      <c r="E52" s="70"/>
      <c r="F52" s="18" t="s">
        <v>37</v>
      </c>
      <c r="G52" s="74">
        <f>G51</f>
        <v>45282</v>
      </c>
      <c r="H52" s="70"/>
    </row>
    <row r="53" spans="1:14" ht="33.75" customHeight="1" x14ac:dyDescent="0.35">
      <c r="A53" s="141" t="s">
        <v>138</v>
      </c>
      <c r="B53" s="142"/>
      <c r="C53" s="141" t="s">
        <v>230</v>
      </c>
      <c r="D53" s="152"/>
      <c r="E53" s="152"/>
      <c r="F53" s="152"/>
      <c r="G53" s="152"/>
      <c r="H53" s="153"/>
    </row>
    <row r="54" spans="1:14" ht="145.5" customHeight="1" x14ac:dyDescent="0.35">
      <c r="A54" s="151" t="s">
        <v>573</v>
      </c>
      <c r="B54" s="140"/>
      <c r="C54" s="151" t="s">
        <v>375</v>
      </c>
      <c r="D54" s="154"/>
      <c r="E54" s="140"/>
      <c r="F54" s="60" t="s">
        <v>37</v>
      </c>
      <c r="G54" s="139">
        <v>44280</v>
      </c>
      <c r="H54" s="140"/>
    </row>
    <row r="55" spans="1:14" ht="163.5" customHeight="1" x14ac:dyDescent="0.35">
      <c r="A55" s="69" t="s">
        <v>572</v>
      </c>
      <c r="B55" s="70"/>
      <c r="C55" s="71" t="s">
        <v>574</v>
      </c>
      <c r="D55" s="72"/>
      <c r="E55" s="73"/>
      <c r="F55" s="18" t="s">
        <v>37</v>
      </c>
      <c r="G55" s="74">
        <v>44280</v>
      </c>
      <c r="H55" s="70"/>
    </row>
    <row r="56" spans="1:14" x14ac:dyDescent="0.35">
      <c r="A56" s="155" t="s">
        <v>39</v>
      </c>
      <c r="B56" s="156"/>
      <c r="C56" s="155" t="s">
        <v>94</v>
      </c>
      <c r="D56" s="157"/>
      <c r="E56" s="156"/>
      <c r="F56" s="42" t="s">
        <v>37</v>
      </c>
      <c r="G56" s="158" t="s">
        <v>26</v>
      </c>
      <c r="H56" s="159"/>
    </row>
    <row r="57" spans="1:14" x14ac:dyDescent="0.35">
      <c r="A57" s="114" t="s">
        <v>41</v>
      </c>
      <c r="B57" s="114"/>
      <c r="C57" s="114"/>
      <c r="D57" s="114"/>
      <c r="E57" s="114"/>
      <c r="F57" s="114"/>
      <c r="G57" s="114"/>
      <c r="H57" s="114"/>
    </row>
    <row r="58" spans="1:14" x14ac:dyDescent="0.35">
      <c r="A58" s="98" t="s">
        <v>80</v>
      </c>
      <c r="B58" s="98"/>
      <c r="C58" s="98"/>
      <c r="D58" s="133">
        <f>E42</f>
        <v>224207.01699999999</v>
      </c>
      <c r="E58" s="133"/>
      <c r="F58" s="133"/>
      <c r="G58" s="133"/>
      <c r="H58" s="133"/>
      <c r="I58" s="23"/>
    </row>
    <row r="59" spans="1:14" x14ac:dyDescent="0.35">
      <c r="A59" s="95" t="s">
        <v>42</v>
      </c>
      <c r="B59" s="68"/>
      <c r="C59" s="68"/>
      <c r="D59" s="68" t="s">
        <v>570</v>
      </c>
      <c r="E59" s="68"/>
      <c r="F59" s="68"/>
      <c r="G59" s="68"/>
      <c r="H59" s="68"/>
      <c r="I59" s="24"/>
    </row>
    <row r="60" spans="1:14" ht="15.75" hidden="1" customHeight="1" x14ac:dyDescent="0.35">
      <c r="A60" s="95" t="s">
        <v>43</v>
      </c>
      <c r="B60" s="95"/>
      <c r="C60" s="95"/>
      <c r="D60" s="95" t="s">
        <v>142</v>
      </c>
      <c r="E60" s="68"/>
      <c r="F60" s="68"/>
      <c r="G60" s="68"/>
      <c r="H60" s="68"/>
      <c r="I60" s="24"/>
    </row>
    <row r="61" spans="1:14" ht="15.75" hidden="1" customHeight="1" x14ac:dyDescent="0.35">
      <c r="A61" s="95" t="s">
        <v>78</v>
      </c>
      <c r="B61" s="95"/>
      <c r="C61" s="95"/>
      <c r="D61" s="68" t="s">
        <v>154</v>
      </c>
      <c r="E61" s="68"/>
      <c r="F61" s="68"/>
      <c r="G61" s="68"/>
      <c r="H61" s="68"/>
      <c r="I61" s="24"/>
    </row>
    <row r="62" spans="1:14" ht="15.75" hidden="1" customHeight="1" x14ac:dyDescent="0.35">
      <c r="A62" s="95"/>
      <c r="B62" s="95"/>
      <c r="C62" s="95"/>
      <c r="D62" s="68" t="s">
        <v>134</v>
      </c>
      <c r="E62" s="68"/>
      <c r="F62" s="68"/>
      <c r="G62" s="68"/>
      <c r="H62" s="68"/>
      <c r="I62" s="24"/>
    </row>
    <row r="63" spans="1:14" ht="54" hidden="1" customHeight="1" x14ac:dyDescent="0.35">
      <c r="A63" s="95"/>
      <c r="B63" s="95"/>
      <c r="C63" s="95"/>
      <c r="D63" s="95" t="s">
        <v>575</v>
      </c>
      <c r="E63" s="68"/>
      <c r="F63" s="68"/>
      <c r="G63" s="68"/>
      <c r="H63" s="68"/>
      <c r="J63" s="25"/>
      <c r="K63" s="23"/>
      <c r="N63" s="23"/>
    </row>
    <row r="64" spans="1:14" ht="32.25" customHeight="1" x14ac:dyDescent="0.35">
      <c r="A64" s="68" t="s">
        <v>40</v>
      </c>
      <c r="B64" s="68"/>
      <c r="C64" s="68"/>
      <c r="D64" s="95" t="s">
        <v>571</v>
      </c>
      <c r="E64" s="95"/>
      <c r="F64" s="95"/>
      <c r="G64" s="95"/>
      <c r="H64" s="95"/>
      <c r="N64" s="23"/>
    </row>
    <row r="65" spans="1:14" ht="15.75" customHeight="1" x14ac:dyDescent="0.35">
      <c r="A65" s="82" t="s">
        <v>76</v>
      </c>
      <c r="B65" s="82"/>
      <c r="C65" s="82"/>
      <c r="D65" s="129" t="str">
        <f>(IF(G56="NA","60 Years After Completion",IF(G56&lt;&gt;"NA",""&amp;60-ROUNDDOWN((E3-G56)/360,0)&amp;" Years"," ")))</f>
        <v>60 Years After Completion</v>
      </c>
      <c r="E65" s="129"/>
      <c r="F65" s="129"/>
      <c r="G65" s="129"/>
      <c r="H65" s="129"/>
      <c r="J65" s="26"/>
      <c r="K65" s="26"/>
    </row>
    <row r="66" spans="1:14" x14ac:dyDescent="0.35">
      <c r="A66" s="82" t="s">
        <v>77</v>
      </c>
      <c r="B66" s="82"/>
      <c r="C66" s="82"/>
      <c r="D66" s="98" t="s">
        <v>21</v>
      </c>
      <c r="E66" s="98"/>
      <c r="F66" s="98"/>
      <c r="G66" s="98"/>
      <c r="H66" s="98"/>
    </row>
    <row r="67" spans="1:14" ht="0.75" customHeight="1" x14ac:dyDescent="0.35">
      <c r="A67" s="82" t="s">
        <v>64</v>
      </c>
      <c r="B67" s="82"/>
      <c r="C67" s="82"/>
      <c r="D67" s="95" t="s">
        <v>135</v>
      </c>
      <c r="E67" s="98"/>
      <c r="F67" s="98"/>
      <c r="G67" s="98"/>
      <c r="H67" s="98"/>
      <c r="I67" s="27"/>
      <c r="J67" s="27"/>
      <c r="K67" s="27"/>
      <c r="L67" s="27"/>
      <c r="M67" s="27"/>
      <c r="N67" s="27"/>
    </row>
    <row r="68" spans="1:14" ht="18" customHeight="1" x14ac:dyDescent="0.35">
      <c r="A68" s="98" t="s">
        <v>136</v>
      </c>
      <c r="B68" s="98"/>
      <c r="C68" s="98"/>
      <c r="D68" s="98" t="s">
        <v>26</v>
      </c>
      <c r="E68" s="98"/>
      <c r="F68" s="98"/>
      <c r="G68" s="98"/>
      <c r="H68" s="98"/>
      <c r="J68" s="26"/>
    </row>
    <row r="69" spans="1:14" ht="9.75" hidden="1" customHeight="1" thickBot="1" x14ac:dyDescent="0.35">
      <c r="A69" s="82" t="s">
        <v>75</v>
      </c>
      <c r="B69" s="82"/>
      <c r="C69" s="82"/>
      <c r="D69" s="95" t="str">
        <f ca="1">(IF(G75&gt;95%,"Nothing",IF(G75&gt;0%,"Cement, Aggregate, Steel, etc",IF(G75=0%,"Work not yet Started"))))</f>
        <v>Work not yet Started</v>
      </c>
      <c r="E69" s="95"/>
      <c r="F69" s="95"/>
      <c r="G69" s="95"/>
      <c r="H69" s="95"/>
    </row>
    <row r="70" spans="1:14" ht="9.75" hidden="1" customHeight="1" thickBot="1" x14ac:dyDescent="0.35">
      <c r="A70" s="98" t="s">
        <v>107</v>
      </c>
      <c r="B70" s="98"/>
      <c r="C70" s="98"/>
      <c r="D70" s="95" t="str">
        <f ca="1">(IF(D69="Nothing","Yes",IF(D69="Cement, Aggregate, Steel, etc","Under Construction",IF(D69="Work not yet Started","Work not yet Started"))))</f>
        <v>Work not yet Started</v>
      </c>
      <c r="E70" s="95"/>
      <c r="F70" s="95" t="str">
        <f ca="1">(IF(D69="Nothing","Yes",IF(D69="Cement, Aggregate, Steel, etc","Under Construction",IF(D69="Work not yet Started","Work not yet Started"))))</f>
        <v>Work not yet Started</v>
      </c>
      <c r="G70" s="95"/>
      <c r="H70" s="95"/>
      <c r="I70" s="178" t="str">
        <f ca="1">IF(D84=100%,"All work Completed. Possession granted to the Building.",IF(D83=100%,"All work Completed, Waiting for OC",I71&amp;""&amp;I72&amp;""&amp;J71&amp;""&amp;J70&amp;" "&amp;J72))</f>
        <v xml:space="preserve">Work not yet Started. </v>
      </c>
      <c r="J70" s="46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/>
      </c>
    </row>
    <row r="71" spans="1:14" hidden="1" x14ac:dyDescent="0.35">
      <c r="A71" s="180" t="s">
        <v>126</v>
      </c>
      <c r="B71" s="180"/>
      <c r="C71" s="180" t="str">
        <f>D61</f>
        <v>A Wing = G + 1st to 6th Floor</v>
      </c>
      <c r="D71" s="180"/>
      <c r="E71" s="180"/>
      <c r="F71" s="180"/>
      <c r="G71" s="180"/>
      <c r="H71" s="180"/>
      <c r="I71" s="179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/>
      </c>
      <c r="J71" s="47" t="str">
        <f>(IF(C75=0,"Work not yet Started.",IF(D75=25%,"Piling work in process",IF(D75=50%,"Excavation work in process",IF(D75=100%,"","0")))))&amp;(IF(C76=0%,"",IF(C76=J76,", Footing work is process",IF(C76=J77,", Footing work Completed",IF(C76=J78,", 1st Basement Completed",IF(C76=J79,", 1st &amp; 2nd Basement Completed",IF(C76=J80,", 1st to 3rd Basement Completed",IF(C76=J81,", 1st to 4th Basement Completed",IF(C76=J82,", Plinth work is process",IF(C76=J83,"","0"))))))))))</f>
        <v>Work not yet Started.</v>
      </c>
    </row>
    <row r="72" spans="1:14" ht="9.75" hidden="1" customHeight="1" x14ac:dyDescent="0.35">
      <c r="A72" s="62" t="s">
        <v>128</v>
      </c>
      <c r="B72" s="16">
        <v>0</v>
      </c>
      <c r="C72" s="62" t="s">
        <v>61</v>
      </c>
      <c r="D72" s="62">
        <v>1</v>
      </c>
      <c r="E72" s="62" t="s">
        <v>60</v>
      </c>
      <c r="F72" s="16">
        <v>0</v>
      </c>
      <c r="G72" s="44" t="s">
        <v>69</v>
      </c>
      <c r="H72" s="62">
        <f ca="1">--TRIM(RIGHT(SUBSTITUTE(LEFT(C71,_xlfn.AGGREGATE(16,6,FIND({0,1,2,3,4,5,6,7,8,9},C71,ROW(INDIRECT("1:"&amp;LEN(C71)))),1))," ",REPT(" ",LEN(C71))),LEN(C71)))</f>
        <v>6</v>
      </c>
      <c r="I72" s="179" t="str">
        <f ca="1">IF(I71&lt;&gt;""," Completed","")</f>
        <v/>
      </c>
      <c r="J72" s="47" t="str">
        <f ca="1">IF(J70&lt;&gt;"","Completed","")</f>
        <v/>
      </c>
    </row>
    <row r="73" spans="1:14" ht="9.75" hidden="1" customHeight="1" x14ac:dyDescent="0.35">
      <c r="A73" s="118" t="s">
        <v>79</v>
      </c>
      <c r="B73" s="118"/>
      <c r="C73" s="160" t="str">
        <f ca="1">I70</f>
        <v xml:space="preserve">Work not yet Started. </v>
      </c>
      <c r="D73" s="160"/>
      <c r="E73" s="160"/>
      <c r="F73" s="160"/>
      <c r="G73" s="160"/>
      <c r="H73" s="160"/>
      <c r="I73" s="15" t="s">
        <v>127</v>
      </c>
      <c r="J73" s="28">
        <f ca="1">H72*25%</f>
        <v>1.5</v>
      </c>
    </row>
    <row r="74" spans="1:14" hidden="1" x14ac:dyDescent="0.35">
      <c r="A74" s="120" t="s">
        <v>44</v>
      </c>
      <c r="B74" s="120"/>
      <c r="C74" s="61" t="s">
        <v>125</v>
      </c>
      <c r="D74" s="61" t="s">
        <v>72</v>
      </c>
      <c r="E74" s="120" t="s">
        <v>74</v>
      </c>
      <c r="F74" s="120"/>
      <c r="G74" s="120" t="s">
        <v>73</v>
      </c>
      <c r="H74" s="120"/>
      <c r="I74" s="15" t="s">
        <v>89</v>
      </c>
      <c r="J74" s="29">
        <f ca="1">H72*50%</f>
        <v>3</v>
      </c>
    </row>
    <row r="75" spans="1:14" hidden="1" x14ac:dyDescent="0.35">
      <c r="A75" s="120" t="s">
        <v>114</v>
      </c>
      <c r="B75" s="120"/>
      <c r="C75" s="61">
        <v>0</v>
      </c>
      <c r="D75" s="19">
        <f ca="1">((100/H72)*C75)/100</f>
        <v>0</v>
      </c>
      <c r="E75" s="181">
        <f ca="1">(((C76/H72*10)+(40/(D72+F72+H72)*C77)+(7.5/(H72)*C78)+(7.5/(H72)*C79)+(10/H72*C80)+(10/H72*C81)+(5/H72*C82)+(5/H72*C83)+(5/H72*C84))/100)</f>
        <v>0</v>
      </c>
      <c r="F75" s="181"/>
      <c r="G75" s="181">
        <f ca="1">((((C75/H72)*20)+((C76/H72)*25)+(30/(H72+F72+D72)*C77)+(5/H72*C78)+(5/H72*C79)+(5/H72*C80)+(5/H72*C81)+(0/H72*C82)+(0/H72*C83)+(5/H72*C84))/100)</f>
        <v>0</v>
      </c>
      <c r="H75" s="181"/>
      <c r="I75" s="15" t="s">
        <v>90</v>
      </c>
      <c r="J75" s="29">
        <f ca="1">H72</f>
        <v>6</v>
      </c>
    </row>
    <row r="76" spans="1:14" ht="9.75" hidden="1" customHeight="1" x14ac:dyDescent="0.35">
      <c r="A76" s="120" t="s">
        <v>45</v>
      </c>
      <c r="B76" s="120"/>
      <c r="C76" s="61">
        <v>0</v>
      </c>
      <c r="D76" s="19">
        <f ca="1">((100/H72)*C76)/100</f>
        <v>0</v>
      </c>
      <c r="E76" s="181"/>
      <c r="F76" s="181"/>
      <c r="G76" s="181"/>
      <c r="H76" s="181"/>
      <c r="I76" s="15" t="s">
        <v>91</v>
      </c>
      <c r="J76" s="30">
        <f ca="1">(IF(B72&gt;1,(H72/(B72+2)),H72/4))</f>
        <v>1.5</v>
      </c>
    </row>
    <row r="77" spans="1:14" ht="9.75" hidden="1" customHeight="1" x14ac:dyDescent="0.35">
      <c r="A77" s="120" t="s">
        <v>115</v>
      </c>
      <c r="B77" s="120"/>
      <c r="C77" s="61">
        <v>0</v>
      </c>
      <c r="D77" s="19">
        <f ca="1">((100/(D72+F72+H72))*C77)/100</f>
        <v>0</v>
      </c>
      <c r="E77" s="181"/>
      <c r="F77" s="181"/>
      <c r="G77" s="181"/>
      <c r="H77" s="181"/>
      <c r="I77" s="15" t="s">
        <v>92</v>
      </c>
      <c r="J77" s="30">
        <f ca="1">(IF(B72&gt;1,(H72/(B72+2)+J76),H72/4+J76))</f>
        <v>3</v>
      </c>
    </row>
    <row r="78" spans="1:14" ht="9.75" hidden="1" customHeight="1" x14ac:dyDescent="0.35">
      <c r="A78" s="120" t="s">
        <v>122</v>
      </c>
      <c r="B78" s="120" t="s">
        <v>116</v>
      </c>
      <c r="C78" s="61">
        <v>0</v>
      </c>
      <c r="D78" s="19">
        <f ca="1">((100/H72)*C78)/100</f>
        <v>0</v>
      </c>
      <c r="E78" s="181"/>
      <c r="F78" s="181"/>
      <c r="G78" s="181"/>
      <c r="H78" s="181"/>
      <c r="I78" s="15" t="s">
        <v>132</v>
      </c>
      <c r="J78" s="30">
        <f>(IF(B72&gt;1,(H72/(B72+2)+J77),0))</f>
        <v>0</v>
      </c>
    </row>
    <row r="79" spans="1:14" ht="9.75" hidden="1" customHeight="1" x14ac:dyDescent="0.35">
      <c r="A79" s="120" t="s">
        <v>123</v>
      </c>
      <c r="B79" s="120" t="s">
        <v>116</v>
      </c>
      <c r="C79" s="61">
        <v>0</v>
      </c>
      <c r="D79" s="19">
        <f ca="1">((100/H72)*C79)/100</f>
        <v>0</v>
      </c>
      <c r="E79" s="181"/>
      <c r="F79" s="181"/>
      <c r="G79" s="181"/>
      <c r="H79" s="181"/>
      <c r="I79" s="15" t="s">
        <v>129</v>
      </c>
      <c r="J79" s="30">
        <f>(IF(B72&gt;2,(H72/(B72+2)+J78),0))</f>
        <v>0</v>
      </c>
    </row>
    <row r="80" spans="1:14" ht="9.75" hidden="1" customHeight="1" x14ac:dyDescent="0.35">
      <c r="A80" s="120" t="s">
        <v>121</v>
      </c>
      <c r="B80" s="120" t="s">
        <v>118</v>
      </c>
      <c r="C80" s="61">
        <v>0</v>
      </c>
      <c r="D80" s="19">
        <f ca="1">((100/(H72))*C80)/100</f>
        <v>0</v>
      </c>
      <c r="E80" s="181"/>
      <c r="F80" s="181"/>
      <c r="G80" s="181"/>
      <c r="H80" s="181"/>
      <c r="I80" s="15" t="s">
        <v>130</v>
      </c>
      <c r="J80" s="31">
        <f>(IF(B72&gt;3,(H72/(B72+2)+J79),0))</f>
        <v>0</v>
      </c>
    </row>
    <row r="81" spans="1:12" ht="9.75" hidden="1" customHeight="1" x14ac:dyDescent="0.35">
      <c r="A81" s="120" t="s">
        <v>117</v>
      </c>
      <c r="B81" s="120" t="s">
        <v>117</v>
      </c>
      <c r="C81" s="61">
        <v>0</v>
      </c>
      <c r="D81" s="19">
        <f ca="1">((100/H72)*C81)/100</f>
        <v>0</v>
      </c>
      <c r="E81" s="181"/>
      <c r="F81" s="181"/>
      <c r="G81" s="181"/>
      <c r="H81" s="181"/>
      <c r="I81" s="15" t="s">
        <v>131</v>
      </c>
      <c r="J81" s="30">
        <f>(IF(B72&gt;4,(H72/(B72+2)+J80),0))</f>
        <v>0</v>
      </c>
    </row>
    <row r="82" spans="1:12" ht="9.75" hidden="1" customHeight="1" x14ac:dyDescent="0.35">
      <c r="A82" s="120" t="s">
        <v>124</v>
      </c>
      <c r="B82" s="120"/>
      <c r="C82" s="61">
        <v>0</v>
      </c>
      <c r="D82" s="19">
        <f ca="1">((100/H72)*C82)/100</f>
        <v>0</v>
      </c>
      <c r="E82" s="181"/>
      <c r="F82" s="181"/>
      <c r="G82" s="181"/>
      <c r="H82" s="181"/>
      <c r="I82" s="15" t="s">
        <v>133</v>
      </c>
      <c r="J82" s="30">
        <f ca="1">(IF(B72=1,(H72/(B72+3)+J77),IF(B72=0,(H72/4+J77),IF(B72&gt;1,0))))</f>
        <v>4.5</v>
      </c>
    </row>
    <row r="83" spans="1:12" ht="16" hidden="1" thickBot="1" x14ac:dyDescent="0.4">
      <c r="A83" s="120" t="s">
        <v>119</v>
      </c>
      <c r="B83" s="120" t="s">
        <v>119</v>
      </c>
      <c r="C83" s="61">
        <v>0</v>
      </c>
      <c r="D83" s="19">
        <f ca="1">((100/(H72))*C83)/100</f>
        <v>0</v>
      </c>
      <c r="E83" s="181"/>
      <c r="F83" s="181"/>
      <c r="G83" s="181"/>
      <c r="H83" s="181"/>
      <c r="I83" s="17" t="s">
        <v>93</v>
      </c>
      <c r="J83" s="32">
        <f ca="1">(IF(B72&gt;1.5,(H72/(B72+2)+J77+MAX(0,J78-J77)+MAX(0,J79-J78)+MAX(0,J80-J79)+MAX(0,J81-J80)+MAX(0,J82-J81)),IF(B72=1,(H72/(B72+3)+J82),IF(B72=0,H72/4+J82))))</f>
        <v>6</v>
      </c>
    </row>
    <row r="84" spans="1:12" hidden="1" x14ac:dyDescent="0.35">
      <c r="A84" s="120" t="s">
        <v>120</v>
      </c>
      <c r="B84" s="120"/>
      <c r="C84" s="61">
        <v>0</v>
      </c>
      <c r="D84" s="19">
        <f ca="1">((100/(H72))*C84)/100</f>
        <v>0</v>
      </c>
      <c r="E84" s="181"/>
      <c r="F84" s="181"/>
      <c r="G84" s="181"/>
      <c r="H84" s="181"/>
    </row>
    <row r="85" spans="1:12" x14ac:dyDescent="0.35">
      <c r="A85" s="130" t="s">
        <v>143</v>
      </c>
      <c r="B85" s="130"/>
      <c r="C85" s="130"/>
      <c r="D85" s="130"/>
      <c r="E85" s="130"/>
      <c r="F85" s="117" t="s">
        <v>374</v>
      </c>
      <c r="G85" s="117"/>
      <c r="H85" s="117"/>
      <c r="K85" s="25"/>
    </row>
    <row r="86" spans="1:12" x14ac:dyDescent="0.35">
      <c r="A86" s="98" t="s">
        <v>155</v>
      </c>
      <c r="B86" s="82"/>
      <c r="C86" s="82"/>
      <c r="D86" s="82"/>
      <c r="E86" s="82"/>
      <c r="F86" s="93">
        <v>3600</v>
      </c>
      <c r="G86" s="93"/>
      <c r="H86" s="93"/>
      <c r="I86" s="20" t="s">
        <v>582</v>
      </c>
    </row>
    <row r="87" spans="1:12" hidden="1" x14ac:dyDescent="0.35">
      <c r="A87" s="105" t="s">
        <v>156</v>
      </c>
      <c r="B87" s="82"/>
      <c r="C87" s="82"/>
      <c r="D87" s="82"/>
      <c r="E87" s="82"/>
      <c r="F87" s="93"/>
      <c r="G87" s="93"/>
      <c r="H87" s="94"/>
    </row>
    <row r="88" spans="1:12" s="33" customFormat="1" hidden="1" x14ac:dyDescent="0.3">
      <c r="A88" s="105" t="s">
        <v>145</v>
      </c>
      <c r="B88" s="82"/>
      <c r="C88" s="82"/>
      <c r="D88" s="82"/>
      <c r="E88" s="82"/>
      <c r="F88" s="93"/>
      <c r="G88" s="93"/>
      <c r="H88" s="94"/>
    </row>
    <row r="89" spans="1:12" s="33" customFormat="1" hidden="1" x14ac:dyDescent="0.35">
      <c r="A89" s="105" t="s">
        <v>144</v>
      </c>
      <c r="B89" s="82"/>
      <c r="C89" s="82"/>
      <c r="D89" s="82"/>
      <c r="E89" s="82"/>
      <c r="F89" s="93"/>
      <c r="G89" s="93"/>
      <c r="H89" s="94"/>
      <c r="I89" s="20"/>
      <c r="J89" s="20"/>
      <c r="K89" s="25"/>
      <c r="L89" s="20"/>
    </row>
    <row r="90" spans="1:12" s="33" customFormat="1" hidden="1" x14ac:dyDescent="0.3">
      <c r="A90" s="105" t="s">
        <v>162</v>
      </c>
      <c r="B90" s="82"/>
      <c r="C90" s="82"/>
      <c r="D90" s="82"/>
      <c r="E90" s="82"/>
      <c r="F90" s="93"/>
      <c r="G90" s="93"/>
      <c r="H90" s="94"/>
    </row>
    <row r="91" spans="1:12" s="33" customFormat="1" hidden="1" x14ac:dyDescent="0.3">
      <c r="A91" s="105" t="s">
        <v>84</v>
      </c>
      <c r="B91" s="82"/>
      <c r="C91" s="82"/>
      <c r="D91" s="82"/>
      <c r="E91" s="82"/>
      <c r="F91" s="93"/>
      <c r="G91" s="93"/>
      <c r="H91" s="94"/>
    </row>
    <row r="92" spans="1:12" s="33" customFormat="1" hidden="1" x14ac:dyDescent="0.3">
      <c r="A92" s="105" t="s">
        <v>146</v>
      </c>
      <c r="B92" s="82"/>
      <c r="C92" s="82"/>
      <c r="D92" s="82"/>
      <c r="E92" s="82"/>
      <c r="F92" s="93"/>
      <c r="G92" s="93"/>
      <c r="H92" s="94"/>
    </row>
    <row r="93" spans="1:12" s="33" customFormat="1" hidden="1" x14ac:dyDescent="0.3">
      <c r="A93" s="105" t="s">
        <v>85</v>
      </c>
      <c r="B93" s="82"/>
      <c r="C93" s="82"/>
      <c r="D93" s="82"/>
      <c r="E93" s="82"/>
      <c r="F93" s="93"/>
      <c r="G93" s="93"/>
      <c r="H93" s="94"/>
    </row>
    <row r="94" spans="1:12" s="33" customFormat="1" hidden="1" x14ac:dyDescent="0.3">
      <c r="A94" s="105" t="s">
        <v>86</v>
      </c>
      <c r="B94" s="82"/>
      <c r="C94" s="82"/>
      <c r="D94" s="82"/>
      <c r="E94" s="82"/>
      <c r="F94" s="93"/>
      <c r="G94" s="93"/>
      <c r="H94" s="94"/>
    </row>
    <row r="95" spans="1:12" s="33" customFormat="1" hidden="1" x14ac:dyDescent="0.3">
      <c r="A95" s="105" t="s">
        <v>87</v>
      </c>
      <c r="B95" s="82"/>
      <c r="C95" s="82"/>
      <c r="D95" s="82"/>
      <c r="E95" s="82"/>
      <c r="F95" s="93"/>
      <c r="G95" s="93"/>
      <c r="H95" s="94"/>
    </row>
    <row r="96" spans="1:12" hidden="1" x14ac:dyDescent="0.35">
      <c r="A96" s="105" t="s">
        <v>88</v>
      </c>
      <c r="B96" s="82"/>
      <c r="C96" s="82"/>
      <c r="D96" s="82"/>
      <c r="E96" s="82"/>
      <c r="F96" s="93"/>
      <c r="G96" s="93"/>
      <c r="H96" s="94"/>
    </row>
    <row r="97" spans="1:14" s="34" customFormat="1" hidden="1" x14ac:dyDescent="0.35">
      <c r="A97" s="105" t="s">
        <v>46</v>
      </c>
      <c r="B97" s="82"/>
      <c r="C97" s="82"/>
      <c r="D97" s="82"/>
      <c r="E97" s="82"/>
      <c r="F97" s="93"/>
      <c r="G97" s="93"/>
      <c r="H97" s="94"/>
    </row>
    <row r="98" spans="1:14" s="35" customFormat="1" ht="16" hidden="1" thickBot="1" x14ac:dyDescent="0.4">
      <c r="A98" s="106" t="s">
        <v>47</v>
      </c>
      <c r="B98" s="107"/>
      <c r="C98" s="107"/>
      <c r="D98" s="107"/>
      <c r="E98" s="107"/>
      <c r="F98" s="108"/>
      <c r="G98" s="108"/>
      <c r="H98" s="109"/>
    </row>
    <row r="99" spans="1:14" s="35" customFormat="1" ht="15.75" customHeight="1" x14ac:dyDescent="0.35">
      <c r="A99" s="111" t="s">
        <v>566</v>
      </c>
      <c r="B99" s="111"/>
      <c r="C99" s="111"/>
      <c r="D99" s="111"/>
      <c r="E99" s="111"/>
      <c r="F99" s="111"/>
      <c r="G99" s="111"/>
      <c r="H99" s="111"/>
    </row>
    <row r="100" spans="1:14" s="35" customFormat="1" x14ac:dyDescent="0.35">
      <c r="A100" s="84" t="s">
        <v>48</v>
      </c>
      <c r="B100" s="84"/>
      <c r="C100" s="150" t="s">
        <v>67</v>
      </c>
      <c r="D100" s="150"/>
      <c r="E100" s="144" t="s">
        <v>370</v>
      </c>
      <c r="F100" s="144"/>
      <c r="G100" s="144" t="s">
        <v>371</v>
      </c>
      <c r="H100" s="144"/>
    </row>
    <row r="101" spans="1:14" s="35" customFormat="1" x14ac:dyDescent="0.35">
      <c r="A101" s="110" t="s">
        <v>564</v>
      </c>
      <c r="B101" s="110"/>
      <c r="C101" s="146">
        <f>COUNT(B109:B274)</f>
        <v>166</v>
      </c>
      <c r="D101" s="146"/>
      <c r="E101" s="147">
        <f>SUM(B109:B274)</f>
        <v>44705.280000000006</v>
      </c>
      <c r="F101" s="147"/>
      <c r="G101" s="147">
        <f>SUM(C109:C274)</f>
        <v>481207.63391999982</v>
      </c>
      <c r="H101" s="147"/>
    </row>
    <row r="102" spans="1:14" s="35" customFormat="1" x14ac:dyDescent="0.35">
      <c r="A102" s="110" t="s">
        <v>565</v>
      </c>
      <c r="B102" s="110"/>
      <c r="C102" s="171">
        <f>COUNT(B276:B451)</f>
        <v>176</v>
      </c>
      <c r="D102" s="146"/>
      <c r="E102" s="172">
        <f>SUM(B276:B451)</f>
        <v>59195.630000000005</v>
      </c>
      <c r="F102" s="173"/>
      <c r="G102" s="172">
        <f>SUM(C276:C451)</f>
        <v>637181.76132000005</v>
      </c>
      <c r="H102" s="173"/>
    </row>
    <row r="103" spans="1:14" s="34" customFormat="1" x14ac:dyDescent="0.35">
      <c r="A103" s="174" t="s">
        <v>563</v>
      </c>
      <c r="B103" s="174"/>
      <c r="C103" s="175">
        <f>SUM(C101:C102)</f>
        <v>342</v>
      </c>
      <c r="D103" s="175"/>
      <c r="E103" s="176">
        <f>SUM(E101:E102)</f>
        <v>103900.91</v>
      </c>
      <c r="F103" s="176"/>
      <c r="G103" s="176">
        <f>SUM(G101:G102)</f>
        <v>1118389.39524</v>
      </c>
      <c r="H103" s="176"/>
    </row>
    <row r="104" spans="1:14" x14ac:dyDescent="0.35">
      <c r="A104" s="117" t="s">
        <v>576</v>
      </c>
      <c r="B104" s="117"/>
      <c r="C104" s="117"/>
      <c r="D104" s="117"/>
      <c r="E104" s="117"/>
      <c r="F104" s="117"/>
      <c r="G104" s="117"/>
      <c r="H104" s="117"/>
    </row>
    <row r="105" spans="1:14" x14ac:dyDescent="0.35">
      <c r="A105" s="117" t="s">
        <v>169</v>
      </c>
      <c r="B105" s="117"/>
      <c r="C105" s="117"/>
      <c r="D105" s="117"/>
      <c r="E105" s="117"/>
      <c r="F105" s="117"/>
      <c r="G105" s="117"/>
      <c r="H105" s="117"/>
      <c r="I105" s="36"/>
    </row>
    <row r="106" spans="1:14" s="45" customFormat="1" ht="45" x14ac:dyDescent="0.35">
      <c r="A106" s="112" t="s">
        <v>160</v>
      </c>
      <c r="B106" s="112" t="s">
        <v>175</v>
      </c>
      <c r="C106" s="148" t="s">
        <v>157</v>
      </c>
      <c r="D106" s="85" t="s">
        <v>49</v>
      </c>
      <c r="E106" s="87" t="s">
        <v>50</v>
      </c>
      <c r="F106" s="52" t="s">
        <v>137</v>
      </c>
      <c r="G106" s="89" t="s">
        <v>171</v>
      </c>
      <c r="H106" s="90"/>
      <c r="I106" s="36"/>
    </row>
    <row r="107" spans="1:14" s="59" customFormat="1" x14ac:dyDescent="0.35">
      <c r="A107" s="113"/>
      <c r="B107" s="113"/>
      <c r="C107" s="149"/>
      <c r="D107" s="86"/>
      <c r="E107" s="88"/>
      <c r="F107" s="53">
        <v>0.5</v>
      </c>
      <c r="G107" s="91"/>
      <c r="H107" s="92"/>
      <c r="I107" s="36"/>
    </row>
    <row r="108" spans="1:14" s="45" customFormat="1" x14ac:dyDescent="0.35">
      <c r="A108" s="161" t="s">
        <v>180</v>
      </c>
      <c r="B108" s="162"/>
      <c r="C108" s="162"/>
      <c r="D108" s="162"/>
      <c r="E108" s="162"/>
      <c r="F108" s="162"/>
      <c r="G108" s="162"/>
      <c r="H108" s="163"/>
      <c r="I108" s="36"/>
      <c r="L108" s="81"/>
      <c r="M108" s="81"/>
      <c r="N108" s="36"/>
    </row>
    <row r="109" spans="1:14" s="45" customFormat="1" x14ac:dyDescent="0.35">
      <c r="A109" s="48" t="s">
        <v>231</v>
      </c>
      <c r="B109" s="50">
        <v>296.10000000000002</v>
      </c>
      <c r="C109" s="41">
        <f>B109*10.764</f>
        <v>3187.2204000000002</v>
      </c>
      <c r="D109" s="41"/>
      <c r="E109" s="41">
        <v>0</v>
      </c>
      <c r="F109" s="41">
        <f t="shared" ref="F109:F114" si="0">D109*(($F$107)+1)+(IF(E109&lt;101,E109,IF(E109&lt;201,E109/2,IF(E109&lt;=301,E109/3,E109/4))))</f>
        <v>0</v>
      </c>
      <c r="G109" s="79" t="s">
        <v>369</v>
      </c>
      <c r="H109" s="80"/>
      <c r="I109" s="50"/>
      <c r="L109" s="81"/>
      <c r="M109" s="81"/>
      <c r="N109" s="36"/>
    </row>
    <row r="110" spans="1:14" s="45" customFormat="1" x14ac:dyDescent="0.35">
      <c r="A110" s="48" t="s">
        <v>232</v>
      </c>
      <c r="B110" s="50">
        <v>285.02</v>
      </c>
      <c r="C110" s="48">
        <f t="shared" ref="C110:C173" si="1">B110*10.764</f>
        <v>3067.9552799999997</v>
      </c>
      <c r="D110" s="41"/>
      <c r="E110" s="41">
        <v>0</v>
      </c>
      <c r="F110" s="41">
        <f t="shared" si="0"/>
        <v>0</v>
      </c>
      <c r="G110" s="79" t="s">
        <v>369</v>
      </c>
      <c r="H110" s="80"/>
      <c r="I110" s="36"/>
      <c r="L110" s="81"/>
      <c r="M110" s="81"/>
      <c r="N110" s="36"/>
    </row>
    <row r="111" spans="1:14" s="45" customFormat="1" x14ac:dyDescent="0.35">
      <c r="A111" s="48" t="s">
        <v>233</v>
      </c>
      <c r="B111" s="50">
        <v>308.27</v>
      </c>
      <c r="C111" s="48">
        <f t="shared" si="1"/>
        <v>3318.2182799999996</v>
      </c>
      <c r="D111" s="41"/>
      <c r="E111" s="41">
        <v>0</v>
      </c>
      <c r="F111" s="41">
        <f t="shared" si="0"/>
        <v>0</v>
      </c>
      <c r="G111" s="79" t="s">
        <v>369</v>
      </c>
      <c r="H111" s="80"/>
      <c r="I111" s="36"/>
      <c r="J111" s="45" t="s">
        <v>589</v>
      </c>
      <c r="L111" s="81"/>
      <c r="M111" s="81"/>
      <c r="N111" s="36"/>
    </row>
    <row r="112" spans="1:14" s="45" customFormat="1" x14ac:dyDescent="0.35">
      <c r="A112" s="48" t="s">
        <v>234</v>
      </c>
      <c r="B112" s="50">
        <v>325.49</v>
      </c>
      <c r="C112" s="48">
        <f t="shared" si="1"/>
        <v>3503.5743600000001</v>
      </c>
      <c r="D112" s="41"/>
      <c r="E112" s="41">
        <v>0</v>
      </c>
      <c r="F112" s="41">
        <f t="shared" si="0"/>
        <v>0</v>
      </c>
      <c r="G112" s="79" t="s">
        <v>369</v>
      </c>
      <c r="H112" s="80"/>
      <c r="I112" s="36"/>
      <c r="N112" s="36"/>
    </row>
    <row r="113" spans="1:14" s="45" customFormat="1" x14ac:dyDescent="0.35">
      <c r="A113" s="48" t="s">
        <v>235</v>
      </c>
      <c r="B113" s="50">
        <v>325.49</v>
      </c>
      <c r="C113" s="48">
        <f t="shared" si="1"/>
        <v>3503.5743600000001</v>
      </c>
      <c r="D113" s="41"/>
      <c r="E113" s="41">
        <v>0</v>
      </c>
      <c r="F113" s="41">
        <f t="shared" si="0"/>
        <v>0</v>
      </c>
      <c r="G113" s="79" t="s">
        <v>369</v>
      </c>
      <c r="H113" s="80"/>
      <c r="I113" s="36"/>
      <c r="N113" s="36"/>
    </row>
    <row r="114" spans="1:14" s="45" customFormat="1" x14ac:dyDescent="0.35">
      <c r="A114" s="48" t="s">
        <v>236</v>
      </c>
      <c r="B114" s="50">
        <v>319</v>
      </c>
      <c r="C114" s="48">
        <f t="shared" si="1"/>
        <v>3433.7159999999999</v>
      </c>
      <c r="D114" s="41"/>
      <c r="E114" s="41">
        <v>0</v>
      </c>
      <c r="F114" s="41">
        <f t="shared" si="0"/>
        <v>0</v>
      </c>
      <c r="G114" s="79" t="s">
        <v>369</v>
      </c>
      <c r="H114" s="80"/>
      <c r="I114" s="36"/>
      <c r="N114" s="36"/>
    </row>
    <row r="115" spans="1:14" s="45" customFormat="1" x14ac:dyDescent="0.35">
      <c r="A115" s="48" t="s">
        <v>237</v>
      </c>
      <c r="B115" s="50">
        <v>249.38</v>
      </c>
      <c r="C115" s="48">
        <f t="shared" si="1"/>
        <v>2684.3263199999997</v>
      </c>
      <c r="D115" s="41"/>
      <c r="E115" s="41">
        <v>0</v>
      </c>
      <c r="F115" s="41">
        <f t="shared" ref="F115:F136" si="2">D115*(($F$107)+1)+(IF(E115&lt;101,E115,IF(E115&lt;201,E115/2,IF(E115&lt;=301,E115/3,E115/4))))</f>
        <v>0</v>
      </c>
      <c r="G115" s="79" t="s">
        <v>369</v>
      </c>
      <c r="H115" s="80"/>
      <c r="I115" s="36"/>
      <c r="N115" s="36"/>
    </row>
    <row r="116" spans="1:14" s="45" customFormat="1" x14ac:dyDescent="0.35">
      <c r="A116" s="48" t="s">
        <v>238</v>
      </c>
      <c r="B116" s="50">
        <v>274.7</v>
      </c>
      <c r="C116" s="48">
        <f t="shared" si="1"/>
        <v>2956.8707999999997</v>
      </c>
      <c r="D116" s="41"/>
      <c r="E116" s="41">
        <v>0</v>
      </c>
      <c r="F116" s="41">
        <f t="shared" si="2"/>
        <v>0</v>
      </c>
      <c r="G116" s="79" t="s">
        <v>369</v>
      </c>
      <c r="H116" s="80"/>
      <c r="I116" s="36"/>
      <c r="N116" s="36"/>
    </row>
    <row r="117" spans="1:14" s="45" customFormat="1" x14ac:dyDescent="0.35">
      <c r="A117" s="48" t="s">
        <v>239</v>
      </c>
      <c r="B117" s="50">
        <v>256.95999999999998</v>
      </c>
      <c r="C117" s="48">
        <f t="shared" si="1"/>
        <v>2765.9174399999997</v>
      </c>
      <c r="D117" s="41"/>
      <c r="E117" s="41">
        <v>0</v>
      </c>
      <c r="F117" s="41">
        <f t="shared" si="2"/>
        <v>0</v>
      </c>
      <c r="G117" s="79" t="s">
        <v>369</v>
      </c>
      <c r="H117" s="80"/>
      <c r="I117" s="36"/>
    </row>
    <row r="118" spans="1:14" s="45" customFormat="1" x14ac:dyDescent="0.35">
      <c r="A118" s="48" t="s">
        <v>240</v>
      </c>
      <c r="B118" s="50">
        <v>227.04</v>
      </c>
      <c r="C118" s="48">
        <f t="shared" si="1"/>
        <v>2443.8585599999997</v>
      </c>
      <c r="D118" s="41"/>
      <c r="E118" s="41">
        <v>0</v>
      </c>
      <c r="F118" s="41">
        <f t="shared" si="2"/>
        <v>0</v>
      </c>
      <c r="G118" s="79" t="s">
        <v>369</v>
      </c>
      <c r="H118" s="80"/>
      <c r="I118" s="36"/>
    </row>
    <row r="119" spans="1:14" s="45" customFormat="1" ht="15.75" customHeight="1" x14ac:dyDescent="0.35">
      <c r="A119" s="48" t="s">
        <v>241</v>
      </c>
      <c r="B119" s="50">
        <v>250.25</v>
      </c>
      <c r="C119" s="48">
        <f t="shared" si="1"/>
        <v>2693.6909999999998</v>
      </c>
      <c r="D119" s="41"/>
      <c r="E119" s="41">
        <v>0</v>
      </c>
      <c r="F119" s="41">
        <f t="shared" si="2"/>
        <v>0</v>
      </c>
      <c r="G119" s="79" t="s">
        <v>369</v>
      </c>
      <c r="H119" s="80"/>
      <c r="I119" s="36"/>
    </row>
    <row r="120" spans="1:14" s="45" customFormat="1" ht="15.75" customHeight="1" x14ac:dyDescent="0.35">
      <c r="A120" s="48" t="s">
        <v>242</v>
      </c>
      <c r="B120" s="50">
        <v>267.73</v>
      </c>
      <c r="C120" s="48">
        <f t="shared" si="1"/>
        <v>2881.8457199999998</v>
      </c>
      <c r="D120" s="41"/>
      <c r="E120" s="41">
        <v>0</v>
      </c>
      <c r="F120" s="41">
        <f t="shared" si="2"/>
        <v>0</v>
      </c>
      <c r="G120" s="79" t="s">
        <v>369</v>
      </c>
      <c r="H120" s="80"/>
      <c r="I120" s="36"/>
    </row>
    <row r="121" spans="1:14" s="45" customFormat="1" ht="15.75" customHeight="1" x14ac:dyDescent="0.35">
      <c r="A121" s="48" t="s">
        <v>243</v>
      </c>
      <c r="B121" s="50">
        <v>264.68</v>
      </c>
      <c r="C121" s="48">
        <f t="shared" si="1"/>
        <v>2849.0155199999999</v>
      </c>
      <c r="D121" s="41"/>
      <c r="E121" s="41">
        <v>0</v>
      </c>
      <c r="F121" s="41">
        <f t="shared" si="2"/>
        <v>0</v>
      </c>
      <c r="G121" s="79" t="s">
        <v>369</v>
      </c>
      <c r="H121" s="80"/>
      <c r="I121" s="36"/>
    </row>
    <row r="122" spans="1:14" s="45" customFormat="1" x14ac:dyDescent="0.35">
      <c r="A122" s="48" t="s">
        <v>244</v>
      </c>
      <c r="B122" s="54">
        <v>240</v>
      </c>
      <c r="C122" s="48">
        <f t="shared" si="1"/>
        <v>2583.3599999999997</v>
      </c>
      <c r="D122" s="41"/>
      <c r="E122" s="41">
        <v>0</v>
      </c>
      <c r="F122" s="41">
        <f t="shared" si="2"/>
        <v>0</v>
      </c>
      <c r="G122" s="79" t="s">
        <v>369</v>
      </c>
      <c r="H122" s="80"/>
      <c r="I122" s="36"/>
    </row>
    <row r="123" spans="1:14" s="45" customFormat="1" x14ac:dyDescent="0.35">
      <c r="A123" s="48" t="s">
        <v>245</v>
      </c>
      <c r="B123" s="50">
        <v>240</v>
      </c>
      <c r="C123" s="48">
        <f t="shared" si="1"/>
        <v>2583.3599999999997</v>
      </c>
      <c r="D123" s="41"/>
      <c r="E123" s="41">
        <v>0</v>
      </c>
      <c r="F123" s="41">
        <f t="shared" si="2"/>
        <v>0</v>
      </c>
      <c r="G123" s="79" t="s">
        <v>369</v>
      </c>
      <c r="H123" s="80"/>
      <c r="I123" s="36"/>
    </row>
    <row r="124" spans="1:14" s="45" customFormat="1" x14ac:dyDescent="0.35">
      <c r="A124" s="48" t="s">
        <v>246</v>
      </c>
      <c r="B124" s="50">
        <v>240</v>
      </c>
      <c r="C124" s="48">
        <f t="shared" si="1"/>
        <v>2583.3599999999997</v>
      </c>
      <c r="D124" s="41"/>
      <c r="E124" s="41">
        <v>0</v>
      </c>
      <c r="F124" s="41">
        <f t="shared" si="2"/>
        <v>0</v>
      </c>
      <c r="G124" s="79" t="s">
        <v>369</v>
      </c>
      <c r="H124" s="80"/>
      <c r="I124" s="36"/>
    </row>
    <row r="125" spans="1:14" s="45" customFormat="1" x14ac:dyDescent="0.35">
      <c r="A125" s="48" t="s">
        <v>247</v>
      </c>
      <c r="B125" s="50">
        <v>240</v>
      </c>
      <c r="C125" s="48">
        <f t="shared" si="1"/>
        <v>2583.3599999999997</v>
      </c>
      <c r="D125" s="41"/>
      <c r="E125" s="41">
        <v>0</v>
      </c>
      <c r="F125" s="41">
        <f t="shared" si="2"/>
        <v>0</v>
      </c>
      <c r="G125" s="79" t="s">
        <v>369</v>
      </c>
      <c r="H125" s="80"/>
      <c r="I125" s="36"/>
    </row>
    <row r="126" spans="1:14" s="45" customFormat="1" x14ac:dyDescent="0.35">
      <c r="A126" s="48" t="s">
        <v>248</v>
      </c>
      <c r="B126" s="50">
        <v>240</v>
      </c>
      <c r="C126" s="48">
        <f t="shared" si="1"/>
        <v>2583.3599999999997</v>
      </c>
      <c r="D126" s="41"/>
      <c r="E126" s="41">
        <v>0</v>
      </c>
      <c r="F126" s="41">
        <f t="shared" si="2"/>
        <v>0</v>
      </c>
      <c r="G126" s="79" t="s">
        <v>369</v>
      </c>
      <c r="H126" s="80"/>
      <c r="I126" s="36"/>
    </row>
    <row r="127" spans="1:14" s="45" customFormat="1" x14ac:dyDescent="0.35">
      <c r="A127" s="48" t="s">
        <v>249</v>
      </c>
      <c r="B127" s="50">
        <v>271.27</v>
      </c>
      <c r="C127" s="48">
        <f t="shared" si="1"/>
        <v>2919.9502799999996</v>
      </c>
      <c r="D127" s="41"/>
      <c r="E127" s="41">
        <v>0</v>
      </c>
      <c r="F127" s="41">
        <f t="shared" si="2"/>
        <v>0</v>
      </c>
      <c r="G127" s="79" t="s">
        <v>369</v>
      </c>
      <c r="H127" s="80"/>
      <c r="I127" s="36"/>
    </row>
    <row r="128" spans="1:14" s="45" customFormat="1" x14ac:dyDescent="0.35">
      <c r="A128" s="48" t="s">
        <v>250</v>
      </c>
      <c r="B128" s="50">
        <v>271.27</v>
      </c>
      <c r="C128" s="48">
        <f t="shared" si="1"/>
        <v>2919.9502799999996</v>
      </c>
      <c r="D128" s="41"/>
      <c r="E128" s="41">
        <v>0</v>
      </c>
      <c r="F128" s="41">
        <f t="shared" si="2"/>
        <v>0</v>
      </c>
      <c r="G128" s="79" t="s">
        <v>369</v>
      </c>
      <c r="H128" s="80"/>
      <c r="I128" s="36"/>
    </row>
    <row r="129" spans="1:14" s="45" customFormat="1" x14ac:dyDescent="0.35">
      <c r="A129" s="48" t="s">
        <v>251</v>
      </c>
      <c r="B129" s="50">
        <v>240</v>
      </c>
      <c r="C129" s="48">
        <f t="shared" si="1"/>
        <v>2583.3599999999997</v>
      </c>
      <c r="D129" s="41"/>
      <c r="E129" s="41">
        <v>0</v>
      </c>
      <c r="F129" s="41">
        <f t="shared" si="2"/>
        <v>0</v>
      </c>
      <c r="G129" s="79" t="s">
        <v>369</v>
      </c>
      <c r="H129" s="80"/>
      <c r="I129" s="36"/>
    </row>
    <row r="130" spans="1:14" s="45" customFormat="1" x14ac:dyDescent="0.35">
      <c r="A130" s="48" t="s">
        <v>252</v>
      </c>
      <c r="B130" s="50">
        <v>240</v>
      </c>
      <c r="C130" s="48">
        <f t="shared" si="1"/>
        <v>2583.3599999999997</v>
      </c>
      <c r="D130" s="41"/>
      <c r="E130" s="41">
        <v>0</v>
      </c>
      <c r="F130" s="41">
        <f t="shared" si="2"/>
        <v>0</v>
      </c>
      <c r="G130" s="79" t="s">
        <v>369</v>
      </c>
      <c r="H130" s="80"/>
      <c r="I130" s="36"/>
    </row>
    <row r="131" spans="1:14" s="45" customFormat="1" x14ac:dyDescent="0.35">
      <c r="A131" s="48" t="s">
        <v>253</v>
      </c>
      <c r="B131" s="50">
        <v>240</v>
      </c>
      <c r="C131" s="48">
        <f t="shared" si="1"/>
        <v>2583.3599999999997</v>
      </c>
      <c r="D131" s="41"/>
      <c r="E131" s="41">
        <v>0</v>
      </c>
      <c r="F131" s="41">
        <f t="shared" si="2"/>
        <v>0</v>
      </c>
      <c r="G131" s="79" t="s">
        <v>369</v>
      </c>
      <c r="H131" s="80"/>
      <c r="I131" s="36"/>
    </row>
    <row r="132" spans="1:14" s="49" customFormat="1" x14ac:dyDescent="0.35">
      <c r="A132" s="48" t="s">
        <v>254</v>
      </c>
      <c r="B132" s="50">
        <v>240</v>
      </c>
      <c r="C132" s="48">
        <f t="shared" si="1"/>
        <v>2583.3599999999997</v>
      </c>
      <c r="D132" s="41"/>
      <c r="E132" s="41">
        <v>0</v>
      </c>
      <c r="F132" s="41">
        <f t="shared" si="2"/>
        <v>0</v>
      </c>
      <c r="G132" s="79" t="s">
        <v>369</v>
      </c>
      <c r="H132" s="80"/>
      <c r="I132" s="36"/>
      <c r="L132" s="81"/>
      <c r="M132" s="81"/>
      <c r="N132" s="36"/>
    </row>
    <row r="133" spans="1:14" s="49" customFormat="1" x14ac:dyDescent="0.35">
      <c r="A133" s="48" t="s">
        <v>255</v>
      </c>
      <c r="B133" s="50">
        <v>240</v>
      </c>
      <c r="C133" s="48">
        <f t="shared" si="1"/>
        <v>2583.3599999999997</v>
      </c>
      <c r="D133" s="48"/>
      <c r="E133" s="48">
        <v>0</v>
      </c>
      <c r="F133" s="48">
        <f t="shared" si="2"/>
        <v>0</v>
      </c>
      <c r="G133" s="79" t="s">
        <v>369</v>
      </c>
      <c r="H133" s="80"/>
      <c r="I133" s="36"/>
      <c r="L133" s="81"/>
      <c r="M133" s="81"/>
      <c r="N133" s="36"/>
    </row>
    <row r="134" spans="1:14" s="49" customFormat="1" x14ac:dyDescent="0.35">
      <c r="A134" s="48" t="s">
        <v>256</v>
      </c>
      <c r="B134" s="50">
        <v>264.68</v>
      </c>
      <c r="C134" s="48">
        <f t="shared" si="1"/>
        <v>2849.0155199999999</v>
      </c>
      <c r="D134" s="48"/>
      <c r="E134" s="48">
        <v>0</v>
      </c>
      <c r="F134" s="48">
        <f t="shared" si="2"/>
        <v>0</v>
      </c>
      <c r="G134" s="79" t="s">
        <v>369</v>
      </c>
      <c r="H134" s="80"/>
      <c r="I134" s="36"/>
      <c r="L134" s="81"/>
      <c r="M134" s="81"/>
      <c r="N134" s="36"/>
    </row>
    <row r="135" spans="1:14" s="49" customFormat="1" x14ac:dyDescent="0.35">
      <c r="A135" s="48" t="s">
        <v>257</v>
      </c>
      <c r="B135" s="50">
        <v>279.64999999999998</v>
      </c>
      <c r="C135" s="48">
        <f t="shared" si="1"/>
        <v>3010.1525999999994</v>
      </c>
      <c r="D135" s="48"/>
      <c r="E135" s="48">
        <v>0</v>
      </c>
      <c r="F135" s="48">
        <f t="shared" si="2"/>
        <v>0</v>
      </c>
      <c r="G135" s="79" t="s">
        <v>369</v>
      </c>
      <c r="H135" s="80"/>
      <c r="I135" s="36"/>
      <c r="L135" s="81"/>
      <c r="M135" s="81"/>
      <c r="N135" s="36"/>
    </row>
    <row r="136" spans="1:14" s="49" customFormat="1" x14ac:dyDescent="0.35">
      <c r="A136" s="48" t="s">
        <v>258</v>
      </c>
      <c r="B136" s="50">
        <v>321.01</v>
      </c>
      <c r="C136" s="48">
        <f t="shared" si="1"/>
        <v>3455.3516399999999</v>
      </c>
      <c r="D136" s="48"/>
      <c r="E136" s="48">
        <v>0</v>
      </c>
      <c r="F136" s="48">
        <f t="shared" si="2"/>
        <v>0</v>
      </c>
      <c r="G136" s="79" t="s">
        <v>369</v>
      </c>
      <c r="H136" s="80"/>
      <c r="I136" s="36"/>
      <c r="N136" s="36"/>
    </row>
    <row r="137" spans="1:14" s="49" customFormat="1" x14ac:dyDescent="0.35">
      <c r="A137" s="48" t="s">
        <v>259</v>
      </c>
      <c r="B137" s="50">
        <v>200</v>
      </c>
      <c r="C137" s="48">
        <f t="shared" si="1"/>
        <v>2152.7999999999997</v>
      </c>
      <c r="D137" s="48"/>
      <c r="E137" s="48">
        <v>0</v>
      </c>
      <c r="F137" s="48">
        <f>D137*(($F$107)+1)+(IF(E137&lt;101,E137,IF(E137&lt;201,E137/2,IF(E137&lt;=301,E137/3,E137/4))))</f>
        <v>0</v>
      </c>
      <c r="G137" s="79" t="s">
        <v>369</v>
      </c>
      <c r="H137" s="80"/>
      <c r="I137" s="36"/>
      <c r="N137" s="36"/>
    </row>
    <row r="138" spans="1:14" s="49" customFormat="1" x14ac:dyDescent="0.35">
      <c r="A138" s="48" t="s">
        <v>260</v>
      </c>
      <c r="B138" s="50">
        <v>200</v>
      </c>
      <c r="C138" s="48">
        <f t="shared" si="1"/>
        <v>2152.7999999999997</v>
      </c>
      <c r="D138" s="48"/>
      <c r="E138" s="48">
        <v>0</v>
      </c>
      <c r="F138" s="48">
        <f>D138*(($F$107)+1)+(IF(E138&lt;101,E138,IF(E138&lt;201,E138/2,IF(E138&lt;=301,E138/3,E138/4))))</f>
        <v>0</v>
      </c>
      <c r="G138" s="79" t="s">
        <v>369</v>
      </c>
      <c r="H138" s="80"/>
      <c r="I138" s="36"/>
      <c r="N138" s="36"/>
    </row>
    <row r="139" spans="1:14" s="49" customFormat="1" x14ac:dyDescent="0.35">
      <c r="A139" s="48" t="s">
        <v>261</v>
      </c>
      <c r="B139" s="50">
        <v>225.9</v>
      </c>
      <c r="C139" s="48">
        <f t="shared" si="1"/>
        <v>2431.5875999999998</v>
      </c>
      <c r="D139" s="48"/>
      <c r="E139" s="48">
        <v>0</v>
      </c>
      <c r="F139" s="48">
        <f t="shared" ref="F139:F160" si="3">D139*(($F$107)+1)+(IF(E139&lt;101,E139,IF(E139&lt;201,E139/2,IF(E139&lt;=301,E139/3,E139/4))))</f>
        <v>0</v>
      </c>
      <c r="G139" s="79" t="s">
        <v>369</v>
      </c>
      <c r="H139" s="80"/>
      <c r="I139" s="36"/>
      <c r="N139" s="36"/>
    </row>
    <row r="140" spans="1:14" s="49" customFormat="1" x14ac:dyDescent="0.35">
      <c r="A140" s="48" t="s">
        <v>262</v>
      </c>
      <c r="B140" s="50">
        <v>231.14</v>
      </c>
      <c r="C140" s="48">
        <f t="shared" si="1"/>
        <v>2487.9909599999996</v>
      </c>
      <c r="D140" s="48"/>
      <c r="E140" s="48">
        <v>0</v>
      </c>
      <c r="F140" s="48">
        <f t="shared" si="3"/>
        <v>0</v>
      </c>
      <c r="G140" s="79" t="s">
        <v>369</v>
      </c>
      <c r="H140" s="80"/>
      <c r="I140" s="36"/>
      <c r="N140" s="36"/>
    </row>
    <row r="141" spans="1:14" s="49" customFormat="1" x14ac:dyDescent="0.35">
      <c r="A141" s="48" t="s">
        <v>263</v>
      </c>
      <c r="B141" s="50">
        <v>228.41</v>
      </c>
      <c r="C141" s="48">
        <f t="shared" si="1"/>
        <v>2458.6052399999999</v>
      </c>
      <c r="D141" s="48"/>
      <c r="E141" s="48">
        <v>0</v>
      </c>
      <c r="F141" s="48">
        <f t="shared" si="3"/>
        <v>0</v>
      </c>
      <c r="G141" s="79" t="s">
        <v>369</v>
      </c>
      <c r="H141" s="80"/>
      <c r="I141" s="36"/>
    </row>
    <row r="142" spans="1:14" s="49" customFormat="1" x14ac:dyDescent="0.35">
      <c r="A142" s="48" t="s">
        <v>264</v>
      </c>
      <c r="B142" s="50">
        <v>228.41</v>
      </c>
      <c r="C142" s="48">
        <f t="shared" si="1"/>
        <v>2458.6052399999999</v>
      </c>
      <c r="D142" s="48"/>
      <c r="E142" s="48">
        <v>0</v>
      </c>
      <c r="F142" s="48">
        <f t="shared" si="3"/>
        <v>0</v>
      </c>
      <c r="G142" s="79" t="s">
        <v>369</v>
      </c>
      <c r="H142" s="80"/>
      <c r="I142" s="36"/>
    </row>
    <row r="143" spans="1:14" s="49" customFormat="1" ht="15.75" customHeight="1" x14ac:dyDescent="0.35">
      <c r="A143" s="48" t="s">
        <v>265</v>
      </c>
      <c r="B143" s="50">
        <v>284.93</v>
      </c>
      <c r="C143" s="48">
        <f t="shared" si="1"/>
        <v>3066.9865199999999</v>
      </c>
      <c r="D143" s="48"/>
      <c r="E143" s="48">
        <v>0</v>
      </c>
      <c r="F143" s="48">
        <f t="shared" si="3"/>
        <v>0</v>
      </c>
      <c r="G143" s="79" t="s">
        <v>369</v>
      </c>
      <c r="H143" s="80"/>
      <c r="I143" s="36"/>
    </row>
    <row r="144" spans="1:14" s="49" customFormat="1" ht="15.75" customHeight="1" x14ac:dyDescent="0.35">
      <c r="A144" s="48" t="s">
        <v>266</v>
      </c>
      <c r="B144" s="50">
        <v>248.23</v>
      </c>
      <c r="C144" s="48">
        <f t="shared" si="1"/>
        <v>2671.9477199999997</v>
      </c>
      <c r="D144" s="48"/>
      <c r="E144" s="48">
        <v>0</v>
      </c>
      <c r="F144" s="48">
        <f t="shared" si="3"/>
        <v>0</v>
      </c>
      <c r="G144" s="79" t="s">
        <v>369</v>
      </c>
      <c r="H144" s="80"/>
      <c r="I144" s="36"/>
    </row>
    <row r="145" spans="1:14" s="49" customFormat="1" ht="15.75" customHeight="1" x14ac:dyDescent="0.35">
      <c r="A145" s="48" t="s">
        <v>267</v>
      </c>
      <c r="B145" s="50">
        <v>169.66</v>
      </c>
      <c r="C145" s="48">
        <f t="shared" si="1"/>
        <v>1826.2202399999999</v>
      </c>
      <c r="D145" s="48"/>
      <c r="E145" s="48">
        <v>0</v>
      </c>
      <c r="F145" s="48">
        <f t="shared" si="3"/>
        <v>0</v>
      </c>
      <c r="G145" s="79" t="s">
        <v>369</v>
      </c>
      <c r="H145" s="80"/>
      <c r="I145" s="36"/>
    </row>
    <row r="146" spans="1:14" s="49" customFormat="1" x14ac:dyDescent="0.35">
      <c r="A146" s="48" t="s">
        <v>268</v>
      </c>
      <c r="B146" s="50">
        <v>281.3</v>
      </c>
      <c r="C146" s="48">
        <f t="shared" si="1"/>
        <v>3027.9132</v>
      </c>
      <c r="D146" s="48"/>
      <c r="E146" s="48">
        <v>0</v>
      </c>
      <c r="F146" s="48">
        <f t="shared" si="3"/>
        <v>0</v>
      </c>
      <c r="G146" s="79" t="s">
        <v>369</v>
      </c>
      <c r="H146" s="80"/>
      <c r="I146" s="36"/>
    </row>
    <row r="147" spans="1:14" s="49" customFormat="1" x14ac:dyDescent="0.35">
      <c r="A147" s="48" t="s">
        <v>269</v>
      </c>
      <c r="B147" s="54">
        <v>587.04999999999995</v>
      </c>
      <c r="C147" s="48">
        <f t="shared" si="1"/>
        <v>6319.0061999999989</v>
      </c>
      <c r="D147" s="48"/>
      <c r="E147" s="48">
        <v>0</v>
      </c>
      <c r="F147" s="48">
        <f t="shared" si="3"/>
        <v>0</v>
      </c>
      <c r="G147" s="79" t="s">
        <v>369</v>
      </c>
      <c r="H147" s="80"/>
      <c r="I147" s="36"/>
    </row>
    <row r="148" spans="1:14" s="49" customFormat="1" x14ac:dyDescent="0.35">
      <c r="A148" s="48" t="s">
        <v>270</v>
      </c>
      <c r="B148" s="50">
        <v>318.98</v>
      </c>
      <c r="C148" s="48">
        <f t="shared" si="1"/>
        <v>3433.50072</v>
      </c>
      <c r="D148" s="48"/>
      <c r="E148" s="48">
        <v>0</v>
      </c>
      <c r="F148" s="48">
        <f t="shared" si="3"/>
        <v>0</v>
      </c>
      <c r="G148" s="79" t="s">
        <v>369</v>
      </c>
      <c r="H148" s="80"/>
      <c r="I148" s="36"/>
    </row>
    <row r="149" spans="1:14" s="49" customFormat="1" x14ac:dyDescent="0.35">
      <c r="A149" s="48" t="s">
        <v>271</v>
      </c>
      <c r="B149" s="50">
        <v>252.06</v>
      </c>
      <c r="C149" s="48">
        <f t="shared" si="1"/>
        <v>2713.1738399999999</v>
      </c>
      <c r="D149" s="48"/>
      <c r="E149" s="48">
        <v>0</v>
      </c>
      <c r="F149" s="48">
        <f t="shared" si="3"/>
        <v>0</v>
      </c>
      <c r="G149" s="79" t="s">
        <v>369</v>
      </c>
      <c r="H149" s="80"/>
      <c r="I149" s="36"/>
    </row>
    <row r="150" spans="1:14" s="49" customFormat="1" x14ac:dyDescent="0.35">
      <c r="A150" s="48" t="s">
        <v>272</v>
      </c>
      <c r="B150" s="50">
        <v>201.37</v>
      </c>
      <c r="C150" s="48">
        <f t="shared" si="1"/>
        <v>2167.5466799999999</v>
      </c>
      <c r="D150" s="48"/>
      <c r="E150" s="48">
        <v>0</v>
      </c>
      <c r="F150" s="48">
        <f t="shared" si="3"/>
        <v>0</v>
      </c>
      <c r="G150" s="79" t="s">
        <v>369</v>
      </c>
      <c r="H150" s="80"/>
      <c r="I150" s="36"/>
    </row>
    <row r="151" spans="1:14" s="49" customFormat="1" x14ac:dyDescent="0.35">
      <c r="A151" s="48" t="s">
        <v>273</v>
      </c>
      <c r="B151" s="50">
        <v>201.67</v>
      </c>
      <c r="C151" s="48">
        <f t="shared" si="1"/>
        <v>2170.7758799999997</v>
      </c>
      <c r="D151" s="48"/>
      <c r="E151" s="48">
        <v>0</v>
      </c>
      <c r="F151" s="48">
        <f t="shared" si="3"/>
        <v>0</v>
      </c>
      <c r="G151" s="79" t="s">
        <v>369</v>
      </c>
      <c r="H151" s="80"/>
      <c r="I151" s="36"/>
    </row>
    <row r="152" spans="1:14" s="49" customFormat="1" x14ac:dyDescent="0.35">
      <c r="A152" s="48" t="s">
        <v>274</v>
      </c>
      <c r="B152" s="50">
        <v>201.57</v>
      </c>
      <c r="C152" s="48">
        <f t="shared" si="1"/>
        <v>2169.6994799999998</v>
      </c>
      <c r="D152" s="48"/>
      <c r="E152" s="48">
        <v>0</v>
      </c>
      <c r="F152" s="48">
        <f t="shared" si="3"/>
        <v>0</v>
      </c>
      <c r="G152" s="79" t="s">
        <v>369</v>
      </c>
      <c r="H152" s="80"/>
      <c r="I152" s="36"/>
    </row>
    <row r="153" spans="1:14" s="49" customFormat="1" x14ac:dyDescent="0.35">
      <c r="A153" s="48" t="s">
        <v>275</v>
      </c>
      <c r="B153" s="50">
        <v>247.68</v>
      </c>
      <c r="C153" s="48">
        <f t="shared" si="1"/>
        <v>2666.0275200000001</v>
      </c>
      <c r="D153" s="48"/>
      <c r="E153" s="48">
        <v>0</v>
      </c>
      <c r="F153" s="48">
        <f t="shared" si="3"/>
        <v>0</v>
      </c>
      <c r="G153" s="79" t="s">
        <v>369</v>
      </c>
      <c r="H153" s="80"/>
      <c r="I153" s="36"/>
    </row>
    <row r="154" spans="1:14" s="49" customFormat="1" x14ac:dyDescent="0.35">
      <c r="A154" s="48" t="s">
        <v>276</v>
      </c>
      <c r="B154" s="50">
        <v>230.89</v>
      </c>
      <c r="C154" s="48">
        <f t="shared" si="1"/>
        <v>2485.2999599999998</v>
      </c>
      <c r="D154" s="48"/>
      <c r="E154" s="48">
        <v>0</v>
      </c>
      <c r="F154" s="48">
        <f t="shared" si="3"/>
        <v>0</v>
      </c>
      <c r="G154" s="79" t="s">
        <v>369</v>
      </c>
      <c r="H154" s="80"/>
      <c r="I154" s="36"/>
    </row>
    <row r="155" spans="1:14" s="49" customFormat="1" x14ac:dyDescent="0.35">
      <c r="A155" s="48" t="s">
        <v>277</v>
      </c>
      <c r="B155" s="50">
        <v>205.81</v>
      </c>
      <c r="C155" s="48">
        <f t="shared" si="1"/>
        <v>2215.3388399999999</v>
      </c>
      <c r="D155" s="48"/>
      <c r="E155" s="48">
        <v>0</v>
      </c>
      <c r="F155" s="48">
        <f t="shared" si="3"/>
        <v>0</v>
      </c>
      <c r="G155" s="79" t="s">
        <v>369</v>
      </c>
      <c r="H155" s="80"/>
      <c r="I155" s="36"/>
    </row>
    <row r="156" spans="1:14" s="49" customFormat="1" x14ac:dyDescent="0.35">
      <c r="A156" s="48" t="s">
        <v>278</v>
      </c>
      <c r="B156" s="50">
        <v>205.62</v>
      </c>
      <c r="C156" s="48">
        <f t="shared" si="1"/>
        <v>2213.2936799999998</v>
      </c>
      <c r="D156" s="48"/>
      <c r="E156" s="48">
        <v>0</v>
      </c>
      <c r="F156" s="48">
        <f t="shared" si="3"/>
        <v>0</v>
      </c>
      <c r="G156" s="79" t="s">
        <v>369</v>
      </c>
      <c r="H156" s="80"/>
      <c r="I156" s="36"/>
      <c r="L156" s="81"/>
      <c r="M156" s="81"/>
      <c r="N156" s="36"/>
    </row>
    <row r="157" spans="1:14" s="49" customFormat="1" x14ac:dyDescent="0.35">
      <c r="A157" s="48" t="s">
        <v>279</v>
      </c>
      <c r="B157" s="50">
        <v>205.51</v>
      </c>
      <c r="C157" s="48">
        <f t="shared" si="1"/>
        <v>2212.1096399999997</v>
      </c>
      <c r="D157" s="48"/>
      <c r="E157" s="48">
        <v>0</v>
      </c>
      <c r="F157" s="48">
        <f t="shared" si="3"/>
        <v>0</v>
      </c>
      <c r="G157" s="79" t="s">
        <v>369</v>
      </c>
      <c r="H157" s="80"/>
      <c r="I157" s="36"/>
      <c r="L157" s="81"/>
      <c r="M157" s="81"/>
      <c r="N157" s="36"/>
    </row>
    <row r="158" spans="1:14" s="49" customFormat="1" x14ac:dyDescent="0.35">
      <c r="A158" s="48" t="s">
        <v>280</v>
      </c>
      <c r="B158" s="50">
        <v>196.02</v>
      </c>
      <c r="C158" s="48">
        <f t="shared" si="1"/>
        <v>2109.95928</v>
      </c>
      <c r="D158" s="48"/>
      <c r="E158" s="48">
        <v>0</v>
      </c>
      <c r="F158" s="48">
        <f t="shared" si="3"/>
        <v>0</v>
      </c>
      <c r="G158" s="79" t="s">
        <v>369</v>
      </c>
      <c r="H158" s="80"/>
      <c r="I158" s="36"/>
      <c r="L158" s="81"/>
      <c r="M158" s="81"/>
      <c r="N158" s="36"/>
    </row>
    <row r="159" spans="1:14" s="49" customFormat="1" x14ac:dyDescent="0.35">
      <c r="A159" s="48" t="s">
        <v>281</v>
      </c>
      <c r="B159" s="54">
        <v>280.01</v>
      </c>
      <c r="C159" s="48">
        <f t="shared" si="1"/>
        <v>3014.0276399999998</v>
      </c>
      <c r="D159" s="48"/>
      <c r="E159" s="48">
        <v>0</v>
      </c>
      <c r="F159" s="48">
        <f t="shared" si="3"/>
        <v>0</v>
      </c>
      <c r="G159" s="79" t="s">
        <v>369</v>
      </c>
      <c r="H159" s="80"/>
      <c r="I159" s="36"/>
      <c r="L159" s="81"/>
      <c r="M159" s="81"/>
      <c r="N159" s="36"/>
    </row>
    <row r="160" spans="1:14" s="49" customFormat="1" x14ac:dyDescent="0.35">
      <c r="A160" s="48" t="s">
        <v>282</v>
      </c>
      <c r="B160" s="50">
        <v>214.97</v>
      </c>
      <c r="C160" s="48">
        <f t="shared" si="1"/>
        <v>2313.9370799999997</v>
      </c>
      <c r="D160" s="48"/>
      <c r="E160" s="48">
        <v>0</v>
      </c>
      <c r="F160" s="48">
        <f t="shared" si="3"/>
        <v>0</v>
      </c>
      <c r="G160" s="79" t="s">
        <v>369</v>
      </c>
      <c r="H160" s="80"/>
      <c r="I160" s="36"/>
      <c r="N160" s="36"/>
    </row>
    <row r="161" spans="1:14" s="49" customFormat="1" x14ac:dyDescent="0.35">
      <c r="A161" s="48" t="s">
        <v>283</v>
      </c>
      <c r="B161" s="50">
        <v>209.16</v>
      </c>
      <c r="C161" s="48">
        <f t="shared" si="1"/>
        <v>2251.39824</v>
      </c>
      <c r="D161" s="48"/>
      <c r="E161" s="48">
        <v>0</v>
      </c>
      <c r="F161" s="48">
        <f>D161*(($F$107)+1)+(IF(E161&lt;101,E161,IF(E161&lt;201,E161/2,IF(E161&lt;=301,E161/3,E161/4))))</f>
        <v>0</v>
      </c>
      <c r="G161" s="79" t="s">
        <v>369</v>
      </c>
      <c r="H161" s="80"/>
      <c r="I161" s="36"/>
      <c r="N161" s="36"/>
    </row>
    <row r="162" spans="1:14" s="49" customFormat="1" x14ac:dyDescent="0.35">
      <c r="A162" s="48" t="s">
        <v>284</v>
      </c>
      <c r="B162" s="50">
        <v>242.78</v>
      </c>
      <c r="C162" s="48">
        <f t="shared" si="1"/>
        <v>2613.2839199999999</v>
      </c>
      <c r="D162" s="48"/>
      <c r="E162" s="48">
        <v>0</v>
      </c>
      <c r="F162" s="48">
        <f>D162*(($F$107)+1)+(IF(E162&lt;101,E162,IF(E162&lt;201,E162/2,IF(E162&lt;=301,E162/3,E162/4))))</f>
        <v>0</v>
      </c>
      <c r="G162" s="79" t="s">
        <v>369</v>
      </c>
      <c r="H162" s="80"/>
      <c r="I162" s="36"/>
      <c r="N162" s="36"/>
    </row>
    <row r="163" spans="1:14" s="49" customFormat="1" x14ac:dyDescent="0.35">
      <c r="A163" s="48" t="s">
        <v>285</v>
      </c>
      <c r="B163" s="50">
        <v>429.43</v>
      </c>
      <c r="C163" s="48">
        <f t="shared" si="1"/>
        <v>4622.3845199999996</v>
      </c>
      <c r="D163" s="48"/>
      <c r="E163" s="48">
        <v>0</v>
      </c>
      <c r="F163" s="48">
        <f t="shared" ref="F163:F184" si="4">D163*(($F$107)+1)+(IF(E163&lt;101,E163,IF(E163&lt;201,E163/2,IF(E163&lt;=301,E163/3,E163/4))))</f>
        <v>0</v>
      </c>
      <c r="G163" s="79" t="s">
        <v>369</v>
      </c>
      <c r="H163" s="80"/>
      <c r="I163" s="36"/>
      <c r="N163" s="36"/>
    </row>
    <row r="164" spans="1:14" s="49" customFormat="1" x14ac:dyDescent="0.35">
      <c r="A164" s="48" t="s">
        <v>286</v>
      </c>
      <c r="B164" s="50">
        <v>238</v>
      </c>
      <c r="C164" s="48">
        <f t="shared" si="1"/>
        <v>2561.8319999999999</v>
      </c>
      <c r="D164" s="48"/>
      <c r="E164" s="48">
        <v>0</v>
      </c>
      <c r="F164" s="48">
        <f t="shared" si="4"/>
        <v>0</v>
      </c>
      <c r="G164" s="79" t="s">
        <v>369</v>
      </c>
      <c r="H164" s="80"/>
      <c r="I164" s="36"/>
      <c r="N164" s="36"/>
    </row>
    <row r="165" spans="1:14" s="49" customFormat="1" x14ac:dyDescent="0.35">
      <c r="A165" s="48" t="s">
        <v>287</v>
      </c>
      <c r="B165" s="50">
        <v>239.88</v>
      </c>
      <c r="C165" s="48">
        <f t="shared" si="1"/>
        <v>2582.0683199999999</v>
      </c>
      <c r="D165" s="48"/>
      <c r="E165" s="48">
        <v>0</v>
      </c>
      <c r="F165" s="48">
        <f t="shared" si="4"/>
        <v>0</v>
      </c>
      <c r="G165" s="79" t="s">
        <v>369</v>
      </c>
      <c r="H165" s="80"/>
      <c r="I165" s="36"/>
    </row>
    <row r="166" spans="1:14" s="49" customFormat="1" x14ac:dyDescent="0.35">
      <c r="A166" s="48" t="s">
        <v>288</v>
      </c>
      <c r="B166" s="50">
        <v>250.02</v>
      </c>
      <c r="C166" s="48">
        <f t="shared" si="1"/>
        <v>2691.2152799999999</v>
      </c>
      <c r="D166" s="48"/>
      <c r="E166" s="48">
        <v>0</v>
      </c>
      <c r="F166" s="48">
        <f t="shared" si="4"/>
        <v>0</v>
      </c>
      <c r="G166" s="79" t="s">
        <v>369</v>
      </c>
      <c r="H166" s="80"/>
      <c r="I166" s="36"/>
    </row>
    <row r="167" spans="1:14" s="49" customFormat="1" ht="15.75" customHeight="1" x14ac:dyDescent="0.35">
      <c r="A167" s="48" t="s">
        <v>289</v>
      </c>
      <c r="B167" s="50">
        <v>261.25</v>
      </c>
      <c r="C167" s="48">
        <f t="shared" si="1"/>
        <v>2812.0949999999998</v>
      </c>
      <c r="D167" s="48"/>
      <c r="E167" s="48">
        <v>0</v>
      </c>
      <c r="F167" s="48">
        <f t="shared" si="4"/>
        <v>0</v>
      </c>
      <c r="G167" s="79" t="s">
        <v>369</v>
      </c>
      <c r="H167" s="80"/>
      <c r="I167" s="36"/>
    </row>
    <row r="168" spans="1:14" s="49" customFormat="1" ht="15.75" customHeight="1" x14ac:dyDescent="0.35">
      <c r="A168" s="48" t="s">
        <v>290</v>
      </c>
      <c r="B168" s="50">
        <v>266.18</v>
      </c>
      <c r="C168" s="48">
        <f t="shared" si="1"/>
        <v>2865.1615200000001</v>
      </c>
      <c r="D168" s="48"/>
      <c r="E168" s="48">
        <v>0</v>
      </c>
      <c r="F168" s="48">
        <f t="shared" si="4"/>
        <v>0</v>
      </c>
      <c r="G168" s="79" t="s">
        <v>369</v>
      </c>
      <c r="H168" s="80"/>
      <c r="I168" s="36"/>
    </row>
    <row r="169" spans="1:14" s="49" customFormat="1" ht="15.75" customHeight="1" x14ac:dyDescent="0.35">
      <c r="A169" s="48" t="s">
        <v>291</v>
      </c>
      <c r="B169" s="50">
        <v>254.65</v>
      </c>
      <c r="C169" s="48">
        <f t="shared" si="1"/>
        <v>2741.0526</v>
      </c>
      <c r="D169" s="48"/>
      <c r="E169" s="48">
        <v>0</v>
      </c>
      <c r="F169" s="48">
        <f t="shared" si="4"/>
        <v>0</v>
      </c>
      <c r="G169" s="79" t="s">
        <v>369</v>
      </c>
      <c r="H169" s="80"/>
      <c r="I169" s="36"/>
    </row>
    <row r="170" spans="1:14" s="49" customFormat="1" x14ac:dyDescent="0.35">
      <c r="A170" s="48" t="s">
        <v>292</v>
      </c>
      <c r="B170" s="50">
        <v>242.27</v>
      </c>
      <c r="C170" s="48">
        <f t="shared" si="1"/>
        <v>2607.7942800000001</v>
      </c>
      <c r="D170" s="48"/>
      <c r="E170" s="48">
        <v>0</v>
      </c>
      <c r="F170" s="48">
        <f t="shared" si="4"/>
        <v>0</v>
      </c>
      <c r="G170" s="79" t="s">
        <v>369</v>
      </c>
      <c r="H170" s="80"/>
      <c r="I170" s="36"/>
    </row>
    <row r="171" spans="1:14" s="49" customFormat="1" x14ac:dyDescent="0.35">
      <c r="A171" s="48" t="s">
        <v>293</v>
      </c>
      <c r="B171" s="50">
        <v>229.59</v>
      </c>
      <c r="C171" s="48">
        <f t="shared" si="1"/>
        <v>2471.3067599999999</v>
      </c>
      <c r="D171" s="48"/>
      <c r="E171" s="48">
        <v>0</v>
      </c>
      <c r="F171" s="48">
        <f t="shared" si="4"/>
        <v>0</v>
      </c>
      <c r="G171" s="79" t="s">
        <v>369</v>
      </c>
      <c r="H171" s="80"/>
      <c r="I171" s="36"/>
    </row>
    <row r="172" spans="1:14" s="49" customFormat="1" x14ac:dyDescent="0.35">
      <c r="A172" s="48" t="s">
        <v>294</v>
      </c>
      <c r="B172" s="50">
        <v>204.46</v>
      </c>
      <c r="C172" s="48">
        <f t="shared" si="1"/>
        <v>2200.80744</v>
      </c>
      <c r="D172" s="48"/>
      <c r="E172" s="48">
        <v>0</v>
      </c>
      <c r="F172" s="48">
        <f t="shared" si="4"/>
        <v>0</v>
      </c>
      <c r="G172" s="79" t="s">
        <v>369</v>
      </c>
      <c r="H172" s="80"/>
      <c r="I172" s="36"/>
    </row>
    <row r="173" spans="1:14" s="49" customFormat="1" x14ac:dyDescent="0.35">
      <c r="A173" s="48" t="s">
        <v>295</v>
      </c>
      <c r="B173" s="54">
        <v>208.04</v>
      </c>
      <c r="C173" s="48">
        <f t="shared" si="1"/>
        <v>2239.3425599999996</v>
      </c>
      <c r="D173" s="48"/>
      <c r="E173" s="48">
        <v>0</v>
      </c>
      <c r="F173" s="48">
        <f t="shared" si="4"/>
        <v>0</v>
      </c>
      <c r="G173" s="79" t="s">
        <v>369</v>
      </c>
      <c r="H173" s="80"/>
      <c r="I173" s="36"/>
    </row>
    <row r="174" spans="1:14" s="49" customFormat="1" x14ac:dyDescent="0.35">
      <c r="A174" s="48" t="s">
        <v>296</v>
      </c>
      <c r="B174" s="50">
        <v>224.52</v>
      </c>
      <c r="C174" s="48">
        <f t="shared" ref="C174:C237" si="5">B174*10.764</f>
        <v>2416.7332799999999</v>
      </c>
      <c r="D174" s="48"/>
      <c r="E174" s="48">
        <v>0</v>
      </c>
      <c r="F174" s="48">
        <f t="shared" si="4"/>
        <v>0</v>
      </c>
      <c r="G174" s="79" t="s">
        <v>369</v>
      </c>
      <c r="H174" s="80"/>
      <c r="I174" s="36"/>
    </row>
    <row r="175" spans="1:14" s="49" customFormat="1" x14ac:dyDescent="0.35">
      <c r="A175" s="48" t="s">
        <v>297</v>
      </c>
      <c r="B175" s="50">
        <v>200.04</v>
      </c>
      <c r="C175" s="48">
        <f t="shared" si="5"/>
        <v>2153.23056</v>
      </c>
      <c r="D175" s="48"/>
      <c r="E175" s="48">
        <v>0</v>
      </c>
      <c r="F175" s="48">
        <f t="shared" si="4"/>
        <v>0</v>
      </c>
      <c r="G175" s="79" t="s">
        <v>369</v>
      </c>
      <c r="H175" s="80"/>
      <c r="I175" s="36"/>
    </row>
    <row r="176" spans="1:14" s="49" customFormat="1" x14ac:dyDescent="0.35">
      <c r="A176" s="48" t="s">
        <v>298</v>
      </c>
      <c r="B176" s="50">
        <v>254.45</v>
      </c>
      <c r="C176" s="48">
        <f t="shared" si="5"/>
        <v>2738.8997999999997</v>
      </c>
      <c r="D176" s="48"/>
      <c r="E176" s="48">
        <v>0</v>
      </c>
      <c r="F176" s="48">
        <f t="shared" si="4"/>
        <v>0</v>
      </c>
      <c r="G176" s="79" t="s">
        <v>369</v>
      </c>
      <c r="H176" s="80"/>
      <c r="I176" s="36"/>
    </row>
    <row r="177" spans="1:14" s="49" customFormat="1" x14ac:dyDescent="0.35">
      <c r="A177" s="48" t="s">
        <v>187</v>
      </c>
      <c r="B177" s="50">
        <v>266.32</v>
      </c>
      <c r="C177" s="48">
        <f t="shared" si="5"/>
        <v>2866.6684799999998</v>
      </c>
      <c r="D177" s="48"/>
      <c r="E177" s="48">
        <v>0</v>
      </c>
      <c r="F177" s="48">
        <f t="shared" si="4"/>
        <v>0</v>
      </c>
      <c r="G177" s="79" t="s">
        <v>369</v>
      </c>
      <c r="H177" s="80"/>
      <c r="I177" s="36"/>
    </row>
    <row r="178" spans="1:14" s="49" customFormat="1" x14ac:dyDescent="0.35">
      <c r="A178" s="48" t="s">
        <v>188</v>
      </c>
      <c r="B178" s="50">
        <v>245.77</v>
      </c>
      <c r="C178" s="48">
        <f t="shared" si="5"/>
        <v>2645.46828</v>
      </c>
      <c r="D178" s="48"/>
      <c r="E178" s="48">
        <v>0</v>
      </c>
      <c r="F178" s="48">
        <f t="shared" si="4"/>
        <v>0</v>
      </c>
      <c r="G178" s="79" t="s">
        <v>369</v>
      </c>
      <c r="H178" s="80"/>
      <c r="I178" s="36"/>
    </row>
    <row r="179" spans="1:14" s="49" customFormat="1" x14ac:dyDescent="0.35">
      <c r="A179" s="48" t="s">
        <v>189</v>
      </c>
      <c r="B179" s="50">
        <v>240.04</v>
      </c>
      <c r="C179" s="48">
        <f t="shared" si="5"/>
        <v>2583.7905599999999</v>
      </c>
      <c r="D179" s="48"/>
      <c r="E179" s="48">
        <v>0</v>
      </c>
      <c r="F179" s="48">
        <f t="shared" si="4"/>
        <v>0</v>
      </c>
      <c r="G179" s="79" t="s">
        <v>369</v>
      </c>
      <c r="H179" s="80"/>
      <c r="I179" s="36"/>
    </row>
    <row r="180" spans="1:14" s="49" customFormat="1" x14ac:dyDescent="0.35">
      <c r="A180" s="48" t="s">
        <v>190</v>
      </c>
      <c r="B180" s="50">
        <v>241.54</v>
      </c>
      <c r="C180" s="48">
        <f t="shared" si="5"/>
        <v>2599.9365599999996</v>
      </c>
      <c r="D180" s="48"/>
      <c r="E180" s="48">
        <v>0</v>
      </c>
      <c r="F180" s="48">
        <f t="shared" si="4"/>
        <v>0</v>
      </c>
      <c r="G180" s="79" t="s">
        <v>369</v>
      </c>
      <c r="H180" s="80"/>
      <c r="I180" s="36"/>
      <c r="L180" s="81"/>
      <c r="M180" s="81"/>
      <c r="N180" s="36"/>
    </row>
    <row r="181" spans="1:14" s="49" customFormat="1" x14ac:dyDescent="0.35">
      <c r="A181" s="48" t="s">
        <v>191</v>
      </c>
      <c r="B181" s="50">
        <v>252.34</v>
      </c>
      <c r="C181" s="48">
        <f t="shared" si="5"/>
        <v>2716.1877599999998</v>
      </c>
      <c r="D181" s="48"/>
      <c r="E181" s="48">
        <v>0</v>
      </c>
      <c r="F181" s="48">
        <f t="shared" si="4"/>
        <v>0</v>
      </c>
      <c r="G181" s="79" t="s">
        <v>369</v>
      </c>
      <c r="H181" s="80"/>
      <c r="I181" s="36"/>
      <c r="L181" s="81"/>
      <c r="M181" s="81"/>
      <c r="N181" s="36"/>
    </row>
    <row r="182" spans="1:14" s="49" customFormat="1" x14ac:dyDescent="0.35">
      <c r="A182" s="48" t="s">
        <v>192</v>
      </c>
      <c r="B182" s="50">
        <v>451.78</v>
      </c>
      <c r="C182" s="48">
        <f t="shared" si="5"/>
        <v>4862.9599199999993</v>
      </c>
      <c r="D182" s="48"/>
      <c r="E182" s="48">
        <v>0</v>
      </c>
      <c r="F182" s="48">
        <f t="shared" si="4"/>
        <v>0</v>
      </c>
      <c r="G182" s="79" t="s">
        <v>369</v>
      </c>
      <c r="H182" s="80"/>
      <c r="I182" s="36"/>
      <c r="L182" s="81"/>
      <c r="M182" s="81"/>
      <c r="N182" s="36"/>
    </row>
    <row r="183" spans="1:14" s="49" customFormat="1" x14ac:dyDescent="0.35">
      <c r="A183" s="48" t="s">
        <v>193</v>
      </c>
      <c r="B183" s="50">
        <v>287.56</v>
      </c>
      <c r="C183" s="48">
        <f t="shared" si="5"/>
        <v>3095.2958399999998</v>
      </c>
      <c r="D183" s="48"/>
      <c r="E183" s="48">
        <v>0</v>
      </c>
      <c r="F183" s="48">
        <f t="shared" si="4"/>
        <v>0</v>
      </c>
      <c r="G183" s="79" t="s">
        <v>369</v>
      </c>
      <c r="H183" s="80"/>
      <c r="I183" s="36"/>
      <c r="L183" s="81"/>
      <c r="M183" s="81"/>
      <c r="N183" s="36"/>
    </row>
    <row r="184" spans="1:14" s="49" customFormat="1" x14ac:dyDescent="0.35">
      <c r="A184" s="48" t="s">
        <v>194</v>
      </c>
      <c r="B184" s="50">
        <v>242.39</v>
      </c>
      <c r="C184" s="48">
        <f t="shared" si="5"/>
        <v>2609.0859599999999</v>
      </c>
      <c r="D184" s="48"/>
      <c r="E184" s="48">
        <v>0</v>
      </c>
      <c r="F184" s="48">
        <f t="shared" si="4"/>
        <v>0</v>
      </c>
      <c r="G184" s="79" t="s">
        <v>369</v>
      </c>
      <c r="H184" s="80"/>
      <c r="I184" s="36"/>
      <c r="N184" s="36"/>
    </row>
    <row r="185" spans="1:14" s="49" customFormat="1" x14ac:dyDescent="0.35">
      <c r="A185" s="48" t="s">
        <v>195</v>
      </c>
      <c r="B185" s="50">
        <v>299.74</v>
      </c>
      <c r="C185" s="48">
        <f t="shared" si="5"/>
        <v>3226.4013599999998</v>
      </c>
      <c r="D185" s="48"/>
      <c r="E185" s="48">
        <v>0</v>
      </c>
      <c r="F185" s="48">
        <f>D185*(($F$107)+1)+(IF(E185&lt;101,E185,IF(E185&lt;201,E185/2,IF(E185&lt;=301,E185/3,E185/4))))</f>
        <v>0</v>
      </c>
      <c r="G185" s="79" t="s">
        <v>369</v>
      </c>
      <c r="H185" s="80"/>
      <c r="I185" s="36"/>
      <c r="N185" s="36"/>
    </row>
    <row r="186" spans="1:14" s="49" customFormat="1" x14ac:dyDescent="0.35">
      <c r="A186" s="48" t="s">
        <v>196</v>
      </c>
      <c r="B186" s="50">
        <v>321.57</v>
      </c>
      <c r="C186" s="48">
        <f t="shared" si="5"/>
        <v>3461.3794799999996</v>
      </c>
      <c r="D186" s="48"/>
      <c r="E186" s="48">
        <v>0</v>
      </c>
      <c r="F186" s="48">
        <f>D186*(($F$107)+1)+(IF(E186&lt;101,E186,IF(E186&lt;201,E186/2,IF(E186&lt;=301,E186/3,E186/4))))</f>
        <v>0</v>
      </c>
      <c r="G186" s="79" t="s">
        <v>369</v>
      </c>
      <c r="H186" s="80"/>
      <c r="I186" s="36"/>
      <c r="N186" s="36"/>
    </row>
    <row r="187" spans="1:14" s="49" customFormat="1" x14ac:dyDescent="0.35">
      <c r="A187" s="48" t="s">
        <v>197</v>
      </c>
      <c r="B187" s="50">
        <v>240</v>
      </c>
      <c r="C187" s="48">
        <f t="shared" si="5"/>
        <v>2583.3599999999997</v>
      </c>
      <c r="D187" s="48"/>
      <c r="E187" s="48">
        <v>0</v>
      </c>
      <c r="F187" s="48">
        <f t="shared" ref="F187:F208" si="6">D187*(($F$107)+1)+(IF(E187&lt;101,E187,IF(E187&lt;201,E187/2,IF(E187&lt;=301,E187/3,E187/4))))</f>
        <v>0</v>
      </c>
      <c r="G187" s="79" t="s">
        <v>369</v>
      </c>
      <c r="H187" s="80"/>
      <c r="I187" s="36"/>
      <c r="N187" s="36"/>
    </row>
    <row r="188" spans="1:14" s="49" customFormat="1" x14ac:dyDescent="0.35">
      <c r="A188" s="48" t="s">
        <v>198</v>
      </c>
      <c r="B188" s="50">
        <v>235.65</v>
      </c>
      <c r="C188" s="48">
        <f t="shared" si="5"/>
        <v>2536.5365999999999</v>
      </c>
      <c r="D188" s="48"/>
      <c r="E188" s="48">
        <v>0</v>
      </c>
      <c r="F188" s="48">
        <f t="shared" si="6"/>
        <v>0</v>
      </c>
      <c r="G188" s="79" t="s">
        <v>369</v>
      </c>
      <c r="H188" s="80"/>
      <c r="I188" s="36"/>
      <c r="N188" s="36"/>
    </row>
    <row r="189" spans="1:14" s="49" customFormat="1" x14ac:dyDescent="0.35">
      <c r="A189" s="48" t="s">
        <v>199</v>
      </c>
      <c r="B189" s="50">
        <v>235.65</v>
      </c>
      <c r="C189" s="48">
        <f t="shared" si="5"/>
        <v>2536.5365999999999</v>
      </c>
      <c r="D189" s="48"/>
      <c r="E189" s="48">
        <v>0</v>
      </c>
      <c r="F189" s="48">
        <f t="shared" si="6"/>
        <v>0</v>
      </c>
      <c r="G189" s="79" t="s">
        <v>369</v>
      </c>
      <c r="H189" s="80"/>
      <c r="I189" s="36"/>
    </row>
    <row r="190" spans="1:14" s="49" customFormat="1" x14ac:dyDescent="0.35">
      <c r="A190" s="48" t="s">
        <v>200</v>
      </c>
      <c r="B190" s="50">
        <v>240</v>
      </c>
      <c r="C190" s="48">
        <f t="shared" si="5"/>
        <v>2583.3599999999997</v>
      </c>
      <c r="D190" s="48"/>
      <c r="E190" s="48">
        <v>0</v>
      </c>
      <c r="F190" s="48">
        <f t="shared" si="6"/>
        <v>0</v>
      </c>
      <c r="G190" s="79" t="s">
        <v>369</v>
      </c>
      <c r="H190" s="80"/>
      <c r="I190" s="36"/>
    </row>
    <row r="191" spans="1:14" s="49" customFormat="1" ht="15.75" customHeight="1" x14ac:dyDescent="0.35">
      <c r="A191" s="48" t="s">
        <v>201</v>
      </c>
      <c r="B191" s="50">
        <v>240</v>
      </c>
      <c r="C191" s="48">
        <f t="shared" si="5"/>
        <v>2583.3599999999997</v>
      </c>
      <c r="D191" s="48"/>
      <c r="E191" s="48">
        <v>0</v>
      </c>
      <c r="F191" s="48">
        <f t="shared" si="6"/>
        <v>0</v>
      </c>
      <c r="G191" s="79" t="s">
        <v>369</v>
      </c>
      <c r="H191" s="80"/>
      <c r="I191" s="36"/>
    </row>
    <row r="192" spans="1:14" s="49" customFormat="1" ht="15.75" customHeight="1" x14ac:dyDescent="0.35">
      <c r="A192" s="48" t="s">
        <v>202</v>
      </c>
      <c r="B192" s="50">
        <v>240</v>
      </c>
      <c r="C192" s="48">
        <f t="shared" si="5"/>
        <v>2583.3599999999997</v>
      </c>
      <c r="D192" s="48"/>
      <c r="E192" s="48">
        <v>0</v>
      </c>
      <c r="F192" s="48">
        <f t="shared" si="6"/>
        <v>0</v>
      </c>
      <c r="G192" s="79" t="s">
        <v>369</v>
      </c>
      <c r="H192" s="80"/>
      <c r="I192" s="36"/>
    </row>
    <row r="193" spans="1:14" s="49" customFormat="1" ht="15.75" customHeight="1" x14ac:dyDescent="0.35">
      <c r="A193" s="48" t="s">
        <v>203</v>
      </c>
      <c r="B193" s="50">
        <v>265.64999999999998</v>
      </c>
      <c r="C193" s="48">
        <f t="shared" si="5"/>
        <v>2859.4565999999995</v>
      </c>
      <c r="D193" s="48"/>
      <c r="E193" s="48">
        <v>0</v>
      </c>
      <c r="F193" s="48">
        <f t="shared" si="6"/>
        <v>0</v>
      </c>
      <c r="G193" s="79" t="s">
        <v>369</v>
      </c>
      <c r="H193" s="80"/>
      <c r="I193" s="36"/>
    </row>
    <row r="194" spans="1:14" s="49" customFormat="1" x14ac:dyDescent="0.35">
      <c r="A194" s="48" t="s">
        <v>204</v>
      </c>
      <c r="B194" s="50">
        <v>306</v>
      </c>
      <c r="C194" s="48">
        <f t="shared" si="5"/>
        <v>3293.7839999999997</v>
      </c>
      <c r="D194" s="48"/>
      <c r="E194" s="48">
        <v>0</v>
      </c>
      <c r="F194" s="48">
        <f t="shared" si="6"/>
        <v>0</v>
      </c>
      <c r="G194" s="79" t="s">
        <v>369</v>
      </c>
      <c r="H194" s="80"/>
      <c r="I194" s="36"/>
    </row>
    <row r="195" spans="1:14" s="49" customFormat="1" x14ac:dyDescent="0.35">
      <c r="A195" s="48" t="s">
        <v>205</v>
      </c>
      <c r="B195" s="50">
        <v>405.08</v>
      </c>
      <c r="C195" s="48">
        <f t="shared" si="5"/>
        <v>4360.2811199999996</v>
      </c>
      <c r="D195" s="48"/>
      <c r="E195" s="48">
        <v>0</v>
      </c>
      <c r="F195" s="48">
        <f t="shared" si="6"/>
        <v>0</v>
      </c>
      <c r="G195" s="79" t="s">
        <v>369</v>
      </c>
      <c r="H195" s="80"/>
      <c r="I195" s="36"/>
    </row>
    <row r="196" spans="1:14" s="49" customFormat="1" x14ac:dyDescent="0.35">
      <c r="A196" s="48" t="s">
        <v>206</v>
      </c>
      <c r="B196" s="50">
        <v>251.62</v>
      </c>
      <c r="C196" s="48">
        <f t="shared" si="5"/>
        <v>2708.43768</v>
      </c>
      <c r="D196" s="48"/>
      <c r="E196" s="48">
        <v>0</v>
      </c>
      <c r="F196" s="48">
        <f t="shared" si="6"/>
        <v>0</v>
      </c>
      <c r="G196" s="79" t="s">
        <v>369</v>
      </c>
      <c r="H196" s="80"/>
      <c r="I196" s="36"/>
    </row>
    <row r="197" spans="1:14" s="49" customFormat="1" x14ac:dyDescent="0.35">
      <c r="A197" s="48" t="s">
        <v>207</v>
      </c>
      <c r="B197" s="50">
        <v>281</v>
      </c>
      <c r="C197" s="48">
        <f t="shared" si="5"/>
        <v>3024.6839999999997</v>
      </c>
      <c r="D197" s="48"/>
      <c r="E197" s="48">
        <v>0</v>
      </c>
      <c r="F197" s="48">
        <f t="shared" si="6"/>
        <v>0</v>
      </c>
      <c r="G197" s="79" t="s">
        <v>369</v>
      </c>
      <c r="H197" s="80"/>
      <c r="I197" s="36"/>
    </row>
    <row r="198" spans="1:14" s="49" customFormat="1" x14ac:dyDescent="0.35">
      <c r="A198" s="48" t="s">
        <v>208</v>
      </c>
      <c r="B198" s="50">
        <v>292.99</v>
      </c>
      <c r="C198" s="48">
        <f t="shared" si="5"/>
        <v>3153.7443599999997</v>
      </c>
      <c r="D198" s="48"/>
      <c r="E198" s="48">
        <v>0</v>
      </c>
      <c r="F198" s="48">
        <f t="shared" si="6"/>
        <v>0</v>
      </c>
      <c r="G198" s="79" t="s">
        <v>369</v>
      </c>
      <c r="H198" s="80"/>
      <c r="I198" s="36"/>
    </row>
    <row r="199" spans="1:14" s="49" customFormat="1" x14ac:dyDescent="0.35">
      <c r="A199" s="48" t="s">
        <v>209</v>
      </c>
      <c r="B199" s="50">
        <v>257.25</v>
      </c>
      <c r="C199" s="48">
        <f t="shared" si="5"/>
        <v>2769.0389999999998</v>
      </c>
      <c r="D199" s="48"/>
      <c r="E199" s="48">
        <v>0</v>
      </c>
      <c r="F199" s="48">
        <f t="shared" si="6"/>
        <v>0</v>
      </c>
      <c r="G199" s="79" t="s">
        <v>369</v>
      </c>
      <c r="H199" s="80"/>
      <c r="I199" s="36"/>
    </row>
    <row r="200" spans="1:14" s="49" customFormat="1" x14ac:dyDescent="0.35">
      <c r="A200" s="48" t="s">
        <v>210</v>
      </c>
      <c r="B200" s="50">
        <v>289.36</v>
      </c>
      <c r="C200" s="48">
        <f t="shared" si="5"/>
        <v>3114.6710400000002</v>
      </c>
      <c r="D200" s="48"/>
      <c r="E200" s="48">
        <v>0</v>
      </c>
      <c r="F200" s="48">
        <f t="shared" si="6"/>
        <v>0</v>
      </c>
      <c r="G200" s="79" t="s">
        <v>369</v>
      </c>
      <c r="H200" s="80"/>
      <c r="I200" s="36"/>
    </row>
    <row r="201" spans="1:14" s="49" customFormat="1" x14ac:dyDescent="0.35">
      <c r="A201" s="48" t="s">
        <v>211</v>
      </c>
      <c r="B201" s="50">
        <v>219.36</v>
      </c>
      <c r="C201" s="48">
        <f t="shared" si="5"/>
        <v>2361.1910400000002</v>
      </c>
      <c r="D201" s="48"/>
      <c r="E201" s="48">
        <v>0</v>
      </c>
      <c r="F201" s="48">
        <f t="shared" si="6"/>
        <v>0</v>
      </c>
      <c r="G201" s="79" t="s">
        <v>369</v>
      </c>
      <c r="H201" s="80"/>
      <c r="I201" s="36"/>
    </row>
    <row r="202" spans="1:14" s="49" customFormat="1" x14ac:dyDescent="0.35">
      <c r="A202" s="48" t="s">
        <v>212</v>
      </c>
      <c r="B202" s="50">
        <v>240</v>
      </c>
      <c r="C202" s="48">
        <f t="shared" si="5"/>
        <v>2583.3599999999997</v>
      </c>
      <c r="D202" s="48"/>
      <c r="E202" s="48">
        <v>0</v>
      </c>
      <c r="F202" s="48">
        <f t="shared" si="6"/>
        <v>0</v>
      </c>
      <c r="G202" s="79" t="s">
        <v>369</v>
      </c>
      <c r="H202" s="80"/>
      <c r="I202" s="36"/>
    </row>
    <row r="203" spans="1:14" s="49" customFormat="1" x14ac:dyDescent="0.35">
      <c r="A203" s="48" t="s">
        <v>213</v>
      </c>
      <c r="B203" s="50">
        <v>240</v>
      </c>
      <c r="C203" s="48">
        <f t="shared" si="5"/>
        <v>2583.3599999999997</v>
      </c>
      <c r="D203" s="48"/>
      <c r="E203" s="48">
        <v>0</v>
      </c>
      <c r="F203" s="48">
        <f t="shared" si="6"/>
        <v>0</v>
      </c>
      <c r="G203" s="79" t="s">
        <v>369</v>
      </c>
      <c r="H203" s="80"/>
      <c r="I203" s="36"/>
    </row>
    <row r="204" spans="1:14" s="49" customFormat="1" x14ac:dyDescent="0.35">
      <c r="A204" s="48" t="s">
        <v>214</v>
      </c>
      <c r="B204" s="50">
        <v>240</v>
      </c>
      <c r="C204" s="48">
        <f t="shared" si="5"/>
        <v>2583.3599999999997</v>
      </c>
      <c r="D204" s="48"/>
      <c r="E204" s="48">
        <v>0</v>
      </c>
      <c r="F204" s="48">
        <f t="shared" si="6"/>
        <v>0</v>
      </c>
      <c r="G204" s="79" t="s">
        <v>369</v>
      </c>
      <c r="H204" s="80"/>
      <c r="I204" s="36"/>
      <c r="L204" s="81"/>
      <c r="M204" s="81"/>
      <c r="N204" s="36"/>
    </row>
    <row r="205" spans="1:14" s="49" customFormat="1" x14ac:dyDescent="0.35">
      <c r="A205" s="48" t="s">
        <v>215</v>
      </c>
      <c r="B205" s="50">
        <v>265.64999999999998</v>
      </c>
      <c r="C205" s="48">
        <f t="shared" si="5"/>
        <v>2859.4565999999995</v>
      </c>
      <c r="D205" s="48"/>
      <c r="E205" s="48">
        <v>0</v>
      </c>
      <c r="F205" s="48">
        <f t="shared" si="6"/>
        <v>0</v>
      </c>
      <c r="G205" s="79" t="s">
        <v>369</v>
      </c>
      <c r="H205" s="80"/>
      <c r="I205" s="36"/>
      <c r="L205" s="81"/>
      <c r="M205" s="81"/>
      <c r="N205" s="36"/>
    </row>
    <row r="206" spans="1:14" s="49" customFormat="1" x14ac:dyDescent="0.35">
      <c r="A206" s="48" t="s">
        <v>216</v>
      </c>
      <c r="B206" s="50">
        <v>265.64999999999998</v>
      </c>
      <c r="C206" s="48">
        <f t="shared" si="5"/>
        <v>2859.4565999999995</v>
      </c>
      <c r="D206" s="48"/>
      <c r="E206" s="48">
        <v>0</v>
      </c>
      <c r="F206" s="48">
        <f t="shared" si="6"/>
        <v>0</v>
      </c>
      <c r="G206" s="79" t="s">
        <v>369</v>
      </c>
      <c r="H206" s="80"/>
      <c r="I206" s="36"/>
      <c r="L206" s="81"/>
      <c r="M206" s="81"/>
      <c r="N206" s="36"/>
    </row>
    <row r="207" spans="1:14" s="49" customFormat="1" x14ac:dyDescent="0.35">
      <c r="A207" s="48" t="s">
        <v>217</v>
      </c>
      <c r="B207" s="50">
        <v>240</v>
      </c>
      <c r="C207" s="48">
        <f t="shared" si="5"/>
        <v>2583.3599999999997</v>
      </c>
      <c r="D207" s="48"/>
      <c r="E207" s="48">
        <v>0</v>
      </c>
      <c r="F207" s="48">
        <f t="shared" si="6"/>
        <v>0</v>
      </c>
      <c r="G207" s="79" t="s">
        <v>369</v>
      </c>
      <c r="H207" s="80"/>
      <c r="I207" s="36"/>
      <c r="L207" s="81"/>
      <c r="M207" s="81"/>
      <c r="N207" s="36"/>
    </row>
    <row r="208" spans="1:14" s="49" customFormat="1" x14ac:dyDescent="0.35">
      <c r="A208" s="48" t="s">
        <v>218</v>
      </c>
      <c r="B208" s="50">
        <v>240</v>
      </c>
      <c r="C208" s="48">
        <f t="shared" si="5"/>
        <v>2583.3599999999997</v>
      </c>
      <c r="D208" s="48"/>
      <c r="E208" s="48">
        <v>0</v>
      </c>
      <c r="F208" s="48">
        <f t="shared" si="6"/>
        <v>0</v>
      </c>
      <c r="G208" s="79" t="s">
        <v>369</v>
      </c>
      <c r="H208" s="80"/>
      <c r="I208" s="36"/>
      <c r="N208" s="36"/>
    </row>
    <row r="209" spans="1:14" s="49" customFormat="1" x14ac:dyDescent="0.35">
      <c r="A209" s="48" t="s">
        <v>219</v>
      </c>
      <c r="B209" s="50">
        <v>240</v>
      </c>
      <c r="C209" s="48">
        <f t="shared" si="5"/>
        <v>2583.3599999999997</v>
      </c>
      <c r="D209" s="48"/>
      <c r="E209" s="48">
        <v>0</v>
      </c>
      <c r="F209" s="48">
        <f>D209*(($F$107)+1)+(IF(E209&lt;101,E209,IF(E209&lt;201,E209/2,IF(E209&lt;=301,E209/3,E209/4))))</f>
        <v>0</v>
      </c>
      <c r="G209" s="79" t="s">
        <v>369</v>
      </c>
      <c r="H209" s="80"/>
      <c r="I209" s="36"/>
      <c r="N209" s="36"/>
    </row>
    <row r="210" spans="1:14" s="49" customFormat="1" x14ac:dyDescent="0.35">
      <c r="A210" s="48" t="s">
        <v>220</v>
      </c>
      <c r="B210" s="50">
        <v>187.14</v>
      </c>
      <c r="C210" s="48">
        <f t="shared" si="5"/>
        <v>2014.3749599999996</v>
      </c>
      <c r="D210" s="48"/>
      <c r="E210" s="48">
        <v>0</v>
      </c>
      <c r="F210" s="48">
        <f>D210*(($F$107)+1)+(IF(E210&lt;101,E210,IF(E210&lt;201,E210/2,IF(E210&lt;=301,E210/3,E210/4))))</f>
        <v>0</v>
      </c>
      <c r="G210" s="79" t="s">
        <v>369</v>
      </c>
      <c r="H210" s="80"/>
      <c r="I210" s="36"/>
      <c r="N210" s="36"/>
    </row>
    <row r="211" spans="1:14" s="49" customFormat="1" x14ac:dyDescent="0.35">
      <c r="A211" s="48" t="s">
        <v>299</v>
      </c>
      <c r="B211" s="50">
        <v>275.87</v>
      </c>
      <c r="C211" s="48">
        <f t="shared" si="5"/>
        <v>2969.46468</v>
      </c>
      <c r="D211" s="48"/>
      <c r="E211" s="48">
        <v>0</v>
      </c>
      <c r="F211" s="48">
        <f t="shared" ref="F211:F232" si="7">D211*(($F$107)+1)+(IF(E211&lt;101,E211,IF(E211&lt;201,E211/2,IF(E211&lt;=301,E211/3,E211/4))))</f>
        <v>0</v>
      </c>
      <c r="G211" s="79" t="s">
        <v>369</v>
      </c>
      <c r="H211" s="80"/>
      <c r="I211" s="36"/>
      <c r="N211" s="36"/>
    </row>
    <row r="212" spans="1:14" s="49" customFormat="1" x14ac:dyDescent="0.35">
      <c r="A212" s="48" t="s">
        <v>300</v>
      </c>
      <c r="B212" s="50">
        <v>240</v>
      </c>
      <c r="C212" s="48">
        <f t="shared" si="5"/>
        <v>2583.3599999999997</v>
      </c>
      <c r="D212" s="48"/>
      <c r="E212" s="48">
        <v>0</v>
      </c>
      <c r="F212" s="48">
        <f t="shared" si="7"/>
        <v>0</v>
      </c>
      <c r="G212" s="79" t="s">
        <v>369</v>
      </c>
      <c r="H212" s="80"/>
      <c r="I212" s="36"/>
      <c r="N212" s="36"/>
    </row>
    <row r="213" spans="1:14" s="49" customFormat="1" x14ac:dyDescent="0.35">
      <c r="A213" s="48" t="s">
        <v>301</v>
      </c>
      <c r="B213" s="50">
        <v>240</v>
      </c>
      <c r="C213" s="48">
        <f t="shared" si="5"/>
        <v>2583.3599999999997</v>
      </c>
      <c r="D213" s="48"/>
      <c r="E213" s="48">
        <v>0</v>
      </c>
      <c r="F213" s="48">
        <f t="shared" si="7"/>
        <v>0</v>
      </c>
      <c r="G213" s="79" t="s">
        <v>369</v>
      </c>
      <c r="H213" s="80"/>
      <c r="I213" s="36"/>
    </row>
    <row r="214" spans="1:14" s="49" customFormat="1" x14ac:dyDescent="0.35">
      <c r="A214" s="48" t="s">
        <v>302</v>
      </c>
      <c r="B214" s="50">
        <v>240</v>
      </c>
      <c r="C214" s="48">
        <f t="shared" si="5"/>
        <v>2583.3599999999997</v>
      </c>
      <c r="D214" s="48"/>
      <c r="E214" s="48">
        <v>0</v>
      </c>
      <c r="F214" s="48">
        <f t="shared" si="7"/>
        <v>0</v>
      </c>
      <c r="G214" s="79" t="s">
        <v>369</v>
      </c>
      <c r="H214" s="80"/>
      <c r="I214" s="36"/>
    </row>
    <row r="215" spans="1:14" s="49" customFormat="1" ht="15.75" customHeight="1" x14ac:dyDescent="0.35">
      <c r="A215" s="48" t="s">
        <v>303</v>
      </c>
      <c r="B215" s="50">
        <v>240</v>
      </c>
      <c r="C215" s="48">
        <f t="shared" si="5"/>
        <v>2583.3599999999997</v>
      </c>
      <c r="D215" s="48"/>
      <c r="E215" s="48">
        <v>0</v>
      </c>
      <c r="F215" s="48">
        <f t="shared" si="7"/>
        <v>0</v>
      </c>
      <c r="G215" s="79" t="s">
        <v>369</v>
      </c>
      <c r="H215" s="80"/>
      <c r="I215" s="36"/>
    </row>
    <row r="216" spans="1:14" s="49" customFormat="1" ht="15.75" customHeight="1" x14ac:dyDescent="0.35">
      <c r="A216" s="48" t="s">
        <v>304</v>
      </c>
      <c r="B216" s="50">
        <v>270</v>
      </c>
      <c r="C216" s="48">
        <f t="shared" si="5"/>
        <v>2906.2799999999997</v>
      </c>
      <c r="D216" s="48"/>
      <c r="E216" s="48">
        <v>0</v>
      </c>
      <c r="F216" s="48">
        <f t="shared" si="7"/>
        <v>0</v>
      </c>
      <c r="G216" s="79" t="s">
        <v>369</v>
      </c>
      <c r="H216" s="80"/>
      <c r="I216" s="36"/>
    </row>
    <row r="217" spans="1:14" s="49" customFormat="1" ht="15.75" customHeight="1" x14ac:dyDescent="0.35">
      <c r="A217" s="48" t="s">
        <v>305</v>
      </c>
      <c r="B217" s="50">
        <v>240</v>
      </c>
      <c r="C217" s="48">
        <f t="shared" si="5"/>
        <v>2583.3599999999997</v>
      </c>
      <c r="D217" s="48"/>
      <c r="E217" s="48">
        <v>0</v>
      </c>
      <c r="F217" s="48">
        <f t="shared" si="7"/>
        <v>0</v>
      </c>
      <c r="G217" s="79" t="s">
        <v>369</v>
      </c>
      <c r="H217" s="80"/>
      <c r="I217" s="36"/>
    </row>
    <row r="218" spans="1:14" s="49" customFormat="1" x14ac:dyDescent="0.35">
      <c r="A218" s="48" t="s">
        <v>306</v>
      </c>
      <c r="B218" s="50">
        <v>235.65</v>
      </c>
      <c r="C218" s="48">
        <f t="shared" si="5"/>
        <v>2536.5365999999999</v>
      </c>
      <c r="D218" s="48"/>
      <c r="E218" s="48">
        <v>0</v>
      </c>
      <c r="F218" s="48">
        <f t="shared" si="7"/>
        <v>0</v>
      </c>
      <c r="G218" s="79" t="s">
        <v>369</v>
      </c>
      <c r="H218" s="80"/>
      <c r="I218" s="36"/>
    </row>
    <row r="219" spans="1:14" s="49" customFormat="1" x14ac:dyDescent="0.35">
      <c r="A219" s="48" t="s">
        <v>307</v>
      </c>
      <c r="B219" s="50">
        <v>235.65</v>
      </c>
      <c r="C219" s="48">
        <f t="shared" si="5"/>
        <v>2536.5365999999999</v>
      </c>
      <c r="D219" s="48"/>
      <c r="E219" s="48">
        <v>0</v>
      </c>
      <c r="F219" s="48">
        <f t="shared" si="7"/>
        <v>0</v>
      </c>
      <c r="G219" s="79" t="s">
        <v>369</v>
      </c>
      <c r="H219" s="80"/>
      <c r="I219" s="36"/>
    </row>
    <row r="220" spans="1:14" s="49" customFormat="1" x14ac:dyDescent="0.35">
      <c r="A220" s="48" t="s">
        <v>308</v>
      </c>
      <c r="B220" s="50">
        <v>240</v>
      </c>
      <c r="C220" s="48">
        <f t="shared" si="5"/>
        <v>2583.3599999999997</v>
      </c>
      <c r="D220" s="48"/>
      <c r="E220" s="48">
        <v>0</v>
      </c>
      <c r="F220" s="48">
        <f t="shared" si="7"/>
        <v>0</v>
      </c>
      <c r="G220" s="79" t="s">
        <v>369</v>
      </c>
      <c r="H220" s="80"/>
      <c r="I220" s="36"/>
    </row>
    <row r="221" spans="1:14" s="49" customFormat="1" x14ac:dyDescent="0.35">
      <c r="A221" s="48" t="s">
        <v>309</v>
      </c>
      <c r="B221" s="50">
        <v>270</v>
      </c>
      <c r="C221" s="48">
        <f t="shared" si="5"/>
        <v>2906.2799999999997</v>
      </c>
      <c r="D221" s="48"/>
      <c r="E221" s="48">
        <v>0</v>
      </c>
      <c r="F221" s="48">
        <f t="shared" si="7"/>
        <v>0</v>
      </c>
      <c r="G221" s="79" t="s">
        <v>369</v>
      </c>
      <c r="H221" s="80"/>
      <c r="I221" s="36"/>
    </row>
    <row r="222" spans="1:14" s="49" customFormat="1" x14ac:dyDescent="0.35">
      <c r="A222" s="48" t="s">
        <v>310</v>
      </c>
      <c r="B222" s="50">
        <v>240</v>
      </c>
      <c r="C222" s="48">
        <f t="shared" si="5"/>
        <v>2583.3599999999997</v>
      </c>
      <c r="D222" s="48"/>
      <c r="E222" s="48">
        <v>0</v>
      </c>
      <c r="F222" s="48">
        <f t="shared" si="7"/>
        <v>0</v>
      </c>
      <c r="G222" s="79" t="s">
        <v>369</v>
      </c>
      <c r="H222" s="80"/>
      <c r="I222" s="36"/>
    </row>
    <row r="223" spans="1:14" s="49" customFormat="1" x14ac:dyDescent="0.35">
      <c r="A223" s="48" t="s">
        <v>311</v>
      </c>
      <c r="B223" s="50">
        <v>240</v>
      </c>
      <c r="C223" s="48">
        <f t="shared" si="5"/>
        <v>2583.3599999999997</v>
      </c>
      <c r="D223" s="48"/>
      <c r="E223" s="48">
        <v>0</v>
      </c>
      <c r="F223" s="48">
        <f t="shared" si="7"/>
        <v>0</v>
      </c>
      <c r="G223" s="79" t="s">
        <v>369</v>
      </c>
      <c r="H223" s="80"/>
      <c r="I223" s="36"/>
    </row>
    <row r="224" spans="1:14" s="49" customFormat="1" x14ac:dyDescent="0.35">
      <c r="A224" s="48" t="s">
        <v>312</v>
      </c>
      <c r="B224" s="50">
        <v>240</v>
      </c>
      <c r="C224" s="48">
        <f t="shared" si="5"/>
        <v>2583.3599999999997</v>
      </c>
      <c r="D224" s="48"/>
      <c r="E224" s="48">
        <v>0</v>
      </c>
      <c r="F224" s="48">
        <f t="shared" si="7"/>
        <v>0</v>
      </c>
      <c r="G224" s="79" t="s">
        <v>369</v>
      </c>
      <c r="H224" s="80"/>
      <c r="I224" s="36"/>
    </row>
    <row r="225" spans="1:14" s="49" customFormat="1" x14ac:dyDescent="0.35">
      <c r="A225" s="48" t="s">
        <v>313</v>
      </c>
      <c r="B225" s="50">
        <v>240</v>
      </c>
      <c r="C225" s="48">
        <f t="shared" si="5"/>
        <v>2583.3599999999997</v>
      </c>
      <c r="D225" s="48"/>
      <c r="E225" s="48">
        <v>0</v>
      </c>
      <c r="F225" s="48">
        <f t="shared" si="7"/>
        <v>0</v>
      </c>
      <c r="G225" s="79" t="s">
        <v>369</v>
      </c>
      <c r="H225" s="80"/>
      <c r="I225" s="36"/>
    </row>
    <row r="226" spans="1:14" s="49" customFormat="1" x14ac:dyDescent="0.35">
      <c r="A226" s="48" t="s">
        <v>314</v>
      </c>
      <c r="B226" s="50">
        <v>307.3</v>
      </c>
      <c r="C226" s="48">
        <f t="shared" si="5"/>
        <v>3307.7772</v>
      </c>
      <c r="D226" s="48"/>
      <c r="E226" s="48">
        <v>0</v>
      </c>
      <c r="F226" s="48">
        <f t="shared" si="7"/>
        <v>0</v>
      </c>
      <c r="G226" s="79" t="s">
        <v>369</v>
      </c>
      <c r="H226" s="80"/>
      <c r="I226" s="36"/>
    </row>
    <row r="227" spans="1:14" s="49" customFormat="1" x14ac:dyDescent="0.35">
      <c r="A227" s="48" t="s">
        <v>315</v>
      </c>
      <c r="B227" s="50">
        <v>380.35</v>
      </c>
      <c r="C227" s="48">
        <f t="shared" si="5"/>
        <v>4094.0873999999999</v>
      </c>
      <c r="D227" s="48"/>
      <c r="E227" s="48">
        <v>0</v>
      </c>
      <c r="F227" s="48">
        <f t="shared" si="7"/>
        <v>0</v>
      </c>
      <c r="G227" s="79" t="s">
        <v>369</v>
      </c>
      <c r="H227" s="80"/>
      <c r="I227" s="36"/>
    </row>
    <row r="228" spans="1:14" s="49" customFormat="1" x14ac:dyDescent="0.35">
      <c r="A228" s="48" t="s">
        <v>316</v>
      </c>
      <c r="B228" s="50">
        <v>267.11</v>
      </c>
      <c r="C228" s="48">
        <f t="shared" si="5"/>
        <v>2875.1720399999999</v>
      </c>
      <c r="D228" s="48"/>
      <c r="E228" s="48">
        <v>0</v>
      </c>
      <c r="F228" s="48">
        <f t="shared" si="7"/>
        <v>0</v>
      </c>
      <c r="G228" s="79" t="s">
        <v>369</v>
      </c>
      <c r="H228" s="80"/>
      <c r="I228" s="36"/>
      <c r="L228" s="81"/>
      <c r="M228" s="81"/>
      <c r="N228" s="36"/>
    </row>
    <row r="229" spans="1:14" s="49" customFormat="1" x14ac:dyDescent="0.35">
      <c r="A229" s="48" t="s">
        <v>317</v>
      </c>
      <c r="B229" s="50">
        <v>253.99</v>
      </c>
      <c r="C229" s="48">
        <f t="shared" si="5"/>
        <v>2733.9483599999999</v>
      </c>
      <c r="D229" s="48"/>
      <c r="E229" s="48">
        <v>0</v>
      </c>
      <c r="F229" s="48">
        <f t="shared" si="7"/>
        <v>0</v>
      </c>
      <c r="G229" s="79" t="s">
        <v>369</v>
      </c>
      <c r="H229" s="80"/>
      <c r="I229" s="36"/>
      <c r="L229" s="81"/>
      <c r="M229" s="81"/>
      <c r="N229" s="36"/>
    </row>
    <row r="230" spans="1:14" s="49" customFormat="1" x14ac:dyDescent="0.35">
      <c r="A230" s="48" t="s">
        <v>318</v>
      </c>
      <c r="B230" s="50">
        <v>245.8</v>
      </c>
      <c r="C230" s="48">
        <f t="shared" si="5"/>
        <v>2645.7912000000001</v>
      </c>
      <c r="D230" s="48"/>
      <c r="E230" s="48">
        <v>0</v>
      </c>
      <c r="F230" s="48">
        <f t="shared" si="7"/>
        <v>0</v>
      </c>
      <c r="G230" s="79" t="s">
        <v>369</v>
      </c>
      <c r="H230" s="80"/>
      <c r="I230" s="36"/>
      <c r="L230" s="81"/>
      <c r="M230" s="81"/>
      <c r="N230" s="36"/>
    </row>
    <row r="231" spans="1:14" s="49" customFormat="1" x14ac:dyDescent="0.35">
      <c r="A231" s="48" t="s">
        <v>319</v>
      </c>
      <c r="B231" s="50">
        <v>238.73</v>
      </c>
      <c r="C231" s="48">
        <f t="shared" si="5"/>
        <v>2569.6897199999999</v>
      </c>
      <c r="D231" s="48"/>
      <c r="E231" s="48">
        <v>0</v>
      </c>
      <c r="F231" s="48">
        <f t="shared" si="7"/>
        <v>0</v>
      </c>
      <c r="G231" s="79" t="s">
        <v>369</v>
      </c>
      <c r="H231" s="80"/>
      <c r="I231" s="36"/>
      <c r="L231" s="81"/>
      <c r="M231" s="81"/>
      <c r="N231" s="36"/>
    </row>
    <row r="232" spans="1:14" s="49" customFormat="1" x14ac:dyDescent="0.35">
      <c r="A232" s="48" t="s">
        <v>320</v>
      </c>
      <c r="B232" s="50">
        <v>242.33</v>
      </c>
      <c r="C232" s="48">
        <f t="shared" si="5"/>
        <v>2608.4401199999998</v>
      </c>
      <c r="D232" s="48"/>
      <c r="E232" s="48">
        <v>0</v>
      </c>
      <c r="F232" s="48">
        <f t="shared" si="7"/>
        <v>0</v>
      </c>
      <c r="G232" s="79" t="s">
        <v>369</v>
      </c>
      <c r="H232" s="80"/>
      <c r="I232" s="36"/>
      <c r="N232" s="36"/>
    </row>
    <row r="233" spans="1:14" s="49" customFormat="1" x14ac:dyDescent="0.35">
      <c r="A233" s="48" t="s">
        <v>321</v>
      </c>
      <c r="B233" s="50">
        <v>247.04</v>
      </c>
      <c r="C233" s="48">
        <f t="shared" si="5"/>
        <v>2659.1385599999999</v>
      </c>
      <c r="D233" s="48"/>
      <c r="E233" s="48">
        <v>0</v>
      </c>
      <c r="F233" s="48">
        <f>D233*(($F$107)+1)+(IF(E233&lt;101,E233,IF(E233&lt;201,E233/2,IF(E233&lt;=301,E233/3,E233/4))))</f>
        <v>0</v>
      </c>
      <c r="G233" s="79" t="s">
        <v>369</v>
      </c>
      <c r="H233" s="80"/>
      <c r="I233" s="36"/>
      <c r="N233" s="36"/>
    </row>
    <row r="234" spans="1:14" s="49" customFormat="1" x14ac:dyDescent="0.35">
      <c r="A234" s="48" t="s">
        <v>322</v>
      </c>
      <c r="B234" s="50">
        <v>251.58</v>
      </c>
      <c r="C234" s="48">
        <f t="shared" si="5"/>
        <v>2708.0071199999998</v>
      </c>
      <c r="D234" s="48"/>
      <c r="E234" s="48">
        <v>0</v>
      </c>
      <c r="F234" s="48">
        <f>D234*(($F$107)+1)+(IF(E234&lt;101,E234,IF(E234&lt;201,E234/2,IF(E234&lt;=301,E234/3,E234/4))))</f>
        <v>0</v>
      </c>
      <c r="G234" s="79" t="s">
        <v>369</v>
      </c>
      <c r="H234" s="80"/>
      <c r="I234" s="36"/>
      <c r="N234" s="36"/>
    </row>
    <row r="235" spans="1:14" s="49" customFormat="1" x14ac:dyDescent="0.35">
      <c r="A235" s="48" t="s">
        <v>323</v>
      </c>
      <c r="B235" s="50">
        <v>255.87</v>
      </c>
      <c r="C235" s="48">
        <f t="shared" si="5"/>
        <v>2754.1846799999998</v>
      </c>
      <c r="D235" s="48"/>
      <c r="E235" s="48">
        <v>0</v>
      </c>
      <c r="F235" s="48">
        <f t="shared" ref="F235:F256" si="8">D235*(($F$107)+1)+(IF(E235&lt;101,E235,IF(E235&lt;201,E235/2,IF(E235&lt;=301,E235/3,E235/4))))</f>
        <v>0</v>
      </c>
      <c r="G235" s="79" t="s">
        <v>369</v>
      </c>
      <c r="H235" s="80"/>
      <c r="I235" s="36"/>
      <c r="N235" s="36"/>
    </row>
    <row r="236" spans="1:14" s="49" customFormat="1" x14ac:dyDescent="0.35">
      <c r="A236" s="48" t="s">
        <v>324</v>
      </c>
      <c r="B236" s="50">
        <v>257.02</v>
      </c>
      <c r="C236" s="48">
        <f t="shared" si="5"/>
        <v>2766.5632799999998</v>
      </c>
      <c r="D236" s="48"/>
      <c r="E236" s="48">
        <v>0</v>
      </c>
      <c r="F236" s="48">
        <f t="shared" si="8"/>
        <v>0</v>
      </c>
      <c r="G236" s="79" t="s">
        <v>369</v>
      </c>
      <c r="H236" s="80"/>
      <c r="I236" s="36"/>
      <c r="N236" s="36"/>
    </row>
    <row r="237" spans="1:14" s="49" customFormat="1" x14ac:dyDescent="0.35">
      <c r="A237" s="48" t="s">
        <v>325</v>
      </c>
      <c r="B237" s="50">
        <v>308.83999999999997</v>
      </c>
      <c r="C237" s="48">
        <f t="shared" si="5"/>
        <v>3324.3537599999995</v>
      </c>
      <c r="D237" s="48"/>
      <c r="E237" s="48">
        <v>0</v>
      </c>
      <c r="F237" s="48">
        <f t="shared" si="8"/>
        <v>0</v>
      </c>
      <c r="G237" s="79" t="s">
        <v>369</v>
      </c>
      <c r="H237" s="80"/>
      <c r="I237" s="36"/>
    </row>
    <row r="238" spans="1:14" s="49" customFormat="1" x14ac:dyDescent="0.35">
      <c r="A238" s="48" t="s">
        <v>326</v>
      </c>
      <c r="B238" s="50">
        <v>318.3</v>
      </c>
      <c r="C238" s="48">
        <f t="shared" ref="C238:C273" si="9">B238*10.764</f>
        <v>3426.1812</v>
      </c>
      <c r="D238" s="48"/>
      <c r="E238" s="48">
        <v>0</v>
      </c>
      <c r="F238" s="48">
        <f t="shared" si="8"/>
        <v>0</v>
      </c>
      <c r="G238" s="79" t="s">
        <v>369</v>
      </c>
      <c r="H238" s="80"/>
      <c r="I238" s="36"/>
    </row>
    <row r="239" spans="1:14" s="49" customFormat="1" ht="15.75" customHeight="1" x14ac:dyDescent="0.35">
      <c r="A239" s="48" t="s">
        <v>327</v>
      </c>
      <c r="B239" s="50">
        <v>300</v>
      </c>
      <c r="C239" s="48">
        <f t="shared" si="9"/>
        <v>3229.2</v>
      </c>
      <c r="D239" s="48"/>
      <c r="E239" s="48">
        <v>0</v>
      </c>
      <c r="F239" s="48">
        <f t="shared" si="8"/>
        <v>0</v>
      </c>
      <c r="G239" s="79" t="s">
        <v>369</v>
      </c>
      <c r="H239" s="80"/>
      <c r="I239" s="36"/>
    </row>
    <row r="240" spans="1:14" s="49" customFormat="1" ht="15.75" customHeight="1" x14ac:dyDescent="0.35">
      <c r="A240" s="48" t="s">
        <v>328</v>
      </c>
      <c r="B240" s="50">
        <v>292.27</v>
      </c>
      <c r="C240" s="48">
        <f t="shared" si="9"/>
        <v>3145.9942799999994</v>
      </c>
      <c r="D240" s="48"/>
      <c r="E240" s="48">
        <v>0</v>
      </c>
      <c r="F240" s="48">
        <f t="shared" si="8"/>
        <v>0</v>
      </c>
      <c r="G240" s="79" t="s">
        <v>369</v>
      </c>
      <c r="H240" s="80"/>
      <c r="I240" s="36"/>
    </row>
    <row r="241" spans="1:14" s="49" customFormat="1" ht="15.75" customHeight="1" x14ac:dyDescent="0.35">
      <c r="A241" s="48" t="s">
        <v>329</v>
      </c>
      <c r="B241" s="50">
        <v>292.27</v>
      </c>
      <c r="C241" s="48">
        <f t="shared" si="9"/>
        <v>3145.9942799999994</v>
      </c>
      <c r="D241" s="48"/>
      <c r="E241" s="48">
        <v>0</v>
      </c>
      <c r="F241" s="48">
        <f t="shared" si="8"/>
        <v>0</v>
      </c>
      <c r="G241" s="79" t="s">
        <v>369</v>
      </c>
      <c r="H241" s="80"/>
      <c r="I241" s="36"/>
    </row>
    <row r="242" spans="1:14" s="49" customFormat="1" x14ac:dyDescent="0.35">
      <c r="A242" s="48" t="s">
        <v>330</v>
      </c>
      <c r="B242" s="50">
        <v>300.2</v>
      </c>
      <c r="C242" s="48">
        <f t="shared" si="9"/>
        <v>3231.3527999999997</v>
      </c>
      <c r="D242" s="48"/>
      <c r="E242" s="48">
        <v>0</v>
      </c>
      <c r="F242" s="48">
        <f t="shared" si="8"/>
        <v>0</v>
      </c>
      <c r="G242" s="79" t="s">
        <v>369</v>
      </c>
      <c r="H242" s="80"/>
      <c r="I242" s="36"/>
    </row>
    <row r="243" spans="1:14" s="49" customFormat="1" x14ac:dyDescent="0.35">
      <c r="A243" s="48" t="s">
        <v>331</v>
      </c>
      <c r="B243" s="50">
        <v>325.13</v>
      </c>
      <c r="C243" s="48">
        <f t="shared" si="9"/>
        <v>3499.6993199999997</v>
      </c>
      <c r="D243" s="48"/>
      <c r="E243" s="48">
        <v>0</v>
      </c>
      <c r="F243" s="48">
        <f t="shared" si="8"/>
        <v>0</v>
      </c>
      <c r="G243" s="79" t="s">
        <v>369</v>
      </c>
      <c r="H243" s="80"/>
      <c r="I243" s="36"/>
    </row>
    <row r="244" spans="1:14" s="49" customFormat="1" x14ac:dyDescent="0.35">
      <c r="A244" s="48" t="s">
        <v>332</v>
      </c>
      <c r="B244" s="50">
        <v>296.33999999999997</v>
      </c>
      <c r="C244" s="48">
        <f t="shared" si="9"/>
        <v>3189.8037599999993</v>
      </c>
      <c r="D244" s="48"/>
      <c r="E244" s="48">
        <v>0</v>
      </c>
      <c r="F244" s="48">
        <f t="shared" si="8"/>
        <v>0</v>
      </c>
      <c r="G244" s="79" t="s">
        <v>369</v>
      </c>
      <c r="H244" s="80"/>
      <c r="I244" s="36"/>
    </row>
    <row r="245" spans="1:14" s="49" customFormat="1" x14ac:dyDescent="0.35">
      <c r="A245" s="48" t="s">
        <v>333</v>
      </c>
      <c r="B245" s="50">
        <v>300.3</v>
      </c>
      <c r="C245" s="48">
        <f t="shared" si="9"/>
        <v>3232.4292</v>
      </c>
      <c r="D245" s="48"/>
      <c r="E245" s="48">
        <v>0</v>
      </c>
      <c r="F245" s="48">
        <f t="shared" si="8"/>
        <v>0</v>
      </c>
      <c r="G245" s="79" t="s">
        <v>369</v>
      </c>
      <c r="H245" s="80"/>
      <c r="I245" s="36"/>
    </row>
    <row r="246" spans="1:14" s="49" customFormat="1" x14ac:dyDescent="0.35">
      <c r="A246" s="48" t="s">
        <v>334</v>
      </c>
      <c r="B246" s="50">
        <v>300.5</v>
      </c>
      <c r="C246" s="48">
        <f t="shared" si="9"/>
        <v>3234.5819999999999</v>
      </c>
      <c r="D246" s="48"/>
      <c r="E246" s="48">
        <v>0</v>
      </c>
      <c r="F246" s="48">
        <f t="shared" si="8"/>
        <v>0</v>
      </c>
      <c r="G246" s="79" t="s">
        <v>369</v>
      </c>
      <c r="H246" s="80"/>
      <c r="I246" s="36"/>
    </row>
    <row r="247" spans="1:14" s="49" customFormat="1" x14ac:dyDescent="0.35">
      <c r="A247" s="48" t="s">
        <v>335</v>
      </c>
      <c r="B247" s="50">
        <v>293.64</v>
      </c>
      <c r="C247" s="48">
        <f t="shared" si="9"/>
        <v>3160.7409599999996</v>
      </c>
      <c r="D247" s="48"/>
      <c r="E247" s="48">
        <v>0</v>
      </c>
      <c r="F247" s="48">
        <f t="shared" si="8"/>
        <v>0</v>
      </c>
      <c r="G247" s="79" t="s">
        <v>369</v>
      </c>
      <c r="H247" s="80"/>
      <c r="I247" s="36"/>
    </row>
    <row r="248" spans="1:14" s="49" customFormat="1" x14ac:dyDescent="0.35">
      <c r="A248" s="48" t="s">
        <v>336</v>
      </c>
      <c r="B248" s="50">
        <v>289.18</v>
      </c>
      <c r="C248" s="48">
        <f t="shared" si="9"/>
        <v>3112.7335199999998</v>
      </c>
      <c r="D248" s="48"/>
      <c r="E248" s="48">
        <v>0</v>
      </c>
      <c r="F248" s="48">
        <f t="shared" si="8"/>
        <v>0</v>
      </c>
      <c r="G248" s="79" t="s">
        <v>369</v>
      </c>
      <c r="H248" s="80"/>
      <c r="I248" s="36"/>
    </row>
    <row r="249" spans="1:14" s="49" customFormat="1" x14ac:dyDescent="0.35">
      <c r="A249" s="48" t="s">
        <v>337</v>
      </c>
      <c r="B249" s="50">
        <v>300</v>
      </c>
      <c r="C249" s="48">
        <f t="shared" si="9"/>
        <v>3229.2</v>
      </c>
      <c r="D249" s="48"/>
      <c r="E249" s="48">
        <v>0</v>
      </c>
      <c r="F249" s="48">
        <f t="shared" si="8"/>
        <v>0</v>
      </c>
      <c r="G249" s="79" t="s">
        <v>369</v>
      </c>
      <c r="H249" s="80"/>
      <c r="I249" s="36"/>
    </row>
    <row r="250" spans="1:14" s="49" customFormat="1" x14ac:dyDescent="0.35">
      <c r="A250" s="48" t="s">
        <v>338</v>
      </c>
      <c r="B250" s="50">
        <v>300</v>
      </c>
      <c r="C250" s="48">
        <f t="shared" si="9"/>
        <v>3229.2</v>
      </c>
      <c r="D250" s="48"/>
      <c r="E250" s="48">
        <v>0</v>
      </c>
      <c r="F250" s="48">
        <f t="shared" si="8"/>
        <v>0</v>
      </c>
      <c r="G250" s="79" t="s">
        <v>369</v>
      </c>
      <c r="H250" s="80"/>
      <c r="I250" s="36"/>
    </row>
    <row r="251" spans="1:14" s="49" customFormat="1" x14ac:dyDescent="0.35">
      <c r="A251" s="48" t="s">
        <v>339</v>
      </c>
      <c r="B251" s="50">
        <v>299.64999999999998</v>
      </c>
      <c r="C251" s="48">
        <f t="shared" si="9"/>
        <v>3225.4325999999996</v>
      </c>
      <c r="D251" s="48"/>
      <c r="E251" s="48">
        <v>0</v>
      </c>
      <c r="F251" s="48">
        <f t="shared" si="8"/>
        <v>0</v>
      </c>
      <c r="G251" s="79" t="s">
        <v>369</v>
      </c>
      <c r="H251" s="80"/>
      <c r="I251" s="36"/>
    </row>
    <row r="252" spans="1:14" s="49" customFormat="1" x14ac:dyDescent="0.35">
      <c r="A252" s="48" t="s">
        <v>340</v>
      </c>
      <c r="B252" s="50">
        <v>320.3</v>
      </c>
      <c r="C252" s="48">
        <f t="shared" si="9"/>
        <v>3447.7091999999998</v>
      </c>
      <c r="D252" s="48"/>
      <c r="E252" s="48">
        <v>0</v>
      </c>
      <c r="F252" s="48">
        <f t="shared" si="8"/>
        <v>0</v>
      </c>
      <c r="G252" s="79" t="s">
        <v>369</v>
      </c>
      <c r="H252" s="80"/>
      <c r="I252" s="36"/>
      <c r="L252" s="81"/>
      <c r="M252" s="81"/>
      <c r="N252" s="36"/>
    </row>
    <row r="253" spans="1:14" s="49" customFormat="1" x14ac:dyDescent="0.35">
      <c r="A253" s="48" t="s">
        <v>341</v>
      </c>
      <c r="B253" s="50">
        <v>301.04000000000002</v>
      </c>
      <c r="C253" s="48">
        <f t="shared" si="9"/>
        <v>3240.3945600000002</v>
      </c>
      <c r="D253" s="48"/>
      <c r="E253" s="48">
        <v>0</v>
      </c>
      <c r="F253" s="48">
        <f t="shared" si="8"/>
        <v>0</v>
      </c>
      <c r="G253" s="79" t="s">
        <v>369</v>
      </c>
      <c r="H253" s="80"/>
      <c r="I253" s="36"/>
      <c r="L253" s="81"/>
      <c r="M253" s="81"/>
      <c r="N253" s="36"/>
    </row>
    <row r="254" spans="1:14" s="49" customFormat="1" x14ac:dyDescent="0.35">
      <c r="A254" s="48" t="s">
        <v>342</v>
      </c>
      <c r="B254" s="50">
        <v>301.52999999999997</v>
      </c>
      <c r="C254" s="48">
        <f t="shared" si="9"/>
        <v>3245.6689199999996</v>
      </c>
      <c r="D254" s="48"/>
      <c r="E254" s="48">
        <v>0</v>
      </c>
      <c r="F254" s="48">
        <f t="shared" si="8"/>
        <v>0</v>
      </c>
      <c r="G254" s="79" t="s">
        <v>369</v>
      </c>
      <c r="H254" s="80"/>
      <c r="I254" s="36"/>
      <c r="L254" s="81"/>
      <c r="M254" s="81"/>
      <c r="N254" s="36"/>
    </row>
    <row r="255" spans="1:14" s="49" customFormat="1" x14ac:dyDescent="0.35">
      <c r="A255" s="48" t="s">
        <v>343</v>
      </c>
      <c r="B255" s="50">
        <v>302.01</v>
      </c>
      <c r="C255" s="48">
        <f t="shared" si="9"/>
        <v>3250.8356399999998</v>
      </c>
      <c r="D255" s="48"/>
      <c r="E255" s="48">
        <v>0</v>
      </c>
      <c r="F255" s="48">
        <f t="shared" si="8"/>
        <v>0</v>
      </c>
      <c r="G255" s="79" t="s">
        <v>369</v>
      </c>
      <c r="H255" s="80"/>
      <c r="I255" s="36"/>
      <c r="L255" s="81"/>
      <c r="M255" s="81"/>
      <c r="N255" s="36"/>
    </row>
    <row r="256" spans="1:14" s="49" customFormat="1" x14ac:dyDescent="0.35">
      <c r="A256" s="48" t="s">
        <v>344</v>
      </c>
      <c r="B256" s="50">
        <v>302.35000000000002</v>
      </c>
      <c r="C256" s="48">
        <f t="shared" si="9"/>
        <v>3254.4954000000002</v>
      </c>
      <c r="D256" s="48"/>
      <c r="E256" s="48">
        <v>0</v>
      </c>
      <c r="F256" s="48">
        <f t="shared" si="8"/>
        <v>0</v>
      </c>
      <c r="G256" s="79" t="s">
        <v>369</v>
      </c>
      <c r="H256" s="80"/>
      <c r="I256" s="36"/>
      <c r="N256" s="36"/>
    </row>
    <row r="257" spans="1:14" s="49" customFormat="1" x14ac:dyDescent="0.35">
      <c r="A257" s="48" t="s">
        <v>345</v>
      </c>
      <c r="B257" s="50">
        <v>301.66000000000003</v>
      </c>
      <c r="C257" s="48">
        <f t="shared" si="9"/>
        <v>3247.0682400000001</v>
      </c>
      <c r="D257" s="48"/>
      <c r="E257" s="48">
        <v>0</v>
      </c>
      <c r="F257" s="48">
        <f>D257*(($F$107)+1)+(IF(E257&lt;101,E257,IF(E257&lt;201,E257/2,IF(E257&lt;=301,E257/3,E257/4))))</f>
        <v>0</v>
      </c>
      <c r="G257" s="79" t="s">
        <v>369</v>
      </c>
      <c r="H257" s="80"/>
      <c r="I257" s="36"/>
      <c r="N257" s="36"/>
    </row>
    <row r="258" spans="1:14" s="49" customFormat="1" x14ac:dyDescent="0.35">
      <c r="A258" s="48" t="s">
        <v>346</v>
      </c>
      <c r="B258" s="50">
        <v>350.21</v>
      </c>
      <c r="C258" s="48">
        <f t="shared" si="9"/>
        <v>3769.6604399999997</v>
      </c>
      <c r="D258" s="48"/>
      <c r="E258" s="48">
        <v>0</v>
      </c>
      <c r="F258" s="48">
        <f>D258*(($F$107)+1)+(IF(E258&lt;101,E258,IF(E258&lt;201,E258/2,IF(E258&lt;=301,E258/3,E258/4))))</f>
        <v>0</v>
      </c>
      <c r="G258" s="79" t="s">
        <v>369</v>
      </c>
      <c r="H258" s="80"/>
      <c r="I258" s="36"/>
      <c r="N258" s="36"/>
    </row>
    <row r="259" spans="1:14" s="49" customFormat="1" x14ac:dyDescent="0.35">
      <c r="A259" s="48" t="s">
        <v>347</v>
      </c>
      <c r="B259" s="50">
        <v>362.67</v>
      </c>
      <c r="C259" s="48">
        <f t="shared" si="9"/>
        <v>3903.77988</v>
      </c>
      <c r="D259" s="48"/>
      <c r="E259" s="48">
        <v>0</v>
      </c>
      <c r="F259" s="48">
        <f t="shared" ref="F259:F274" si="10">D259*(($F$107)+1)+(IF(E259&lt;101,E259,IF(E259&lt;201,E259/2,IF(E259&lt;=301,E259/3,E259/4))))</f>
        <v>0</v>
      </c>
      <c r="G259" s="79" t="s">
        <v>369</v>
      </c>
      <c r="H259" s="80"/>
      <c r="I259" s="36"/>
      <c r="N259" s="36"/>
    </row>
    <row r="260" spans="1:14" s="49" customFormat="1" x14ac:dyDescent="0.35">
      <c r="A260" s="48" t="s">
        <v>348</v>
      </c>
      <c r="B260" s="50">
        <v>407.8</v>
      </c>
      <c r="C260" s="48">
        <f t="shared" si="9"/>
        <v>4389.5591999999997</v>
      </c>
      <c r="D260" s="48"/>
      <c r="E260" s="48">
        <v>0</v>
      </c>
      <c r="F260" s="48">
        <f t="shared" si="10"/>
        <v>0</v>
      </c>
      <c r="G260" s="79" t="s">
        <v>369</v>
      </c>
      <c r="H260" s="80"/>
      <c r="I260" s="36"/>
      <c r="N260" s="36"/>
    </row>
    <row r="261" spans="1:14" s="49" customFormat="1" x14ac:dyDescent="0.35">
      <c r="A261" s="48" t="s">
        <v>349</v>
      </c>
      <c r="B261" s="50">
        <v>355.21</v>
      </c>
      <c r="C261" s="48">
        <f t="shared" si="9"/>
        <v>3823.4804399999994</v>
      </c>
      <c r="D261" s="48"/>
      <c r="E261" s="48">
        <v>0</v>
      </c>
      <c r="F261" s="48">
        <f t="shared" si="10"/>
        <v>0</v>
      </c>
      <c r="G261" s="79" t="s">
        <v>369</v>
      </c>
      <c r="H261" s="80"/>
      <c r="I261" s="36"/>
    </row>
    <row r="262" spans="1:14" s="49" customFormat="1" x14ac:dyDescent="0.35">
      <c r="A262" s="48" t="s">
        <v>350</v>
      </c>
      <c r="B262" s="50">
        <v>257.8</v>
      </c>
      <c r="C262" s="48">
        <f t="shared" si="9"/>
        <v>2774.9591999999998</v>
      </c>
      <c r="D262" s="48"/>
      <c r="E262" s="48">
        <v>0</v>
      </c>
      <c r="F262" s="48">
        <f t="shared" si="10"/>
        <v>0</v>
      </c>
      <c r="G262" s="79" t="s">
        <v>369</v>
      </c>
      <c r="H262" s="80"/>
      <c r="I262" s="36"/>
    </row>
    <row r="263" spans="1:14" s="49" customFormat="1" ht="15.75" customHeight="1" x14ac:dyDescent="0.35">
      <c r="A263" s="48" t="s">
        <v>351</v>
      </c>
      <c r="B263" s="50">
        <v>282.25</v>
      </c>
      <c r="C263" s="48">
        <f t="shared" si="9"/>
        <v>3038.1389999999997</v>
      </c>
      <c r="D263" s="48"/>
      <c r="E263" s="48">
        <v>0</v>
      </c>
      <c r="F263" s="48">
        <f t="shared" si="10"/>
        <v>0</v>
      </c>
      <c r="G263" s="79" t="s">
        <v>369</v>
      </c>
      <c r="H263" s="80"/>
      <c r="I263" s="36"/>
    </row>
    <row r="264" spans="1:14" s="49" customFormat="1" ht="15.75" customHeight="1" x14ac:dyDescent="0.35">
      <c r="A264" s="48" t="s">
        <v>352</v>
      </c>
      <c r="B264" s="50">
        <v>304.07</v>
      </c>
      <c r="C264" s="48">
        <f t="shared" si="9"/>
        <v>3273.0094799999997</v>
      </c>
      <c r="D264" s="48"/>
      <c r="E264" s="48">
        <v>0</v>
      </c>
      <c r="F264" s="48">
        <f t="shared" si="10"/>
        <v>0</v>
      </c>
      <c r="G264" s="79" t="s">
        <v>369</v>
      </c>
      <c r="H264" s="80"/>
      <c r="I264" s="36"/>
    </row>
    <row r="265" spans="1:14" s="49" customFormat="1" ht="15.75" customHeight="1" x14ac:dyDescent="0.35">
      <c r="A265" s="48" t="s">
        <v>353</v>
      </c>
      <c r="B265" s="50">
        <v>300</v>
      </c>
      <c r="C265" s="48">
        <f t="shared" si="9"/>
        <v>3229.2</v>
      </c>
      <c r="D265" s="48"/>
      <c r="E265" s="48">
        <v>0</v>
      </c>
      <c r="F265" s="48">
        <f t="shared" si="10"/>
        <v>0</v>
      </c>
      <c r="G265" s="79" t="s">
        <v>369</v>
      </c>
      <c r="H265" s="80"/>
      <c r="I265" s="36"/>
    </row>
    <row r="266" spans="1:14" s="49" customFormat="1" x14ac:dyDescent="0.35">
      <c r="A266" s="48" t="s">
        <v>354</v>
      </c>
      <c r="B266" s="50">
        <v>300</v>
      </c>
      <c r="C266" s="48">
        <f t="shared" si="9"/>
        <v>3229.2</v>
      </c>
      <c r="D266" s="48"/>
      <c r="E266" s="48">
        <v>0</v>
      </c>
      <c r="F266" s="48">
        <f t="shared" si="10"/>
        <v>0</v>
      </c>
      <c r="G266" s="79" t="s">
        <v>369</v>
      </c>
      <c r="H266" s="80"/>
      <c r="I266" s="36"/>
    </row>
    <row r="267" spans="1:14" s="49" customFormat="1" x14ac:dyDescent="0.35">
      <c r="A267" s="48" t="s">
        <v>355</v>
      </c>
      <c r="B267" s="50">
        <v>337.77</v>
      </c>
      <c r="C267" s="48">
        <f t="shared" si="9"/>
        <v>3635.7562799999996</v>
      </c>
      <c r="D267" s="48"/>
      <c r="E267" s="48">
        <v>0</v>
      </c>
      <c r="F267" s="48">
        <f t="shared" si="10"/>
        <v>0</v>
      </c>
      <c r="G267" s="79" t="s">
        <v>369</v>
      </c>
      <c r="H267" s="80"/>
      <c r="I267" s="36"/>
    </row>
    <row r="268" spans="1:14" s="49" customFormat="1" x14ac:dyDescent="0.35">
      <c r="A268" s="48" t="s">
        <v>356</v>
      </c>
      <c r="B268" s="50">
        <v>340.27</v>
      </c>
      <c r="C268" s="48">
        <f t="shared" si="9"/>
        <v>3662.6662799999995</v>
      </c>
      <c r="D268" s="48"/>
      <c r="E268" s="48">
        <v>0</v>
      </c>
      <c r="F268" s="48">
        <f t="shared" si="10"/>
        <v>0</v>
      </c>
      <c r="G268" s="79" t="s">
        <v>369</v>
      </c>
      <c r="H268" s="80"/>
      <c r="I268" s="36"/>
    </row>
    <row r="269" spans="1:14" s="49" customFormat="1" x14ac:dyDescent="0.35">
      <c r="A269" s="48" t="s">
        <v>357</v>
      </c>
      <c r="B269" s="50">
        <v>300</v>
      </c>
      <c r="C269" s="48">
        <f t="shared" si="9"/>
        <v>3229.2</v>
      </c>
      <c r="D269" s="48"/>
      <c r="E269" s="48">
        <v>0</v>
      </c>
      <c r="F269" s="48">
        <f t="shared" si="10"/>
        <v>0</v>
      </c>
      <c r="G269" s="79" t="s">
        <v>369</v>
      </c>
      <c r="H269" s="80"/>
      <c r="I269" s="36"/>
    </row>
    <row r="270" spans="1:14" s="49" customFormat="1" x14ac:dyDescent="0.35">
      <c r="A270" s="48" t="s">
        <v>358</v>
      </c>
      <c r="B270" s="50">
        <v>300</v>
      </c>
      <c r="C270" s="48">
        <f t="shared" si="9"/>
        <v>3229.2</v>
      </c>
      <c r="D270" s="48"/>
      <c r="E270" s="48">
        <v>0</v>
      </c>
      <c r="F270" s="48">
        <f t="shared" si="10"/>
        <v>0</v>
      </c>
      <c r="G270" s="79" t="s">
        <v>369</v>
      </c>
      <c r="H270" s="80"/>
      <c r="I270" s="36"/>
    </row>
    <row r="271" spans="1:14" s="49" customFormat="1" x14ac:dyDescent="0.35">
      <c r="A271" s="48" t="s">
        <v>359</v>
      </c>
      <c r="B271" s="50">
        <v>300</v>
      </c>
      <c r="C271" s="48">
        <f t="shared" si="9"/>
        <v>3229.2</v>
      </c>
      <c r="D271" s="48"/>
      <c r="E271" s="48">
        <v>0</v>
      </c>
      <c r="F271" s="48">
        <f t="shared" si="10"/>
        <v>0</v>
      </c>
      <c r="G271" s="79" t="s">
        <v>369</v>
      </c>
      <c r="H271" s="80"/>
      <c r="I271" s="36"/>
    </row>
    <row r="272" spans="1:14" s="49" customFormat="1" x14ac:dyDescent="0.35">
      <c r="A272" s="48" t="s">
        <v>360</v>
      </c>
      <c r="B272" s="50">
        <v>300</v>
      </c>
      <c r="C272" s="48">
        <f t="shared" si="9"/>
        <v>3229.2</v>
      </c>
      <c r="D272" s="48"/>
      <c r="E272" s="48">
        <v>0</v>
      </c>
      <c r="F272" s="48">
        <f t="shared" si="10"/>
        <v>0</v>
      </c>
      <c r="G272" s="79" t="s">
        <v>369</v>
      </c>
      <c r="H272" s="80"/>
      <c r="I272" s="36"/>
    </row>
    <row r="273" spans="1:9" s="49" customFormat="1" x14ac:dyDescent="0.35">
      <c r="A273" s="48" t="s">
        <v>361</v>
      </c>
      <c r="B273" s="50">
        <v>300</v>
      </c>
      <c r="C273" s="48">
        <f t="shared" si="9"/>
        <v>3229.2</v>
      </c>
      <c r="D273" s="48"/>
      <c r="E273" s="48">
        <v>0</v>
      </c>
      <c r="F273" s="48">
        <f t="shared" si="10"/>
        <v>0</v>
      </c>
      <c r="G273" s="79" t="s">
        <v>369</v>
      </c>
      <c r="H273" s="80"/>
      <c r="I273" s="36"/>
    </row>
    <row r="274" spans="1:9" s="35" customFormat="1" x14ac:dyDescent="0.35">
      <c r="A274" s="48" t="s">
        <v>362</v>
      </c>
      <c r="B274" s="50">
        <v>360.43</v>
      </c>
      <c r="C274" s="48">
        <f>B274*10.764</f>
        <v>3879.6685199999997</v>
      </c>
      <c r="D274" s="48"/>
      <c r="E274" s="48">
        <v>0</v>
      </c>
      <c r="F274" s="48">
        <f t="shared" si="10"/>
        <v>0</v>
      </c>
      <c r="G274" s="79" t="s">
        <v>369</v>
      </c>
      <c r="H274" s="80"/>
    </row>
    <row r="275" spans="1:9" s="35" customFormat="1" x14ac:dyDescent="0.35">
      <c r="A275" s="161" t="s">
        <v>386</v>
      </c>
      <c r="B275" s="162"/>
      <c r="C275" s="162"/>
      <c r="D275" s="162"/>
      <c r="E275" s="162"/>
      <c r="F275" s="162"/>
      <c r="G275" s="162"/>
      <c r="H275" s="163"/>
    </row>
    <row r="276" spans="1:9" s="35" customFormat="1" x14ac:dyDescent="0.35">
      <c r="A276" s="48" t="s">
        <v>387</v>
      </c>
      <c r="B276" s="50">
        <v>293.07</v>
      </c>
      <c r="C276" s="48">
        <f>B276*10.764</f>
        <v>3154.6054799999997</v>
      </c>
      <c r="D276" s="48"/>
      <c r="E276" s="48">
        <v>0</v>
      </c>
      <c r="F276" s="48">
        <f t="shared" ref="F276:F289" si="11">D276*(($F$107)+1)+(IF(E276&lt;101,E276,IF(E276&lt;201,E276/2,IF(E276&lt;=301,E276/3,E276/4))))</f>
        <v>0</v>
      </c>
      <c r="G276" s="79" t="s">
        <v>369</v>
      </c>
      <c r="H276" s="80"/>
    </row>
    <row r="277" spans="1:9" s="35" customFormat="1" x14ac:dyDescent="0.35">
      <c r="A277" s="48" t="s">
        <v>389</v>
      </c>
      <c r="B277" s="50">
        <v>262.62</v>
      </c>
      <c r="C277" s="48">
        <f t="shared" ref="C277:C289" si="12">B277*10.764</f>
        <v>2826.84168</v>
      </c>
      <c r="D277" s="48"/>
      <c r="E277" s="48">
        <v>0</v>
      </c>
      <c r="F277" s="48">
        <f t="shared" si="11"/>
        <v>0</v>
      </c>
      <c r="G277" s="79" t="s">
        <v>369</v>
      </c>
      <c r="H277" s="80"/>
    </row>
    <row r="278" spans="1:9" s="35" customFormat="1" x14ac:dyDescent="0.35">
      <c r="A278" s="48" t="s">
        <v>390</v>
      </c>
      <c r="B278" s="50">
        <v>292.94</v>
      </c>
      <c r="C278" s="48">
        <f t="shared" si="12"/>
        <v>3153.2061599999997</v>
      </c>
      <c r="D278" s="48"/>
      <c r="E278" s="48">
        <v>0</v>
      </c>
      <c r="F278" s="48">
        <f t="shared" si="11"/>
        <v>0</v>
      </c>
      <c r="G278" s="79" t="s">
        <v>369</v>
      </c>
      <c r="H278" s="80"/>
    </row>
    <row r="279" spans="1:9" s="35" customFormat="1" x14ac:dyDescent="0.35">
      <c r="A279" s="48" t="s">
        <v>391</v>
      </c>
      <c r="B279" s="50">
        <v>328.82</v>
      </c>
      <c r="C279" s="48">
        <f t="shared" si="12"/>
        <v>3539.4184799999998</v>
      </c>
      <c r="D279" s="48"/>
      <c r="E279" s="48">
        <v>0</v>
      </c>
      <c r="F279" s="48">
        <f t="shared" si="11"/>
        <v>0</v>
      </c>
      <c r="G279" s="79" t="s">
        <v>369</v>
      </c>
      <c r="H279" s="80"/>
    </row>
    <row r="280" spans="1:9" s="35" customFormat="1" x14ac:dyDescent="0.35">
      <c r="A280" s="48" t="s">
        <v>392</v>
      </c>
      <c r="B280" s="50">
        <v>400.96</v>
      </c>
      <c r="C280" s="48">
        <f t="shared" si="12"/>
        <v>4315.9334399999998</v>
      </c>
      <c r="D280" s="48"/>
      <c r="E280" s="48">
        <v>0</v>
      </c>
      <c r="F280" s="48">
        <f t="shared" si="11"/>
        <v>0</v>
      </c>
      <c r="G280" s="79" t="s">
        <v>369</v>
      </c>
      <c r="H280" s="80"/>
    </row>
    <row r="281" spans="1:9" s="35" customFormat="1" x14ac:dyDescent="0.35">
      <c r="A281" s="48" t="s">
        <v>393</v>
      </c>
      <c r="B281" s="50">
        <v>414.13</v>
      </c>
      <c r="C281" s="48">
        <f t="shared" si="12"/>
        <v>4457.6953199999998</v>
      </c>
      <c r="D281" s="48"/>
      <c r="E281" s="48">
        <v>0</v>
      </c>
      <c r="F281" s="48">
        <f t="shared" si="11"/>
        <v>0</v>
      </c>
      <c r="G281" s="79" t="s">
        <v>369</v>
      </c>
      <c r="H281" s="80"/>
    </row>
    <row r="282" spans="1:9" s="35" customFormat="1" x14ac:dyDescent="0.35">
      <c r="A282" s="48" t="s">
        <v>394</v>
      </c>
      <c r="B282" s="50">
        <v>348.92</v>
      </c>
      <c r="C282" s="48">
        <f t="shared" si="12"/>
        <v>3755.7748799999999</v>
      </c>
      <c r="D282" s="48"/>
      <c r="E282" s="48">
        <v>0</v>
      </c>
      <c r="F282" s="48">
        <f t="shared" si="11"/>
        <v>0</v>
      </c>
      <c r="G282" s="79" t="s">
        <v>369</v>
      </c>
      <c r="H282" s="80"/>
    </row>
    <row r="283" spans="1:9" s="35" customFormat="1" x14ac:dyDescent="0.35">
      <c r="A283" s="48" t="s">
        <v>395</v>
      </c>
      <c r="B283" s="50">
        <v>266.08999999999997</v>
      </c>
      <c r="C283" s="48">
        <f t="shared" si="12"/>
        <v>2864.1927599999995</v>
      </c>
      <c r="D283" s="48"/>
      <c r="E283" s="48">
        <v>0</v>
      </c>
      <c r="F283" s="48">
        <f t="shared" si="11"/>
        <v>0</v>
      </c>
      <c r="G283" s="79" t="s">
        <v>369</v>
      </c>
      <c r="H283" s="80"/>
    </row>
    <row r="284" spans="1:9" s="35" customFormat="1" x14ac:dyDescent="0.35">
      <c r="A284" s="48" t="s">
        <v>396</v>
      </c>
      <c r="B284" s="50">
        <v>289.41000000000003</v>
      </c>
      <c r="C284" s="48">
        <f t="shared" si="12"/>
        <v>3115.2092400000001</v>
      </c>
      <c r="D284" s="48"/>
      <c r="E284" s="48">
        <v>0</v>
      </c>
      <c r="F284" s="48">
        <f t="shared" si="11"/>
        <v>0</v>
      </c>
      <c r="G284" s="79" t="s">
        <v>369</v>
      </c>
      <c r="H284" s="80"/>
    </row>
    <row r="285" spans="1:9" s="35" customFormat="1" x14ac:dyDescent="0.35">
      <c r="A285" s="48" t="s">
        <v>397</v>
      </c>
      <c r="B285" s="50">
        <v>389.55</v>
      </c>
      <c r="C285" s="48">
        <f t="shared" si="12"/>
        <v>4193.1161999999995</v>
      </c>
      <c r="D285" s="48"/>
      <c r="E285" s="48">
        <v>0</v>
      </c>
      <c r="F285" s="48">
        <f t="shared" si="11"/>
        <v>0</v>
      </c>
      <c r="G285" s="79" t="s">
        <v>369</v>
      </c>
      <c r="H285" s="80"/>
    </row>
    <row r="286" spans="1:9" s="35" customFormat="1" x14ac:dyDescent="0.35">
      <c r="A286" s="48" t="s">
        <v>398</v>
      </c>
      <c r="B286" s="50">
        <v>230.02</v>
      </c>
      <c r="C286" s="48">
        <f t="shared" si="12"/>
        <v>2475.9352800000001</v>
      </c>
      <c r="D286" s="48"/>
      <c r="E286" s="48">
        <v>0</v>
      </c>
      <c r="F286" s="48">
        <f t="shared" si="11"/>
        <v>0</v>
      </c>
      <c r="G286" s="79" t="s">
        <v>369</v>
      </c>
      <c r="H286" s="80"/>
    </row>
    <row r="287" spans="1:9" s="35" customFormat="1" x14ac:dyDescent="0.35">
      <c r="A287" s="48" t="s">
        <v>399</v>
      </c>
      <c r="B287" s="50">
        <v>274.58</v>
      </c>
      <c r="C287" s="48">
        <f t="shared" si="12"/>
        <v>2955.5791199999999</v>
      </c>
      <c r="D287" s="48"/>
      <c r="E287" s="48">
        <v>0</v>
      </c>
      <c r="F287" s="48">
        <f t="shared" si="11"/>
        <v>0</v>
      </c>
      <c r="G287" s="79" t="s">
        <v>369</v>
      </c>
      <c r="H287" s="80"/>
    </row>
    <row r="288" spans="1:9" x14ac:dyDescent="0.35">
      <c r="A288" s="48" t="s">
        <v>400</v>
      </c>
      <c r="B288" s="50">
        <v>381.2</v>
      </c>
      <c r="C288" s="48">
        <f t="shared" si="12"/>
        <v>4103.2367999999997</v>
      </c>
      <c r="D288" s="48"/>
      <c r="E288" s="48">
        <v>0</v>
      </c>
      <c r="F288" s="48">
        <f t="shared" si="11"/>
        <v>0</v>
      </c>
      <c r="G288" s="79" t="s">
        <v>369</v>
      </c>
      <c r="H288" s="80"/>
    </row>
    <row r="289" spans="1:8" x14ac:dyDescent="0.35">
      <c r="A289" s="48" t="s">
        <v>401</v>
      </c>
      <c r="B289" s="54">
        <v>239.73</v>
      </c>
      <c r="C289" s="48">
        <f t="shared" si="12"/>
        <v>2580.4537199999995</v>
      </c>
      <c r="D289" s="48"/>
      <c r="E289" s="48">
        <v>0</v>
      </c>
      <c r="F289" s="48">
        <f t="shared" si="11"/>
        <v>0</v>
      </c>
      <c r="G289" s="79" t="s">
        <v>369</v>
      </c>
      <c r="H289" s="80"/>
    </row>
    <row r="290" spans="1:8" ht="15.75" customHeight="1" x14ac:dyDescent="0.35">
      <c r="A290" s="48" t="s">
        <v>402</v>
      </c>
      <c r="B290" s="50">
        <v>271.47000000000003</v>
      </c>
      <c r="C290" s="48">
        <f>B290*10.764</f>
        <v>2922.1030800000003</v>
      </c>
      <c r="D290" s="48"/>
      <c r="E290" s="48">
        <v>0</v>
      </c>
      <c r="F290" s="48">
        <f t="shared" ref="F290:F303" si="13">D290*(($F$107)+1)+(IF(E290&lt;101,E290,IF(E290&lt;201,E290/2,IF(E290&lt;=301,E290/3,E290/4))))</f>
        <v>0</v>
      </c>
      <c r="G290" s="79" t="s">
        <v>369</v>
      </c>
      <c r="H290" s="80"/>
    </row>
    <row r="291" spans="1:8" x14ac:dyDescent="0.35">
      <c r="A291" s="48" t="s">
        <v>403</v>
      </c>
      <c r="B291" s="50">
        <v>311.07</v>
      </c>
      <c r="C291" s="48">
        <f t="shared" ref="C291:C303" si="14">B291*10.764</f>
        <v>3348.3574799999997</v>
      </c>
      <c r="D291" s="48"/>
      <c r="E291" s="48">
        <v>0</v>
      </c>
      <c r="F291" s="48">
        <f t="shared" si="13"/>
        <v>0</v>
      </c>
      <c r="G291" s="79" t="s">
        <v>369</v>
      </c>
      <c r="H291" s="80"/>
    </row>
    <row r="292" spans="1:8" x14ac:dyDescent="0.35">
      <c r="A292" s="48" t="s">
        <v>404</v>
      </c>
      <c r="B292" s="50">
        <v>297.48</v>
      </c>
      <c r="C292" s="48">
        <f t="shared" si="14"/>
        <v>3202.0747200000001</v>
      </c>
      <c r="D292" s="48"/>
      <c r="E292" s="48">
        <v>0</v>
      </c>
      <c r="F292" s="48">
        <f t="shared" si="13"/>
        <v>0</v>
      </c>
      <c r="G292" s="79" t="s">
        <v>369</v>
      </c>
      <c r="H292" s="80"/>
    </row>
    <row r="293" spans="1:8" x14ac:dyDescent="0.35">
      <c r="A293" s="48" t="s">
        <v>405</v>
      </c>
      <c r="B293" s="50">
        <v>307.20999999999998</v>
      </c>
      <c r="C293" s="48">
        <f t="shared" si="14"/>
        <v>3306.8084399999998</v>
      </c>
      <c r="D293" s="48"/>
      <c r="E293" s="48">
        <v>0</v>
      </c>
      <c r="F293" s="48">
        <f t="shared" si="13"/>
        <v>0</v>
      </c>
      <c r="G293" s="79" t="s">
        <v>369</v>
      </c>
      <c r="H293" s="80"/>
    </row>
    <row r="294" spans="1:8" x14ac:dyDescent="0.35">
      <c r="A294" s="48" t="s">
        <v>406</v>
      </c>
      <c r="B294" s="50">
        <v>272.83</v>
      </c>
      <c r="C294" s="48">
        <f t="shared" si="14"/>
        <v>2936.7421199999994</v>
      </c>
      <c r="D294" s="48"/>
      <c r="E294" s="48">
        <v>0</v>
      </c>
      <c r="F294" s="48">
        <f t="shared" si="13"/>
        <v>0</v>
      </c>
      <c r="G294" s="79" t="s">
        <v>369</v>
      </c>
      <c r="H294" s="80"/>
    </row>
    <row r="295" spans="1:8" x14ac:dyDescent="0.35">
      <c r="A295" s="48" t="s">
        <v>407</v>
      </c>
      <c r="B295" s="50">
        <v>265.67</v>
      </c>
      <c r="C295" s="48">
        <f t="shared" si="14"/>
        <v>2859.6718799999999</v>
      </c>
      <c r="D295" s="48"/>
      <c r="E295" s="48">
        <v>0</v>
      </c>
      <c r="F295" s="48">
        <f t="shared" si="13"/>
        <v>0</v>
      </c>
      <c r="G295" s="79" t="s">
        <v>369</v>
      </c>
      <c r="H295" s="80"/>
    </row>
    <row r="296" spans="1:8" x14ac:dyDescent="0.35">
      <c r="A296" s="48" t="s">
        <v>408</v>
      </c>
      <c r="B296" s="50">
        <v>282.25</v>
      </c>
      <c r="C296" s="48">
        <f t="shared" si="14"/>
        <v>3038.1389999999997</v>
      </c>
      <c r="D296" s="48"/>
      <c r="E296" s="48">
        <v>0</v>
      </c>
      <c r="F296" s="48">
        <f t="shared" si="13"/>
        <v>0</v>
      </c>
      <c r="G296" s="79" t="s">
        <v>369</v>
      </c>
      <c r="H296" s="80"/>
    </row>
    <row r="297" spans="1:8" x14ac:dyDescent="0.35">
      <c r="A297" s="48" t="s">
        <v>409</v>
      </c>
      <c r="B297" s="50">
        <v>260.35000000000002</v>
      </c>
      <c r="C297" s="48">
        <f t="shared" si="14"/>
        <v>2802.4074000000001</v>
      </c>
      <c r="D297" s="48"/>
      <c r="E297" s="48">
        <v>0</v>
      </c>
      <c r="F297" s="48">
        <f t="shared" si="13"/>
        <v>0</v>
      </c>
      <c r="G297" s="79" t="s">
        <v>369</v>
      </c>
      <c r="H297" s="80"/>
    </row>
    <row r="298" spans="1:8" x14ac:dyDescent="0.35">
      <c r="A298" s="48" t="s">
        <v>410</v>
      </c>
      <c r="B298" s="50">
        <v>308.08999999999997</v>
      </c>
      <c r="C298" s="48">
        <f t="shared" si="14"/>
        <v>3316.2807599999996</v>
      </c>
      <c r="D298" s="48"/>
      <c r="E298" s="48">
        <v>0</v>
      </c>
      <c r="F298" s="48">
        <f t="shared" si="13"/>
        <v>0</v>
      </c>
      <c r="G298" s="79" t="s">
        <v>369</v>
      </c>
      <c r="H298" s="80"/>
    </row>
    <row r="299" spans="1:8" x14ac:dyDescent="0.35">
      <c r="A299" s="48" t="s">
        <v>388</v>
      </c>
      <c r="B299" s="50">
        <v>353.92</v>
      </c>
      <c r="C299" s="48">
        <f t="shared" si="14"/>
        <v>3809.5948800000001</v>
      </c>
      <c r="D299" s="48"/>
      <c r="E299" s="48">
        <v>0</v>
      </c>
      <c r="F299" s="48">
        <f t="shared" si="13"/>
        <v>0</v>
      </c>
      <c r="G299" s="79" t="s">
        <v>369</v>
      </c>
      <c r="H299" s="80"/>
    </row>
    <row r="300" spans="1:8" x14ac:dyDescent="0.35">
      <c r="A300" s="48" t="s">
        <v>411</v>
      </c>
      <c r="B300" s="50">
        <v>409.65</v>
      </c>
      <c r="C300" s="48">
        <f t="shared" si="14"/>
        <v>4409.4725999999991</v>
      </c>
      <c r="D300" s="48"/>
      <c r="E300" s="48">
        <v>0</v>
      </c>
      <c r="F300" s="48">
        <f t="shared" si="13"/>
        <v>0</v>
      </c>
      <c r="G300" s="79" t="s">
        <v>369</v>
      </c>
      <c r="H300" s="80"/>
    </row>
    <row r="301" spans="1:8" x14ac:dyDescent="0.35">
      <c r="A301" s="48" t="s">
        <v>412</v>
      </c>
      <c r="B301" s="50">
        <v>270.72000000000003</v>
      </c>
      <c r="C301" s="48">
        <f t="shared" si="14"/>
        <v>2914.03008</v>
      </c>
      <c r="D301" s="48"/>
      <c r="E301" s="48">
        <v>0</v>
      </c>
      <c r="F301" s="48">
        <f t="shared" si="13"/>
        <v>0</v>
      </c>
      <c r="G301" s="79" t="s">
        <v>369</v>
      </c>
      <c r="H301" s="80"/>
    </row>
    <row r="302" spans="1:8" x14ac:dyDescent="0.35">
      <c r="A302" s="48" t="s">
        <v>413</v>
      </c>
      <c r="B302" s="50">
        <v>273.5</v>
      </c>
      <c r="C302" s="48">
        <f t="shared" si="14"/>
        <v>2943.9539999999997</v>
      </c>
      <c r="D302" s="48"/>
      <c r="E302" s="48">
        <v>0</v>
      </c>
      <c r="F302" s="48">
        <f t="shared" si="13"/>
        <v>0</v>
      </c>
      <c r="G302" s="79" t="s">
        <v>369</v>
      </c>
      <c r="H302" s="80"/>
    </row>
    <row r="303" spans="1:8" ht="15" customHeight="1" x14ac:dyDescent="0.35">
      <c r="A303" s="48" t="s">
        <v>414</v>
      </c>
      <c r="B303" s="54">
        <v>276.44</v>
      </c>
      <c r="C303" s="48">
        <f t="shared" si="14"/>
        <v>2975.60016</v>
      </c>
      <c r="D303" s="48"/>
      <c r="E303" s="48">
        <v>0</v>
      </c>
      <c r="F303" s="48">
        <f t="shared" si="13"/>
        <v>0</v>
      </c>
      <c r="G303" s="79" t="s">
        <v>369</v>
      </c>
      <c r="H303" s="80"/>
    </row>
    <row r="304" spans="1:8" x14ac:dyDescent="0.35">
      <c r="A304" s="48" t="s">
        <v>415</v>
      </c>
      <c r="B304" s="50">
        <v>278.95999999999998</v>
      </c>
      <c r="C304" s="48">
        <f>B304*10.764</f>
        <v>3002.7254399999997</v>
      </c>
      <c r="D304" s="48"/>
      <c r="E304" s="48">
        <v>0</v>
      </c>
      <c r="F304" s="48">
        <f t="shared" ref="F304:F317" si="15">D304*(($F$107)+1)+(IF(E304&lt;101,E304,IF(E304&lt;201,E304/2,IF(E304&lt;=301,E304/3,E304/4))))</f>
        <v>0</v>
      </c>
      <c r="G304" s="79" t="s">
        <v>369</v>
      </c>
      <c r="H304" s="80"/>
    </row>
    <row r="305" spans="1:8" x14ac:dyDescent="0.35">
      <c r="A305" s="48" t="s">
        <v>416</v>
      </c>
      <c r="B305" s="50">
        <v>278.92</v>
      </c>
      <c r="C305" s="48">
        <f t="shared" ref="C305:C317" si="16">B305*10.764</f>
        <v>3002.2948799999999</v>
      </c>
      <c r="D305" s="48"/>
      <c r="E305" s="48">
        <v>0</v>
      </c>
      <c r="F305" s="48">
        <f t="shared" si="15"/>
        <v>0</v>
      </c>
      <c r="G305" s="79" t="s">
        <v>369</v>
      </c>
      <c r="H305" s="80"/>
    </row>
    <row r="306" spans="1:8" x14ac:dyDescent="0.35">
      <c r="A306" s="48" t="s">
        <v>417</v>
      </c>
      <c r="B306" s="50">
        <v>288.77999999999997</v>
      </c>
      <c r="C306" s="48">
        <f t="shared" si="16"/>
        <v>3108.4279199999996</v>
      </c>
      <c r="D306" s="48"/>
      <c r="E306" s="48">
        <v>0</v>
      </c>
      <c r="F306" s="48">
        <f t="shared" si="15"/>
        <v>0</v>
      </c>
      <c r="G306" s="79" t="s">
        <v>369</v>
      </c>
      <c r="H306" s="80"/>
    </row>
    <row r="307" spans="1:8" x14ac:dyDescent="0.35">
      <c r="A307" s="48" t="s">
        <v>418</v>
      </c>
      <c r="B307" s="50">
        <v>322.08999999999997</v>
      </c>
      <c r="C307" s="48">
        <f t="shared" si="16"/>
        <v>3466.9767599999996</v>
      </c>
      <c r="D307" s="48"/>
      <c r="E307" s="48">
        <v>0</v>
      </c>
      <c r="F307" s="48">
        <f t="shared" si="15"/>
        <v>0</v>
      </c>
      <c r="G307" s="79" t="s">
        <v>369</v>
      </c>
      <c r="H307" s="80"/>
    </row>
    <row r="308" spans="1:8" x14ac:dyDescent="0.35">
      <c r="A308" s="48" t="s">
        <v>419</v>
      </c>
      <c r="B308" s="50">
        <v>312.91000000000003</v>
      </c>
      <c r="C308" s="48">
        <f t="shared" si="16"/>
        <v>3368.1632399999999</v>
      </c>
      <c r="D308" s="48"/>
      <c r="E308" s="48">
        <v>0</v>
      </c>
      <c r="F308" s="48">
        <f t="shared" si="15"/>
        <v>0</v>
      </c>
      <c r="G308" s="79" t="s">
        <v>369</v>
      </c>
      <c r="H308" s="80"/>
    </row>
    <row r="309" spans="1:8" x14ac:dyDescent="0.35">
      <c r="A309" s="48" t="s">
        <v>420</v>
      </c>
      <c r="B309" s="50">
        <v>250.35</v>
      </c>
      <c r="C309" s="48">
        <f t="shared" si="16"/>
        <v>2694.7673999999997</v>
      </c>
      <c r="D309" s="48"/>
      <c r="E309" s="48">
        <v>0</v>
      </c>
      <c r="F309" s="48">
        <f t="shared" si="15"/>
        <v>0</v>
      </c>
      <c r="G309" s="79" t="s">
        <v>369</v>
      </c>
      <c r="H309" s="80"/>
    </row>
    <row r="310" spans="1:8" x14ac:dyDescent="0.35">
      <c r="A310" s="48" t="s">
        <v>421</v>
      </c>
      <c r="B310" s="50">
        <v>240</v>
      </c>
      <c r="C310" s="48">
        <f t="shared" si="16"/>
        <v>2583.3599999999997</v>
      </c>
      <c r="D310" s="48"/>
      <c r="E310" s="48">
        <v>0</v>
      </c>
      <c r="F310" s="48">
        <f t="shared" si="15"/>
        <v>0</v>
      </c>
      <c r="G310" s="79" t="s">
        <v>369</v>
      </c>
      <c r="H310" s="80"/>
    </row>
    <row r="311" spans="1:8" x14ac:dyDescent="0.35">
      <c r="A311" s="48" t="s">
        <v>422</v>
      </c>
      <c r="B311" s="50">
        <v>240</v>
      </c>
      <c r="C311" s="48">
        <f t="shared" si="16"/>
        <v>2583.3599999999997</v>
      </c>
      <c r="D311" s="48"/>
      <c r="E311" s="48">
        <v>0</v>
      </c>
      <c r="F311" s="48">
        <f t="shared" si="15"/>
        <v>0</v>
      </c>
      <c r="G311" s="79" t="s">
        <v>369</v>
      </c>
      <c r="H311" s="80"/>
    </row>
    <row r="312" spans="1:8" x14ac:dyDescent="0.35">
      <c r="A312" s="48" t="s">
        <v>423</v>
      </c>
      <c r="B312" s="50">
        <v>240</v>
      </c>
      <c r="C312" s="48">
        <f t="shared" si="16"/>
        <v>2583.3599999999997</v>
      </c>
      <c r="D312" s="48"/>
      <c r="E312" s="48">
        <v>0</v>
      </c>
      <c r="F312" s="48">
        <f t="shared" si="15"/>
        <v>0</v>
      </c>
      <c r="G312" s="79" t="s">
        <v>369</v>
      </c>
      <c r="H312" s="80"/>
    </row>
    <row r="313" spans="1:8" x14ac:dyDescent="0.35">
      <c r="A313" s="48" t="s">
        <v>424</v>
      </c>
      <c r="B313" s="50">
        <v>240</v>
      </c>
      <c r="C313" s="48">
        <f t="shared" si="16"/>
        <v>2583.3599999999997</v>
      </c>
      <c r="D313" s="48"/>
      <c r="E313" s="48">
        <v>0</v>
      </c>
      <c r="F313" s="48">
        <f t="shared" si="15"/>
        <v>0</v>
      </c>
      <c r="G313" s="79" t="s">
        <v>369</v>
      </c>
      <c r="H313" s="80"/>
    </row>
    <row r="314" spans="1:8" x14ac:dyDescent="0.35">
      <c r="A314" s="48" t="s">
        <v>425</v>
      </c>
      <c r="B314" s="50">
        <v>240</v>
      </c>
      <c r="C314" s="48">
        <f t="shared" si="16"/>
        <v>2583.3599999999997</v>
      </c>
      <c r="D314" s="48"/>
      <c r="E314" s="48">
        <v>0</v>
      </c>
      <c r="F314" s="48">
        <f t="shared" si="15"/>
        <v>0</v>
      </c>
      <c r="G314" s="79" t="s">
        <v>369</v>
      </c>
      <c r="H314" s="80"/>
    </row>
    <row r="315" spans="1:8" x14ac:dyDescent="0.35">
      <c r="A315" s="48" t="s">
        <v>426</v>
      </c>
      <c r="B315" s="50">
        <v>240</v>
      </c>
      <c r="C315" s="48">
        <f t="shared" si="16"/>
        <v>2583.3599999999997</v>
      </c>
      <c r="D315" s="48"/>
      <c r="E315" s="48">
        <v>0</v>
      </c>
      <c r="F315" s="48">
        <f t="shared" si="15"/>
        <v>0</v>
      </c>
      <c r="G315" s="79" t="s">
        <v>369</v>
      </c>
      <c r="H315" s="80"/>
    </row>
    <row r="316" spans="1:8" x14ac:dyDescent="0.35">
      <c r="A316" s="48" t="s">
        <v>427</v>
      </c>
      <c r="B316" s="50">
        <v>240</v>
      </c>
      <c r="C316" s="48">
        <f t="shared" si="16"/>
        <v>2583.3599999999997</v>
      </c>
      <c r="D316" s="48"/>
      <c r="E316" s="48">
        <v>0</v>
      </c>
      <c r="F316" s="48">
        <f t="shared" si="15"/>
        <v>0</v>
      </c>
      <c r="G316" s="79" t="s">
        <v>369</v>
      </c>
      <c r="H316" s="80"/>
    </row>
    <row r="317" spans="1:8" x14ac:dyDescent="0.35">
      <c r="A317" s="48" t="s">
        <v>428</v>
      </c>
      <c r="B317" s="50">
        <v>240</v>
      </c>
      <c r="C317" s="48">
        <f t="shared" si="16"/>
        <v>2583.3599999999997</v>
      </c>
      <c r="D317" s="48"/>
      <c r="E317" s="48">
        <v>0</v>
      </c>
      <c r="F317" s="48">
        <f t="shared" si="15"/>
        <v>0</v>
      </c>
      <c r="G317" s="79" t="s">
        <v>369</v>
      </c>
      <c r="H317" s="80"/>
    </row>
    <row r="318" spans="1:8" x14ac:dyDescent="0.35">
      <c r="A318" s="48" t="s">
        <v>429</v>
      </c>
      <c r="B318" s="50">
        <v>240</v>
      </c>
      <c r="C318" s="48">
        <f>B318*10.764</f>
        <v>2583.3599999999997</v>
      </c>
      <c r="D318" s="48"/>
      <c r="E318" s="48">
        <v>0</v>
      </c>
      <c r="F318" s="48">
        <f t="shared" ref="F318:F331" si="17">D318*(($F$107)+1)+(IF(E318&lt;101,E318,IF(E318&lt;201,E318/2,IF(E318&lt;=301,E318/3,E318/4))))</f>
        <v>0</v>
      </c>
      <c r="G318" s="79" t="s">
        <v>369</v>
      </c>
      <c r="H318" s="80"/>
    </row>
    <row r="319" spans="1:8" x14ac:dyDescent="0.35">
      <c r="A319" s="48" t="s">
        <v>430</v>
      </c>
      <c r="B319" s="50">
        <v>240</v>
      </c>
      <c r="C319" s="48">
        <f t="shared" ref="C319:C331" si="18">B319*10.764</f>
        <v>2583.3599999999997</v>
      </c>
      <c r="D319" s="48"/>
      <c r="E319" s="48">
        <v>0</v>
      </c>
      <c r="F319" s="48">
        <f t="shared" si="17"/>
        <v>0</v>
      </c>
      <c r="G319" s="79" t="s">
        <v>369</v>
      </c>
      <c r="H319" s="80"/>
    </row>
    <row r="320" spans="1:8" x14ac:dyDescent="0.35">
      <c r="A320" s="48" t="s">
        <v>431</v>
      </c>
      <c r="B320" s="50">
        <v>240</v>
      </c>
      <c r="C320" s="48">
        <f t="shared" si="18"/>
        <v>2583.3599999999997</v>
      </c>
      <c r="D320" s="48"/>
      <c r="E320" s="48">
        <v>0</v>
      </c>
      <c r="F320" s="48">
        <f t="shared" si="17"/>
        <v>0</v>
      </c>
      <c r="G320" s="79" t="s">
        <v>369</v>
      </c>
      <c r="H320" s="80"/>
    </row>
    <row r="321" spans="1:8" x14ac:dyDescent="0.35">
      <c r="A321" s="48" t="s">
        <v>432</v>
      </c>
      <c r="B321" s="50">
        <v>240</v>
      </c>
      <c r="C321" s="48">
        <f t="shared" si="18"/>
        <v>2583.3599999999997</v>
      </c>
      <c r="D321" s="48"/>
      <c r="E321" s="48">
        <v>0</v>
      </c>
      <c r="F321" s="48">
        <f t="shared" si="17"/>
        <v>0</v>
      </c>
      <c r="G321" s="79" t="s">
        <v>369</v>
      </c>
      <c r="H321" s="80"/>
    </row>
    <row r="322" spans="1:8" x14ac:dyDescent="0.35">
      <c r="A322" s="48" t="s">
        <v>433</v>
      </c>
      <c r="B322" s="50">
        <v>240</v>
      </c>
      <c r="C322" s="48">
        <f t="shared" si="18"/>
        <v>2583.3599999999997</v>
      </c>
      <c r="D322" s="48"/>
      <c r="E322" s="48">
        <v>0</v>
      </c>
      <c r="F322" s="48">
        <f t="shared" si="17"/>
        <v>0</v>
      </c>
      <c r="G322" s="79" t="s">
        <v>369</v>
      </c>
      <c r="H322" s="80"/>
    </row>
    <row r="323" spans="1:8" x14ac:dyDescent="0.35">
      <c r="A323" s="48" t="s">
        <v>434</v>
      </c>
      <c r="B323" s="50">
        <v>240</v>
      </c>
      <c r="C323" s="48">
        <f t="shared" si="18"/>
        <v>2583.3599999999997</v>
      </c>
      <c r="D323" s="48"/>
      <c r="E323" s="48">
        <v>0</v>
      </c>
      <c r="F323" s="48">
        <f t="shared" si="17"/>
        <v>0</v>
      </c>
      <c r="G323" s="79" t="s">
        <v>369</v>
      </c>
      <c r="H323" s="80"/>
    </row>
    <row r="324" spans="1:8" x14ac:dyDescent="0.35">
      <c r="A324" s="48" t="s">
        <v>435</v>
      </c>
      <c r="B324" s="50">
        <v>240</v>
      </c>
      <c r="C324" s="48">
        <f t="shared" si="18"/>
        <v>2583.3599999999997</v>
      </c>
      <c r="D324" s="48"/>
      <c r="E324" s="48">
        <v>0</v>
      </c>
      <c r="F324" s="48">
        <f t="shared" si="17"/>
        <v>0</v>
      </c>
      <c r="G324" s="79" t="s">
        <v>369</v>
      </c>
      <c r="H324" s="80"/>
    </row>
    <row r="325" spans="1:8" x14ac:dyDescent="0.35">
      <c r="A325" s="48" t="s">
        <v>436</v>
      </c>
      <c r="B325" s="50">
        <v>240</v>
      </c>
      <c r="C325" s="48">
        <f t="shared" si="18"/>
        <v>2583.3599999999997</v>
      </c>
      <c r="D325" s="48"/>
      <c r="E325" s="48">
        <v>0</v>
      </c>
      <c r="F325" s="48">
        <f t="shared" si="17"/>
        <v>0</v>
      </c>
      <c r="G325" s="79" t="s">
        <v>369</v>
      </c>
      <c r="H325" s="80"/>
    </row>
    <row r="326" spans="1:8" x14ac:dyDescent="0.35">
      <c r="A326" s="48" t="s">
        <v>437</v>
      </c>
      <c r="B326" s="50">
        <v>240</v>
      </c>
      <c r="C326" s="48">
        <f t="shared" si="18"/>
        <v>2583.3599999999997</v>
      </c>
      <c r="D326" s="48"/>
      <c r="E326" s="48">
        <v>0</v>
      </c>
      <c r="F326" s="48">
        <f t="shared" si="17"/>
        <v>0</v>
      </c>
      <c r="G326" s="79" t="s">
        <v>369</v>
      </c>
      <c r="H326" s="80"/>
    </row>
    <row r="327" spans="1:8" x14ac:dyDescent="0.35">
      <c r="A327" s="48" t="s">
        <v>438</v>
      </c>
      <c r="B327" s="50">
        <v>240</v>
      </c>
      <c r="C327" s="48">
        <f t="shared" si="18"/>
        <v>2583.3599999999997</v>
      </c>
      <c r="D327" s="48"/>
      <c r="E327" s="48">
        <v>0</v>
      </c>
      <c r="F327" s="48">
        <f t="shared" si="17"/>
        <v>0</v>
      </c>
      <c r="G327" s="79" t="s">
        <v>369</v>
      </c>
      <c r="H327" s="80"/>
    </row>
    <row r="328" spans="1:8" x14ac:dyDescent="0.35">
      <c r="A328" s="48" t="s">
        <v>439</v>
      </c>
      <c r="B328" s="50">
        <v>240</v>
      </c>
      <c r="C328" s="48">
        <f t="shared" si="18"/>
        <v>2583.3599999999997</v>
      </c>
      <c r="D328" s="48"/>
      <c r="E328" s="48">
        <v>0</v>
      </c>
      <c r="F328" s="48">
        <f t="shared" si="17"/>
        <v>0</v>
      </c>
      <c r="G328" s="79" t="s">
        <v>369</v>
      </c>
      <c r="H328" s="80"/>
    </row>
    <row r="329" spans="1:8" x14ac:dyDescent="0.35">
      <c r="A329" s="48" t="s">
        <v>440</v>
      </c>
      <c r="B329" s="50">
        <v>240</v>
      </c>
      <c r="C329" s="48">
        <f t="shared" si="18"/>
        <v>2583.3599999999997</v>
      </c>
      <c r="D329" s="48"/>
      <c r="E329" s="48">
        <v>0</v>
      </c>
      <c r="F329" s="48">
        <f t="shared" si="17"/>
        <v>0</v>
      </c>
      <c r="G329" s="79" t="s">
        <v>369</v>
      </c>
      <c r="H329" s="80"/>
    </row>
    <row r="330" spans="1:8" x14ac:dyDescent="0.35">
      <c r="A330" s="48" t="s">
        <v>441</v>
      </c>
      <c r="B330" s="50">
        <v>239.87</v>
      </c>
      <c r="C330" s="48">
        <f t="shared" si="18"/>
        <v>2581.9606799999997</v>
      </c>
      <c r="D330" s="48"/>
      <c r="E330" s="48">
        <v>0</v>
      </c>
      <c r="F330" s="48">
        <f t="shared" si="17"/>
        <v>0</v>
      </c>
      <c r="G330" s="79" t="s">
        <v>369</v>
      </c>
      <c r="H330" s="80"/>
    </row>
    <row r="331" spans="1:8" x14ac:dyDescent="0.35">
      <c r="A331" s="48" t="s">
        <v>442</v>
      </c>
      <c r="B331" s="54">
        <v>240</v>
      </c>
      <c r="C331" s="48">
        <f t="shared" si="18"/>
        <v>2583.3599999999997</v>
      </c>
      <c r="D331" s="48"/>
      <c r="E331" s="48">
        <v>0</v>
      </c>
      <c r="F331" s="48">
        <f t="shared" si="17"/>
        <v>0</v>
      </c>
      <c r="G331" s="79" t="s">
        <v>369</v>
      </c>
      <c r="H331" s="80"/>
    </row>
    <row r="332" spans="1:8" x14ac:dyDescent="0.35">
      <c r="A332" s="48" t="s">
        <v>443</v>
      </c>
      <c r="B332" s="54">
        <v>240</v>
      </c>
      <c r="C332" s="48">
        <f>B332*10.764</f>
        <v>2583.3599999999997</v>
      </c>
      <c r="D332" s="48"/>
      <c r="E332" s="48">
        <v>0</v>
      </c>
      <c r="F332" s="48">
        <f t="shared" ref="F332:F345" si="19">D332*(($F$107)+1)+(IF(E332&lt;101,E332,IF(E332&lt;201,E332/2,IF(E332&lt;=301,E332/3,E332/4))))</f>
        <v>0</v>
      </c>
      <c r="G332" s="79" t="s">
        <v>369</v>
      </c>
      <c r="H332" s="80"/>
    </row>
    <row r="333" spans="1:8" x14ac:dyDescent="0.35">
      <c r="A333" s="48" t="s">
        <v>444</v>
      </c>
      <c r="B333" s="50">
        <v>232.27</v>
      </c>
      <c r="C333" s="48">
        <f t="shared" ref="C333:C345" si="20">B333*10.764</f>
        <v>2500.1542799999997</v>
      </c>
      <c r="D333" s="48"/>
      <c r="E333" s="48">
        <v>0</v>
      </c>
      <c r="F333" s="48">
        <f t="shared" si="19"/>
        <v>0</v>
      </c>
      <c r="G333" s="79" t="s">
        <v>369</v>
      </c>
      <c r="H333" s="80"/>
    </row>
    <row r="334" spans="1:8" x14ac:dyDescent="0.35">
      <c r="A334" s="48" t="s">
        <v>445</v>
      </c>
      <c r="B334" s="50">
        <v>232.27</v>
      </c>
      <c r="C334" s="48">
        <f t="shared" si="20"/>
        <v>2500.1542799999997</v>
      </c>
      <c r="D334" s="48"/>
      <c r="E334" s="48">
        <v>0</v>
      </c>
      <c r="F334" s="48">
        <f t="shared" si="19"/>
        <v>0</v>
      </c>
      <c r="G334" s="79" t="s">
        <v>369</v>
      </c>
      <c r="H334" s="80"/>
    </row>
    <row r="335" spans="1:8" x14ac:dyDescent="0.35">
      <c r="A335" s="48" t="s">
        <v>446</v>
      </c>
      <c r="B335" s="50">
        <v>240</v>
      </c>
      <c r="C335" s="48">
        <f t="shared" si="20"/>
        <v>2583.3599999999997</v>
      </c>
      <c r="D335" s="48"/>
      <c r="E335" s="48">
        <v>0</v>
      </c>
      <c r="F335" s="48">
        <f t="shared" si="19"/>
        <v>0</v>
      </c>
      <c r="G335" s="79" t="s">
        <v>369</v>
      </c>
      <c r="H335" s="80"/>
    </row>
    <row r="336" spans="1:8" x14ac:dyDescent="0.35">
      <c r="A336" s="48" t="s">
        <v>447</v>
      </c>
      <c r="B336" s="50">
        <v>240</v>
      </c>
      <c r="C336" s="48">
        <f t="shared" si="20"/>
        <v>2583.3599999999997</v>
      </c>
      <c r="D336" s="48"/>
      <c r="E336" s="48">
        <v>0</v>
      </c>
      <c r="F336" s="48">
        <f t="shared" si="19"/>
        <v>0</v>
      </c>
      <c r="G336" s="79" t="s">
        <v>369</v>
      </c>
      <c r="H336" s="80"/>
    </row>
    <row r="337" spans="1:8" x14ac:dyDescent="0.35">
      <c r="A337" s="48" t="s">
        <v>448</v>
      </c>
      <c r="B337" s="50">
        <v>239.87</v>
      </c>
      <c r="C337" s="48">
        <f t="shared" si="20"/>
        <v>2581.9606799999997</v>
      </c>
      <c r="D337" s="48"/>
      <c r="E337" s="48">
        <v>0</v>
      </c>
      <c r="F337" s="48">
        <f t="shared" si="19"/>
        <v>0</v>
      </c>
      <c r="G337" s="79" t="s">
        <v>369</v>
      </c>
      <c r="H337" s="80"/>
    </row>
    <row r="338" spans="1:8" x14ac:dyDescent="0.35">
      <c r="A338" s="48" t="s">
        <v>449</v>
      </c>
      <c r="B338" s="50">
        <v>294.99</v>
      </c>
      <c r="C338" s="48">
        <f t="shared" si="20"/>
        <v>3175.2723599999999</v>
      </c>
      <c r="D338" s="48"/>
      <c r="E338" s="48">
        <v>0</v>
      </c>
      <c r="F338" s="48">
        <f t="shared" si="19"/>
        <v>0</v>
      </c>
      <c r="G338" s="79" t="s">
        <v>369</v>
      </c>
      <c r="H338" s="80"/>
    </row>
    <row r="339" spans="1:8" x14ac:dyDescent="0.35">
      <c r="A339" s="48" t="s">
        <v>450</v>
      </c>
      <c r="B339" s="50">
        <v>240</v>
      </c>
      <c r="C339" s="48">
        <f t="shared" si="20"/>
        <v>2583.3599999999997</v>
      </c>
      <c r="D339" s="48"/>
      <c r="E339" s="48">
        <v>0</v>
      </c>
      <c r="F339" s="48">
        <f t="shared" si="19"/>
        <v>0</v>
      </c>
      <c r="G339" s="79" t="s">
        <v>369</v>
      </c>
      <c r="H339" s="80"/>
    </row>
    <row r="340" spans="1:8" x14ac:dyDescent="0.35">
      <c r="A340" s="48" t="s">
        <v>451</v>
      </c>
      <c r="B340" s="50">
        <v>240</v>
      </c>
      <c r="C340" s="48">
        <f t="shared" si="20"/>
        <v>2583.3599999999997</v>
      </c>
      <c r="D340" s="48"/>
      <c r="E340" s="48">
        <v>0</v>
      </c>
      <c r="F340" s="48">
        <f t="shared" si="19"/>
        <v>0</v>
      </c>
      <c r="G340" s="79" t="s">
        <v>369</v>
      </c>
      <c r="H340" s="80"/>
    </row>
    <row r="341" spans="1:8" x14ac:dyDescent="0.35">
      <c r="A341" s="48" t="s">
        <v>452</v>
      </c>
      <c r="B341" s="50">
        <v>240</v>
      </c>
      <c r="C341" s="48">
        <f t="shared" si="20"/>
        <v>2583.3599999999997</v>
      </c>
      <c r="D341" s="48"/>
      <c r="E341" s="48">
        <v>0</v>
      </c>
      <c r="F341" s="48">
        <f t="shared" si="19"/>
        <v>0</v>
      </c>
      <c r="G341" s="79" t="s">
        <v>369</v>
      </c>
      <c r="H341" s="80"/>
    </row>
    <row r="342" spans="1:8" x14ac:dyDescent="0.35">
      <c r="A342" s="48" t="s">
        <v>453</v>
      </c>
      <c r="B342" s="50">
        <v>240</v>
      </c>
      <c r="C342" s="48">
        <f t="shared" si="20"/>
        <v>2583.3599999999997</v>
      </c>
      <c r="D342" s="48"/>
      <c r="E342" s="48">
        <v>0</v>
      </c>
      <c r="F342" s="48">
        <f t="shared" si="19"/>
        <v>0</v>
      </c>
      <c r="G342" s="79" t="s">
        <v>369</v>
      </c>
      <c r="H342" s="80"/>
    </row>
    <row r="343" spans="1:8" x14ac:dyDescent="0.35">
      <c r="A343" s="48" t="s">
        <v>454</v>
      </c>
      <c r="B343" s="50">
        <v>287.27</v>
      </c>
      <c r="C343" s="48">
        <f t="shared" si="20"/>
        <v>3092.1742799999997</v>
      </c>
      <c r="D343" s="48"/>
      <c r="E343" s="48">
        <v>0</v>
      </c>
      <c r="F343" s="48">
        <f t="shared" si="19"/>
        <v>0</v>
      </c>
      <c r="G343" s="79" t="s">
        <v>369</v>
      </c>
      <c r="H343" s="80"/>
    </row>
    <row r="344" spans="1:8" x14ac:dyDescent="0.35">
      <c r="A344" s="48" t="s">
        <v>455</v>
      </c>
      <c r="B344" s="50">
        <v>287.27</v>
      </c>
      <c r="C344" s="48">
        <f t="shared" si="20"/>
        <v>3092.1742799999997</v>
      </c>
      <c r="D344" s="48"/>
      <c r="E344" s="48">
        <v>0</v>
      </c>
      <c r="F344" s="48">
        <f t="shared" si="19"/>
        <v>0</v>
      </c>
      <c r="G344" s="79" t="s">
        <v>369</v>
      </c>
      <c r="H344" s="80"/>
    </row>
    <row r="345" spans="1:8" x14ac:dyDescent="0.35">
      <c r="A345" s="48" t="s">
        <v>456</v>
      </c>
      <c r="B345" s="54">
        <v>240</v>
      </c>
      <c r="C345" s="48">
        <f t="shared" si="20"/>
        <v>2583.3599999999997</v>
      </c>
      <c r="D345" s="48"/>
      <c r="E345" s="48">
        <v>0</v>
      </c>
      <c r="F345" s="48">
        <f t="shared" si="19"/>
        <v>0</v>
      </c>
      <c r="G345" s="79" t="s">
        <v>369</v>
      </c>
      <c r="H345" s="80"/>
    </row>
    <row r="346" spans="1:8" x14ac:dyDescent="0.35">
      <c r="A346" s="48" t="s">
        <v>457</v>
      </c>
      <c r="B346" s="54">
        <v>240</v>
      </c>
      <c r="C346" s="48">
        <f>B346*10.764</f>
        <v>2583.3599999999997</v>
      </c>
      <c r="D346" s="48"/>
      <c r="E346" s="48">
        <v>0</v>
      </c>
      <c r="F346" s="48">
        <f t="shared" ref="F346:F441" si="21">D346*(($F$107)+1)+(IF(E346&lt;101,E346,IF(E346&lt;201,E346/2,IF(E346&lt;=301,E346/3,E346/4))))</f>
        <v>0</v>
      </c>
      <c r="G346" s="79" t="s">
        <v>369</v>
      </c>
      <c r="H346" s="80"/>
    </row>
    <row r="347" spans="1:8" x14ac:dyDescent="0.35">
      <c r="A347" s="48" t="s">
        <v>458</v>
      </c>
      <c r="B347" s="54">
        <v>240</v>
      </c>
      <c r="C347" s="48">
        <f t="shared" ref="C347:C441" si="22">B347*10.764</f>
        <v>2583.3599999999997</v>
      </c>
      <c r="D347" s="48"/>
      <c r="E347" s="48">
        <v>0</v>
      </c>
      <c r="F347" s="48">
        <f t="shared" si="21"/>
        <v>0</v>
      </c>
      <c r="G347" s="79" t="s">
        <v>369</v>
      </c>
      <c r="H347" s="80"/>
    </row>
    <row r="348" spans="1:8" x14ac:dyDescent="0.35">
      <c r="A348" s="48" t="s">
        <v>459</v>
      </c>
      <c r="B348" s="54">
        <v>240</v>
      </c>
      <c r="C348" s="48">
        <f t="shared" si="22"/>
        <v>2583.3599999999997</v>
      </c>
      <c r="D348" s="48"/>
      <c r="E348" s="48">
        <v>0</v>
      </c>
      <c r="F348" s="48">
        <f t="shared" si="21"/>
        <v>0</v>
      </c>
      <c r="G348" s="79" t="s">
        <v>369</v>
      </c>
      <c r="H348" s="80"/>
    </row>
    <row r="349" spans="1:8" x14ac:dyDescent="0.35">
      <c r="A349" s="48" t="s">
        <v>460</v>
      </c>
      <c r="B349" s="50">
        <v>294.99</v>
      </c>
      <c r="C349" s="48">
        <f t="shared" si="22"/>
        <v>3175.2723599999999</v>
      </c>
      <c r="D349" s="48"/>
      <c r="E349" s="48">
        <v>0</v>
      </c>
      <c r="F349" s="48">
        <f t="shared" si="21"/>
        <v>0</v>
      </c>
      <c r="G349" s="79" t="s">
        <v>369</v>
      </c>
      <c r="H349" s="80"/>
    </row>
    <row r="350" spans="1:8" x14ac:dyDescent="0.35">
      <c r="A350" s="48" t="s">
        <v>461</v>
      </c>
      <c r="B350" s="50">
        <v>211.79</v>
      </c>
      <c r="C350" s="48">
        <f t="shared" si="22"/>
        <v>2279.7075599999998</v>
      </c>
      <c r="D350" s="48"/>
      <c r="E350" s="48">
        <v>0</v>
      </c>
      <c r="F350" s="48">
        <f t="shared" si="21"/>
        <v>0</v>
      </c>
      <c r="G350" s="79" t="s">
        <v>369</v>
      </c>
      <c r="H350" s="80"/>
    </row>
    <row r="351" spans="1:8" x14ac:dyDescent="0.35">
      <c r="A351" s="48" t="s">
        <v>462</v>
      </c>
      <c r="B351" s="50">
        <v>229.8</v>
      </c>
      <c r="C351" s="48">
        <f t="shared" si="22"/>
        <v>2473.5672</v>
      </c>
      <c r="D351" s="48"/>
      <c r="E351" s="48">
        <v>0</v>
      </c>
      <c r="F351" s="48">
        <f t="shared" si="21"/>
        <v>0</v>
      </c>
      <c r="G351" s="79" t="s">
        <v>369</v>
      </c>
      <c r="H351" s="80"/>
    </row>
    <row r="352" spans="1:8" x14ac:dyDescent="0.35">
      <c r="A352" s="48" t="s">
        <v>463</v>
      </c>
      <c r="B352" s="50">
        <v>262.73</v>
      </c>
      <c r="C352" s="48">
        <f t="shared" si="22"/>
        <v>2828.0257200000001</v>
      </c>
      <c r="D352" s="48"/>
      <c r="E352" s="48">
        <v>0</v>
      </c>
      <c r="F352" s="48">
        <f t="shared" si="21"/>
        <v>0</v>
      </c>
      <c r="G352" s="79" t="s">
        <v>369</v>
      </c>
      <c r="H352" s="80"/>
    </row>
    <row r="353" spans="1:8" x14ac:dyDescent="0.35">
      <c r="A353" s="48" t="s">
        <v>464</v>
      </c>
      <c r="B353" s="50">
        <v>281.39</v>
      </c>
      <c r="C353" s="48">
        <f t="shared" si="22"/>
        <v>3028.8819599999997</v>
      </c>
      <c r="D353" s="48"/>
      <c r="E353" s="48">
        <v>0</v>
      </c>
      <c r="F353" s="48">
        <f t="shared" si="21"/>
        <v>0</v>
      </c>
      <c r="G353" s="79" t="s">
        <v>369</v>
      </c>
      <c r="H353" s="80"/>
    </row>
    <row r="354" spans="1:8" x14ac:dyDescent="0.35">
      <c r="A354" s="48" t="s">
        <v>465</v>
      </c>
      <c r="B354" s="50">
        <v>497.35</v>
      </c>
      <c r="C354" s="48">
        <f t="shared" si="22"/>
        <v>5353.4754000000003</v>
      </c>
      <c r="D354" s="48"/>
      <c r="E354" s="48">
        <v>0</v>
      </c>
      <c r="F354" s="48">
        <f t="shared" si="21"/>
        <v>0</v>
      </c>
      <c r="G354" s="79" t="s">
        <v>369</v>
      </c>
      <c r="H354" s="80"/>
    </row>
    <row r="355" spans="1:8" x14ac:dyDescent="0.35">
      <c r="A355" s="48" t="s">
        <v>466</v>
      </c>
      <c r="B355" s="50">
        <v>511.47</v>
      </c>
      <c r="C355" s="48">
        <f t="shared" si="22"/>
        <v>5505.4630799999995</v>
      </c>
      <c r="D355" s="48"/>
      <c r="E355" s="48">
        <v>0</v>
      </c>
      <c r="F355" s="48">
        <f t="shared" si="21"/>
        <v>0</v>
      </c>
      <c r="G355" s="79" t="s">
        <v>369</v>
      </c>
      <c r="H355" s="80"/>
    </row>
    <row r="356" spans="1:8" x14ac:dyDescent="0.35">
      <c r="A356" s="48" t="s">
        <v>467</v>
      </c>
      <c r="B356" s="50">
        <v>655.48</v>
      </c>
      <c r="C356" s="48">
        <f t="shared" si="22"/>
        <v>7055.5867199999993</v>
      </c>
      <c r="D356" s="48"/>
      <c r="E356" s="48">
        <v>0</v>
      </c>
      <c r="F356" s="48">
        <f t="shared" si="21"/>
        <v>0</v>
      </c>
      <c r="G356" s="79" t="s">
        <v>369</v>
      </c>
      <c r="H356" s="80"/>
    </row>
    <row r="357" spans="1:8" x14ac:dyDescent="0.35">
      <c r="A357" s="48" t="s">
        <v>468</v>
      </c>
      <c r="B357" s="50">
        <v>525.15</v>
      </c>
      <c r="C357" s="48">
        <f t="shared" si="22"/>
        <v>5652.7145999999993</v>
      </c>
      <c r="D357" s="48"/>
      <c r="E357" s="48">
        <v>0</v>
      </c>
      <c r="F357" s="48">
        <f t="shared" si="21"/>
        <v>0</v>
      </c>
      <c r="G357" s="79" t="s">
        <v>369</v>
      </c>
      <c r="H357" s="80"/>
    </row>
    <row r="358" spans="1:8" x14ac:dyDescent="0.35">
      <c r="A358" s="48" t="s">
        <v>469</v>
      </c>
      <c r="B358" s="50">
        <v>305.07</v>
      </c>
      <c r="C358" s="48">
        <f t="shared" si="22"/>
        <v>3283.7734799999998</v>
      </c>
      <c r="D358" s="48"/>
      <c r="E358" s="48">
        <v>0</v>
      </c>
      <c r="F358" s="48">
        <f t="shared" si="21"/>
        <v>0</v>
      </c>
      <c r="G358" s="79" t="s">
        <v>369</v>
      </c>
      <c r="H358" s="80"/>
    </row>
    <row r="359" spans="1:8" x14ac:dyDescent="0.35">
      <c r="A359" s="48" t="s">
        <v>470</v>
      </c>
      <c r="B359" s="54">
        <v>304.83</v>
      </c>
      <c r="C359" s="48">
        <f t="shared" si="22"/>
        <v>3281.1901199999998</v>
      </c>
      <c r="D359" s="48"/>
      <c r="E359" s="48">
        <v>0</v>
      </c>
      <c r="F359" s="48">
        <f t="shared" si="21"/>
        <v>0</v>
      </c>
      <c r="G359" s="79" t="s">
        <v>369</v>
      </c>
      <c r="H359" s="80"/>
    </row>
    <row r="360" spans="1:8" x14ac:dyDescent="0.35">
      <c r="A360" s="48" t="s">
        <v>471</v>
      </c>
      <c r="B360" s="50">
        <v>330.65</v>
      </c>
      <c r="C360" s="48">
        <f t="shared" si="22"/>
        <v>3559.1165999999994</v>
      </c>
      <c r="D360" s="48"/>
      <c r="E360" s="48">
        <v>0</v>
      </c>
      <c r="F360" s="48">
        <f t="shared" si="21"/>
        <v>0</v>
      </c>
      <c r="G360" s="79" t="s">
        <v>369</v>
      </c>
      <c r="H360" s="80"/>
    </row>
    <row r="361" spans="1:8" x14ac:dyDescent="0.35">
      <c r="A361" s="48" t="s">
        <v>472</v>
      </c>
      <c r="B361" s="50">
        <v>339.75</v>
      </c>
      <c r="C361" s="48">
        <f t="shared" si="22"/>
        <v>3657.069</v>
      </c>
      <c r="D361" s="48"/>
      <c r="E361" s="48">
        <v>0</v>
      </c>
      <c r="F361" s="48">
        <f t="shared" si="21"/>
        <v>0</v>
      </c>
      <c r="G361" s="79" t="s">
        <v>369</v>
      </c>
      <c r="H361" s="80"/>
    </row>
    <row r="362" spans="1:8" x14ac:dyDescent="0.35">
      <c r="A362" s="48" t="s">
        <v>473</v>
      </c>
      <c r="B362" s="50">
        <v>307.69</v>
      </c>
      <c r="C362" s="48">
        <f t="shared" si="22"/>
        <v>3311.97516</v>
      </c>
      <c r="D362" s="48"/>
      <c r="E362" s="48">
        <v>0</v>
      </c>
      <c r="F362" s="48">
        <f t="shared" si="21"/>
        <v>0</v>
      </c>
      <c r="G362" s="79" t="s">
        <v>369</v>
      </c>
      <c r="H362" s="80"/>
    </row>
    <row r="363" spans="1:8" x14ac:dyDescent="0.35">
      <c r="A363" s="48" t="s">
        <v>474</v>
      </c>
      <c r="B363" s="50">
        <v>308.27</v>
      </c>
      <c r="C363" s="48">
        <f t="shared" si="22"/>
        <v>3318.2182799999996</v>
      </c>
      <c r="D363" s="48"/>
      <c r="E363" s="48">
        <v>0</v>
      </c>
      <c r="F363" s="48">
        <f t="shared" si="21"/>
        <v>0</v>
      </c>
      <c r="G363" s="79" t="s">
        <v>369</v>
      </c>
      <c r="H363" s="80"/>
    </row>
    <row r="364" spans="1:8" x14ac:dyDescent="0.35">
      <c r="A364" s="48" t="s">
        <v>475</v>
      </c>
      <c r="B364" s="50">
        <v>307.58</v>
      </c>
      <c r="C364" s="48">
        <f t="shared" si="22"/>
        <v>3310.7911199999994</v>
      </c>
      <c r="D364" s="48"/>
      <c r="E364" s="48">
        <v>0</v>
      </c>
      <c r="F364" s="48">
        <f t="shared" si="21"/>
        <v>0</v>
      </c>
      <c r="G364" s="79" t="s">
        <v>369</v>
      </c>
      <c r="H364" s="80"/>
    </row>
    <row r="365" spans="1:8" x14ac:dyDescent="0.35">
      <c r="A365" s="48" t="s">
        <v>476</v>
      </c>
      <c r="B365" s="50">
        <v>331.01</v>
      </c>
      <c r="C365" s="48">
        <f t="shared" si="22"/>
        <v>3562.9916399999997</v>
      </c>
      <c r="D365" s="48"/>
      <c r="E365" s="48">
        <v>0</v>
      </c>
      <c r="F365" s="48">
        <f t="shared" si="21"/>
        <v>0</v>
      </c>
      <c r="G365" s="79" t="s">
        <v>369</v>
      </c>
      <c r="H365" s="80"/>
    </row>
    <row r="366" spans="1:8" x14ac:dyDescent="0.35">
      <c r="A366" s="48" t="s">
        <v>477</v>
      </c>
      <c r="B366" s="50">
        <v>303.11</v>
      </c>
      <c r="C366" s="48">
        <f t="shared" si="22"/>
        <v>3262.6760399999998</v>
      </c>
      <c r="D366" s="48"/>
      <c r="E366" s="48">
        <v>0</v>
      </c>
      <c r="F366" s="48">
        <f t="shared" si="21"/>
        <v>0</v>
      </c>
      <c r="G366" s="79" t="s">
        <v>369</v>
      </c>
      <c r="H366" s="80"/>
    </row>
    <row r="367" spans="1:8" x14ac:dyDescent="0.35">
      <c r="A367" s="48" t="s">
        <v>478</v>
      </c>
      <c r="B367" s="50">
        <v>326.70999999999998</v>
      </c>
      <c r="C367" s="48">
        <f t="shared" si="22"/>
        <v>3516.7064399999995</v>
      </c>
      <c r="D367" s="48"/>
      <c r="E367" s="48">
        <v>0</v>
      </c>
      <c r="F367" s="48">
        <f t="shared" si="21"/>
        <v>0</v>
      </c>
      <c r="G367" s="79" t="s">
        <v>369</v>
      </c>
      <c r="H367" s="80"/>
    </row>
    <row r="368" spans="1:8" x14ac:dyDescent="0.35">
      <c r="A368" s="48" t="s">
        <v>479</v>
      </c>
      <c r="B368" s="50">
        <v>344.69</v>
      </c>
      <c r="C368" s="48">
        <f t="shared" si="22"/>
        <v>3710.2431599999995</v>
      </c>
      <c r="D368" s="48"/>
      <c r="E368" s="48">
        <v>0</v>
      </c>
      <c r="F368" s="48">
        <f t="shared" si="21"/>
        <v>0</v>
      </c>
      <c r="G368" s="79" t="s">
        <v>369</v>
      </c>
      <c r="H368" s="80"/>
    </row>
    <row r="369" spans="1:8" x14ac:dyDescent="0.35">
      <c r="A369" s="48" t="s">
        <v>480</v>
      </c>
      <c r="B369" s="50">
        <v>336.83</v>
      </c>
      <c r="C369" s="48">
        <f t="shared" si="22"/>
        <v>3625.6381199999996</v>
      </c>
      <c r="D369" s="48"/>
      <c r="E369" s="48">
        <v>0</v>
      </c>
      <c r="F369" s="48">
        <f t="shared" si="21"/>
        <v>0</v>
      </c>
      <c r="G369" s="79" t="s">
        <v>369</v>
      </c>
      <c r="H369" s="80"/>
    </row>
    <row r="370" spans="1:8" x14ac:dyDescent="0.35">
      <c r="A370" s="48" t="s">
        <v>481</v>
      </c>
      <c r="B370" s="50">
        <v>325.05</v>
      </c>
      <c r="C370" s="48">
        <f t="shared" si="22"/>
        <v>3498.8381999999997</v>
      </c>
      <c r="D370" s="48"/>
      <c r="E370" s="48">
        <v>0</v>
      </c>
      <c r="F370" s="48">
        <f t="shared" si="21"/>
        <v>0</v>
      </c>
      <c r="G370" s="79" t="s">
        <v>369</v>
      </c>
      <c r="H370" s="80"/>
    </row>
    <row r="371" spans="1:8" x14ac:dyDescent="0.35">
      <c r="A371" s="48" t="s">
        <v>482</v>
      </c>
      <c r="B371" s="54">
        <v>316.88</v>
      </c>
      <c r="C371" s="48">
        <f t="shared" si="22"/>
        <v>3410.8963199999998</v>
      </c>
      <c r="D371" s="48"/>
      <c r="E371" s="48">
        <v>0</v>
      </c>
      <c r="F371" s="48">
        <f t="shared" si="21"/>
        <v>0</v>
      </c>
      <c r="G371" s="79" t="s">
        <v>369</v>
      </c>
      <c r="H371" s="80"/>
    </row>
    <row r="372" spans="1:8" x14ac:dyDescent="0.35">
      <c r="A372" s="48" t="s">
        <v>483</v>
      </c>
      <c r="B372" s="50">
        <v>311.27999999999997</v>
      </c>
      <c r="C372" s="48">
        <f>B372*10.764</f>
        <v>3350.6179199999997</v>
      </c>
      <c r="D372" s="48"/>
      <c r="E372" s="48">
        <v>0</v>
      </c>
      <c r="F372" s="48">
        <f t="shared" si="21"/>
        <v>0</v>
      </c>
      <c r="G372" s="79" t="s">
        <v>369</v>
      </c>
      <c r="H372" s="80"/>
    </row>
    <row r="373" spans="1:8" x14ac:dyDescent="0.35">
      <c r="A373" s="48" t="s">
        <v>484</v>
      </c>
      <c r="B373" s="50">
        <v>304.37</v>
      </c>
      <c r="C373" s="48">
        <f t="shared" ref="C373:C385" si="23">B373*10.764</f>
        <v>3276.2386799999999</v>
      </c>
      <c r="D373" s="48"/>
      <c r="E373" s="48">
        <v>0</v>
      </c>
      <c r="F373" s="48">
        <f t="shared" si="21"/>
        <v>0</v>
      </c>
      <c r="G373" s="79" t="s">
        <v>369</v>
      </c>
      <c r="H373" s="80"/>
    </row>
    <row r="374" spans="1:8" x14ac:dyDescent="0.35">
      <c r="A374" s="48" t="s">
        <v>485</v>
      </c>
      <c r="B374" s="50">
        <v>310.52999999999997</v>
      </c>
      <c r="C374" s="48">
        <f t="shared" si="23"/>
        <v>3342.5449199999994</v>
      </c>
      <c r="D374" s="48"/>
      <c r="E374" s="48">
        <v>0</v>
      </c>
      <c r="F374" s="48">
        <f t="shared" si="21"/>
        <v>0</v>
      </c>
      <c r="G374" s="79" t="s">
        <v>369</v>
      </c>
      <c r="H374" s="80"/>
    </row>
    <row r="375" spans="1:8" x14ac:dyDescent="0.35">
      <c r="A375" s="48" t="s">
        <v>486</v>
      </c>
      <c r="B375" s="50">
        <v>303.33</v>
      </c>
      <c r="C375" s="48">
        <f t="shared" si="23"/>
        <v>3265.0441199999996</v>
      </c>
      <c r="D375" s="48"/>
      <c r="E375" s="48">
        <v>0</v>
      </c>
      <c r="F375" s="48">
        <f t="shared" si="21"/>
        <v>0</v>
      </c>
      <c r="G375" s="79" t="s">
        <v>369</v>
      </c>
      <c r="H375" s="80"/>
    </row>
    <row r="376" spans="1:8" x14ac:dyDescent="0.35">
      <c r="A376" s="48" t="s">
        <v>487</v>
      </c>
      <c r="B376" s="50">
        <v>461.25</v>
      </c>
      <c r="C376" s="48">
        <f t="shared" si="23"/>
        <v>4964.8949999999995</v>
      </c>
      <c r="D376" s="48"/>
      <c r="E376" s="48">
        <v>0</v>
      </c>
      <c r="F376" s="48">
        <f t="shared" si="21"/>
        <v>0</v>
      </c>
      <c r="G376" s="79" t="s">
        <v>369</v>
      </c>
      <c r="H376" s="80"/>
    </row>
    <row r="377" spans="1:8" x14ac:dyDescent="0.35">
      <c r="A377" s="48" t="s">
        <v>488</v>
      </c>
      <c r="B377" s="50">
        <v>460.65</v>
      </c>
      <c r="C377" s="48">
        <f t="shared" si="23"/>
        <v>4958.4365999999991</v>
      </c>
      <c r="D377" s="48"/>
      <c r="E377" s="48">
        <v>0</v>
      </c>
      <c r="F377" s="48">
        <f t="shared" si="21"/>
        <v>0</v>
      </c>
      <c r="G377" s="79" t="s">
        <v>369</v>
      </c>
      <c r="H377" s="80"/>
    </row>
    <row r="378" spans="1:8" x14ac:dyDescent="0.35">
      <c r="A378" s="48" t="s">
        <v>489</v>
      </c>
      <c r="B378" s="50">
        <v>379.16</v>
      </c>
      <c r="C378" s="48">
        <f t="shared" si="23"/>
        <v>4081.2782400000001</v>
      </c>
      <c r="D378" s="48"/>
      <c r="E378" s="48">
        <v>0</v>
      </c>
      <c r="F378" s="48">
        <f t="shared" si="21"/>
        <v>0</v>
      </c>
      <c r="G378" s="79" t="s">
        <v>369</v>
      </c>
      <c r="H378" s="80"/>
    </row>
    <row r="379" spans="1:8" x14ac:dyDescent="0.35">
      <c r="A379" s="48" t="s">
        <v>490</v>
      </c>
      <c r="B379" s="50">
        <v>351.46</v>
      </c>
      <c r="C379" s="48">
        <f t="shared" si="23"/>
        <v>3783.1154399999996</v>
      </c>
      <c r="D379" s="48"/>
      <c r="E379" s="48">
        <v>0</v>
      </c>
      <c r="F379" s="48">
        <f t="shared" si="21"/>
        <v>0</v>
      </c>
      <c r="G379" s="79" t="s">
        <v>369</v>
      </c>
      <c r="H379" s="80"/>
    </row>
    <row r="380" spans="1:8" x14ac:dyDescent="0.35">
      <c r="A380" s="48" t="s">
        <v>491</v>
      </c>
      <c r="B380" s="50">
        <v>417.45</v>
      </c>
      <c r="C380" s="48">
        <f t="shared" si="23"/>
        <v>4493.4317999999994</v>
      </c>
      <c r="D380" s="48"/>
      <c r="E380" s="48">
        <v>0</v>
      </c>
      <c r="F380" s="48">
        <f t="shared" si="21"/>
        <v>0</v>
      </c>
      <c r="G380" s="79" t="s">
        <v>369</v>
      </c>
      <c r="H380" s="80"/>
    </row>
    <row r="381" spans="1:8" x14ac:dyDescent="0.35">
      <c r="A381" s="48" t="s">
        <v>492</v>
      </c>
      <c r="B381" s="50">
        <v>401</v>
      </c>
      <c r="C381" s="48">
        <f t="shared" si="23"/>
        <v>4316.3639999999996</v>
      </c>
      <c r="D381" s="48"/>
      <c r="E381" s="48">
        <v>0</v>
      </c>
      <c r="F381" s="48">
        <f t="shared" si="21"/>
        <v>0</v>
      </c>
      <c r="G381" s="79" t="s">
        <v>369</v>
      </c>
      <c r="H381" s="80"/>
    </row>
    <row r="382" spans="1:8" x14ac:dyDescent="0.35">
      <c r="A382" s="48" t="s">
        <v>493</v>
      </c>
      <c r="B382" s="50">
        <v>421.38</v>
      </c>
      <c r="C382" s="48">
        <f t="shared" si="23"/>
        <v>4535.7343199999996</v>
      </c>
      <c r="D382" s="48"/>
      <c r="E382" s="48">
        <v>0</v>
      </c>
      <c r="F382" s="48">
        <f t="shared" si="21"/>
        <v>0</v>
      </c>
      <c r="G382" s="79" t="s">
        <v>369</v>
      </c>
      <c r="H382" s="80"/>
    </row>
    <row r="383" spans="1:8" x14ac:dyDescent="0.35">
      <c r="A383" s="48" t="s">
        <v>494</v>
      </c>
      <c r="B383" s="50">
        <v>458.16</v>
      </c>
      <c r="C383" s="48">
        <f t="shared" si="23"/>
        <v>4931.6342400000003</v>
      </c>
      <c r="D383" s="48"/>
      <c r="E383" s="48">
        <v>0</v>
      </c>
      <c r="F383" s="48">
        <f t="shared" si="21"/>
        <v>0</v>
      </c>
      <c r="G383" s="79" t="s">
        <v>369</v>
      </c>
      <c r="H383" s="80"/>
    </row>
    <row r="384" spans="1:8" x14ac:dyDescent="0.35">
      <c r="A384" s="48" t="s">
        <v>495</v>
      </c>
      <c r="B384" s="50">
        <v>312.5</v>
      </c>
      <c r="C384" s="48">
        <f t="shared" si="23"/>
        <v>3363.75</v>
      </c>
      <c r="D384" s="48"/>
      <c r="E384" s="48">
        <v>0</v>
      </c>
      <c r="F384" s="48">
        <f t="shared" si="21"/>
        <v>0</v>
      </c>
      <c r="G384" s="79" t="s">
        <v>369</v>
      </c>
      <c r="H384" s="80"/>
    </row>
    <row r="385" spans="1:8" x14ac:dyDescent="0.35">
      <c r="A385" s="48" t="s">
        <v>496</v>
      </c>
      <c r="B385" s="54">
        <v>300</v>
      </c>
      <c r="C385" s="48">
        <f t="shared" si="23"/>
        <v>3229.2</v>
      </c>
      <c r="D385" s="48"/>
      <c r="E385" s="48">
        <v>0</v>
      </c>
      <c r="F385" s="48">
        <f t="shared" si="21"/>
        <v>0</v>
      </c>
      <c r="G385" s="79" t="s">
        <v>369</v>
      </c>
      <c r="H385" s="80"/>
    </row>
    <row r="386" spans="1:8" x14ac:dyDescent="0.35">
      <c r="A386" s="48" t="s">
        <v>497</v>
      </c>
      <c r="B386" s="50">
        <v>300</v>
      </c>
      <c r="C386" s="48">
        <f t="shared" ref="C386:C397" si="24">B386*10.764</f>
        <v>3229.2</v>
      </c>
      <c r="D386" s="48"/>
      <c r="E386" s="48">
        <v>0</v>
      </c>
      <c r="F386" s="48">
        <f t="shared" ref="F386:F429" si="25">D386*(($F$107)+1)+(IF(E386&lt;101,E386,IF(E386&lt;201,E386/2,IF(E386&lt;=301,E386/3,E386/4))))</f>
        <v>0</v>
      </c>
      <c r="G386" s="79" t="s">
        <v>369</v>
      </c>
      <c r="H386" s="80"/>
    </row>
    <row r="387" spans="1:8" x14ac:dyDescent="0.35">
      <c r="A387" s="48" t="s">
        <v>498</v>
      </c>
      <c r="B387" s="50">
        <v>300</v>
      </c>
      <c r="C387" s="48">
        <f t="shared" si="24"/>
        <v>3229.2</v>
      </c>
      <c r="D387" s="48"/>
      <c r="E387" s="48">
        <v>0</v>
      </c>
      <c r="F387" s="48">
        <f t="shared" si="25"/>
        <v>0</v>
      </c>
      <c r="G387" s="79" t="s">
        <v>369</v>
      </c>
      <c r="H387" s="80"/>
    </row>
    <row r="388" spans="1:8" x14ac:dyDescent="0.35">
      <c r="A388" s="48" t="s">
        <v>499</v>
      </c>
      <c r="B388" s="50">
        <v>300</v>
      </c>
      <c r="C388" s="48">
        <f t="shared" si="24"/>
        <v>3229.2</v>
      </c>
      <c r="D388" s="48"/>
      <c r="E388" s="48">
        <v>0</v>
      </c>
      <c r="F388" s="48">
        <f t="shared" si="25"/>
        <v>0</v>
      </c>
      <c r="G388" s="79" t="s">
        <v>369</v>
      </c>
      <c r="H388" s="80"/>
    </row>
    <row r="389" spans="1:8" x14ac:dyDescent="0.35">
      <c r="A389" s="48" t="s">
        <v>500</v>
      </c>
      <c r="B389" s="50">
        <v>300</v>
      </c>
      <c r="C389" s="48">
        <f t="shared" si="24"/>
        <v>3229.2</v>
      </c>
      <c r="D389" s="48"/>
      <c r="E389" s="48">
        <v>0</v>
      </c>
      <c r="F389" s="48">
        <f t="shared" si="25"/>
        <v>0</v>
      </c>
      <c r="G389" s="79" t="s">
        <v>369</v>
      </c>
      <c r="H389" s="80"/>
    </row>
    <row r="390" spans="1:8" x14ac:dyDescent="0.35">
      <c r="A390" s="48" t="s">
        <v>501</v>
      </c>
      <c r="B390" s="50">
        <v>300</v>
      </c>
      <c r="C390" s="48">
        <f t="shared" si="24"/>
        <v>3229.2</v>
      </c>
      <c r="D390" s="48"/>
      <c r="E390" s="48">
        <v>0</v>
      </c>
      <c r="F390" s="48">
        <f t="shared" si="25"/>
        <v>0</v>
      </c>
      <c r="G390" s="79" t="s">
        <v>369</v>
      </c>
      <c r="H390" s="80"/>
    </row>
    <row r="391" spans="1:8" x14ac:dyDescent="0.35">
      <c r="A391" s="48" t="s">
        <v>502</v>
      </c>
      <c r="B391" s="50">
        <v>300</v>
      </c>
      <c r="C391" s="48">
        <f t="shared" si="24"/>
        <v>3229.2</v>
      </c>
      <c r="D391" s="48"/>
      <c r="E391" s="48">
        <v>0</v>
      </c>
      <c r="F391" s="48">
        <f t="shared" si="25"/>
        <v>0</v>
      </c>
      <c r="G391" s="79" t="s">
        <v>369</v>
      </c>
      <c r="H391" s="80"/>
    </row>
    <row r="392" spans="1:8" x14ac:dyDescent="0.35">
      <c r="A392" s="48" t="s">
        <v>503</v>
      </c>
      <c r="B392" s="50">
        <v>325.43</v>
      </c>
      <c r="C392" s="48">
        <f t="shared" si="24"/>
        <v>3502.9285199999999</v>
      </c>
      <c r="D392" s="48"/>
      <c r="E392" s="48">
        <v>0</v>
      </c>
      <c r="F392" s="48">
        <f t="shared" si="25"/>
        <v>0</v>
      </c>
      <c r="G392" s="79" t="s">
        <v>369</v>
      </c>
      <c r="H392" s="80"/>
    </row>
    <row r="393" spans="1:8" x14ac:dyDescent="0.35">
      <c r="A393" s="48" t="s">
        <v>504</v>
      </c>
      <c r="B393" s="50">
        <v>400.43</v>
      </c>
      <c r="C393" s="48">
        <f t="shared" si="24"/>
        <v>4310.2285199999997</v>
      </c>
      <c r="D393" s="48"/>
      <c r="E393" s="48">
        <v>0</v>
      </c>
      <c r="F393" s="48">
        <f t="shared" si="25"/>
        <v>0</v>
      </c>
      <c r="G393" s="79" t="s">
        <v>369</v>
      </c>
      <c r="H393" s="80"/>
    </row>
    <row r="394" spans="1:8" x14ac:dyDescent="0.35">
      <c r="A394" s="48" t="s">
        <v>505</v>
      </c>
      <c r="B394" s="50">
        <v>375</v>
      </c>
      <c r="C394" s="48">
        <f t="shared" si="24"/>
        <v>4036.4999999999995</v>
      </c>
      <c r="D394" s="48"/>
      <c r="E394" s="48">
        <v>0</v>
      </c>
      <c r="F394" s="48">
        <f t="shared" si="25"/>
        <v>0</v>
      </c>
      <c r="G394" s="79" t="s">
        <v>369</v>
      </c>
      <c r="H394" s="80"/>
    </row>
    <row r="395" spans="1:8" x14ac:dyDescent="0.35">
      <c r="A395" s="48" t="s">
        <v>506</v>
      </c>
      <c r="B395" s="50">
        <v>375</v>
      </c>
      <c r="C395" s="48">
        <f t="shared" si="24"/>
        <v>4036.4999999999995</v>
      </c>
      <c r="D395" s="48"/>
      <c r="E395" s="48">
        <v>0</v>
      </c>
      <c r="F395" s="48">
        <f t="shared" si="25"/>
        <v>0</v>
      </c>
      <c r="G395" s="79" t="s">
        <v>369</v>
      </c>
      <c r="H395" s="80"/>
    </row>
    <row r="396" spans="1:8" x14ac:dyDescent="0.35">
      <c r="A396" s="48" t="s">
        <v>507</v>
      </c>
      <c r="B396" s="50">
        <v>375</v>
      </c>
      <c r="C396" s="48">
        <f t="shared" si="24"/>
        <v>4036.4999999999995</v>
      </c>
      <c r="D396" s="48"/>
      <c r="E396" s="48">
        <v>0</v>
      </c>
      <c r="F396" s="48">
        <f t="shared" si="25"/>
        <v>0</v>
      </c>
      <c r="G396" s="79" t="s">
        <v>369</v>
      </c>
      <c r="H396" s="80"/>
    </row>
    <row r="397" spans="1:8" x14ac:dyDescent="0.35">
      <c r="A397" s="48" t="s">
        <v>508</v>
      </c>
      <c r="B397" s="50">
        <v>375</v>
      </c>
      <c r="C397" s="48">
        <f t="shared" si="24"/>
        <v>4036.4999999999995</v>
      </c>
      <c r="D397" s="48"/>
      <c r="E397" s="48">
        <v>0</v>
      </c>
      <c r="F397" s="48">
        <f t="shared" si="25"/>
        <v>0</v>
      </c>
      <c r="G397" s="79" t="s">
        <v>369</v>
      </c>
      <c r="H397" s="80"/>
    </row>
    <row r="398" spans="1:8" x14ac:dyDescent="0.35">
      <c r="A398" s="48" t="s">
        <v>509</v>
      </c>
      <c r="B398" s="50">
        <v>375</v>
      </c>
      <c r="C398" s="48">
        <f>B398*10.764</f>
        <v>4036.4999999999995</v>
      </c>
      <c r="D398" s="48"/>
      <c r="E398" s="48">
        <v>0</v>
      </c>
      <c r="F398" s="48">
        <f t="shared" si="25"/>
        <v>0</v>
      </c>
      <c r="G398" s="79" t="s">
        <v>369</v>
      </c>
      <c r="H398" s="80"/>
    </row>
    <row r="399" spans="1:8" x14ac:dyDescent="0.35">
      <c r="A399" s="48" t="s">
        <v>510</v>
      </c>
      <c r="B399" s="50">
        <v>362.93</v>
      </c>
      <c r="C399" s="48">
        <f t="shared" ref="C399:C429" si="26">B399*10.764</f>
        <v>3906.57852</v>
      </c>
      <c r="D399" s="48"/>
      <c r="E399" s="48">
        <v>0</v>
      </c>
      <c r="F399" s="48">
        <f t="shared" si="25"/>
        <v>0</v>
      </c>
      <c r="G399" s="79" t="s">
        <v>369</v>
      </c>
      <c r="H399" s="80"/>
    </row>
    <row r="400" spans="1:8" x14ac:dyDescent="0.35">
      <c r="A400" s="48" t="s">
        <v>511</v>
      </c>
      <c r="B400" s="50">
        <v>367.27</v>
      </c>
      <c r="C400" s="48">
        <f t="shared" si="26"/>
        <v>3953.2942799999996</v>
      </c>
      <c r="D400" s="48"/>
      <c r="E400" s="48">
        <v>0</v>
      </c>
      <c r="F400" s="48">
        <f t="shared" si="25"/>
        <v>0</v>
      </c>
      <c r="G400" s="79" t="s">
        <v>369</v>
      </c>
      <c r="H400" s="80"/>
    </row>
    <row r="401" spans="1:8" x14ac:dyDescent="0.35">
      <c r="A401" s="48" t="s">
        <v>512</v>
      </c>
      <c r="B401" s="50">
        <v>375</v>
      </c>
      <c r="C401" s="48">
        <f t="shared" si="26"/>
        <v>4036.4999999999995</v>
      </c>
      <c r="D401" s="48"/>
      <c r="E401" s="48">
        <v>0</v>
      </c>
      <c r="F401" s="48">
        <f t="shared" si="25"/>
        <v>0</v>
      </c>
      <c r="G401" s="79" t="s">
        <v>369</v>
      </c>
      <c r="H401" s="80"/>
    </row>
    <row r="402" spans="1:8" x14ac:dyDescent="0.35">
      <c r="A402" s="48" t="s">
        <v>513</v>
      </c>
      <c r="B402" s="50">
        <v>375</v>
      </c>
      <c r="C402" s="48">
        <f t="shared" si="26"/>
        <v>4036.4999999999995</v>
      </c>
      <c r="D402" s="48"/>
      <c r="E402" s="48">
        <v>0</v>
      </c>
      <c r="F402" s="48">
        <f t="shared" si="25"/>
        <v>0</v>
      </c>
      <c r="G402" s="79" t="s">
        <v>369</v>
      </c>
      <c r="H402" s="80"/>
    </row>
    <row r="403" spans="1:8" x14ac:dyDescent="0.35">
      <c r="A403" s="48" t="s">
        <v>514</v>
      </c>
      <c r="B403" s="50">
        <v>375</v>
      </c>
      <c r="C403" s="48">
        <f t="shared" si="26"/>
        <v>4036.4999999999995</v>
      </c>
      <c r="D403" s="48"/>
      <c r="E403" s="48">
        <v>0</v>
      </c>
      <c r="F403" s="48">
        <f t="shared" si="25"/>
        <v>0</v>
      </c>
      <c r="G403" s="79" t="s">
        <v>369</v>
      </c>
      <c r="H403" s="80"/>
    </row>
    <row r="404" spans="1:8" x14ac:dyDescent="0.35">
      <c r="A404" s="48" t="s">
        <v>515</v>
      </c>
      <c r="B404" s="50">
        <v>375</v>
      </c>
      <c r="C404" s="48">
        <f t="shared" si="26"/>
        <v>4036.4999999999995</v>
      </c>
      <c r="D404" s="48"/>
      <c r="E404" s="48">
        <v>0</v>
      </c>
      <c r="F404" s="48">
        <f t="shared" si="25"/>
        <v>0</v>
      </c>
      <c r="G404" s="79" t="s">
        <v>369</v>
      </c>
      <c r="H404" s="80"/>
    </row>
    <row r="405" spans="1:8" x14ac:dyDescent="0.35">
      <c r="A405" s="48" t="s">
        <v>516</v>
      </c>
      <c r="B405" s="50">
        <v>375</v>
      </c>
      <c r="C405" s="48">
        <f t="shared" si="26"/>
        <v>4036.4999999999995</v>
      </c>
      <c r="D405" s="48"/>
      <c r="E405" s="48">
        <v>0</v>
      </c>
      <c r="F405" s="48">
        <f t="shared" ref="F405:F422" si="27">D405*(($F$107)+1)+(IF(E405&lt;101,E405,IF(E405&lt;201,E405/2,IF(E405&lt;=301,E405/3,E405/4))))</f>
        <v>0</v>
      </c>
      <c r="G405" s="79" t="s">
        <v>369</v>
      </c>
      <c r="H405" s="80"/>
    </row>
    <row r="406" spans="1:8" x14ac:dyDescent="0.35">
      <c r="A406" s="48" t="s">
        <v>517</v>
      </c>
      <c r="B406" s="50">
        <v>400.43</v>
      </c>
      <c r="C406" s="48">
        <f t="shared" si="26"/>
        <v>4310.2285199999997</v>
      </c>
      <c r="D406" s="48"/>
      <c r="E406" s="48">
        <v>0</v>
      </c>
      <c r="F406" s="48">
        <f t="shared" si="27"/>
        <v>0</v>
      </c>
      <c r="G406" s="79" t="s">
        <v>369</v>
      </c>
      <c r="H406" s="80"/>
    </row>
    <row r="407" spans="1:8" x14ac:dyDescent="0.35">
      <c r="A407" s="48" t="s">
        <v>518</v>
      </c>
      <c r="B407" s="50">
        <v>325.43</v>
      </c>
      <c r="C407" s="48">
        <f t="shared" si="26"/>
        <v>3502.9285199999999</v>
      </c>
      <c r="D407" s="48"/>
      <c r="E407" s="48">
        <v>0</v>
      </c>
      <c r="F407" s="48">
        <f t="shared" si="27"/>
        <v>0</v>
      </c>
      <c r="G407" s="79" t="s">
        <v>369</v>
      </c>
      <c r="H407" s="80"/>
    </row>
    <row r="408" spans="1:8" x14ac:dyDescent="0.35">
      <c r="A408" s="48" t="s">
        <v>519</v>
      </c>
      <c r="B408" s="50">
        <v>300</v>
      </c>
      <c r="C408" s="48">
        <f t="shared" si="26"/>
        <v>3229.2</v>
      </c>
      <c r="D408" s="48"/>
      <c r="E408" s="48">
        <v>0</v>
      </c>
      <c r="F408" s="48">
        <f t="shared" si="27"/>
        <v>0</v>
      </c>
      <c r="G408" s="79" t="s">
        <v>369</v>
      </c>
      <c r="H408" s="80"/>
    </row>
    <row r="409" spans="1:8" x14ac:dyDescent="0.35">
      <c r="A409" s="48" t="s">
        <v>520</v>
      </c>
      <c r="B409" s="50">
        <v>300</v>
      </c>
      <c r="C409" s="48">
        <f t="shared" si="26"/>
        <v>3229.2</v>
      </c>
      <c r="D409" s="48"/>
      <c r="E409" s="48">
        <v>0</v>
      </c>
      <c r="F409" s="48">
        <f t="shared" si="27"/>
        <v>0</v>
      </c>
      <c r="G409" s="79" t="s">
        <v>369</v>
      </c>
      <c r="H409" s="80"/>
    </row>
    <row r="410" spans="1:8" x14ac:dyDescent="0.35">
      <c r="A410" s="48" t="s">
        <v>521</v>
      </c>
      <c r="B410" s="50">
        <v>300</v>
      </c>
      <c r="C410" s="48">
        <f t="shared" si="26"/>
        <v>3229.2</v>
      </c>
      <c r="D410" s="48"/>
      <c r="E410" s="48">
        <v>0</v>
      </c>
      <c r="F410" s="48">
        <f t="shared" si="27"/>
        <v>0</v>
      </c>
      <c r="G410" s="79" t="s">
        <v>369</v>
      </c>
      <c r="H410" s="80"/>
    </row>
    <row r="411" spans="1:8" x14ac:dyDescent="0.35">
      <c r="A411" s="48" t="s">
        <v>522</v>
      </c>
      <c r="B411" s="50">
        <v>300</v>
      </c>
      <c r="C411" s="48">
        <f t="shared" si="26"/>
        <v>3229.2</v>
      </c>
      <c r="D411" s="48"/>
      <c r="E411" s="48">
        <v>0</v>
      </c>
      <c r="F411" s="48">
        <f t="shared" si="27"/>
        <v>0</v>
      </c>
      <c r="G411" s="79" t="s">
        <v>369</v>
      </c>
      <c r="H411" s="80"/>
    </row>
    <row r="412" spans="1:8" x14ac:dyDescent="0.35">
      <c r="A412" s="48" t="s">
        <v>523</v>
      </c>
      <c r="B412" s="50">
        <v>300</v>
      </c>
      <c r="C412" s="48">
        <f t="shared" si="26"/>
        <v>3229.2</v>
      </c>
      <c r="D412" s="48"/>
      <c r="E412" s="48">
        <v>0</v>
      </c>
      <c r="F412" s="48">
        <f t="shared" si="27"/>
        <v>0</v>
      </c>
      <c r="G412" s="79" t="s">
        <v>369</v>
      </c>
      <c r="H412" s="80"/>
    </row>
    <row r="413" spans="1:8" x14ac:dyDescent="0.35">
      <c r="A413" s="48" t="s">
        <v>524</v>
      </c>
      <c r="B413" s="50">
        <v>300</v>
      </c>
      <c r="C413" s="48">
        <f t="shared" si="26"/>
        <v>3229.2</v>
      </c>
      <c r="D413" s="48"/>
      <c r="E413" s="48">
        <v>0</v>
      </c>
      <c r="F413" s="48">
        <f t="shared" si="27"/>
        <v>0</v>
      </c>
      <c r="G413" s="79" t="s">
        <v>369</v>
      </c>
      <c r="H413" s="80"/>
    </row>
    <row r="414" spans="1:8" x14ac:dyDescent="0.35">
      <c r="A414" s="48" t="s">
        <v>525</v>
      </c>
      <c r="B414" s="50">
        <v>300</v>
      </c>
      <c r="C414" s="48">
        <f t="shared" si="26"/>
        <v>3229.2</v>
      </c>
      <c r="D414" s="48"/>
      <c r="E414" s="48">
        <v>0</v>
      </c>
      <c r="F414" s="48">
        <f t="shared" si="27"/>
        <v>0</v>
      </c>
      <c r="G414" s="79" t="s">
        <v>369</v>
      </c>
      <c r="H414" s="80"/>
    </row>
    <row r="415" spans="1:8" x14ac:dyDescent="0.35">
      <c r="A415" s="48" t="s">
        <v>526</v>
      </c>
      <c r="B415" s="54">
        <v>306.93</v>
      </c>
      <c r="C415" s="48">
        <f t="shared" si="26"/>
        <v>3303.7945199999999</v>
      </c>
      <c r="D415" s="48"/>
      <c r="E415" s="48">
        <v>0</v>
      </c>
      <c r="F415" s="48">
        <f t="shared" si="27"/>
        <v>0</v>
      </c>
      <c r="G415" s="79" t="s">
        <v>369</v>
      </c>
      <c r="H415" s="80"/>
    </row>
    <row r="416" spans="1:8" x14ac:dyDescent="0.35">
      <c r="A416" s="48" t="s">
        <v>527</v>
      </c>
      <c r="B416" s="50">
        <v>300</v>
      </c>
      <c r="C416" s="48">
        <f>B416*10.764</f>
        <v>3229.2</v>
      </c>
      <c r="D416" s="48"/>
      <c r="E416" s="48">
        <v>0</v>
      </c>
      <c r="F416" s="48">
        <f t="shared" si="27"/>
        <v>0</v>
      </c>
      <c r="G416" s="79" t="s">
        <v>369</v>
      </c>
      <c r="H416" s="80"/>
    </row>
    <row r="417" spans="1:8" x14ac:dyDescent="0.35">
      <c r="A417" s="48" t="s">
        <v>528</v>
      </c>
      <c r="B417" s="50">
        <v>300</v>
      </c>
      <c r="C417" s="48">
        <f t="shared" ref="C417:C422" si="28">B417*10.764</f>
        <v>3229.2</v>
      </c>
      <c r="D417" s="48"/>
      <c r="E417" s="48">
        <v>0</v>
      </c>
      <c r="F417" s="48">
        <f t="shared" si="27"/>
        <v>0</v>
      </c>
      <c r="G417" s="79" t="s">
        <v>369</v>
      </c>
      <c r="H417" s="80"/>
    </row>
    <row r="418" spans="1:8" x14ac:dyDescent="0.35">
      <c r="A418" s="48" t="s">
        <v>529</v>
      </c>
      <c r="B418" s="50">
        <v>300</v>
      </c>
      <c r="C418" s="48">
        <f t="shared" si="28"/>
        <v>3229.2</v>
      </c>
      <c r="D418" s="48"/>
      <c r="E418" s="48">
        <v>0</v>
      </c>
      <c r="F418" s="48">
        <f t="shared" si="27"/>
        <v>0</v>
      </c>
      <c r="G418" s="79" t="s">
        <v>369</v>
      </c>
      <c r="H418" s="80"/>
    </row>
    <row r="419" spans="1:8" x14ac:dyDescent="0.35">
      <c r="A419" s="48" t="s">
        <v>530</v>
      </c>
      <c r="B419" s="50">
        <v>300</v>
      </c>
      <c r="C419" s="48">
        <f t="shared" si="28"/>
        <v>3229.2</v>
      </c>
      <c r="D419" s="48"/>
      <c r="E419" s="48">
        <v>0</v>
      </c>
      <c r="F419" s="48">
        <f t="shared" si="27"/>
        <v>0</v>
      </c>
      <c r="G419" s="79" t="s">
        <v>369</v>
      </c>
      <c r="H419" s="80"/>
    </row>
    <row r="420" spans="1:8" x14ac:dyDescent="0.35">
      <c r="A420" s="48" t="s">
        <v>531</v>
      </c>
      <c r="B420" s="50">
        <v>470.83</v>
      </c>
      <c r="C420" s="48">
        <f t="shared" si="28"/>
        <v>5068.0141199999998</v>
      </c>
      <c r="D420" s="48"/>
      <c r="E420" s="48">
        <v>0</v>
      </c>
      <c r="F420" s="48">
        <f t="shared" si="27"/>
        <v>0</v>
      </c>
      <c r="G420" s="79" t="s">
        <v>369</v>
      </c>
      <c r="H420" s="80"/>
    </row>
    <row r="421" spans="1:8" x14ac:dyDescent="0.35">
      <c r="A421" s="48" t="s">
        <v>532</v>
      </c>
      <c r="B421" s="50">
        <v>296.35000000000002</v>
      </c>
      <c r="C421" s="48">
        <f t="shared" si="28"/>
        <v>3189.9114</v>
      </c>
      <c r="D421" s="48"/>
      <c r="E421" s="48">
        <v>0</v>
      </c>
      <c r="F421" s="48">
        <f t="shared" si="27"/>
        <v>0</v>
      </c>
      <c r="G421" s="79" t="s">
        <v>369</v>
      </c>
      <c r="H421" s="80"/>
    </row>
    <row r="422" spans="1:8" x14ac:dyDescent="0.35">
      <c r="A422" s="48" t="s">
        <v>533</v>
      </c>
      <c r="B422" s="50">
        <v>300</v>
      </c>
      <c r="C422" s="48">
        <f t="shared" si="28"/>
        <v>3229.2</v>
      </c>
      <c r="D422" s="48"/>
      <c r="E422" s="48">
        <v>0</v>
      </c>
      <c r="F422" s="48">
        <f t="shared" si="27"/>
        <v>0</v>
      </c>
      <c r="G422" s="79" t="s">
        <v>369</v>
      </c>
      <c r="H422" s="80"/>
    </row>
    <row r="423" spans="1:8" x14ac:dyDescent="0.35">
      <c r="A423" s="48" t="s">
        <v>534</v>
      </c>
      <c r="B423" s="50">
        <v>300</v>
      </c>
      <c r="C423" s="48">
        <f t="shared" si="26"/>
        <v>3229.2</v>
      </c>
      <c r="D423" s="48"/>
      <c r="E423" s="48">
        <v>0</v>
      </c>
      <c r="F423" s="48">
        <f t="shared" si="25"/>
        <v>0</v>
      </c>
      <c r="G423" s="79" t="s">
        <v>369</v>
      </c>
      <c r="H423" s="80"/>
    </row>
    <row r="424" spans="1:8" x14ac:dyDescent="0.35">
      <c r="A424" s="48" t="s">
        <v>535</v>
      </c>
      <c r="B424" s="50">
        <v>300</v>
      </c>
      <c r="C424" s="48">
        <f t="shared" si="26"/>
        <v>3229.2</v>
      </c>
      <c r="D424" s="48"/>
      <c r="E424" s="48">
        <v>0</v>
      </c>
      <c r="F424" s="48">
        <f t="shared" si="25"/>
        <v>0</v>
      </c>
      <c r="G424" s="79" t="s">
        <v>369</v>
      </c>
      <c r="H424" s="80"/>
    </row>
    <row r="425" spans="1:8" x14ac:dyDescent="0.35">
      <c r="A425" s="48" t="s">
        <v>536</v>
      </c>
      <c r="B425" s="50">
        <v>300</v>
      </c>
      <c r="C425" s="48">
        <f t="shared" si="26"/>
        <v>3229.2</v>
      </c>
      <c r="D425" s="48"/>
      <c r="E425" s="48">
        <v>0</v>
      </c>
      <c r="F425" s="48">
        <f t="shared" si="25"/>
        <v>0</v>
      </c>
      <c r="G425" s="79" t="s">
        <v>369</v>
      </c>
      <c r="H425" s="80"/>
    </row>
    <row r="426" spans="1:8" x14ac:dyDescent="0.35">
      <c r="A426" s="48" t="s">
        <v>537</v>
      </c>
      <c r="B426" s="50">
        <v>508.47</v>
      </c>
      <c r="C426" s="48">
        <f t="shared" si="26"/>
        <v>5473.1710800000001</v>
      </c>
      <c r="D426" s="48"/>
      <c r="E426" s="48">
        <v>0</v>
      </c>
      <c r="F426" s="48">
        <f t="shared" si="25"/>
        <v>0</v>
      </c>
      <c r="G426" s="79" t="s">
        <v>369</v>
      </c>
      <c r="H426" s="80"/>
    </row>
    <row r="427" spans="1:8" x14ac:dyDescent="0.35">
      <c r="A427" s="48" t="s">
        <v>538</v>
      </c>
      <c r="B427" s="50">
        <v>415</v>
      </c>
      <c r="C427" s="48">
        <f t="shared" si="26"/>
        <v>4467.0599999999995</v>
      </c>
      <c r="D427" s="48"/>
      <c r="E427" s="48">
        <v>0</v>
      </c>
      <c r="F427" s="48">
        <f t="shared" si="25"/>
        <v>0</v>
      </c>
      <c r="G427" s="79" t="s">
        <v>369</v>
      </c>
      <c r="H427" s="80"/>
    </row>
    <row r="428" spans="1:8" x14ac:dyDescent="0.35">
      <c r="A428" s="48" t="s">
        <v>539</v>
      </c>
      <c r="B428" s="50">
        <v>350.08</v>
      </c>
      <c r="C428" s="48">
        <f t="shared" si="26"/>
        <v>3768.2611199999997</v>
      </c>
      <c r="D428" s="48"/>
      <c r="E428" s="48">
        <v>0</v>
      </c>
      <c r="F428" s="48">
        <f t="shared" si="25"/>
        <v>0</v>
      </c>
      <c r="G428" s="79" t="s">
        <v>369</v>
      </c>
      <c r="H428" s="80"/>
    </row>
    <row r="429" spans="1:8" x14ac:dyDescent="0.35">
      <c r="A429" s="48" t="s">
        <v>540</v>
      </c>
      <c r="B429" s="54">
        <v>387.83</v>
      </c>
      <c r="C429" s="48">
        <f t="shared" si="26"/>
        <v>4174.6021199999996</v>
      </c>
      <c r="D429" s="48"/>
      <c r="E429" s="48">
        <v>0</v>
      </c>
      <c r="F429" s="48">
        <f t="shared" si="25"/>
        <v>0</v>
      </c>
      <c r="G429" s="79" t="s">
        <v>369</v>
      </c>
      <c r="H429" s="80"/>
    </row>
    <row r="430" spans="1:8" x14ac:dyDescent="0.35">
      <c r="A430" s="48" t="s">
        <v>541</v>
      </c>
      <c r="B430" s="50">
        <v>355.28</v>
      </c>
      <c r="C430" s="48">
        <f t="shared" si="22"/>
        <v>3824.2339199999997</v>
      </c>
      <c r="D430" s="48"/>
      <c r="E430" s="48">
        <v>0</v>
      </c>
      <c r="F430" s="48">
        <f t="shared" si="21"/>
        <v>0</v>
      </c>
      <c r="G430" s="79" t="s">
        <v>369</v>
      </c>
      <c r="H430" s="80"/>
    </row>
    <row r="431" spans="1:8" x14ac:dyDescent="0.35">
      <c r="A431" s="48" t="s">
        <v>542</v>
      </c>
      <c r="B431" s="50">
        <v>348.16</v>
      </c>
      <c r="C431" s="48">
        <f t="shared" si="22"/>
        <v>3747.5942399999999</v>
      </c>
      <c r="D431" s="48"/>
      <c r="E431" s="48">
        <v>0</v>
      </c>
      <c r="F431" s="48">
        <f t="shared" si="21"/>
        <v>0</v>
      </c>
      <c r="G431" s="79" t="s">
        <v>369</v>
      </c>
      <c r="H431" s="80"/>
    </row>
    <row r="432" spans="1:8" x14ac:dyDescent="0.35">
      <c r="A432" s="48" t="s">
        <v>543</v>
      </c>
      <c r="B432" s="50">
        <v>370.21</v>
      </c>
      <c r="C432" s="48">
        <f t="shared" si="22"/>
        <v>3984.9404399999994</v>
      </c>
      <c r="D432" s="48"/>
      <c r="E432" s="48">
        <v>0</v>
      </c>
      <c r="F432" s="48">
        <f t="shared" si="21"/>
        <v>0</v>
      </c>
      <c r="G432" s="79" t="s">
        <v>369</v>
      </c>
      <c r="H432" s="80"/>
    </row>
    <row r="433" spans="1:8" x14ac:dyDescent="0.35">
      <c r="A433" s="48" t="s">
        <v>544</v>
      </c>
      <c r="B433" s="50">
        <v>517.38</v>
      </c>
      <c r="C433" s="48">
        <f t="shared" si="22"/>
        <v>5569.0783199999996</v>
      </c>
      <c r="D433" s="48"/>
      <c r="E433" s="48">
        <v>0</v>
      </c>
      <c r="F433" s="48">
        <f t="shared" si="21"/>
        <v>0</v>
      </c>
      <c r="G433" s="79" t="s">
        <v>369</v>
      </c>
      <c r="H433" s="80"/>
    </row>
    <row r="434" spans="1:8" x14ac:dyDescent="0.35">
      <c r="A434" s="48" t="s">
        <v>545</v>
      </c>
      <c r="B434" s="50">
        <v>582.05999999999995</v>
      </c>
      <c r="C434" s="48">
        <f t="shared" si="22"/>
        <v>6265.2938399999994</v>
      </c>
      <c r="D434" s="48"/>
      <c r="E434" s="48">
        <v>0</v>
      </c>
      <c r="F434" s="48">
        <f t="shared" si="21"/>
        <v>0</v>
      </c>
      <c r="G434" s="79" t="s">
        <v>369</v>
      </c>
      <c r="H434" s="80"/>
    </row>
    <row r="435" spans="1:8" x14ac:dyDescent="0.35">
      <c r="A435" s="48" t="s">
        <v>546</v>
      </c>
      <c r="B435" s="50">
        <v>375</v>
      </c>
      <c r="C435" s="48">
        <f t="shared" si="22"/>
        <v>4036.4999999999995</v>
      </c>
      <c r="D435" s="48"/>
      <c r="E435" s="48">
        <v>0</v>
      </c>
      <c r="F435" s="48">
        <f t="shared" si="21"/>
        <v>0</v>
      </c>
      <c r="G435" s="79" t="s">
        <v>369</v>
      </c>
      <c r="H435" s="80"/>
    </row>
    <row r="436" spans="1:8" x14ac:dyDescent="0.35">
      <c r="A436" s="48" t="s">
        <v>547</v>
      </c>
      <c r="B436" s="50">
        <v>375</v>
      </c>
      <c r="C436" s="48">
        <f t="shared" si="22"/>
        <v>4036.4999999999995</v>
      </c>
      <c r="D436" s="48"/>
      <c r="E436" s="48">
        <v>0</v>
      </c>
      <c r="F436" s="48">
        <f t="shared" si="21"/>
        <v>0</v>
      </c>
      <c r="G436" s="79" t="s">
        <v>369</v>
      </c>
      <c r="H436" s="80"/>
    </row>
    <row r="437" spans="1:8" x14ac:dyDescent="0.35">
      <c r="A437" s="48" t="s">
        <v>548</v>
      </c>
      <c r="B437" s="50">
        <v>375</v>
      </c>
      <c r="C437" s="48">
        <f t="shared" si="22"/>
        <v>4036.4999999999995</v>
      </c>
      <c r="D437" s="48"/>
      <c r="E437" s="48">
        <v>0</v>
      </c>
      <c r="F437" s="48">
        <f t="shared" si="21"/>
        <v>0</v>
      </c>
      <c r="G437" s="79" t="s">
        <v>369</v>
      </c>
      <c r="H437" s="80"/>
    </row>
    <row r="438" spans="1:8" x14ac:dyDescent="0.35">
      <c r="A438" s="48" t="s">
        <v>549</v>
      </c>
      <c r="B438" s="50">
        <v>375</v>
      </c>
      <c r="C438" s="48">
        <f t="shared" si="22"/>
        <v>4036.4999999999995</v>
      </c>
      <c r="D438" s="48"/>
      <c r="E438" s="48">
        <v>0</v>
      </c>
      <c r="F438" s="48">
        <f t="shared" si="21"/>
        <v>0</v>
      </c>
      <c r="G438" s="79" t="s">
        <v>369</v>
      </c>
      <c r="H438" s="80"/>
    </row>
    <row r="439" spans="1:8" x14ac:dyDescent="0.35">
      <c r="A439" s="48" t="s">
        <v>550</v>
      </c>
      <c r="B439" s="50">
        <v>517.27</v>
      </c>
      <c r="C439" s="48">
        <f t="shared" si="22"/>
        <v>5567.8942799999995</v>
      </c>
      <c r="D439" s="48"/>
      <c r="E439" s="48">
        <v>0</v>
      </c>
      <c r="F439" s="48">
        <f t="shared" si="21"/>
        <v>0</v>
      </c>
      <c r="G439" s="79" t="s">
        <v>369</v>
      </c>
      <c r="H439" s="80"/>
    </row>
    <row r="440" spans="1:8" x14ac:dyDescent="0.35">
      <c r="A440" s="48" t="s">
        <v>551</v>
      </c>
      <c r="B440" s="50">
        <v>505.4</v>
      </c>
      <c r="C440" s="48">
        <f t="shared" si="22"/>
        <v>5440.1255999999994</v>
      </c>
      <c r="D440" s="48"/>
      <c r="E440" s="48">
        <v>0</v>
      </c>
      <c r="F440" s="48">
        <f t="shared" si="21"/>
        <v>0</v>
      </c>
      <c r="G440" s="79" t="s">
        <v>369</v>
      </c>
      <c r="H440" s="80"/>
    </row>
    <row r="441" spans="1:8" x14ac:dyDescent="0.35">
      <c r="A441" s="48" t="s">
        <v>552</v>
      </c>
      <c r="B441" s="54">
        <v>523.57000000000005</v>
      </c>
      <c r="C441" s="48">
        <f t="shared" si="22"/>
        <v>5635.70748</v>
      </c>
      <c r="D441" s="48"/>
      <c r="E441" s="48">
        <v>0</v>
      </c>
      <c r="F441" s="48">
        <f t="shared" si="21"/>
        <v>0</v>
      </c>
      <c r="G441" s="79" t="s">
        <v>369</v>
      </c>
      <c r="H441" s="80"/>
    </row>
    <row r="442" spans="1:8" x14ac:dyDescent="0.35">
      <c r="A442" s="48" t="s">
        <v>553</v>
      </c>
      <c r="B442" s="50">
        <v>648.54</v>
      </c>
      <c r="C442" s="48">
        <f>B442*10.764</f>
        <v>6980.8845599999995</v>
      </c>
      <c r="D442" s="48"/>
      <c r="E442" s="48">
        <v>0</v>
      </c>
      <c r="F442" s="48">
        <f t="shared" ref="F442:F451" si="29">D442*(($F$107)+1)+(IF(E442&lt;101,E442,IF(E442&lt;201,E442/2,IF(E442&lt;=301,E442/3,E442/4))))</f>
        <v>0</v>
      </c>
      <c r="G442" s="79" t="s">
        <v>369</v>
      </c>
      <c r="H442" s="80"/>
    </row>
    <row r="443" spans="1:8" x14ac:dyDescent="0.35">
      <c r="A443" s="48" t="s">
        <v>554</v>
      </c>
      <c r="B443" s="50">
        <v>521.66999999999996</v>
      </c>
      <c r="C443" s="48">
        <f t="shared" ref="C443:C451" si="30">B443*10.764</f>
        <v>5615.2558799999988</v>
      </c>
      <c r="D443" s="48"/>
      <c r="E443" s="48">
        <v>0</v>
      </c>
      <c r="F443" s="48">
        <f t="shared" si="29"/>
        <v>0</v>
      </c>
      <c r="G443" s="79" t="s">
        <v>369</v>
      </c>
      <c r="H443" s="80"/>
    </row>
    <row r="444" spans="1:8" x14ac:dyDescent="0.35">
      <c r="A444" s="48" t="s">
        <v>555</v>
      </c>
      <c r="B444" s="50">
        <v>422.66</v>
      </c>
      <c r="C444" s="48">
        <f t="shared" si="30"/>
        <v>4549.51224</v>
      </c>
      <c r="D444" s="48"/>
      <c r="E444" s="48">
        <v>0</v>
      </c>
      <c r="F444" s="48">
        <f t="shared" si="29"/>
        <v>0</v>
      </c>
      <c r="G444" s="79" t="s">
        <v>369</v>
      </c>
      <c r="H444" s="80"/>
    </row>
    <row r="445" spans="1:8" x14ac:dyDescent="0.35">
      <c r="A445" s="48" t="s">
        <v>556</v>
      </c>
      <c r="B445" s="50">
        <v>843.94</v>
      </c>
      <c r="C445" s="48">
        <f t="shared" si="30"/>
        <v>9084.1701599999997</v>
      </c>
      <c r="D445" s="48"/>
      <c r="E445" s="48">
        <v>0</v>
      </c>
      <c r="F445" s="48">
        <f t="shared" si="29"/>
        <v>0</v>
      </c>
      <c r="G445" s="79" t="s">
        <v>369</v>
      </c>
      <c r="H445" s="80"/>
    </row>
    <row r="446" spans="1:8" x14ac:dyDescent="0.35">
      <c r="A446" s="48" t="s">
        <v>557</v>
      </c>
      <c r="B446" s="50">
        <v>764.02</v>
      </c>
      <c r="C446" s="48">
        <f t="shared" si="30"/>
        <v>8223.9112799999984</v>
      </c>
      <c r="D446" s="48"/>
      <c r="E446" s="48">
        <v>0</v>
      </c>
      <c r="F446" s="48">
        <f t="shared" si="29"/>
        <v>0</v>
      </c>
      <c r="G446" s="79" t="s">
        <v>369</v>
      </c>
      <c r="H446" s="80"/>
    </row>
    <row r="447" spans="1:8" x14ac:dyDescent="0.35">
      <c r="A447" s="48" t="s">
        <v>558</v>
      </c>
      <c r="B447" s="50">
        <v>916.87</v>
      </c>
      <c r="C447" s="48">
        <f t="shared" si="30"/>
        <v>9869.1886799999993</v>
      </c>
      <c r="D447" s="48"/>
      <c r="E447" s="48">
        <v>0</v>
      </c>
      <c r="F447" s="48">
        <f t="shared" si="29"/>
        <v>0</v>
      </c>
      <c r="G447" s="79" t="s">
        <v>369</v>
      </c>
      <c r="H447" s="80"/>
    </row>
    <row r="448" spans="1:8" x14ac:dyDescent="0.35">
      <c r="A448" s="48" t="s">
        <v>559</v>
      </c>
      <c r="B448" s="50">
        <v>549.04</v>
      </c>
      <c r="C448" s="48">
        <f t="shared" si="30"/>
        <v>5909.8665599999995</v>
      </c>
      <c r="D448" s="48"/>
      <c r="E448" s="48">
        <v>0</v>
      </c>
      <c r="F448" s="48">
        <f t="shared" si="29"/>
        <v>0</v>
      </c>
      <c r="G448" s="79" t="s">
        <v>369</v>
      </c>
      <c r="H448" s="80"/>
    </row>
    <row r="449" spans="1:8" x14ac:dyDescent="0.35">
      <c r="A449" s="48" t="s">
        <v>560</v>
      </c>
      <c r="B449" s="50">
        <v>328.73</v>
      </c>
      <c r="C449" s="48">
        <f t="shared" si="30"/>
        <v>3538.4497200000001</v>
      </c>
      <c r="D449" s="48"/>
      <c r="E449" s="48">
        <v>0</v>
      </c>
      <c r="F449" s="48">
        <f t="shared" si="29"/>
        <v>0</v>
      </c>
      <c r="G449" s="79" t="s">
        <v>369</v>
      </c>
      <c r="H449" s="80"/>
    </row>
    <row r="450" spans="1:8" x14ac:dyDescent="0.35">
      <c r="A450" s="48" t="s">
        <v>561</v>
      </c>
      <c r="B450" s="50">
        <v>329.7</v>
      </c>
      <c r="C450" s="48">
        <f t="shared" si="30"/>
        <v>3548.8907999999997</v>
      </c>
      <c r="D450" s="48"/>
      <c r="E450" s="48">
        <v>0</v>
      </c>
      <c r="F450" s="48">
        <f t="shared" si="29"/>
        <v>0</v>
      </c>
      <c r="G450" s="79" t="s">
        <v>369</v>
      </c>
      <c r="H450" s="80"/>
    </row>
    <row r="451" spans="1:8" x14ac:dyDescent="0.35">
      <c r="A451" s="48" t="s">
        <v>562</v>
      </c>
      <c r="B451" s="50">
        <v>734.42</v>
      </c>
      <c r="C451" s="48">
        <f t="shared" si="30"/>
        <v>7905.296879999999</v>
      </c>
      <c r="D451" s="48"/>
      <c r="E451" s="48">
        <v>0</v>
      </c>
      <c r="F451" s="48">
        <f t="shared" si="29"/>
        <v>0</v>
      </c>
      <c r="G451" s="79" t="s">
        <v>369</v>
      </c>
      <c r="H451" s="80"/>
    </row>
    <row r="452" spans="1:8" x14ac:dyDescent="0.35">
      <c r="A452" s="168"/>
      <c r="B452" s="169"/>
      <c r="C452" s="169"/>
      <c r="D452" s="169"/>
      <c r="E452" s="169"/>
      <c r="F452" s="169"/>
      <c r="G452" s="169"/>
      <c r="H452" s="170"/>
    </row>
    <row r="453" spans="1:8" x14ac:dyDescent="0.35">
      <c r="A453" s="145" t="s">
        <v>58</v>
      </c>
      <c r="B453" s="145"/>
      <c r="C453" s="145"/>
      <c r="D453" s="145"/>
      <c r="E453" s="145"/>
      <c r="F453" s="145"/>
      <c r="G453" s="145"/>
      <c r="H453" s="145"/>
    </row>
    <row r="454" spans="1:8" x14ac:dyDescent="0.35">
      <c r="A454" s="55" t="s">
        <v>140</v>
      </c>
      <c r="B454" s="76" t="s">
        <v>158</v>
      </c>
      <c r="C454" s="77"/>
      <c r="D454" s="77"/>
      <c r="E454" s="77"/>
      <c r="F454" s="77"/>
      <c r="G454" s="77"/>
      <c r="H454" s="78"/>
    </row>
    <row r="455" spans="1:8" hidden="1" x14ac:dyDescent="0.35">
      <c r="A455" s="55" t="s">
        <v>140</v>
      </c>
      <c r="B455" s="76" t="s">
        <v>177</v>
      </c>
      <c r="C455" s="77"/>
      <c r="D455" s="77"/>
      <c r="E455" s="77"/>
      <c r="F455" s="77"/>
      <c r="G455" s="77"/>
      <c r="H455" s="78"/>
    </row>
    <row r="456" spans="1:8" x14ac:dyDescent="0.35">
      <c r="A456" s="55" t="s">
        <v>140</v>
      </c>
      <c r="B456" s="56" t="s">
        <v>159</v>
      </c>
      <c r="C456" s="75" t="s">
        <v>160</v>
      </c>
      <c r="D456" s="75"/>
      <c r="E456" s="75"/>
      <c r="F456" s="75" t="s">
        <v>161</v>
      </c>
      <c r="G456" s="75"/>
      <c r="H456" s="75"/>
    </row>
    <row r="457" spans="1:8" ht="18.75" customHeight="1" x14ac:dyDescent="0.35">
      <c r="A457" s="55">
        <v>1</v>
      </c>
      <c r="B457" s="57">
        <v>45191</v>
      </c>
      <c r="C457" s="63" t="s">
        <v>369</v>
      </c>
      <c r="D457" s="63"/>
      <c r="E457" s="63"/>
      <c r="F457" s="64" t="s">
        <v>372</v>
      </c>
      <c r="G457" s="64"/>
      <c r="H457" s="64"/>
    </row>
    <row r="458" spans="1:8" hidden="1" x14ac:dyDescent="0.35">
      <c r="A458" s="43" t="s">
        <v>140</v>
      </c>
      <c r="B458" s="100" t="str">
        <f>(IF(F106="Saleable area Loading :","We have considered Saleable area of Flats as per our Calculation.","We considered Saleable area of Flat as per Builder area Sheet."))</f>
        <v>We have considered Saleable area of Flats as per our Calculation.</v>
      </c>
      <c r="C458" s="101"/>
      <c r="D458" s="101"/>
      <c r="E458" s="101"/>
      <c r="F458" s="101"/>
      <c r="G458" s="101"/>
      <c r="H458" s="102"/>
    </row>
    <row r="459" spans="1:8" hidden="1" x14ac:dyDescent="0.35">
      <c r="A459" s="43" t="s">
        <v>140</v>
      </c>
      <c r="B459" s="100" t="e">
        <f>(IF(#REF!="Saleable area Loading :","We have considered Saleable area of Commercial as per our Calculation.","We considered Saleable area of Commercial as per Builder area Sheet."))</f>
        <v>#REF!</v>
      </c>
      <c r="C459" s="101"/>
      <c r="D459" s="101"/>
      <c r="E459" s="101"/>
      <c r="F459" s="101"/>
      <c r="G459" s="101"/>
      <c r="H459" s="102"/>
    </row>
    <row r="460" spans="1:8" ht="33" customHeight="1" x14ac:dyDescent="0.35">
      <c r="A460" s="55">
        <v>2</v>
      </c>
      <c r="B460" s="57">
        <v>45426</v>
      </c>
      <c r="C460" s="63" t="s">
        <v>369</v>
      </c>
      <c r="D460" s="63"/>
      <c r="E460" s="63"/>
      <c r="F460" s="64" t="s">
        <v>377</v>
      </c>
      <c r="G460" s="64"/>
      <c r="H460" s="64"/>
    </row>
    <row r="461" spans="1:8" x14ac:dyDescent="0.35">
      <c r="A461" s="55">
        <v>3</v>
      </c>
      <c r="B461" s="57">
        <v>45482</v>
      </c>
      <c r="C461" s="63" t="s">
        <v>369</v>
      </c>
      <c r="D461" s="63"/>
      <c r="E461" s="63"/>
      <c r="F461" s="64" t="s">
        <v>577</v>
      </c>
      <c r="G461" s="64"/>
      <c r="H461" s="64"/>
    </row>
    <row r="462" spans="1:8" ht="30" customHeight="1" x14ac:dyDescent="0.35">
      <c r="A462" s="55">
        <v>4</v>
      </c>
      <c r="B462" s="57">
        <v>45588</v>
      </c>
      <c r="C462" s="63" t="s">
        <v>369</v>
      </c>
      <c r="D462" s="63"/>
      <c r="E462" s="63"/>
      <c r="F462" s="64" t="s">
        <v>377</v>
      </c>
      <c r="G462" s="64"/>
      <c r="H462" s="64"/>
    </row>
    <row r="463" spans="1:8" ht="30" customHeight="1" x14ac:dyDescent="0.35">
      <c r="A463" s="55">
        <v>5</v>
      </c>
      <c r="B463" s="57">
        <v>45728</v>
      </c>
      <c r="C463" s="63" t="s">
        <v>369</v>
      </c>
      <c r="D463" s="63"/>
      <c r="E463" s="63"/>
      <c r="F463" s="64" t="s">
        <v>583</v>
      </c>
      <c r="G463" s="64"/>
      <c r="H463" s="64"/>
    </row>
    <row r="464" spans="1:8" ht="31.5" customHeight="1" x14ac:dyDescent="0.35">
      <c r="A464" s="55">
        <v>6</v>
      </c>
      <c r="B464" s="57">
        <v>45842</v>
      </c>
      <c r="C464" s="63" t="s">
        <v>585</v>
      </c>
      <c r="D464" s="63"/>
      <c r="E464" s="63"/>
      <c r="F464" s="64" t="s">
        <v>586</v>
      </c>
      <c r="G464" s="64"/>
      <c r="H464" s="64"/>
    </row>
    <row r="465" spans="1:8" ht="31.5" customHeight="1" x14ac:dyDescent="0.35">
      <c r="A465" s="55" t="s">
        <v>369</v>
      </c>
      <c r="B465" s="57" t="s">
        <v>369</v>
      </c>
      <c r="C465" s="63" t="s">
        <v>369</v>
      </c>
      <c r="D465" s="63"/>
      <c r="E465" s="63"/>
      <c r="F465" s="64" t="s">
        <v>584</v>
      </c>
      <c r="G465" s="64"/>
      <c r="H465" s="64"/>
    </row>
    <row r="466" spans="1:8" ht="31.5" customHeight="1" x14ac:dyDescent="0.35">
      <c r="A466" s="55">
        <v>7</v>
      </c>
      <c r="B466" s="57">
        <v>45917</v>
      </c>
      <c r="C466" s="63" t="s">
        <v>590</v>
      </c>
      <c r="D466" s="63"/>
      <c r="E466" s="63"/>
      <c r="F466" s="64" t="s">
        <v>591</v>
      </c>
      <c r="G466" s="64"/>
      <c r="H466" s="64"/>
    </row>
    <row r="467" spans="1:8" ht="31.5" customHeight="1" x14ac:dyDescent="0.35">
      <c r="A467" s="55" t="s">
        <v>369</v>
      </c>
      <c r="B467" s="57" t="s">
        <v>369</v>
      </c>
      <c r="C467" s="63" t="s">
        <v>369</v>
      </c>
      <c r="D467" s="63"/>
      <c r="E467" s="63"/>
      <c r="F467" s="64" t="s">
        <v>584</v>
      </c>
      <c r="G467" s="64"/>
      <c r="H467" s="64"/>
    </row>
    <row r="468" spans="1:8" x14ac:dyDescent="0.35">
      <c r="A468" s="43" t="s">
        <v>140</v>
      </c>
      <c r="B468" s="65" t="s">
        <v>168</v>
      </c>
      <c r="C468" s="66"/>
      <c r="D468" s="66"/>
      <c r="E468" s="66"/>
      <c r="F468" s="66"/>
      <c r="G468" s="66"/>
      <c r="H468" s="67"/>
    </row>
    <row r="469" spans="1:8" hidden="1" x14ac:dyDescent="0.35">
      <c r="A469" s="43" t="s">
        <v>140</v>
      </c>
      <c r="B469" s="65" t="s">
        <v>109</v>
      </c>
      <c r="C469" s="66"/>
      <c r="D469" s="66"/>
      <c r="E469" s="66"/>
      <c r="F469" s="66"/>
      <c r="G469" s="66"/>
      <c r="H469" s="67"/>
    </row>
    <row r="470" spans="1:8" hidden="1" x14ac:dyDescent="0.35">
      <c r="A470" s="43" t="s">
        <v>140</v>
      </c>
      <c r="B470" s="65" t="s">
        <v>139</v>
      </c>
      <c r="C470" s="66"/>
      <c r="D470" s="66"/>
      <c r="E470" s="66"/>
      <c r="F470" s="66"/>
      <c r="G470" s="66"/>
      <c r="H470" s="67"/>
    </row>
    <row r="471" spans="1:8" hidden="1" x14ac:dyDescent="0.35">
      <c r="A471" s="43" t="s">
        <v>140</v>
      </c>
      <c r="B471" s="65" t="s">
        <v>110</v>
      </c>
      <c r="C471" s="66"/>
      <c r="D471" s="66"/>
      <c r="E471" s="66"/>
      <c r="F471" s="66"/>
      <c r="G471" s="66"/>
      <c r="H471" s="67"/>
    </row>
    <row r="472" spans="1:8" ht="31.5" customHeight="1" x14ac:dyDescent="0.35">
      <c r="A472" s="43" t="s">
        <v>140</v>
      </c>
      <c r="B472" s="65" t="s">
        <v>141</v>
      </c>
      <c r="C472" s="66"/>
      <c r="D472" s="66"/>
      <c r="E472" s="66"/>
      <c r="F472" s="66"/>
      <c r="G472" s="66"/>
      <c r="H472" s="67"/>
    </row>
    <row r="473" spans="1:8" x14ac:dyDescent="0.35">
      <c r="A473" s="43" t="s">
        <v>140</v>
      </c>
      <c r="B473" s="65" t="s">
        <v>579</v>
      </c>
      <c r="C473" s="66"/>
      <c r="D473" s="66"/>
      <c r="E473" s="66"/>
      <c r="F473" s="66"/>
      <c r="G473" s="66"/>
      <c r="H473" s="67"/>
    </row>
    <row r="474" spans="1:8" hidden="1" x14ac:dyDescent="0.35">
      <c r="A474" s="43" t="s">
        <v>140</v>
      </c>
      <c r="B474" s="65" t="s">
        <v>111</v>
      </c>
      <c r="C474" s="66"/>
      <c r="D474" s="66"/>
      <c r="E474" s="66"/>
      <c r="F474" s="66"/>
      <c r="G474" s="66"/>
      <c r="H474" s="67"/>
    </row>
    <row r="475" spans="1:8" x14ac:dyDescent="0.35">
      <c r="A475" s="43" t="s">
        <v>140</v>
      </c>
      <c r="B475" s="65" t="s">
        <v>581</v>
      </c>
      <c r="C475" s="66"/>
      <c r="D475" s="66"/>
      <c r="E475" s="66"/>
      <c r="F475" s="66"/>
      <c r="G475" s="66"/>
      <c r="H475" s="67"/>
    </row>
    <row r="476" spans="1:8" x14ac:dyDescent="0.35">
      <c r="A476" s="114" t="s">
        <v>51</v>
      </c>
      <c r="B476" s="114"/>
      <c r="C476" s="114"/>
      <c r="D476" s="114"/>
      <c r="E476" s="114"/>
      <c r="F476" s="114"/>
      <c r="G476" s="114"/>
      <c r="H476" s="114"/>
    </row>
    <row r="477" spans="1:8" x14ac:dyDescent="0.35">
      <c r="A477" s="82" t="s">
        <v>52</v>
      </c>
      <c r="B477" s="82"/>
      <c r="C477" s="82"/>
      <c r="D477" s="82"/>
      <c r="E477" s="82"/>
      <c r="F477" s="82"/>
      <c r="G477" s="82"/>
      <c r="H477" s="82"/>
    </row>
    <row r="478" spans="1:8" x14ac:dyDescent="0.35">
      <c r="A478" s="83" t="s">
        <v>53</v>
      </c>
      <c r="B478" s="83"/>
      <c r="C478" s="83"/>
      <c r="D478" s="83"/>
      <c r="E478" s="83"/>
      <c r="F478" s="83"/>
      <c r="G478" s="83"/>
      <c r="H478" s="83"/>
    </row>
    <row r="479" spans="1:8" x14ac:dyDescent="0.35">
      <c r="A479" s="82" t="s">
        <v>54</v>
      </c>
      <c r="B479" s="82"/>
      <c r="C479" s="82"/>
      <c r="D479" s="82"/>
      <c r="E479" s="82"/>
      <c r="F479" s="82"/>
      <c r="G479" s="82"/>
      <c r="H479" s="82"/>
    </row>
    <row r="480" spans="1:8" x14ac:dyDescent="0.35">
      <c r="A480" s="82" t="s">
        <v>55</v>
      </c>
      <c r="B480" s="82"/>
      <c r="C480" s="82"/>
      <c r="D480" s="82"/>
      <c r="E480" s="82"/>
      <c r="F480" s="82"/>
      <c r="G480" s="82"/>
      <c r="H480" s="82"/>
    </row>
    <row r="481" spans="1:8" x14ac:dyDescent="0.35">
      <c r="A481" s="82" t="s">
        <v>112</v>
      </c>
      <c r="B481" s="82"/>
      <c r="C481" s="82"/>
      <c r="D481" s="82"/>
      <c r="E481" s="82"/>
      <c r="F481" s="82"/>
      <c r="G481" s="82"/>
      <c r="H481" s="82"/>
    </row>
    <row r="482" spans="1:8" x14ac:dyDescent="0.35">
      <c r="A482" s="98" t="s">
        <v>113</v>
      </c>
      <c r="B482" s="98"/>
      <c r="C482" s="98"/>
      <c r="D482" s="98"/>
      <c r="E482" s="98"/>
      <c r="F482" s="98"/>
      <c r="G482" s="98"/>
      <c r="H482" s="98"/>
    </row>
    <row r="483" spans="1:8" x14ac:dyDescent="0.35">
      <c r="A483" s="104" t="s">
        <v>66</v>
      </c>
      <c r="B483" s="104"/>
      <c r="C483" s="104" t="s">
        <v>580</v>
      </c>
      <c r="D483" s="104"/>
      <c r="E483" s="104" t="s">
        <v>95</v>
      </c>
      <c r="F483" s="104"/>
      <c r="G483" s="104" t="s">
        <v>587</v>
      </c>
      <c r="H483" s="104"/>
    </row>
    <row r="484" spans="1:8" x14ac:dyDescent="0.35">
      <c r="A484" s="103" t="s">
        <v>68</v>
      </c>
      <c r="B484" s="103"/>
      <c r="C484" s="103"/>
      <c r="D484" s="103"/>
      <c r="E484" s="103"/>
      <c r="F484" s="103"/>
      <c r="G484" s="103"/>
      <c r="H484" s="103"/>
    </row>
    <row r="485" spans="1:8" x14ac:dyDescent="0.35">
      <c r="A485" s="103"/>
      <c r="B485" s="103"/>
      <c r="C485" s="103"/>
      <c r="D485" s="103"/>
      <c r="E485" s="103"/>
      <c r="F485" s="103"/>
      <c r="G485" s="103"/>
      <c r="H485" s="103"/>
    </row>
    <row r="486" spans="1:8" x14ac:dyDescent="0.35">
      <c r="A486" s="103"/>
      <c r="B486" s="103"/>
      <c r="C486" s="103"/>
      <c r="D486" s="103"/>
      <c r="E486" s="103"/>
      <c r="F486" s="103"/>
      <c r="G486" s="103"/>
      <c r="H486" s="103"/>
    </row>
    <row r="487" spans="1:8" x14ac:dyDescent="0.35">
      <c r="A487" s="103"/>
      <c r="B487" s="103"/>
      <c r="C487" s="103"/>
      <c r="D487" s="103"/>
      <c r="E487" s="103"/>
      <c r="F487" s="103"/>
      <c r="G487" s="103"/>
      <c r="H487" s="103"/>
    </row>
    <row r="488" spans="1:8" x14ac:dyDescent="0.35">
      <c r="A488" s="37" t="s">
        <v>56</v>
      </c>
      <c r="B488" s="38"/>
      <c r="C488" s="38"/>
      <c r="D488" s="37" t="str">
        <f>E8</f>
        <v>Kalpataru Aria Phase C &amp; D</v>
      </c>
      <c r="F488" s="38"/>
      <c r="G488" s="38"/>
      <c r="H488" s="38"/>
    </row>
    <row r="489" spans="1:8" x14ac:dyDescent="0.35">
      <c r="A489" s="38"/>
      <c r="B489" s="38"/>
      <c r="C489" s="38"/>
      <c r="D489" s="38"/>
      <c r="E489" s="38"/>
      <c r="F489" s="38"/>
      <c r="G489" s="38"/>
      <c r="H489" s="38"/>
    </row>
    <row r="490" spans="1:8" x14ac:dyDescent="0.35">
      <c r="A490" s="38"/>
      <c r="B490" s="38"/>
      <c r="C490" s="38"/>
      <c r="D490" s="38"/>
      <c r="E490" s="38"/>
      <c r="F490" s="38"/>
      <c r="G490" s="38"/>
      <c r="H490" s="38"/>
    </row>
    <row r="528" spans="1:1" x14ac:dyDescent="0.35">
      <c r="A528" s="40" t="s">
        <v>151</v>
      </c>
    </row>
    <row r="570" spans="1:1" x14ac:dyDescent="0.35">
      <c r="A570" s="40" t="s">
        <v>57</v>
      </c>
    </row>
  </sheetData>
  <mergeCells count="642">
    <mergeCell ref="C467:E467"/>
    <mergeCell ref="F467:H467"/>
    <mergeCell ref="C466:E466"/>
    <mergeCell ref="F466:H466"/>
    <mergeCell ref="C462:E462"/>
    <mergeCell ref="F462:H462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G415:H415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405:H405"/>
    <mergeCell ref="G369:H369"/>
    <mergeCell ref="G370:H370"/>
    <mergeCell ref="G371:H371"/>
    <mergeCell ref="G372:H372"/>
    <mergeCell ref="G373:H373"/>
    <mergeCell ref="G374:H374"/>
    <mergeCell ref="G422:H422"/>
    <mergeCell ref="A452:H452"/>
    <mergeCell ref="G406:H406"/>
    <mergeCell ref="G407:H407"/>
    <mergeCell ref="G408:H408"/>
    <mergeCell ref="G409:H409"/>
    <mergeCell ref="G410:H410"/>
    <mergeCell ref="G411:H411"/>
    <mergeCell ref="G412:H412"/>
    <mergeCell ref="G413:H413"/>
    <mergeCell ref="G414:H414"/>
    <mergeCell ref="G447:H447"/>
    <mergeCell ref="G448:H448"/>
    <mergeCell ref="G449:H449"/>
    <mergeCell ref="G450:H450"/>
    <mergeCell ref="G451:H451"/>
    <mergeCell ref="G375:H375"/>
    <mergeCell ref="G376:H376"/>
    <mergeCell ref="G377:H377"/>
    <mergeCell ref="G386:H386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402:H402"/>
    <mergeCell ref="G403:H403"/>
    <mergeCell ref="G404:H404"/>
    <mergeCell ref="G423:H423"/>
    <mergeCell ref="G443:H443"/>
    <mergeCell ref="G416:H416"/>
    <mergeCell ref="G417:H417"/>
    <mergeCell ref="G418:H418"/>
    <mergeCell ref="G419:H419"/>
    <mergeCell ref="G420:H420"/>
    <mergeCell ref="G421:H421"/>
    <mergeCell ref="G444:H444"/>
    <mergeCell ref="G445:H445"/>
    <mergeCell ref="G446:H446"/>
    <mergeCell ref="G434:H434"/>
    <mergeCell ref="G435:H435"/>
    <mergeCell ref="G436:H436"/>
    <mergeCell ref="G437:H437"/>
    <mergeCell ref="G438:H438"/>
    <mergeCell ref="G439:H439"/>
    <mergeCell ref="G440:H440"/>
    <mergeCell ref="G441:H441"/>
    <mergeCell ref="G442:H442"/>
    <mergeCell ref="G359:H359"/>
    <mergeCell ref="G430:H430"/>
    <mergeCell ref="G431:H431"/>
    <mergeCell ref="G432:H432"/>
    <mergeCell ref="G433:H433"/>
    <mergeCell ref="G424:H424"/>
    <mergeCell ref="G425:H425"/>
    <mergeCell ref="G426:H426"/>
    <mergeCell ref="G427:H427"/>
    <mergeCell ref="G428:H428"/>
    <mergeCell ref="G429:H429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98:H398"/>
    <mergeCell ref="G399:H399"/>
    <mergeCell ref="G400:H400"/>
    <mergeCell ref="G401:H401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14:H14"/>
    <mergeCell ref="E14:F14"/>
    <mergeCell ref="A14:D15"/>
    <mergeCell ref="E15:F15"/>
    <mergeCell ref="G15:H15"/>
    <mergeCell ref="E11:F11"/>
    <mergeCell ref="G11:H11"/>
    <mergeCell ref="A11:D12"/>
    <mergeCell ref="E12:F12"/>
    <mergeCell ref="G12:H12"/>
    <mergeCell ref="A61:C63"/>
    <mergeCell ref="A49:B49"/>
    <mergeCell ref="C49:H49"/>
    <mergeCell ref="C460:E460"/>
    <mergeCell ref="F460:H460"/>
    <mergeCell ref="A82:B82"/>
    <mergeCell ref="A81:B81"/>
    <mergeCell ref="A73:B73"/>
    <mergeCell ref="C73:H73"/>
    <mergeCell ref="A74:B74"/>
    <mergeCell ref="G74:H74"/>
    <mergeCell ref="A78:B78"/>
    <mergeCell ref="E74:F74"/>
    <mergeCell ref="D68:H68"/>
    <mergeCell ref="F96:H96"/>
    <mergeCell ref="F94:H94"/>
    <mergeCell ref="A91:E91"/>
    <mergeCell ref="F89:H89"/>
    <mergeCell ref="F92:H92"/>
    <mergeCell ref="A86:E86"/>
    <mergeCell ref="F85:H85"/>
    <mergeCell ref="F90:H90"/>
    <mergeCell ref="A108:H108"/>
    <mergeCell ref="A275:H275"/>
    <mergeCell ref="A71:B71"/>
    <mergeCell ref="C71:H71"/>
    <mergeCell ref="A66:C66"/>
    <mergeCell ref="D66:H66"/>
    <mergeCell ref="A51:B51"/>
    <mergeCell ref="A69:C69"/>
    <mergeCell ref="D69:H69"/>
    <mergeCell ref="A54:B54"/>
    <mergeCell ref="C53:H53"/>
    <mergeCell ref="C54:E54"/>
    <mergeCell ref="A65:C65"/>
    <mergeCell ref="D64:H64"/>
    <mergeCell ref="A56:B56"/>
    <mergeCell ref="C56:E56"/>
    <mergeCell ref="A57:H57"/>
    <mergeCell ref="A58:C58"/>
    <mergeCell ref="A59:C59"/>
    <mergeCell ref="A67:C67"/>
    <mergeCell ref="D67:H67"/>
    <mergeCell ref="A70:C70"/>
    <mergeCell ref="D70:H70"/>
    <mergeCell ref="A68:C68"/>
    <mergeCell ref="D59:H59"/>
    <mergeCell ref="G56:H56"/>
    <mergeCell ref="A94:E94"/>
    <mergeCell ref="A85:E85"/>
    <mergeCell ref="A90:E90"/>
    <mergeCell ref="F87:H87"/>
    <mergeCell ref="A87:E87"/>
    <mergeCell ref="A89:E89"/>
    <mergeCell ref="F88:H88"/>
    <mergeCell ref="A93:E93"/>
    <mergeCell ref="A88:E88"/>
    <mergeCell ref="F91:H91"/>
    <mergeCell ref="A92:E92"/>
    <mergeCell ref="F93:H93"/>
    <mergeCell ref="A95:E95"/>
    <mergeCell ref="F95:H95"/>
    <mergeCell ref="A96:E96"/>
    <mergeCell ref="L133:M133"/>
    <mergeCell ref="G135:H135"/>
    <mergeCell ref="L134:M134"/>
    <mergeCell ref="G136:H136"/>
    <mergeCell ref="L135:M135"/>
    <mergeCell ref="G123:H123"/>
    <mergeCell ref="C101:D101"/>
    <mergeCell ref="E101:F101"/>
    <mergeCell ref="G101:H101"/>
    <mergeCell ref="C106:C107"/>
    <mergeCell ref="G112:H112"/>
    <mergeCell ref="L132:M132"/>
    <mergeCell ref="G109:H109"/>
    <mergeCell ref="L108:M108"/>
    <mergeCell ref="G110:H110"/>
    <mergeCell ref="L109:M109"/>
    <mergeCell ref="G111:H111"/>
    <mergeCell ref="L110:M110"/>
    <mergeCell ref="L111:M111"/>
    <mergeCell ref="C100:D100"/>
    <mergeCell ref="E100:F100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A105:H105"/>
    <mergeCell ref="G161:H161"/>
    <mergeCell ref="G158:H158"/>
    <mergeCell ref="G124:H124"/>
    <mergeCell ref="G113:H113"/>
    <mergeCell ref="G122:H122"/>
    <mergeCell ref="G121:H121"/>
    <mergeCell ref="G100:H100"/>
    <mergeCell ref="B468:H468"/>
    <mergeCell ref="G128:H128"/>
    <mergeCell ref="G127:H127"/>
    <mergeCell ref="A453:H453"/>
    <mergeCell ref="G125:H125"/>
    <mergeCell ref="G120:H120"/>
    <mergeCell ref="G118:H118"/>
    <mergeCell ref="G133:H133"/>
    <mergeCell ref="G139:H139"/>
    <mergeCell ref="G140:H140"/>
    <mergeCell ref="G141:H141"/>
    <mergeCell ref="G142:H142"/>
    <mergeCell ref="G143:H143"/>
    <mergeCell ref="G144:H144"/>
    <mergeCell ref="G145:H145"/>
    <mergeCell ref="G163:H163"/>
    <mergeCell ref="G151:H151"/>
    <mergeCell ref="G152:H152"/>
    <mergeCell ref="A104:H104"/>
    <mergeCell ref="G115:H115"/>
    <mergeCell ref="A106:A107"/>
    <mergeCell ref="G117:H117"/>
    <mergeCell ref="G116:H116"/>
    <mergeCell ref="A41:H41"/>
    <mergeCell ref="A64:C64"/>
    <mergeCell ref="A46:D46"/>
    <mergeCell ref="A47:D47"/>
    <mergeCell ref="A48:H48"/>
    <mergeCell ref="D60:H60"/>
    <mergeCell ref="A60:C60"/>
    <mergeCell ref="G51:H51"/>
    <mergeCell ref="A52:B52"/>
    <mergeCell ref="G52:H52"/>
    <mergeCell ref="D58:H58"/>
    <mergeCell ref="C52:E52"/>
    <mergeCell ref="D63:H63"/>
    <mergeCell ref="D61:H61"/>
    <mergeCell ref="D62:H62"/>
    <mergeCell ref="C51:E51"/>
    <mergeCell ref="G54:H54"/>
    <mergeCell ref="A53:B53"/>
    <mergeCell ref="E44:H44"/>
    <mergeCell ref="A42:D42"/>
    <mergeCell ref="E42:H42"/>
    <mergeCell ref="A44:D44"/>
    <mergeCell ref="A45:D45"/>
    <mergeCell ref="E45:H45"/>
    <mergeCell ref="A77:B77"/>
    <mergeCell ref="A33:B33"/>
    <mergeCell ref="C34:E34"/>
    <mergeCell ref="A35:B35"/>
    <mergeCell ref="C35:E35"/>
    <mergeCell ref="F34:H34"/>
    <mergeCell ref="F35:H35"/>
    <mergeCell ref="A36:B36"/>
    <mergeCell ref="C36:E36"/>
    <mergeCell ref="A75:B75"/>
    <mergeCell ref="E75:F84"/>
    <mergeCell ref="C39:H39"/>
    <mergeCell ref="A40:B40"/>
    <mergeCell ref="C40:H40"/>
    <mergeCell ref="F37:H37"/>
    <mergeCell ref="A39:B39"/>
    <mergeCell ref="A79:B79"/>
    <mergeCell ref="A80:B80"/>
    <mergeCell ref="E46:H46"/>
    <mergeCell ref="E47:H47"/>
    <mergeCell ref="G75:H84"/>
    <mergeCell ref="A83:B83"/>
    <mergeCell ref="A84:B84"/>
    <mergeCell ref="D65:H65"/>
    <mergeCell ref="A76:B76"/>
    <mergeCell ref="A38:H38"/>
    <mergeCell ref="A37:B37"/>
    <mergeCell ref="C37:E37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22:B22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7:B17"/>
    <mergeCell ref="A13:D13"/>
    <mergeCell ref="E13:H13"/>
    <mergeCell ref="A10:D10"/>
    <mergeCell ref="E10:H10"/>
    <mergeCell ref="A16:B16"/>
    <mergeCell ref="C16:H16"/>
    <mergeCell ref="C17:H17"/>
    <mergeCell ref="A484:H487"/>
    <mergeCell ref="A483:B483"/>
    <mergeCell ref="E483:F483"/>
    <mergeCell ref="C483:D483"/>
    <mergeCell ref="G483:H483"/>
    <mergeCell ref="A97:E97"/>
    <mergeCell ref="F97:H97"/>
    <mergeCell ref="A98:E98"/>
    <mergeCell ref="F98:H98"/>
    <mergeCell ref="A101:B101"/>
    <mergeCell ref="A479:H479"/>
    <mergeCell ref="A99:H99"/>
    <mergeCell ref="A482:H482"/>
    <mergeCell ref="A480:H480"/>
    <mergeCell ref="B106:B107"/>
    <mergeCell ref="G134:H134"/>
    <mergeCell ref="G148:H148"/>
    <mergeCell ref="G149:H149"/>
    <mergeCell ref="G150:H150"/>
    <mergeCell ref="B473:H473"/>
    <mergeCell ref="B470:H470"/>
    <mergeCell ref="G119:H119"/>
    <mergeCell ref="A476:H476"/>
    <mergeCell ref="A477:H477"/>
    <mergeCell ref="B474:H474"/>
    <mergeCell ref="B471:H471"/>
    <mergeCell ref="B459:H459"/>
    <mergeCell ref="G130:H130"/>
    <mergeCell ref="G129:H129"/>
    <mergeCell ref="G132:H132"/>
    <mergeCell ref="G131:H131"/>
    <mergeCell ref="B458:H458"/>
    <mergeCell ref="B469:H469"/>
    <mergeCell ref="G153:H153"/>
    <mergeCell ref="G154:H154"/>
    <mergeCell ref="G155:H155"/>
    <mergeCell ref="G156:H156"/>
    <mergeCell ref="G157:H15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11:H211"/>
    <mergeCell ref="A18:B18"/>
    <mergeCell ref="C18:H18"/>
    <mergeCell ref="E43:H43"/>
    <mergeCell ref="A43:D43"/>
    <mergeCell ref="A50:B50"/>
    <mergeCell ref="C50:E50"/>
    <mergeCell ref="G50:H50"/>
    <mergeCell ref="A23:D24"/>
    <mergeCell ref="E23:H24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C22:D22"/>
    <mergeCell ref="A481:H481"/>
    <mergeCell ref="A478:H478"/>
    <mergeCell ref="G126:H126"/>
    <mergeCell ref="A100:B100"/>
    <mergeCell ref="D106:D107"/>
    <mergeCell ref="E106:E107"/>
    <mergeCell ref="G106:H107"/>
    <mergeCell ref="F86:H86"/>
    <mergeCell ref="G147:H147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7:H187"/>
    <mergeCell ref="G188:H188"/>
    <mergeCell ref="G114:H114"/>
    <mergeCell ref="G162:H162"/>
    <mergeCell ref="G185:H185"/>
    <mergeCell ref="G186:H186"/>
    <mergeCell ref="G189:H189"/>
    <mergeCell ref="L157:M157"/>
    <mergeCell ref="G159:H159"/>
    <mergeCell ref="L158:M158"/>
    <mergeCell ref="G160:H160"/>
    <mergeCell ref="L159:M159"/>
    <mergeCell ref="G137:H137"/>
    <mergeCell ref="G138:H138"/>
    <mergeCell ref="G146:H146"/>
    <mergeCell ref="L156:M156"/>
    <mergeCell ref="L180:M180"/>
    <mergeCell ref="G182:H182"/>
    <mergeCell ref="L181:M181"/>
    <mergeCell ref="G183:H183"/>
    <mergeCell ref="L182:M182"/>
    <mergeCell ref="G184:H184"/>
    <mergeCell ref="L183:M18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L204:M204"/>
    <mergeCell ref="G206:H206"/>
    <mergeCell ref="L205:M205"/>
    <mergeCell ref="G207:H207"/>
    <mergeCell ref="L206:M206"/>
    <mergeCell ref="G208:H208"/>
    <mergeCell ref="L207:M207"/>
    <mergeCell ref="G209:H209"/>
    <mergeCell ref="G210:H210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L228:M228"/>
    <mergeCell ref="G230:H230"/>
    <mergeCell ref="L229:M229"/>
    <mergeCell ref="G231:H231"/>
    <mergeCell ref="L230:M230"/>
    <mergeCell ref="G232:H232"/>
    <mergeCell ref="L231:M231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L252:M252"/>
    <mergeCell ref="G254:H254"/>
    <mergeCell ref="L253:M253"/>
    <mergeCell ref="G255:H255"/>
    <mergeCell ref="L254:M254"/>
    <mergeCell ref="G256:H256"/>
    <mergeCell ref="L255:M255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G266:H266"/>
    <mergeCell ref="G272:H272"/>
    <mergeCell ref="G273:H273"/>
    <mergeCell ref="G274:H274"/>
    <mergeCell ref="F457:H457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C464:E464"/>
    <mergeCell ref="F464:H464"/>
    <mergeCell ref="C465:E465"/>
    <mergeCell ref="F465:H465"/>
    <mergeCell ref="C463:E463"/>
    <mergeCell ref="F463:H463"/>
    <mergeCell ref="B475:H475"/>
    <mergeCell ref="B472:H472"/>
    <mergeCell ref="I10:L10"/>
    <mergeCell ref="C461:E461"/>
    <mergeCell ref="F461:H461"/>
    <mergeCell ref="A55:B55"/>
    <mergeCell ref="C55:E55"/>
    <mergeCell ref="G55:H55"/>
    <mergeCell ref="C457:E457"/>
    <mergeCell ref="C456:E456"/>
    <mergeCell ref="F456:H456"/>
    <mergeCell ref="B454:H454"/>
    <mergeCell ref="B455:H455"/>
    <mergeCell ref="G267:H267"/>
    <mergeCell ref="G268:H268"/>
    <mergeCell ref="G269:H269"/>
    <mergeCell ref="G270:H270"/>
    <mergeCell ref="G271:H271"/>
  </mergeCell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87" max="16383" man="1"/>
    <brk id="527" max="16383" man="1"/>
    <brk id="5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E4" sqref="E4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3"/>
  <sheetViews>
    <sheetView topLeftCell="A10" zoomScale="85" zoomScaleNormal="85" workbookViewId="0">
      <selection activeCell="L17" sqref="L17"/>
    </sheetView>
  </sheetViews>
  <sheetFormatPr defaultColWidth="8.81640625" defaultRowHeight="14.5" x14ac:dyDescent="0.35"/>
  <cols>
    <col min="1" max="1" width="8.81640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81640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77" t="s">
        <v>96</v>
      </c>
      <c r="C3" s="177"/>
      <c r="D3" s="177"/>
      <c r="E3" s="177"/>
      <c r="F3" s="177"/>
      <c r="G3" s="177"/>
      <c r="H3" s="177"/>
    </row>
    <row r="4" spans="1:9" x14ac:dyDescent="0.35">
      <c r="A4" s="3"/>
      <c r="B4" s="4" t="s">
        <v>97</v>
      </c>
      <c r="C4" s="4" t="s">
        <v>98</v>
      </c>
      <c r="D4" s="4" t="s">
        <v>59</v>
      </c>
      <c r="E4" s="4" t="s">
        <v>99</v>
      </c>
      <c r="F4" s="4" t="s">
        <v>105</v>
      </c>
      <c r="G4" s="4" t="s">
        <v>106</v>
      </c>
      <c r="H4" s="4" t="s">
        <v>100</v>
      </c>
    </row>
    <row r="5" spans="1:9" ht="15" customHeight="1" x14ac:dyDescent="0.35">
      <c r="A5" s="3"/>
      <c r="B5" s="6" t="s">
        <v>101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101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101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101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101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102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102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103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104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 t="s">
        <v>160</v>
      </c>
      <c r="C16" s="1" t="s">
        <v>163</v>
      </c>
      <c r="D16" s="1" t="s">
        <v>164</v>
      </c>
      <c r="E16" s="1" t="s">
        <v>165</v>
      </c>
    </row>
    <row r="17" spans="2:5" x14ac:dyDescent="0.35">
      <c r="B17" s="2">
        <v>155</v>
      </c>
      <c r="C17" s="2">
        <v>1119</v>
      </c>
      <c r="D17" s="2">
        <v>744907</v>
      </c>
      <c r="E17" s="2">
        <f>D17/C17</f>
        <v>665.68990169794461</v>
      </c>
    </row>
    <row r="18" spans="2:5" x14ac:dyDescent="0.35">
      <c r="B18" s="51" t="s">
        <v>166</v>
      </c>
      <c r="C18" s="2">
        <v>2099</v>
      </c>
      <c r="D18" s="2">
        <v>1089594</v>
      </c>
      <c r="E18" s="2">
        <f>D18/C18</f>
        <v>519.1014768937589</v>
      </c>
    </row>
    <row r="19" spans="2:5" x14ac:dyDescent="0.35">
      <c r="B19" s="2" t="s">
        <v>167</v>
      </c>
      <c r="C19" s="2">
        <v>5005</v>
      </c>
      <c r="D19" s="2">
        <v>2823100</v>
      </c>
      <c r="E19" s="2">
        <f>D19/C19</f>
        <v>564.05594405594411</v>
      </c>
    </row>
    <row r="20" spans="2:5" x14ac:dyDescent="0.35">
      <c r="B20" s="2">
        <v>147</v>
      </c>
      <c r="C20" s="2">
        <v>1259</v>
      </c>
      <c r="D20" s="2">
        <v>738583</v>
      </c>
      <c r="E20" s="2">
        <f>D20/C20</f>
        <v>586.64257347100875</v>
      </c>
    </row>
    <row r="21" spans="2:5" x14ac:dyDescent="0.35">
      <c r="B21" s="2">
        <v>145</v>
      </c>
      <c r="C21" s="2">
        <v>797</v>
      </c>
      <c r="D21" s="2">
        <v>605380</v>
      </c>
      <c r="E21" s="2">
        <f>D21/C21</f>
        <v>759.57340025094106</v>
      </c>
    </row>
    <row r="23" spans="2:5" x14ac:dyDescent="0.35">
      <c r="C23" s="2" t="s">
        <v>103</v>
      </c>
      <c r="D23" s="2">
        <f>D17+D18+D19+D20+D21</f>
        <v>6001564</v>
      </c>
      <c r="E23" s="2">
        <f>AVERAGE(E17:E21)</f>
        <v>619.01265927391955</v>
      </c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7:K412"/>
  <sheetViews>
    <sheetView topLeftCell="A32" zoomScale="70" zoomScaleNormal="70" workbookViewId="0">
      <selection activeCell="K34" sqref="K34"/>
    </sheetView>
  </sheetViews>
  <sheetFormatPr defaultRowHeight="14.5" x14ac:dyDescent="0.35"/>
  <sheetData>
    <row r="7" spans="6:6" x14ac:dyDescent="0.35">
      <c r="F7" t="s">
        <v>160</v>
      </c>
    </row>
    <row r="8" spans="6:6" x14ac:dyDescent="0.35">
      <c r="F8" t="s">
        <v>363</v>
      </c>
    </row>
    <row r="9" spans="6:6" x14ac:dyDescent="0.35">
      <c r="F9" t="s">
        <v>364</v>
      </c>
    </row>
    <row r="10" spans="6:6" x14ac:dyDescent="0.35">
      <c r="F10" t="s">
        <v>364</v>
      </c>
    </row>
    <row r="11" spans="6:6" x14ac:dyDescent="0.35">
      <c r="F11" t="s">
        <v>364</v>
      </c>
    </row>
    <row r="12" spans="6:6" x14ac:dyDescent="0.35">
      <c r="F12" t="s">
        <v>365</v>
      </c>
    </row>
    <row r="13" spans="6:6" x14ac:dyDescent="0.35">
      <c r="F13" t="s">
        <v>160</v>
      </c>
    </row>
    <row r="14" spans="6:6" x14ac:dyDescent="0.35">
      <c r="F14" t="s">
        <v>160</v>
      </c>
    </row>
    <row r="15" spans="6:6" x14ac:dyDescent="0.35">
      <c r="F15" t="s">
        <v>160</v>
      </c>
    </row>
    <row r="16" spans="6:6" x14ac:dyDescent="0.35">
      <c r="F16" t="s">
        <v>363</v>
      </c>
    </row>
    <row r="17" spans="6:6" x14ac:dyDescent="0.35">
      <c r="F17" t="s">
        <v>363</v>
      </c>
    </row>
    <row r="18" spans="6:6" x14ac:dyDescent="0.35">
      <c r="F18" t="s">
        <v>363</v>
      </c>
    </row>
    <row r="19" spans="6:6" x14ac:dyDescent="0.35">
      <c r="F19">
        <v>1</v>
      </c>
    </row>
    <row r="20" spans="6:6" x14ac:dyDescent="0.35">
      <c r="F20" t="s">
        <v>231</v>
      </c>
    </row>
    <row r="21" spans="6:6" x14ac:dyDescent="0.35">
      <c r="F21">
        <v>296.10000000000002</v>
      </c>
    </row>
    <row r="22" spans="6:6" x14ac:dyDescent="0.35">
      <c r="F22">
        <v>44</v>
      </c>
    </row>
    <row r="23" spans="6:6" x14ac:dyDescent="0.35">
      <c r="F23" t="s">
        <v>274</v>
      </c>
    </row>
    <row r="24" spans="6:6" x14ac:dyDescent="0.35">
      <c r="F24">
        <v>201.57</v>
      </c>
    </row>
    <row r="25" spans="6:6" x14ac:dyDescent="0.35">
      <c r="F25">
        <v>87</v>
      </c>
    </row>
    <row r="26" spans="6:6" x14ac:dyDescent="0.35">
      <c r="F26" t="s">
        <v>205</v>
      </c>
    </row>
    <row r="27" spans="6:6" x14ac:dyDescent="0.35">
      <c r="F27">
        <v>405.08</v>
      </c>
    </row>
    <row r="28" spans="6:6" x14ac:dyDescent="0.35">
      <c r="F28">
        <v>130</v>
      </c>
    </row>
    <row r="29" spans="6:6" x14ac:dyDescent="0.35">
      <c r="F29" t="s">
        <v>326</v>
      </c>
    </row>
    <row r="30" spans="6:6" x14ac:dyDescent="0.35">
      <c r="F30">
        <v>318.3</v>
      </c>
    </row>
    <row r="31" spans="6:6" x14ac:dyDescent="0.35">
      <c r="F31">
        <v>2</v>
      </c>
    </row>
    <row r="32" spans="6:6" x14ac:dyDescent="0.35">
      <c r="F32" t="s">
        <v>232</v>
      </c>
    </row>
    <row r="33" spans="6:11" x14ac:dyDescent="0.35">
      <c r="F33">
        <v>285.02</v>
      </c>
    </row>
    <row r="34" spans="6:11" ht="17.5" x14ac:dyDescent="0.35">
      <c r="F34">
        <v>45</v>
      </c>
      <c r="K34" s="58"/>
    </row>
    <row r="35" spans="6:11" x14ac:dyDescent="0.35">
      <c r="F35" t="s">
        <v>275</v>
      </c>
    </row>
    <row r="36" spans="6:11" x14ac:dyDescent="0.35">
      <c r="F36">
        <v>247.68</v>
      </c>
    </row>
    <row r="37" spans="6:11" x14ac:dyDescent="0.35">
      <c r="F37">
        <v>88</v>
      </c>
    </row>
    <row r="38" spans="6:11" x14ac:dyDescent="0.35">
      <c r="F38" t="s">
        <v>206</v>
      </c>
    </row>
    <row r="39" spans="6:11" x14ac:dyDescent="0.35">
      <c r="F39">
        <v>251.62</v>
      </c>
    </row>
    <row r="40" spans="6:11" x14ac:dyDescent="0.35">
      <c r="F40">
        <v>131</v>
      </c>
    </row>
    <row r="41" spans="6:11" x14ac:dyDescent="0.35">
      <c r="F41" t="s">
        <v>327</v>
      </c>
    </row>
    <row r="42" spans="6:11" x14ac:dyDescent="0.35">
      <c r="F42">
        <v>300</v>
      </c>
    </row>
    <row r="43" spans="6:11" x14ac:dyDescent="0.35">
      <c r="F43">
        <v>3</v>
      </c>
    </row>
    <row r="44" spans="6:11" x14ac:dyDescent="0.35">
      <c r="F44" t="s">
        <v>233</v>
      </c>
    </row>
    <row r="45" spans="6:11" x14ac:dyDescent="0.35">
      <c r="F45">
        <v>308.27</v>
      </c>
    </row>
    <row r="46" spans="6:11" x14ac:dyDescent="0.35">
      <c r="F46">
        <v>46</v>
      </c>
    </row>
    <row r="47" spans="6:11" x14ac:dyDescent="0.35">
      <c r="F47" t="s">
        <v>276</v>
      </c>
    </row>
    <row r="48" spans="6:11" x14ac:dyDescent="0.35">
      <c r="F48">
        <v>230.89</v>
      </c>
    </row>
    <row r="49" spans="6:6" x14ac:dyDescent="0.35">
      <c r="F49">
        <v>89</v>
      </c>
    </row>
    <row r="50" spans="6:6" x14ac:dyDescent="0.35">
      <c r="F50" t="s">
        <v>207</v>
      </c>
    </row>
    <row r="51" spans="6:6" x14ac:dyDescent="0.35">
      <c r="F51">
        <v>281</v>
      </c>
    </row>
    <row r="52" spans="6:6" x14ac:dyDescent="0.35">
      <c r="F52">
        <v>132</v>
      </c>
    </row>
    <row r="53" spans="6:6" x14ac:dyDescent="0.35">
      <c r="F53" t="s">
        <v>328</v>
      </c>
    </row>
    <row r="54" spans="6:6" x14ac:dyDescent="0.35">
      <c r="F54">
        <v>292.27</v>
      </c>
    </row>
    <row r="55" spans="6:6" x14ac:dyDescent="0.35">
      <c r="F55">
        <v>4</v>
      </c>
    </row>
    <row r="56" spans="6:6" x14ac:dyDescent="0.35">
      <c r="F56" t="s">
        <v>234</v>
      </c>
    </row>
    <row r="57" spans="6:6" x14ac:dyDescent="0.35">
      <c r="F57">
        <v>325.49</v>
      </c>
    </row>
    <row r="58" spans="6:6" x14ac:dyDescent="0.35">
      <c r="F58">
        <v>47</v>
      </c>
    </row>
    <row r="59" spans="6:6" x14ac:dyDescent="0.35">
      <c r="F59" t="s">
        <v>277</v>
      </c>
    </row>
    <row r="60" spans="6:6" x14ac:dyDescent="0.35">
      <c r="F60">
        <v>205.81</v>
      </c>
    </row>
    <row r="61" spans="6:6" x14ac:dyDescent="0.35">
      <c r="F61">
        <v>90</v>
      </c>
    </row>
    <row r="62" spans="6:6" x14ac:dyDescent="0.35">
      <c r="F62" t="s">
        <v>208</v>
      </c>
    </row>
    <row r="63" spans="6:6" x14ac:dyDescent="0.35">
      <c r="F63">
        <v>292.99</v>
      </c>
    </row>
    <row r="64" spans="6:6" x14ac:dyDescent="0.35">
      <c r="F64">
        <v>133</v>
      </c>
    </row>
    <row r="65" spans="6:6" x14ac:dyDescent="0.35">
      <c r="F65" t="s">
        <v>329</v>
      </c>
    </row>
    <row r="66" spans="6:6" x14ac:dyDescent="0.35">
      <c r="F66">
        <v>292.27</v>
      </c>
    </row>
    <row r="67" spans="6:6" x14ac:dyDescent="0.35">
      <c r="F67">
        <v>5</v>
      </c>
    </row>
    <row r="68" spans="6:6" x14ac:dyDescent="0.35">
      <c r="F68" t="s">
        <v>235</v>
      </c>
    </row>
    <row r="69" spans="6:6" x14ac:dyDescent="0.35">
      <c r="F69">
        <v>325.49</v>
      </c>
    </row>
    <row r="70" spans="6:6" x14ac:dyDescent="0.35">
      <c r="F70">
        <v>48</v>
      </c>
    </row>
    <row r="71" spans="6:6" x14ac:dyDescent="0.35">
      <c r="F71" t="s">
        <v>278</v>
      </c>
    </row>
    <row r="72" spans="6:6" x14ac:dyDescent="0.35">
      <c r="F72">
        <v>205.62</v>
      </c>
    </row>
    <row r="73" spans="6:6" x14ac:dyDescent="0.35">
      <c r="F73">
        <v>91</v>
      </c>
    </row>
    <row r="74" spans="6:6" x14ac:dyDescent="0.35">
      <c r="F74" t="s">
        <v>209</v>
      </c>
    </row>
    <row r="75" spans="6:6" x14ac:dyDescent="0.35">
      <c r="F75">
        <v>257.25</v>
      </c>
    </row>
    <row r="76" spans="6:6" x14ac:dyDescent="0.35">
      <c r="F76">
        <v>134</v>
      </c>
    </row>
    <row r="77" spans="6:6" x14ac:dyDescent="0.35">
      <c r="F77" t="s">
        <v>330</v>
      </c>
    </row>
    <row r="78" spans="6:6" x14ac:dyDescent="0.35">
      <c r="F78">
        <v>300.2</v>
      </c>
    </row>
    <row r="79" spans="6:6" x14ac:dyDescent="0.35">
      <c r="F79">
        <v>6</v>
      </c>
    </row>
    <row r="80" spans="6:6" x14ac:dyDescent="0.35">
      <c r="F80" t="s">
        <v>236</v>
      </c>
    </row>
    <row r="81" spans="6:6" x14ac:dyDescent="0.35">
      <c r="F81">
        <v>319</v>
      </c>
    </row>
    <row r="82" spans="6:6" x14ac:dyDescent="0.35">
      <c r="F82" t="s">
        <v>366</v>
      </c>
    </row>
    <row r="83" spans="6:6" x14ac:dyDescent="0.35">
      <c r="F83">
        <v>205.51</v>
      </c>
    </row>
    <row r="84" spans="6:6" x14ac:dyDescent="0.35">
      <c r="F84">
        <v>92</v>
      </c>
    </row>
    <row r="85" spans="6:6" x14ac:dyDescent="0.35">
      <c r="F85" t="s">
        <v>210</v>
      </c>
    </row>
    <row r="86" spans="6:6" x14ac:dyDescent="0.35">
      <c r="F86">
        <v>289.36</v>
      </c>
    </row>
    <row r="87" spans="6:6" x14ac:dyDescent="0.35">
      <c r="F87">
        <v>135</v>
      </c>
    </row>
    <row r="88" spans="6:6" x14ac:dyDescent="0.35">
      <c r="F88" t="s">
        <v>331</v>
      </c>
    </row>
    <row r="89" spans="6:6" x14ac:dyDescent="0.35">
      <c r="F89">
        <v>325.13</v>
      </c>
    </row>
    <row r="90" spans="6:6" x14ac:dyDescent="0.35">
      <c r="F90">
        <v>7</v>
      </c>
    </row>
    <row r="91" spans="6:6" x14ac:dyDescent="0.35">
      <c r="F91" t="s">
        <v>237</v>
      </c>
    </row>
    <row r="92" spans="6:6" x14ac:dyDescent="0.35">
      <c r="F92">
        <v>249.38</v>
      </c>
    </row>
    <row r="93" spans="6:6" x14ac:dyDescent="0.35">
      <c r="F93">
        <v>8</v>
      </c>
    </row>
    <row r="94" spans="6:6" x14ac:dyDescent="0.35">
      <c r="F94" t="s">
        <v>238</v>
      </c>
    </row>
    <row r="95" spans="6:6" x14ac:dyDescent="0.35">
      <c r="F95">
        <v>274.7</v>
      </c>
    </row>
    <row r="96" spans="6:6" x14ac:dyDescent="0.35">
      <c r="F96" t="s">
        <v>367</v>
      </c>
    </row>
    <row r="97" spans="6:6" x14ac:dyDescent="0.35">
      <c r="F97" t="s">
        <v>281</v>
      </c>
    </row>
    <row r="98" spans="6:6" x14ac:dyDescent="0.35">
      <c r="F98">
        <v>196.02</v>
      </c>
    </row>
    <row r="99" spans="6:6" x14ac:dyDescent="0.35">
      <c r="F99">
        <v>93</v>
      </c>
    </row>
    <row r="100" spans="6:6" x14ac:dyDescent="0.35">
      <c r="F100" t="s">
        <v>211</v>
      </c>
    </row>
    <row r="101" spans="6:6" x14ac:dyDescent="0.35">
      <c r="F101">
        <v>219.36</v>
      </c>
    </row>
    <row r="102" spans="6:6" x14ac:dyDescent="0.35">
      <c r="F102">
        <v>136</v>
      </c>
    </row>
    <row r="103" spans="6:6" x14ac:dyDescent="0.35">
      <c r="F103" t="s">
        <v>332</v>
      </c>
    </row>
    <row r="104" spans="6:6" x14ac:dyDescent="0.35">
      <c r="F104">
        <v>296.33999999999997</v>
      </c>
    </row>
    <row r="105" spans="6:6" x14ac:dyDescent="0.35">
      <c r="F105">
        <v>9</v>
      </c>
    </row>
    <row r="106" spans="6:6" x14ac:dyDescent="0.35">
      <c r="F106" t="s">
        <v>239</v>
      </c>
    </row>
    <row r="107" spans="6:6" x14ac:dyDescent="0.35">
      <c r="F107">
        <v>256.95999999999998</v>
      </c>
    </row>
    <row r="108" spans="6:6" x14ac:dyDescent="0.35">
      <c r="F108">
        <v>51</v>
      </c>
    </row>
    <row r="109" spans="6:6" x14ac:dyDescent="0.35">
      <c r="F109">
        <v>52</v>
      </c>
    </row>
    <row r="110" spans="6:6" x14ac:dyDescent="0.35">
      <c r="F110" t="s">
        <v>282</v>
      </c>
    </row>
    <row r="111" spans="6:6" x14ac:dyDescent="0.35">
      <c r="F111">
        <v>280.01</v>
      </c>
    </row>
    <row r="112" spans="6:6" x14ac:dyDescent="0.35">
      <c r="F112">
        <v>94</v>
      </c>
    </row>
    <row r="113" spans="6:6" x14ac:dyDescent="0.35">
      <c r="F113" t="s">
        <v>212</v>
      </c>
    </row>
    <row r="114" spans="6:6" x14ac:dyDescent="0.35">
      <c r="F114">
        <v>240</v>
      </c>
    </row>
    <row r="115" spans="6:6" x14ac:dyDescent="0.35">
      <c r="F115">
        <v>137</v>
      </c>
    </row>
    <row r="116" spans="6:6" x14ac:dyDescent="0.35">
      <c r="F116" t="s">
        <v>333</v>
      </c>
    </row>
    <row r="117" spans="6:6" x14ac:dyDescent="0.35">
      <c r="F117">
        <v>300.3</v>
      </c>
    </row>
    <row r="118" spans="6:6" x14ac:dyDescent="0.35">
      <c r="F118">
        <v>214.97</v>
      </c>
    </row>
    <row r="119" spans="6:6" x14ac:dyDescent="0.35">
      <c r="F119">
        <v>95</v>
      </c>
    </row>
    <row r="120" spans="6:6" x14ac:dyDescent="0.35">
      <c r="F120" t="s">
        <v>213</v>
      </c>
    </row>
    <row r="121" spans="6:6" x14ac:dyDescent="0.35">
      <c r="F121">
        <v>240</v>
      </c>
    </row>
    <row r="122" spans="6:6" x14ac:dyDescent="0.35">
      <c r="F122">
        <v>138</v>
      </c>
    </row>
    <row r="123" spans="6:6" x14ac:dyDescent="0.35">
      <c r="F123" t="s">
        <v>334</v>
      </c>
    </row>
    <row r="124" spans="6:6" x14ac:dyDescent="0.35">
      <c r="F124">
        <v>300.5</v>
      </c>
    </row>
    <row r="125" spans="6:6" x14ac:dyDescent="0.35">
      <c r="F125">
        <v>10</v>
      </c>
    </row>
    <row r="126" spans="6:6" x14ac:dyDescent="0.35">
      <c r="F126" t="s">
        <v>240</v>
      </c>
    </row>
    <row r="127" spans="6:6" x14ac:dyDescent="0.35">
      <c r="F127">
        <v>227.04</v>
      </c>
    </row>
    <row r="128" spans="6:6" x14ac:dyDescent="0.35">
      <c r="F128">
        <v>53</v>
      </c>
    </row>
    <row r="129" spans="6:6" x14ac:dyDescent="0.35">
      <c r="F129" t="s">
        <v>283</v>
      </c>
    </row>
    <row r="130" spans="6:6" x14ac:dyDescent="0.35">
      <c r="F130">
        <v>209.16</v>
      </c>
    </row>
    <row r="131" spans="6:6" x14ac:dyDescent="0.35">
      <c r="F131">
        <v>96</v>
      </c>
    </row>
    <row r="132" spans="6:6" x14ac:dyDescent="0.35">
      <c r="F132" t="s">
        <v>214</v>
      </c>
    </row>
    <row r="133" spans="6:6" x14ac:dyDescent="0.35">
      <c r="F133">
        <v>240</v>
      </c>
    </row>
    <row r="134" spans="6:6" x14ac:dyDescent="0.35">
      <c r="F134">
        <v>139</v>
      </c>
    </row>
    <row r="135" spans="6:6" x14ac:dyDescent="0.35">
      <c r="F135" t="s">
        <v>335</v>
      </c>
    </row>
    <row r="136" spans="6:6" x14ac:dyDescent="0.35">
      <c r="F136">
        <v>293.64</v>
      </c>
    </row>
    <row r="137" spans="6:6" x14ac:dyDescent="0.35">
      <c r="F137">
        <v>11</v>
      </c>
    </row>
    <row r="138" spans="6:6" x14ac:dyDescent="0.35">
      <c r="F138" t="s">
        <v>241</v>
      </c>
    </row>
    <row r="139" spans="6:6" x14ac:dyDescent="0.35">
      <c r="F139">
        <v>250.25</v>
      </c>
    </row>
    <row r="140" spans="6:6" x14ac:dyDescent="0.35">
      <c r="F140">
        <v>54</v>
      </c>
    </row>
    <row r="141" spans="6:6" x14ac:dyDescent="0.35">
      <c r="F141" t="s">
        <v>284</v>
      </c>
    </row>
    <row r="142" spans="6:6" x14ac:dyDescent="0.35">
      <c r="F142">
        <v>242.78</v>
      </c>
    </row>
    <row r="143" spans="6:6" x14ac:dyDescent="0.35">
      <c r="F143">
        <v>97</v>
      </c>
    </row>
    <row r="144" spans="6:6" x14ac:dyDescent="0.35">
      <c r="F144" t="s">
        <v>215</v>
      </c>
    </row>
    <row r="145" spans="6:6" x14ac:dyDescent="0.35">
      <c r="F145">
        <v>265.64999999999998</v>
      </c>
    </row>
    <row r="146" spans="6:6" x14ac:dyDescent="0.35">
      <c r="F146">
        <v>140</v>
      </c>
    </row>
    <row r="147" spans="6:6" x14ac:dyDescent="0.35">
      <c r="F147" t="s">
        <v>336</v>
      </c>
    </row>
    <row r="148" spans="6:6" x14ac:dyDescent="0.35">
      <c r="F148">
        <v>289.18</v>
      </c>
    </row>
    <row r="149" spans="6:6" x14ac:dyDescent="0.35">
      <c r="F149">
        <v>12</v>
      </c>
    </row>
    <row r="150" spans="6:6" x14ac:dyDescent="0.35">
      <c r="F150" t="s">
        <v>242</v>
      </c>
    </row>
    <row r="151" spans="6:6" x14ac:dyDescent="0.35">
      <c r="F151">
        <v>267.73</v>
      </c>
    </row>
    <row r="152" spans="6:6" x14ac:dyDescent="0.35">
      <c r="F152">
        <v>55</v>
      </c>
    </row>
    <row r="153" spans="6:6" x14ac:dyDescent="0.35">
      <c r="F153" t="s">
        <v>285</v>
      </c>
    </row>
    <row r="154" spans="6:6" x14ac:dyDescent="0.35">
      <c r="F154">
        <v>429.43</v>
      </c>
    </row>
    <row r="155" spans="6:6" x14ac:dyDescent="0.35">
      <c r="F155">
        <v>98</v>
      </c>
    </row>
    <row r="156" spans="6:6" x14ac:dyDescent="0.35">
      <c r="F156" t="s">
        <v>216</v>
      </c>
    </row>
    <row r="157" spans="6:6" x14ac:dyDescent="0.35">
      <c r="F157">
        <v>265.64999999999998</v>
      </c>
    </row>
    <row r="158" spans="6:6" x14ac:dyDescent="0.35">
      <c r="F158">
        <v>141</v>
      </c>
    </row>
    <row r="159" spans="6:6" x14ac:dyDescent="0.35">
      <c r="F159" t="s">
        <v>337</v>
      </c>
    </row>
    <row r="160" spans="6:6" x14ac:dyDescent="0.35">
      <c r="F160">
        <v>300</v>
      </c>
    </row>
    <row r="161" spans="6:6" x14ac:dyDescent="0.35">
      <c r="F161">
        <v>13</v>
      </c>
    </row>
    <row r="162" spans="6:6" x14ac:dyDescent="0.35">
      <c r="F162" t="s">
        <v>243</v>
      </c>
    </row>
    <row r="163" spans="6:6" x14ac:dyDescent="0.35">
      <c r="F163">
        <v>264.68</v>
      </c>
    </row>
    <row r="164" spans="6:6" x14ac:dyDescent="0.35">
      <c r="F164">
        <v>56</v>
      </c>
    </row>
    <row r="165" spans="6:6" x14ac:dyDescent="0.35">
      <c r="F165" t="s">
        <v>286</v>
      </c>
    </row>
    <row r="166" spans="6:6" x14ac:dyDescent="0.35">
      <c r="F166">
        <v>238</v>
      </c>
    </row>
    <row r="167" spans="6:6" x14ac:dyDescent="0.35">
      <c r="F167">
        <v>99</v>
      </c>
    </row>
    <row r="168" spans="6:6" x14ac:dyDescent="0.35">
      <c r="F168" t="s">
        <v>217</v>
      </c>
    </row>
    <row r="169" spans="6:6" x14ac:dyDescent="0.35">
      <c r="F169">
        <v>240</v>
      </c>
    </row>
    <row r="170" spans="6:6" x14ac:dyDescent="0.35">
      <c r="F170">
        <v>142</v>
      </c>
    </row>
    <row r="171" spans="6:6" x14ac:dyDescent="0.35">
      <c r="F171" t="s">
        <v>338</v>
      </c>
    </row>
    <row r="172" spans="6:6" x14ac:dyDescent="0.35">
      <c r="F172">
        <v>300</v>
      </c>
    </row>
    <row r="173" spans="6:6" x14ac:dyDescent="0.35">
      <c r="F173">
        <v>14</v>
      </c>
    </row>
    <row r="174" spans="6:6" x14ac:dyDescent="0.35">
      <c r="F174" t="s">
        <v>244</v>
      </c>
    </row>
    <row r="175" spans="6:6" x14ac:dyDescent="0.35">
      <c r="F175">
        <v>240</v>
      </c>
    </row>
    <row r="176" spans="6:6" x14ac:dyDescent="0.35">
      <c r="F176">
        <v>57</v>
      </c>
    </row>
    <row r="177" spans="6:6" x14ac:dyDescent="0.35">
      <c r="F177" t="s">
        <v>287</v>
      </c>
    </row>
    <row r="178" spans="6:6" x14ac:dyDescent="0.35">
      <c r="F178">
        <v>239.88</v>
      </c>
    </row>
    <row r="179" spans="6:6" x14ac:dyDescent="0.35">
      <c r="F179">
        <v>100</v>
      </c>
    </row>
    <row r="180" spans="6:6" x14ac:dyDescent="0.35">
      <c r="F180" t="s">
        <v>218</v>
      </c>
    </row>
    <row r="181" spans="6:6" x14ac:dyDescent="0.35">
      <c r="F181">
        <v>240</v>
      </c>
    </row>
    <row r="182" spans="6:6" x14ac:dyDescent="0.35">
      <c r="F182">
        <v>143</v>
      </c>
    </row>
    <row r="183" spans="6:6" x14ac:dyDescent="0.35">
      <c r="F183" t="s">
        <v>339</v>
      </c>
    </row>
    <row r="184" spans="6:6" x14ac:dyDescent="0.35">
      <c r="F184">
        <v>299.64999999999998</v>
      </c>
    </row>
    <row r="185" spans="6:6" x14ac:dyDescent="0.35">
      <c r="F185">
        <v>15</v>
      </c>
    </row>
    <row r="186" spans="6:6" x14ac:dyDescent="0.35">
      <c r="F186" t="s">
        <v>245</v>
      </c>
    </row>
    <row r="187" spans="6:6" x14ac:dyDescent="0.35">
      <c r="F187">
        <v>240</v>
      </c>
    </row>
    <row r="188" spans="6:6" x14ac:dyDescent="0.35">
      <c r="F188">
        <v>58</v>
      </c>
    </row>
    <row r="189" spans="6:6" x14ac:dyDescent="0.35">
      <c r="F189" t="s">
        <v>288</v>
      </c>
    </row>
    <row r="190" spans="6:6" x14ac:dyDescent="0.35">
      <c r="F190">
        <v>250.02</v>
      </c>
    </row>
    <row r="191" spans="6:6" x14ac:dyDescent="0.35">
      <c r="F191">
        <v>101</v>
      </c>
    </row>
    <row r="192" spans="6:6" x14ac:dyDescent="0.35">
      <c r="F192" t="s">
        <v>219</v>
      </c>
    </row>
    <row r="193" spans="6:6" x14ac:dyDescent="0.35">
      <c r="F193">
        <v>240</v>
      </c>
    </row>
    <row r="194" spans="6:6" x14ac:dyDescent="0.35">
      <c r="F194">
        <v>144</v>
      </c>
    </row>
    <row r="195" spans="6:6" x14ac:dyDescent="0.35">
      <c r="F195" t="s">
        <v>340</v>
      </c>
    </row>
    <row r="196" spans="6:6" x14ac:dyDescent="0.35">
      <c r="F196">
        <v>320.3</v>
      </c>
    </row>
    <row r="197" spans="6:6" x14ac:dyDescent="0.35">
      <c r="F197">
        <v>16</v>
      </c>
    </row>
    <row r="198" spans="6:6" x14ac:dyDescent="0.35">
      <c r="F198" t="s">
        <v>246</v>
      </c>
    </row>
    <row r="199" spans="6:6" x14ac:dyDescent="0.35">
      <c r="F199">
        <v>240</v>
      </c>
    </row>
    <row r="200" spans="6:6" x14ac:dyDescent="0.35">
      <c r="F200">
        <v>59</v>
      </c>
    </row>
    <row r="201" spans="6:6" x14ac:dyDescent="0.35">
      <c r="F201" t="s">
        <v>289</v>
      </c>
    </row>
    <row r="202" spans="6:6" x14ac:dyDescent="0.35">
      <c r="F202">
        <v>261.25</v>
      </c>
    </row>
    <row r="203" spans="6:6" x14ac:dyDescent="0.35">
      <c r="F203">
        <v>102</v>
      </c>
    </row>
    <row r="204" spans="6:6" x14ac:dyDescent="0.35">
      <c r="F204" t="s">
        <v>220</v>
      </c>
    </row>
    <row r="205" spans="6:6" x14ac:dyDescent="0.35">
      <c r="F205">
        <v>187.14</v>
      </c>
    </row>
    <row r="206" spans="6:6" x14ac:dyDescent="0.35">
      <c r="F206">
        <v>145</v>
      </c>
    </row>
    <row r="207" spans="6:6" x14ac:dyDescent="0.35">
      <c r="F207" t="s">
        <v>341</v>
      </c>
    </row>
    <row r="208" spans="6:6" x14ac:dyDescent="0.35">
      <c r="F208">
        <v>301.04000000000002</v>
      </c>
    </row>
    <row r="209" spans="6:6" x14ac:dyDescent="0.35">
      <c r="F209">
        <v>17</v>
      </c>
    </row>
    <row r="210" spans="6:6" x14ac:dyDescent="0.35">
      <c r="F210" t="s">
        <v>247</v>
      </c>
    </row>
    <row r="211" spans="6:6" x14ac:dyDescent="0.35">
      <c r="F211">
        <v>240</v>
      </c>
    </row>
    <row r="212" spans="6:6" x14ac:dyDescent="0.35">
      <c r="F212">
        <v>60</v>
      </c>
    </row>
    <row r="213" spans="6:6" x14ac:dyDescent="0.35">
      <c r="F213" t="s">
        <v>290</v>
      </c>
    </row>
    <row r="214" spans="6:6" x14ac:dyDescent="0.35">
      <c r="F214">
        <v>266.18</v>
      </c>
    </row>
    <row r="215" spans="6:6" x14ac:dyDescent="0.35">
      <c r="F215">
        <v>103</v>
      </c>
    </row>
    <row r="216" spans="6:6" x14ac:dyDescent="0.35">
      <c r="F216" t="s">
        <v>299</v>
      </c>
    </row>
    <row r="217" spans="6:6" x14ac:dyDescent="0.35">
      <c r="F217">
        <v>275.87</v>
      </c>
    </row>
    <row r="218" spans="6:6" x14ac:dyDescent="0.35">
      <c r="F218">
        <v>146</v>
      </c>
    </row>
    <row r="219" spans="6:6" x14ac:dyDescent="0.35">
      <c r="F219" t="s">
        <v>342</v>
      </c>
    </row>
    <row r="220" spans="6:6" x14ac:dyDescent="0.35">
      <c r="F220">
        <v>301.52999999999997</v>
      </c>
    </row>
    <row r="221" spans="6:6" x14ac:dyDescent="0.35">
      <c r="F221">
        <v>18</v>
      </c>
    </row>
    <row r="222" spans="6:6" x14ac:dyDescent="0.35">
      <c r="F222" t="s">
        <v>248</v>
      </c>
    </row>
    <row r="223" spans="6:6" x14ac:dyDescent="0.35">
      <c r="F223">
        <v>240</v>
      </c>
    </row>
    <row r="224" spans="6:6" x14ac:dyDescent="0.35">
      <c r="F224">
        <v>61</v>
      </c>
    </row>
    <row r="225" spans="6:6" x14ac:dyDescent="0.35">
      <c r="F225" t="s">
        <v>291</v>
      </c>
    </row>
    <row r="226" spans="6:6" x14ac:dyDescent="0.35">
      <c r="F226">
        <v>254.65</v>
      </c>
    </row>
    <row r="227" spans="6:6" x14ac:dyDescent="0.35">
      <c r="F227">
        <v>104</v>
      </c>
    </row>
    <row r="228" spans="6:6" x14ac:dyDescent="0.35">
      <c r="F228" t="s">
        <v>300</v>
      </c>
    </row>
    <row r="229" spans="6:6" x14ac:dyDescent="0.35">
      <c r="F229">
        <v>240</v>
      </c>
    </row>
    <row r="230" spans="6:6" x14ac:dyDescent="0.35">
      <c r="F230">
        <v>147</v>
      </c>
    </row>
    <row r="231" spans="6:6" x14ac:dyDescent="0.35">
      <c r="F231" t="s">
        <v>343</v>
      </c>
    </row>
    <row r="232" spans="6:6" x14ac:dyDescent="0.35">
      <c r="F232">
        <v>302.01</v>
      </c>
    </row>
    <row r="233" spans="6:6" x14ac:dyDescent="0.35">
      <c r="F233">
        <v>19</v>
      </c>
    </row>
    <row r="234" spans="6:6" x14ac:dyDescent="0.35">
      <c r="F234" t="s">
        <v>249</v>
      </c>
    </row>
    <row r="235" spans="6:6" x14ac:dyDescent="0.35">
      <c r="F235">
        <v>271.27</v>
      </c>
    </row>
    <row r="236" spans="6:6" x14ac:dyDescent="0.35">
      <c r="F236">
        <v>62</v>
      </c>
    </row>
    <row r="237" spans="6:6" x14ac:dyDescent="0.35">
      <c r="F237" t="s">
        <v>292</v>
      </c>
    </row>
    <row r="238" spans="6:6" x14ac:dyDescent="0.35">
      <c r="F238">
        <v>242.27</v>
      </c>
    </row>
    <row r="239" spans="6:6" x14ac:dyDescent="0.35">
      <c r="F239">
        <v>105</v>
      </c>
    </row>
    <row r="240" spans="6:6" x14ac:dyDescent="0.35">
      <c r="F240" t="s">
        <v>301</v>
      </c>
    </row>
    <row r="241" spans="6:6" x14ac:dyDescent="0.35">
      <c r="F241">
        <v>240</v>
      </c>
    </row>
    <row r="242" spans="6:6" x14ac:dyDescent="0.35">
      <c r="F242">
        <v>148</v>
      </c>
    </row>
    <row r="243" spans="6:6" x14ac:dyDescent="0.35">
      <c r="F243" t="s">
        <v>344</v>
      </c>
    </row>
    <row r="244" spans="6:6" x14ac:dyDescent="0.35">
      <c r="F244">
        <v>302.35000000000002</v>
      </c>
    </row>
    <row r="245" spans="6:6" x14ac:dyDescent="0.35">
      <c r="F245">
        <v>20</v>
      </c>
    </row>
    <row r="246" spans="6:6" x14ac:dyDescent="0.35">
      <c r="F246" t="s">
        <v>250</v>
      </c>
    </row>
    <row r="247" spans="6:6" x14ac:dyDescent="0.35">
      <c r="F247">
        <v>271.27</v>
      </c>
    </row>
    <row r="248" spans="6:6" x14ac:dyDescent="0.35">
      <c r="F248">
        <v>63</v>
      </c>
    </row>
    <row r="249" spans="6:6" x14ac:dyDescent="0.35">
      <c r="F249" t="s">
        <v>293</v>
      </c>
    </row>
    <row r="250" spans="6:6" x14ac:dyDescent="0.35">
      <c r="F250">
        <v>229.59</v>
      </c>
    </row>
    <row r="251" spans="6:6" x14ac:dyDescent="0.35">
      <c r="F251">
        <v>106</v>
      </c>
    </row>
    <row r="252" spans="6:6" x14ac:dyDescent="0.35">
      <c r="F252" t="s">
        <v>302</v>
      </c>
    </row>
    <row r="253" spans="6:6" x14ac:dyDescent="0.35">
      <c r="F253">
        <v>240</v>
      </c>
    </row>
    <row r="254" spans="6:6" x14ac:dyDescent="0.35">
      <c r="F254">
        <v>149</v>
      </c>
    </row>
    <row r="255" spans="6:6" x14ac:dyDescent="0.35">
      <c r="F255" t="s">
        <v>345</v>
      </c>
    </row>
    <row r="256" spans="6:6" x14ac:dyDescent="0.35">
      <c r="F256">
        <v>301.66000000000003</v>
      </c>
    </row>
    <row r="257" spans="6:6" x14ac:dyDescent="0.35">
      <c r="F257">
        <v>21</v>
      </c>
    </row>
    <row r="258" spans="6:6" x14ac:dyDescent="0.35">
      <c r="F258" t="s">
        <v>251</v>
      </c>
    </row>
    <row r="259" spans="6:6" x14ac:dyDescent="0.35">
      <c r="F259">
        <v>240</v>
      </c>
    </row>
    <row r="260" spans="6:6" x14ac:dyDescent="0.35">
      <c r="F260">
        <v>64</v>
      </c>
    </row>
    <row r="261" spans="6:6" x14ac:dyDescent="0.35">
      <c r="F261" t="s">
        <v>294</v>
      </c>
    </row>
    <row r="262" spans="6:6" x14ac:dyDescent="0.35">
      <c r="F262">
        <v>204.46</v>
      </c>
    </row>
    <row r="263" spans="6:6" x14ac:dyDescent="0.35">
      <c r="F263">
        <v>107</v>
      </c>
    </row>
    <row r="264" spans="6:6" x14ac:dyDescent="0.35">
      <c r="F264" t="s">
        <v>303</v>
      </c>
    </row>
    <row r="265" spans="6:6" x14ac:dyDescent="0.35">
      <c r="F265">
        <v>240</v>
      </c>
    </row>
    <row r="266" spans="6:6" x14ac:dyDescent="0.35">
      <c r="F266">
        <v>150</v>
      </c>
    </row>
    <row r="267" spans="6:6" x14ac:dyDescent="0.35">
      <c r="F267" t="s">
        <v>346</v>
      </c>
    </row>
    <row r="268" spans="6:6" x14ac:dyDescent="0.35">
      <c r="F268">
        <v>350.21</v>
      </c>
    </row>
    <row r="269" spans="6:6" x14ac:dyDescent="0.35">
      <c r="F269">
        <v>22</v>
      </c>
    </row>
    <row r="270" spans="6:6" x14ac:dyDescent="0.35">
      <c r="F270" t="s">
        <v>252</v>
      </c>
    </row>
    <row r="271" spans="6:6" x14ac:dyDescent="0.35">
      <c r="F271">
        <v>240</v>
      </c>
    </row>
    <row r="272" spans="6:6" x14ac:dyDescent="0.35">
      <c r="F272">
        <v>65</v>
      </c>
    </row>
    <row r="273" spans="6:6" x14ac:dyDescent="0.35">
      <c r="F273" t="s">
        <v>295</v>
      </c>
    </row>
    <row r="274" spans="6:6" x14ac:dyDescent="0.35">
      <c r="F274">
        <v>208.04</v>
      </c>
    </row>
    <row r="275" spans="6:6" x14ac:dyDescent="0.35">
      <c r="F275">
        <v>108</v>
      </c>
    </row>
    <row r="276" spans="6:6" x14ac:dyDescent="0.35">
      <c r="F276" t="s">
        <v>304</v>
      </c>
    </row>
    <row r="277" spans="6:6" x14ac:dyDescent="0.35">
      <c r="F277">
        <v>270</v>
      </c>
    </row>
    <row r="278" spans="6:6" x14ac:dyDescent="0.35">
      <c r="F278">
        <v>151</v>
      </c>
    </row>
    <row r="279" spans="6:6" x14ac:dyDescent="0.35">
      <c r="F279" t="s">
        <v>347</v>
      </c>
    </row>
    <row r="280" spans="6:6" x14ac:dyDescent="0.35">
      <c r="F280">
        <v>362.67</v>
      </c>
    </row>
    <row r="281" spans="6:6" x14ac:dyDescent="0.35">
      <c r="F281">
        <v>23</v>
      </c>
    </row>
    <row r="282" spans="6:6" x14ac:dyDescent="0.35">
      <c r="F282" t="s">
        <v>253</v>
      </c>
    </row>
    <row r="283" spans="6:6" x14ac:dyDescent="0.35">
      <c r="F283">
        <v>240</v>
      </c>
    </row>
    <row r="284" spans="6:6" x14ac:dyDescent="0.35">
      <c r="F284">
        <v>66</v>
      </c>
    </row>
    <row r="285" spans="6:6" x14ac:dyDescent="0.35">
      <c r="F285" t="s">
        <v>296</v>
      </c>
    </row>
    <row r="286" spans="6:6" x14ac:dyDescent="0.35">
      <c r="F286">
        <v>224.52</v>
      </c>
    </row>
    <row r="287" spans="6:6" x14ac:dyDescent="0.35">
      <c r="F287">
        <v>109</v>
      </c>
    </row>
    <row r="288" spans="6:6" x14ac:dyDescent="0.35">
      <c r="F288" t="s">
        <v>305</v>
      </c>
    </row>
    <row r="289" spans="6:6" x14ac:dyDescent="0.35">
      <c r="F289">
        <v>240</v>
      </c>
    </row>
    <row r="290" spans="6:6" x14ac:dyDescent="0.35">
      <c r="F290">
        <v>152</v>
      </c>
    </row>
    <row r="291" spans="6:6" x14ac:dyDescent="0.35">
      <c r="F291" t="s">
        <v>348</v>
      </c>
    </row>
    <row r="292" spans="6:6" x14ac:dyDescent="0.35">
      <c r="F292">
        <v>407.8</v>
      </c>
    </row>
    <row r="293" spans="6:6" x14ac:dyDescent="0.35">
      <c r="F293">
        <v>24</v>
      </c>
    </row>
    <row r="294" spans="6:6" x14ac:dyDescent="0.35">
      <c r="F294" t="s">
        <v>254</v>
      </c>
    </row>
    <row r="295" spans="6:6" x14ac:dyDescent="0.35">
      <c r="F295">
        <v>240</v>
      </c>
    </row>
    <row r="296" spans="6:6" x14ac:dyDescent="0.35">
      <c r="F296">
        <v>67</v>
      </c>
    </row>
    <row r="297" spans="6:6" x14ac:dyDescent="0.35">
      <c r="F297" t="s">
        <v>297</v>
      </c>
    </row>
    <row r="298" spans="6:6" x14ac:dyDescent="0.35">
      <c r="F298">
        <v>200.04</v>
      </c>
    </row>
    <row r="299" spans="6:6" x14ac:dyDescent="0.35">
      <c r="F299">
        <v>110</v>
      </c>
    </row>
    <row r="300" spans="6:6" x14ac:dyDescent="0.35">
      <c r="F300" t="s">
        <v>306</v>
      </c>
    </row>
    <row r="301" spans="6:6" x14ac:dyDescent="0.35">
      <c r="F301">
        <v>235.65</v>
      </c>
    </row>
    <row r="302" spans="6:6" x14ac:dyDescent="0.35">
      <c r="F302">
        <v>153</v>
      </c>
    </row>
    <row r="303" spans="6:6" x14ac:dyDescent="0.35">
      <c r="F303" t="s">
        <v>349</v>
      </c>
    </row>
    <row r="304" spans="6:6" x14ac:dyDescent="0.35">
      <c r="F304">
        <v>355.21</v>
      </c>
    </row>
    <row r="305" spans="6:6" x14ac:dyDescent="0.35">
      <c r="F305">
        <v>25</v>
      </c>
    </row>
    <row r="306" spans="6:6" x14ac:dyDescent="0.35">
      <c r="F306" t="s">
        <v>255</v>
      </c>
    </row>
    <row r="307" spans="6:6" x14ac:dyDescent="0.35">
      <c r="F307">
        <v>240</v>
      </c>
    </row>
    <row r="308" spans="6:6" x14ac:dyDescent="0.35">
      <c r="F308">
        <v>68</v>
      </c>
    </row>
    <row r="309" spans="6:6" x14ac:dyDescent="0.35">
      <c r="F309" t="s">
        <v>298</v>
      </c>
    </row>
    <row r="310" spans="6:6" x14ac:dyDescent="0.35">
      <c r="F310">
        <v>254.45</v>
      </c>
    </row>
    <row r="311" spans="6:6" x14ac:dyDescent="0.35">
      <c r="F311">
        <v>111</v>
      </c>
    </row>
    <row r="312" spans="6:6" x14ac:dyDescent="0.35">
      <c r="F312" t="s">
        <v>307</v>
      </c>
    </row>
    <row r="313" spans="6:6" x14ac:dyDescent="0.35">
      <c r="F313">
        <v>235.65</v>
      </c>
    </row>
    <row r="314" spans="6:6" x14ac:dyDescent="0.35">
      <c r="F314">
        <v>154</v>
      </c>
    </row>
    <row r="315" spans="6:6" x14ac:dyDescent="0.35">
      <c r="F315" t="s">
        <v>350</v>
      </c>
    </row>
    <row r="316" spans="6:6" x14ac:dyDescent="0.35">
      <c r="F316">
        <v>257.8</v>
      </c>
    </row>
    <row r="317" spans="6:6" x14ac:dyDescent="0.35">
      <c r="F317">
        <v>26</v>
      </c>
    </row>
    <row r="318" spans="6:6" x14ac:dyDescent="0.35">
      <c r="F318" t="s">
        <v>256</v>
      </c>
    </row>
    <row r="319" spans="6:6" x14ac:dyDescent="0.35">
      <c r="F319">
        <v>264.68</v>
      </c>
    </row>
    <row r="320" spans="6:6" x14ac:dyDescent="0.35">
      <c r="F320">
        <v>69</v>
      </c>
    </row>
    <row r="321" spans="6:6" x14ac:dyDescent="0.35">
      <c r="F321" t="s">
        <v>187</v>
      </c>
    </row>
    <row r="322" spans="6:6" x14ac:dyDescent="0.35">
      <c r="F322">
        <v>266.32</v>
      </c>
    </row>
    <row r="323" spans="6:6" x14ac:dyDescent="0.35">
      <c r="F323">
        <v>112</v>
      </c>
    </row>
    <row r="324" spans="6:6" x14ac:dyDescent="0.35">
      <c r="F324" t="s">
        <v>308</v>
      </c>
    </row>
    <row r="325" spans="6:6" x14ac:dyDescent="0.35">
      <c r="F325">
        <v>240</v>
      </c>
    </row>
    <row r="326" spans="6:6" x14ac:dyDescent="0.35">
      <c r="F326">
        <v>155</v>
      </c>
    </row>
    <row r="327" spans="6:6" x14ac:dyDescent="0.35">
      <c r="F327" t="s">
        <v>351</v>
      </c>
    </row>
    <row r="328" spans="6:6" x14ac:dyDescent="0.35">
      <c r="F328">
        <v>282.25</v>
      </c>
    </row>
    <row r="329" spans="6:6" x14ac:dyDescent="0.35">
      <c r="F329">
        <v>27</v>
      </c>
    </row>
    <row r="330" spans="6:6" x14ac:dyDescent="0.35">
      <c r="F330" t="s">
        <v>257</v>
      </c>
    </row>
    <row r="331" spans="6:6" x14ac:dyDescent="0.35">
      <c r="F331">
        <v>279.64999999999998</v>
      </c>
    </row>
    <row r="332" spans="6:6" x14ac:dyDescent="0.35">
      <c r="F332">
        <v>70</v>
      </c>
    </row>
    <row r="333" spans="6:6" x14ac:dyDescent="0.35">
      <c r="F333" t="s">
        <v>188</v>
      </c>
    </row>
    <row r="334" spans="6:6" x14ac:dyDescent="0.35">
      <c r="F334">
        <v>245.77</v>
      </c>
    </row>
    <row r="335" spans="6:6" x14ac:dyDescent="0.35">
      <c r="F335">
        <v>113</v>
      </c>
    </row>
    <row r="336" spans="6:6" x14ac:dyDescent="0.35">
      <c r="F336" t="s">
        <v>309</v>
      </c>
    </row>
    <row r="337" spans="6:6" x14ac:dyDescent="0.35">
      <c r="F337">
        <v>270</v>
      </c>
    </row>
    <row r="338" spans="6:6" x14ac:dyDescent="0.35">
      <c r="F338">
        <v>156</v>
      </c>
    </row>
    <row r="339" spans="6:6" x14ac:dyDescent="0.35">
      <c r="F339" t="s">
        <v>352</v>
      </c>
    </row>
    <row r="340" spans="6:6" x14ac:dyDescent="0.35">
      <c r="F340">
        <v>304.07</v>
      </c>
    </row>
    <row r="341" spans="6:6" x14ac:dyDescent="0.35">
      <c r="F341">
        <v>28</v>
      </c>
    </row>
    <row r="342" spans="6:6" x14ac:dyDescent="0.35">
      <c r="F342" t="s">
        <v>258</v>
      </c>
    </row>
    <row r="343" spans="6:6" x14ac:dyDescent="0.35">
      <c r="F343">
        <v>321.01</v>
      </c>
    </row>
    <row r="344" spans="6:6" x14ac:dyDescent="0.35">
      <c r="F344">
        <v>71</v>
      </c>
    </row>
    <row r="345" spans="6:6" x14ac:dyDescent="0.35">
      <c r="F345" t="s">
        <v>189</v>
      </c>
    </row>
    <row r="346" spans="6:6" x14ac:dyDescent="0.35">
      <c r="F346">
        <v>240.04</v>
      </c>
    </row>
    <row r="347" spans="6:6" x14ac:dyDescent="0.35">
      <c r="F347">
        <v>114</v>
      </c>
    </row>
    <row r="348" spans="6:6" x14ac:dyDescent="0.35">
      <c r="F348" t="s">
        <v>310</v>
      </c>
    </row>
    <row r="349" spans="6:6" x14ac:dyDescent="0.35">
      <c r="F349">
        <v>240</v>
      </c>
    </row>
    <row r="350" spans="6:6" x14ac:dyDescent="0.35">
      <c r="F350">
        <v>157</v>
      </c>
    </row>
    <row r="351" spans="6:6" x14ac:dyDescent="0.35">
      <c r="F351" t="s">
        <v>353</v>
      </c>
    </row>
    <row r="352" spans="6:6" x14ac:dyDescent="0.35">
      <c r="F352">
        <v>300</v>
      </c>
    </row>
    <row r="353" spans="6:6" x14ac:dyDescent="0.35">
      <c r="F353">
        <v>29</v>
      </c>
    </row>
    <row r="354" spans="6:6" x14ac:dyDescent="0.35">
      <c r="F354" t="s">
        <v>259</v>
      </c>
    </row>
    <row r="355" spans="6:6" x14ac:dyDescent="0.35">
      <c r="F355">
        <v>30</v>
      </c>
    </row>
    <row r="356" spans="6:6" x14ac:dyDescent="0.35">
      <c r="F356" t="s">
        <v>260</v>
      </c>
    </row>
    <row r="357" spans="6:6" x14ac:dyDescent="0.35">
      <c r="F357">
        <v>200</v>
      </c>
    </row>
    <row r="358" spans="6:6" x14ac:dyDescent="0.35">
      <c r="F358">
        <v>200</v>
      </c>
    </row>
    <row r="359" spans="6:6" x14ac:dyDescent="0.35">
      <c r="F359">
        <v>72</v>
      </c>
    </row>
    <row r="360" spans="6:6" x14ac:dyDescent="0.35">
      <c r="F360" t="s">
        <v>190</v>
      </c>
    </row>
    <row r="361" spans="6:6" x14ac:dyDescent="0.35">
      <c r="F361">
        <v>241.54</v>
      </c>
    </row>
    <row r="362" spans="6:6" x14ac:dyDescent="0.35">
      <c r="F362">
        <v>115</v>
      </c>
    </row>
    <row r="363" spans="6:6" x14ac:dyDescent="0.35">
      <c r="F363" t="s">
        <v>311</v>
      </c>
    </row>
    <row r="364" spans="6:6" x14ac:dyDescent="0.35">
      <c r="F364">
        <v>240</v>
      </c>
    </row>
    <row r="365" spans="6:6" x14ac:dyDescent="0.35">
      <c r="F365">
        <v>158</v>
      </c>
    </row>
    <row r="366" spans="6:6" x14ac:dyDescent="0.35">
      <c r="F366" t="s">
        <v>354</v>
      </c>
    </row>
    <row r="367" spans="6:6" x14ac:dyDescent="0.35">
      <c r="F367">
        <v>300</v>
      </c>
    </row>
    <row r="368" spans="6:6" x14ac:dyDescent="0.35">
      <c r="F368">
        <v>73</v>
      </c>
    </row>
    <row r="369" spans="6:6" x14ac:dyDescent="0.35">
      <c r="F369" t="s">
        <v>368</v>
      </c>
    </row>
    <row r="370" spans="6:6" x14ac:dyDescent="0.35">
      <c r="F370">
        <v>252.34</v>
      </c>
    </row>
    <row r="371" spans="6:6" x14ac:dyDescent="0.35">
      <c r="F371">
        <v>116</v>
      </c>
    </row>
    <row r="372" spans="6:6" x14ac:dyDescent="0.35">
      <c r="F372" t="s">
        <v>312</v>
      </c>
    </row>
    <row r="373" spans="6:6" x14ac:dyDescent="0.35">
      <c r="F373">
        <v>240</v>
      </c>
    </row>
    <row r="374" spans="6:6" x14ac:dyDescent="0.35">
      <c r="F374">
        <v>159</v>
      </c>
    </row>
    <row r="375" spans="6:6" x14ac:dyDescent="0.35">
      <c r="F375" t="s">
        <v>355</v>
      </c>
    </row>
    <row r="376" spans="6:6" x14ac:dyDescent="0.35">
      <c r="F376">
        <v>337.77</v>
      </c>
    </row>
    <row r="377" spans="6:6" x14ac:dyDescent="0.35">
      <c r="F377">
        <v>31</v>
      </c>
    </row>
    <row r="378" spans="6:6" x14ac:dyDescent="0.35">
      <c r="F378" t="s">
        <v>261</v>
      </c>
    </row>
    <row r="379" spans="6:6" x14ac:dyDescent="0.35">
      <c r="F379">
        <v>225.9</v>
      </c>
    </row>
    <row r="380" spans="6:6" x14ac:dyDescent="0.35">
      <c r="F380">
        <v>74</v>
      </c>
    </row>
    <row r="381" spans="6:6" x14ac:dyDescent="0.35">
      <c r="F381" t="s">
        <v>192</v>
      </c>
    </row>
    <row r="382" spans="6:6" x14ac:dyDescent="0.35">
      <c r="F382">
        <v>451.78</v>
      </c>
    </row>
    <row r="383" spans="6:6" x14ac:dyDescent="0.35">
      <c r="F383">
        <v>117</v>
      </c>
    </row>
    <row r="384" spans="6:6" x14ac:dyDescent="0.35">
      <c r="F384" t="s">
        <v>313</v>
      </c>
    </row>
    <row r="385" spans="6:6" x14ac:dyDescent="0.35">
      <c r="F385">
        <v>240</v>
      </c>
    </row>
    <row r="386" spans="6:6" x14ac:dyDescent="0.35">
      <c r="F386">
        <v>160</v>
      </c>
    </row>
    <row r="387" spans="6:6" x14ac:dyDescent="0.35">
      <c r="F387" t="s">
        <v>356</v>
      </c>
    </row>
    <row r="388" spans="6:6" x14ac:dyDescent="0.35">
      <c r="F388">
        <v>340.27</v>
      </c>
    </row>
    <row r="389" spans="6:6" x14ac:dyDescent="0.35">
      <c r="F389">
        <v>32</v>
      </c>
    </row>
    <row r="390" spans="6:6" x14ac:dyDescent="0.35">
      <c r="F390" t="s">
        <v>262</v>
      </c>
    </row>
    <row r="391" spans="6:6" x14ac:dyDescent="0.35">
      <c r="F391">
        <v>231.14</v>
      </c>
    </row>
    <row r="392" spans="6:6" x14ac:dyDescent="0.35">
      <c r="F392">
        <v>75</v>
      </c>
    </row>
    <row r="393" spans="6:6" x14ac:dyDescent="0.35">
      <c r="F393" t="s">
        <v>193</v>
      </c>
    </row>
    <row r="394" spans="6:6" x14ac:dyDescent="0.35">
      <c r="F394">
        <v>287.56</v>
      </c>
    </row>
    <row r="395" spans="6:6" x14ac:dyDescent="0.35">
      <c r="F395">
        <v>118</v>
      </c>
    </row>
    <row r="396" spans="6:6" x14ac:dyDescent="0.35">
      <c r="F396" t="s">
        <v>314</v>
      </c>
    </row>
    <row r="397" spans="6:6" x14ac:dyDescent="0.35">
      <c r="F397">
        <v>307.3</v>
      </c>
    </row>
    <row r="398" spans="6:6" x14ac:dyDescent="0.35">
      <c r="F398">
        <v>161</v>
      </c>
    </row>
    <row r="399" spans="6:6" x14ac:dyDescent="0.35">
      <c r="F399" t="s">
        <v>357</v>
      </c>
    </row>
    <row r="400" spans="6:6" x14ac:dyDescent="0.35">
      <c r="F400">
        <v>300</v>
      </c>
    </row>
    <row r="401" spans="6:6" x14ac:dyDescent="0.35">
      <c r="F401">
        <v>33</v>
      </c>
    </row>
    <row r="402" spans="6:6" x14ac:dyDescent="0.35">
      <c r="F402" t="s">
        <v>263</v>
      </c>
    </row>
    <row r="403" spans="6:6" x14ac:dyDescent="0.35">
      <c r="F403">
        <v>228.41</v>
      </c>
    </row>
    <row r="404" spans="6:6" x14ac:dyDescent="0.35">
      <c r="F404">
        <v>76</v>
      </c>
    </row>
    <row r="405" spans="6:6" x14ac:dyDescent="0.35">
      <c r="F405" t="s">
        <v>194</v>
      </c>
    </row>
    <row r="406" spans="6:6" x14ac:dyDescent="0.35">
      <c r="F406">
        <v>242.39</v>
      </c>
    </row>
    <row r="407" spans="6:6" x14ac:dyDescent="0.35">
      <c r="F407">
        <v>119</v>
      </c>
    </row>
    <row r="408" spans="6:6" x14ac:dyDescent="0.35">
      <c r="F408" t="s">
        <v>315</v>
      </c>
    </row>
    <row r="409" spans="6:6" x14ac:dyDescent="0.35">
      <c r="F409">
        <v>380.35</v>
      </c>
    </row>
    <row r="410" spans="6:6" x14ac:dyDescent="0.35">
      <c r="F410">
        <v>162</v>
      </c>
    </row>
    <row r="411" spans="6:6" x14ac:dyDescent="0.35">
      <c r="F411" t="s">
        <v>358</v>
      </c>
    </row>
    <row r="412" spans="6:6" x14ac:dyDescent="0.35">
      <c r="F412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F11"/>
  <sheetViews>
    <sheetView topLeftCell="A9" workbookViewId="0">
      <selection activeCell="F11" sqref="F11"/>
    </sheetView>
  </sheetViews>
  <sheetFormatPr defaultRowHeight="14.5" x14ac:dyDescent="0.35"/>
  <sheetData>
    <row r="5" spans="4:6" ht="17.5" x14ac:dyDescent="0.35">
      <c r="D5" s="58"/>
    </row>
    <row r="11" spans="4:6" ht="17.5" x14ac:dyDescent="0.35">
      <c r="F1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Sheet1</vt:lpstr>
      <vt:lpstr>valuation</vt:lpstr>
      <vt:lpstr>Note</vt:lpstr>
      <vt:lpstr>Sheet2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2025-09-17T12:36:56Z</cp:lastPrinted>
  <dcterms:created xsi:type="dcterms:W3CDTF">2019-07-16T09:29:46Z</dcterms:created>
  <dcterms:modified xsi:type="dcterms:W3CDTF">2025-09-17T12:38:48Z</dcterms:modified>
</cp:coreProperties>
</file>