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PF\25-26\Sep 2025\MHF\Pranita\21512 - A N Empire\"/>
    </mc:Choice>
  </mc:AlternateContent>
  <bookViews>
    <workbookView xWindow="0" yWindow="0" windowWidth="20490" windowHeight="7455"/>
  </bookViews>
  <sheets>
    <sheet name="Report" sheetId="1" r:id="rId1"/>
    <sheet name="C%" sheetId="4" r:id="rId2"/>
  </sheets>
  <definedNames>
    <definedName name="_xlnm.Print_Area" localSheetId="0">Report!$A$1:$H$310</definedName>
  </definedNames>
  <calcPr calcId="162913"/>
</workbook>
</file>

<file path=xl/calcChain.xml><?xml version="1.0" encoding="utf-8"?>
<calcChain xmlns="http://schemas.openxmlformats.org/spreadsheetml/2006/main">
  <c r="I96" i="1" l="1"/>
  <c r="A152" i="1" l="1"/>
  <c r="I48" i="1"/>
  <c r="I28" i="1"/>
  <c r="I95" i="1"/>
  <c r="E136" i="1"/>
  <c r="D136" i="1"/>
  <c r="E135" i="1"/>
  <c r="D135" i="1"/>
  <c r="E134" i="1"/>
  <c r="D134" i="1"/>
  <c r="F134" i="1" s="1"/>
  <c r="F133" i="1"/>
  <c r="E133" i="1"/>
  <c r="D133" i="1"/>
  <c r="E132" i="1"/>
  <c r="D132" i="1"/>
  <c r="E131" i="1"/>
  <c r="D131" i="1"/>
  <c r="E128" i="1"/>
  <c r="D128" i="1"/>
  <c r="E127" i="1"/>
  <c r="D127" i="1"/>
  <c r="E126" i="1"/>
  <c r="D126" i="1"/>
  <c r="E125" i="1"/>
  <c r="D125" i="1"/>
  <c r="E124" i="1"/>
  <c r="D124" i="1"/>
  <c r="E123" i="1"/>
  <c r="D123" i="1"/>
  <c r="E122" i="1"/>
  <c r="D122" i="1"/>
  <c r="K123" i="1"/>
  <c r="J123" i="1"/>
  <c r="I123" i="1"/>
  <c r="M123" i="1" s="1"/>
  <c r="K122" i="1"/>
  <c r="I122" i="1"/>
  <c r="M122" i="1" s="1"/>
  <c r="J122" i="1"/>
  <c r="A64" i="1"/>
  <c r="G41" i="1"/>
  <c r="F132" i="1" l="1"/>
  <c r="H132" i="1" s="1"/>
  <c r="J132" i="1" s="1"/>
  <c r="F131" i="1"/>
  <c r="F136" i="1"/>
  <c r="F135" i="1"/>
  <c r="G5" i="1"/>
  <c r="F147" i="1" l="1"/>
  <c r="A143" i="1"/>
  <c r="A144" i="1" s="1"/>
  <c r="A145" i="1" s="1"/>
  <c r="A146" i="1" s="1"/>
  <c r="A147" i="1" s="1"/>
  <c r="A148" i="1" s="1"/>
  <c r="A149" i="1" s="1"/>
  <c r="A150" i="1" s="1"/>
  <c r="A151" i="1" s="1"/>
  <c r="A123" i="1"/>
  <c r="A124" i="1" s="1"/>
  <c r="A125" i="1" s="1"/>
  <c r="A126" i="1" s="1"/>
  <c r="A127" i="1" s="1"/>
  <c r="A128" i="1" s="1"/>
  <c r="A105" i="1"/>
  <c r="A106" i="1" s="1"/>
  <c r="A107" i="1" s="1"/>
  <c r="A108" i="1" s="1"/>
  <c r="A109" i="1" s="1"/>
  <c r="A110" i="1" s="1"/>
  <c r="A111" i="1" s="1"/>
  <c r="A112" i="1" s="1"/>
  <c r="A113" i="1" s="1"/>
  <c r="A114" i="1" s="1"/>
  <c r="A115" i="1" s="1"/>
  <c r="H136" i="1"/>
  <c r="J136" i="1" s="1"/>
  <c r="H135" i="1"/>
  <c r="J135" i="1" s="1"/>
  <c r="H134" i="1"/>
  <c r="J134" i="1" s="1"/>
  <c r="H133" i="1"/>
  <c r="J133" i="1" s="1"/>
  <c r="H131" i="1"/>
  <c r="J131" i="1" s="1"/>
  <c r="F105" i="1"/>
  <c r="H105" i="1" s="1"/>
  <c r="F106" i="1"/>
  <c r="F107" i="1"/>
  <c r="H107" i="1" s="1"/>
  <c r="F108" i="1"/>
  <c r="F109" i="1"/>
  <c r="F110" i="1"/>
  <c r="F111" i="1"/>
  <c r="F112" i="1"/>
  <c r="F113" i="1"/>
  <c r="F114" i="1"/>
  <c r="F115" i="1"/>
  <c r="F104" i="1"/>
  <c r="H104" i="1" s="1"/>
  <c r="F128" i="1"/>
  <c r="H128" i="1" s="1"/>
  <c r="F127" i="1"/>
  <c r="H127" i="1" s="1"/>
  <c r="F126" i="1"/>
  <c r="H126" i="1" s="1"/>
  <c r="F125" i="1"/>
  <c r="H125" i="1" s="1"/>
  <c r="F124" i="1"/>
  <c r="H124" i="1" s="1"/>
  <c r="F123" i="1"/>
  <c r="F122" i="1"/>
  <c r="H122" i="1" s="1"/>
  <c r="H123" i="1" l="1"/>
  <c r="G95" i="1" s="1"/>
  <c r="E95" i="1"/>
  <c r="C95" i="1"/>
  <c r="C96" i="1" s="1"/>
  <c r="A134" i="1"/>
  <c r="A135" i="1" s="1"/>
  <c r="A136" i="1" s="1"/>
  <c r="A132" i="1"/>
  <c r="E92" i="1"/>
  <c r="C92" i="1"/>
  <c r="C97" i="1" l="1"/>
  <c r="E96" i="1"/>
  <c r="E97" i="1" s="1"/>
  <c r="C8" i="1"/>
  <c r="J75" i="1" l="1"/>
  <c r="J74" i="1"/>
  <c r="J73" i="1"/>
  <c r="J72" i="1"/>
  <c r="H65" i="1"/>
  <c r="J69" i="1" l="1"/>
  <c r="E68" i="1" s="1"/>
  <c r="F68" i="1" s="1"/>
  <c r="J67" i="1"/>
  <c r="F72" i="1"/>
  <c r="F77" i="1"/>
  <c r="F71" i="1"/>
  <c r="J70" i="1"/>
  <c r="J71" i="1" s="1"/>
  <c r="J76" i="1" s="1"/>
  <c r="J77" i="1" s="1"/>
  <c r="E69" i="1" s="1"/>
  <c r="F69" i="1" s="1"/>
  <c r="F73" i="1"/>
  <c r="F76" i="1"/>
  <c r="F70" i="1"/>
  <c r="F74" i="1"/>
  <c r="F75" i="1"/>
  <c r="J68" i="1"/>
  <c r="G68" i="1" l="1"/>
  <c r="I64" i="1" s="1"/>
  <c r="C66" i="1" s="1"/>
  <c r="H106" i="1" l="1"/>
  <c r="H108" i="1"/>
  <c r="H109" i="1"/>
  <c r="H110" i="1"/>
  <c r="H111" i="1"/>
  <c r="H112" i="1"/>
  <c r="H113" i="1"/>
  <c r="H114" i="1"/>
  <c r="H115" i="1"/>
  <c r="G92" i="1" l="1"/>
  <c r="G42" i="1"/>
  <c r="G96" i="1" l="1"/>
  <c r="G97" i="1" s="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53"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8" authorId="0" shapeId="0">
      <text>
        <r>
          <rPr>
            <b/>
            <sz val="9"/>
            <color indexed="81"/>
            <rFont val="Tahoma"/>
            <family val="2"/>
          </rPr>
          <t>height should also be mentioned</t>
        </r>
      </text>
    </comment>
    <comment ref="C62" authorId="0" shapeId="0">
      <text>
        <r>
          <rPr>
            <b/>
            <sz val="9"/>
            <color indexed="81"/>
            <rFont val="Tahoma"/>
            <family val="2"/>
          </rPr>
          <t>RERA Start date</t>
        </r>
      </text>
    </comment>
    <comment ref="C82" authorId="0" shapeId="0">
      <text>
        <r>
          <rPr>
            <b/>
            <sz val="9"/>
            <color indexed="81"/>
            <rFont val="Tahoma"/>
            <family val="2"/>
          </rPr>
          <t>AAC Block or Brick</t>
        </r>
      </text>
    </comment>
    <comment ref="H84"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<sst xmlns="http://schemas.openxmlformats.org/spreadsheetml/2006/main" count="384" uniqueCount="290">
  <si>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</si>
  <si>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</si>
  <si>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</si>
  <si>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</si>
  <si>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</si>
  <si>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</si>
  <si>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</si>
  <si>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</si>
  <si>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</si>
  <si>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</si>
  <si>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</si>
  <si>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</si>
  <si>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</si>
  <si>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</si>
  <si>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</si>
  <si>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</si>
  <si>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</si>
  <si>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</si>
  <si>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</si>
  <si>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</si>
  <si>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</si>
  <si>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</si>
  <si>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</si>
  <si>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</si>
  <si>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</si>
  <si>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</si>
  <si>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</si>
  <si>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</si>
  <si>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</si>
  <si>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</si>
  <si>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</si>
  <si>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</si>
  <si>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</si>
  <si>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</si>
  <si>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</si>
  <si>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</si>
  <si>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</si>
  <si>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</si>
  <si>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</si>
  <si>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</si>
  <si>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</si>
  <si>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</si>
  <si>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</si>
  <si>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</si>
  <si>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</si>
  <si>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</si>
  <si>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</si>
  <si>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</si>
  <si>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</si>
  <si>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</si>
  <si>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</si>
  <si>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</si>
  <si>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</si>
  <si>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</si>
  <si>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</si>
  <si>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</si>
  <si>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</si>
  <si>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</si>
  <si>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</si>
  <si>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</si>
  <si>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</si>
  <si>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</si>
  <si>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</si>
  <si>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</si>
  <si>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</si>
  <si>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</si>
  <si>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</si>
  <si>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</si>
  <si>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</si>
  <si>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</si>
  <si>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</si>
  <si>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</si>
  <si>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</si>
  <si>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</si>
  <si>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</si>
  <si>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</si>
  <si>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</si>
  <si>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</si>
  <si>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</si>
  <si>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</si>
  <si>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</si>
  <si>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</si>
  <si>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</si>
  <si>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</si>
  <si>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</si>
  <si>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</si>
  <si>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</si>
  <si>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</si>
  <si>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</si>
  <si>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</si>
  <si>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</si>
  <si>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</si>
  <si>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</si>
  <si>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</si>
  <si>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</si>
  <si>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</si>
  <si>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</si>
  <si>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</si>
  <si>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</si>
  <si>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</si>
  <si>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</si>
  <si>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</si>
  <si>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</si>
  <si>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</si>
  <si>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</si>
  <si>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</si>
  <si>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</si>
  <si>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</si>
  <si>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</si>
  <si>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</si>
  <si>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</si>
  <si>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</si>
  <si>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</si>
  <si>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</si>
  <si>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</si>
  <si>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</si>
  <si>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</si>
  <si>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</si>
  <si>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</si>
  <si>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</si>
  <si>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</si>
  <si>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</si>
  <si>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</si>
  <si>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</si>
  <si>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</si>
  <si>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</si>
  <si>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</si>
  <si>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</si>
  <si>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</si>
  <si>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</si>
  <si>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</si>
  <si>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</si>
  <si>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</si>
  <si>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</si>
  <si>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</si>
  <si>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</si>
  <si>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</si>
  <si>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</si>
  <si>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</si>
  <si>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</si>
  <si>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</si>
  <si>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</si>
  <si>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</si>
  <si>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</si>
  <si>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</si>
  <si>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</si>
  <si>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</si>
  <si>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</si>
  <si>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</si>
  <si>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</si>
  <si>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</si>
  <si>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</si>
  <si>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</si>
  <si>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</si>
  <si>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</si>
  <si>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</si>
  <si>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</si>
  <si>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</si>
  <si>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</si>
  <si>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</si>
  <si>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</si>
  <si>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</si>
  <si>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</si>
  <si>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</si>
  <si>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</si>
  <si>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</si>
  <si>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</si>
  <si>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</si>
  <si>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</si>
  <si>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</si>
  <si>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</si>
  <si>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</si>
  <si>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</si>
  <si>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</si>
  <si>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</si>
  <si>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</si>
  <si>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</si>
  <si>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</si>
  <si>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</si>
  <si>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</si>
  <si>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</si>
  <si>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</si>
  <si>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</si>
  <si>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</si>
  <si>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</si>
  <si>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</si>
  <si>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</si>
  <si>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</si>
  <si>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</si>
  <si>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</si>
  <si>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</si>
  <si>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</si>
  <si>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</si>
  <si>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</si>
  <si>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</si>
  <si>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</si>
  <si>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</si>
  <si>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</si>
  <si>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</si>
  <si>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</si>
  <si>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</si>
  <si>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</si>
  <si>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</si>
  <si>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</si>
  <si>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</si>
  <si>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</si>
  <si>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</si>
  <si>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</si>
  <si>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</si>
  <si>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</si>
  <si>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</si>
  <si>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</si>
  <si>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</si>
  <si>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</si>
  <si>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</si>
  <si>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</si>
  <si>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</si>
  <si>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</si>
  <si>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</si>
  <si>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</si>
  <si>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</si>
  <si>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</si>
  <si>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</si>
  <si>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</si>
  <si>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</si>
  <si>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</si>
  <si>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</si>
  <si>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</si>
  <si>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</si>
  <si>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</si>
  <si>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</si>
  <si>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</si>
  <si>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</si>
  <si>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</si>
  <si>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</si>
  <si>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</si>
  <si>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A N Empire</t>
  </si>
  <si>
    <t>Survey No</t>
  </si>
  <si>
    <t>8, H. No.1/1, S. No.8 H. No.1/2</t>
  </si>
  <si>
    <t>Ashale</t>
  </si>
  <si>
    <t>P51700080869</t>
  </si>
  <si>
    <t>A N Builder And Developers</t>
  </si>
  <si>
    <t xml:space="preserve">Shop No – 3, Shree Ganesh apt. (Wing - A) Ground floor, Near Zilla parishad School
Ashelegaon, Ulhasnagar - 421004.
</t>
  </si>
  <si>
    <t>19.212083,73.151667</t>
  </si>
  <si>
    <t>https://maps.app.goo.gl/1pGeezfsD5TpUkta6</t>
  </si>
  <si>
    <t>Sai Krupa Plaza Complex</t>
  </si>
  <si>
    <t>Ulhasnagar West</t>
  </si>
  <si>
    <t>please confrom loacation</t>
  </si>
  <si>
    <t>Lakshmibai Babu Kadu Road</t>
  </si>
  <si>
    <t>Bank Of Baroda
BARB0MAHULH</t>
  </si>
  <si>
    <t>Kalyan-Dombivli Municipal Corporation</t>
  </si>
  <si>
    <t>Apartment</t>
  </si>
  <si>
    <t>Building No.2</t>
  </si>
  <si>
    <t>Other Plot</t>
  </si>
  <si>
    <t>18.00 M. Wide Road</t>
  </si>
  <si>
    <t>Parmanand Bhakti Peeth</t>
  </si>
  <si>
    <t>Houses</t>
  </si>
  <si>
    <t>Survey No.8, Hissa No.1/1
Survey No.8, Hissa No.1/2</t>
  </si>
  <si>
    <t>Yes, Approx 20ft</t>
  </si>
  <si>
    <t>1. 0.80km from RGS English High School
2. 0.9km from Little Flower School
3. 0.5km from  Leelawati Multi-speciality Hospital
4. 1.1km from  Seva Dham Hospital
5. 0.45km from Balaji Super Market
6. 0.8km from Suresh Super Market
7. 0.26km from Ganpati mandir
8. 0.6km from Shriram Mandir
9. 2.5km from Vitthalwdadi Bus stop
10. 1.8km from Ulhasnagar Railway Station</t>
  </si>
  <si>
    <t>Total Approved Builtup area of Building No.2(Sq.Mt)</t>
  </si>
  <si>
    <t>KDMC/TPD/BP/27 Viilage/2024-25/15</t>
  </si>
  <si>
    <t xml:space="preserve">KDMC/TPD/BP/27 Viilage/2024-25/15
</t>
  </si>
  <si>
    <t>Building No.2 = St + 1st to 15th Floor  (Residential) + Terrace (Society Office)</t>
  </si>
  <si>
    <t xml:space="preserve">NA
</t>
  </si>
  <si>
    <t>Building No.2 = Gr/St  + 1st to 15th Floor</t>
  </si>
  <si>
    <t xml:space="preserve">Details of Residential in Building   </t>
  </si>
  <si>
    <t xml:space="preserve">Building No.2 </t>
  </si>
  <si>
    <t>Ground Floor For Meter Room, Driver Room &amp; Parking</t>
  </si>
  <si>
    <t>1st to 7th, 9th to 12th, 14th &amp; 15th Floor Residential</t>
  </si>
  <si>
    <t>2BHK</t>
  </si>
  <si>
    <r>
      <t>Remark (</t>
    </r>
    <r>
      <rPr>
        <sz val="10"/>
        <rFont val="Times New Roman"/>
        <family val="1"/>
      </rPr>
      <t>Flat configuration /Bungalows, etc.)</t>
    </r>
  </si>
  <si>
    <t>AP Area</t>
  </si>
  <si>
    <t>8th &amp;13th Floor For Part Refuge Area</t>
  </si>
  <si>
    <t>Refuge Area</t>
  </si>
  <si>
    <t>-</t>
  </si>
  <si>
    <t>2,00,000/-</t>
  </si>
  <si>
    <t>Flat = 103</t>
  </si>
  <si>
    <t>Construction/Building Permission
Valid Upto</t>
  </si>
  <si>
    <t>Building No.2 = Gr/St  + 1st to 15th Floor (Height = 47.55 Mtrs)</t>
  </si>
  <si>
    <t>We have referred approved layout plan from RERA site.</t>
  </si>
  <si>
    <t>Mr. Sudhir Bhosale</t>
  </si>
  <si>
    <t>AP &amp; Location conformed</t>
  </si>
  <si>
    <t>16/09/2025 at 04:19 PM</t>
  </si>
  <si>
    <t>Construction work is in process at the time of Visit.</t>
  </si>
  <si>
    <t>Mr. Anand Jadhav 9322623850</t>
  </si>
  <si>
    <t>On Site, we meet Mr. Anand Jadhav 9322623850</t>
  </si>
  <si>
    <t>Carpet  + Balcony Area</t>
  </si>
  <si>
    <t>We considered Gross carpet area = Net carpet + Balcony + AP Area</t>
  </si>
  <si>
    <t>Terrace Floor For Part Society Office &amp; Terrace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</si>
</sst>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
      <patternFill patternType="solid">
        <fgColor theme="8" tint="0.3999755851924192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83">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9" fontId="11" fillId="2" borderId="13" xfId="2" applyFont="1" applyFill="1" applyBorder="1" applyAlignment="1" applyProtection="1">
      <alignment horizontal="center" vertical="top" wrapText="1"/>
      <protection locked="0"/>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2" borderId="4" xfId="0" applyFont="1" applyFill="1" applyBorder="1" applyAlignment="1">
      <alignment horizontal="left" vertical="center" wrapText="1"/>
    </xf>
    <xf numFmtId="0" fontId="8" fillId="3" borderId="4" xfId="0" applyFont="1" applyFill="1" applyBorder="1" applyAlignment="1">
      <alignment horizontal="center" vertical="center"/>
    </xf>
    <xf numFmtId="0" fontId="7" fillId="2" borderId="4" xfId="0" applyFont="1" applyFill="1" applyBorder="1" applyAlignment="1">
      <alignment vertical="top" wrapText="1"/>
    </xf>
    <xf numFmtId="14" fontId="8" fillId="3" borderId="4" xfId="0" applyNumberFormat="1" applyFont="1" applyFill="1" applyBorder="1" applyAlignment="1">
      <alignment horizontal="left" vertical="top" wrapText="1"/>
    </xf>
    <xf numFmtId="0" fontId="8" fillId="3" borderId="4" xfId="0" applyFont="1" applyFill="1" applyBorder="1" applyAlignment="1">
      <alignment vertical="top"/>
    </xf>
    <xf numFmtId="0" fontId="1" fillId="0" borderId="0" xfId="0" applyFont="1"/>
    <xf numFmtId="0" fontId="7" fillId="2" borderId="29" xfId="0" applyFont="1" applyFill="1" applyBorder="1" applyAlignment="1">
      <alignment horizontal="center" vertical="top" wrapText="1"/>
    </xf>
    <xf numFmtId="0" fontId="7" fillId="2" borderId="14"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1" fontId="6" fillId="0" borderId="0" xfId="0" applyNumberFormat="1" applyFont="1"/>
    <xf numFmtId="1" fontId="6" fillId="0" borderId="4" xfId="0" applyNumberFormat="1" applyFont="1" applyBorder="1" applyAlignment="1">
      <alignment horizontal="center"/>
    </xf>
    <xf numFmtId="1" fontId="6" fillId="3" borderId="4" xfId="0" applyNumberFormat="1" applyFont="1" applyFill="1" applyBorder="1" applyAlignment="1">
      <alignment horizontal="center"/>
    </xf>
    <xf numFmtId="0" fontId="7" fillId="3" borderId="4" xfId="0" applyFont="1" applyFill="1" applyBorder="1" applyAlignment="1">
      <alignment horizontal="left" vertical="top" wrapText="1"/>
    </xf>
    <xf numFmtId="1" fontId="1" fillId="0" borderId="0" xfId="0" applyNumberFormat="1" applyFont="1"/>
    <xf numFmtId="0" fontId="11" fillId="0" borderId="0" xfId="0" applyFont="1"/>
    <xf numFmtId="1" fontId="8" fillId="3" borderId="4" xfId="0" applyNumberFormat="1" applyFont="1" applyFill="1" applyBorder="1" applyAlignment="1">
      <alignment horizontal="center"/>
    </xf>
    <xf numFmtId="1" fontId="8" fillId="3" borderId="4" xfId="0" applyNumberFormat="1" applyFont="1" applyFill="1" applyBorder="1" applyAlignment="1">
      <alignment horizontal="center" vertical="center"/>
    </xf>
    <xf numFmtId="9" fontId="7" fillId="3" borderId="8" xfId="0" applyNumberFormat="1" applyFont="1" applyFill="1" applyBorder="1" applyAlignment="1">
      <alignment horizontal="left" vertical="top" wrapText="1"/>
    </xf>
    <xf numFmtId="0" fontId="8" fillId="3" borderId="4" xfId="0" applyFont="1" applyFill="1" applyBorder="1" applyAlignment="1">
      <alignment horizontal="center" vertical="center" wrapText="1"/>
    </xf>
    <xf numFmtId="0" fontId="7" fillId="3" borderId="5" xfId="0" applyFont="1" applyFill="1" applyBorder="1" applyAlignment="1">
      <alignment horizontal="left" vertical="top"/>
    </xf>
    <xf numFmtId="0" fontId="7" fillId="3" borderId="4" xfId="0" applyFont="1" applyFill="1" applyBorder="1" applyAlignment="1">
      <alignment horizontal="left" vertical="top"/>
    </xf>
    <xf numFmtId="0" fontId="8" fillId="3" borderId="4"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wrapText="1"/>
      <protection locked="0"/>
    </xf>
    <xf numFmtId="9" fontId="8" fillId="3" borderId="4" xfId="1" applyNumberFormat="1" applyFont="1" applyFill="1" applyBorder="1" applyAlignment="1" applyProtection="1">
      <alignment horizontal="center" vertical="center" wrapText="1"/>
      <protection hidden="1"/>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9" fontId="8" fillId="3" borderId="12" xfId="1" applyNumberFormat="1" applyFont="1" applyFill="1" applyBorder="1" applyAlignment="1" applyProtection="1">
      <alignment horizontal="center" vertical="center" wrapText="1"/>
      <protection hidden="1"/>
    </xf>
    <xf numFmtId="0" fontId="7" fillId="2" borderId="4" xfId="0" applyFont="1" applyFill="1" applyBorder="1" applyAlignment="1">
      <alignment horizontal="center" vertical="top"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8" fillId="3" borderId="4" xfId="0" applyFont="1" applyFill="1" applyBorder="1" applyAlignment="1">
      <alignment horizontal="left" vertical="center"/>
    </xf>
    <xf numFmtId="0" fontId="8" fillId="3" borderId="4" xfId="0" applyFont="1" applyFill="1" applyBorder="1" applyAlignment="1">
      <alignment horizontal="center" vertical="center"/>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7" fillId="3" borderId="4"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8" fillId="3" borderId="4" xfId="0" applyFont="1" applyFill="1" applyBorder="1" applyAlignment="1">
      <alignment horizontal="left"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9" fillId="2" borderId="4" xfId="0" applyFont="1" applyFill="1" applyBorder="1" applyAlignment="1">
      <alignment horizontal="center" vertical="center" wrapText="1"/>
    </xf>
    <xf numFmtId="0" fontId="11" fillId="2" borderId="14" xfId="0" applyFont="1" applyFill="1" applyBorder="1" applyAlignment="1">
      <alignment horizontal="center" vertical="top" wrapText="1"/>
    </xf>
    <xf numFmtId="0" fontId="11"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6"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8" fillId="3" borderId="4" xfId="0" applyFont="1" applyFill="1" applyBorder="1" applyAlignment="1">
      <alignment horizontal="center"/>
    </xf>
    <xf numFmtId="9" fontId="8" fillId="3" borderId="4" xfId="0" applyNumberFormat="1" applyFont="1" applyFill="1" applyBorder="1" applyAlignment="1">
      <alignment horizontal="center"/>
    </xf>
    <xf numFmtId="0" fontId="7" fillId="3" borderId="4" xfId="1" applyFont="1" applyFill="1" applyBorder="1" applyAlignment="1" applyProtection="1">
      <alignment horizontal="left" vertical="top" wrapText="1"/>
      <protection locked="0"/>
    </xf>
    <xf numFmtId="0" fontId="7" fillId="3" borderId="6" xfId="1" applyFont="1" applyFill="1" applyBorder="1" applyAlignment="1" applyProtection="1">
      <alignment horizontal="left" vertical="top" wrapText="1"/>
      <protection locked="0"/>
    </xf>
    <xf numFmtId="0" fontId="8" fillId="3" borderId="5"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9" fontId="8"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7" fillId="2" borderId="33" xfId="1" applyFont="1" applyFill="1" applyBorder="1" applyAlignment="1" applyProtection="1">
      <alignment horizontal="left" vertical="top" wrapText="1"/>
      <protection locked="0"/>
    </xf>
    <xf numFmtId="0" fontId="7" fillId="2" borderId="30" xfId="1" applyFont="1" applyFill="1" applyBorder="1" applyAlignment="1" applyProtection="1">
      <alignment horizontal="left" vertical="top" wrapText="1"/>
      <protection locked="0"/>
    </xf>
    <xf numFmtId="0" fontId="7" fillId="2" borderId="34" xfId="1" applyFont="1" applyFill="1" applyBorder="1" applyAlignment="1" applyProtection="1">
      <alignment horizontal="left" vertical="top" wrapText="1"/>
      <protection locked="0"/>
    </xf>
    <xf numFmtId="0" fontId="7" fillId="2" borderId="35" xfId="1" applyFont="1" applyFill="1" applyBorder="1" applyAlignment="1" applyProtection="1">
      <alignment horizontal="left" vertical="top" wrapText="1"/>
      <protection locked="0"/>
    </xf>
    <xf numFmtId="0" fontId="7" fillId="2" borderId="21" xfId="1" applyFont="1" applyFill="1" applyBorder="1" applyAlignment="1" applyProtection="1">
      <alignment horizontal="left" vertical="top" wrapText="1"/>
      <protection locked="0"/>
    </xf>
    <xf numFmtId="0" fontId="7" fillId="2" borderId="22" xfId="1" applyFont="1" applyFill="1" applyBorder="1" applyAlignment="1" applyProtection="1">
      <alignment horizontal="left" vertical="top" wrapText="1"/>
      <protection locked="0"/>
    </xf>
    <xf numFmtId="0" fontId="8" fillId="3" borderId="8" xfId="0" applyFont="1" applyFill="1" applyBorder="1" applyAlignment="1">
      <alignment horizontal="center" vertical="center"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8" fillId="3" borderId="2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7" xfId="0" applyFont="1" applyFill="1" applyBorder="1" applyAlignment="1">
      <alignment vertical="top"/>
    </xf>
    <xf numFmtId="0" fontId="8" fillId="3" borderId="10" xfId="0" applyFont="1" applyFill="1" applyBorder="1" applyAlignment="1">
      <alignment vertical="top"/>
    </xf>
    <xf numFmtId="0" fontId="8" fillId="3" borderId="4" xfId="0" applyFont="1" applyFill="1" applyBorder="1" applyAlignment="1">
      <alignment vertical="top" wrapText="1"/>
    </xf>
    <xf numFmtId="0" fontId="8" fillId="3" borderId="4" xfId="0" applyFont="1" applyFill="1" applyBorder="1" applyAlignment="1">
      <alignment vertical="top"/>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3" borderId="11" xfId="1" applyFont="1" applyFill="1" applyBorder="1" applyAlignment="1" applyProtection="1">
      <alignment horizontal="center" vertical="top" wrapText="1"/>
      <protection locked="0"/>
    </xf>
    <xf numFmtId="0" fontId="8" fillId="3" borderId="12" xfId="1" applyFont="1" applyFill="1" applyBorder="1" applyAlignment="1" applyProtection="1">
      <alignment horizontal="center" vertical="top" wrapText="1"/>
      <protection locked="0"/>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1" fontId="9" fillId="2" borderId="4" xfId="0" applyNumberFormat="1" applyFont="1" applyFill="1" applyBorder="1" applyAlignment="1">
      <alignment horizontal="center" vertical="center" wrapText="1"/>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7" fillId="2" borderId="29"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7" xfId="0" applyFont="1" applyFill="1" applyBorder="1" applyAlignment="1">
      <alignment vertical="top" wrapText="1"/>
    </xf>
    <xf numFmtId="0" fontId="7" fillId="2" borderId="10" xfId="0" applyFont="1" applyFill="1" applyBorder="1" applyAlignment="1">
      <alignment vertical="top" wrapText="1"/>
    </xf>
    <xf numFmtId="165" fontId="8" fillId="3" borderId="4" xfId="0" applyNumberFormat="1" applyFont="1" applyFill="1" applyBorder="1" applyAlignment="1">
      <alignment horizontal="center" vertical="center"/>
    </xf>
    <xf numFmtId="0" fontId="8" fillId="3" borderId="4"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9" fontId="8" fillId="3" borderId="4" xfId="1" applyNumberFormat="1" applyFont="1" applyFill="1" applyBorder="1" applyAlignment="1" applyProtection="1">
      <alignment horizontal="center" vertical="center" wrapText="1"/>
      <protection hidden="1"/>
    </xf>
    <xf numFmtId="9" fontId="8" fillId="3" borderId="6" xfId="1" applyNumberFormat="1" applyFont="1" applyFill="1" applyBorder="1" applyAlignment="1" applyProtection="1">
      <alignment horizontal="center" vertical="center" wrapText="1"/>
      <protection hidden="1"/>
    </xf>
    <xf numFmtId="9" fontId="8" fillId="3" borderId="12" xfId="1" applyNumberFormat="1" applyFont="1" applyFill="1" applyBorder="1" applyAlignment="1" applyProtection="1">
      <alignment horizontal="center" vertical="center" wrapText="1"/>
      <protection hidden="1"/>
    </xf>
    <xf numFmtId="9" fontId="8" fillId="3"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3" xfId="0" applyFont="1" applyFill="1" applyBorder="1" applyAlignment="1">
      <alignment horizontal="left" vertical="center"/>
    </xf>
    <xf numFmtId="0" fontId="7" fillId="2"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10" fillId="3" borderId="4" xfId="0" applyFont="1" applyFill="1" applyBorder="1" applyAlignment="1">
      <alignment vertical="top" wrapText="1"/>
    </xf>
    <xf numFmtId="0" fontId="16" fillId="3" borderId="7" xfId="3"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0000FF"/>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png"/><Relationship Id="rId18" Type="http://schemas.openxmlformats.org/officeDocument/2006/relationships/image" Target="../media/image16.jpeg"/><Relationship Id="rId3" Type="http://schemas.openxmlformats.org/officeDocument/2006/relationships/image" Target="../media/image3.png"/><Relationship Id="rId21" Type="http://schemas.openxmlformats.org/officeDocument/2006/relationships/image" Target="../media/image19.jpeg"/><Relationship Id="rId7" Type="http://schemas.openxmlformats.org/officeDocument/2006/relationships/image" Target="../media/image6.png"/><Relationship Id="rId12" Type="http://schemas.openxmlformats.org/officeDocument/2006/relationships/image" Target="../media/image10.png"/><Relationship Id="rId17" Type="http://schemas.openxmlformats.org/officeDocument/2006/relationships/image" Target="../media/image15.jpe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jpe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9.png"/><Relationship Id="rId24" Type="http://schemas.openxmlformats.org/officeDocument/2006/relationships/image" Target="../media/image22.png"/><Relationship Id="rId5" Type="http://schemas.openxmlformats.org/officeDocument/2006/relationships/image" Target="../media/image5.png"/><Relationship Id="rId15" Type="http://schemas.openxmlformats.org/officeDocument/2006/relationships/image" Target="../media/image13.png"/><Relationship Id="rId23" Type="http://schemas.openxmlformats.org/officeDocument/2006/relationships/image" Target="../media/image21.png"/><Relationship Id="rId10" Type="http://schemas.openxmlformats.org/officeDocument/2006/relationships/image" Target="../media/image8.png"/><Relationship Id="rId19" Type="http://schemas.openxmlformats.org/officeDocument/2006/relationships/image" Target="../media/image17.jpeg"/><Relationship Id="rId4" Type="http://schemas.openxmlformats.org/officeDocument/2006/relationships/image" Target="../media/image4.png"/><Relationship Id="rId9" Type="http://schemas.openxmlformats.org/officeDocument/2006/relationships/image" Target="../media/image7.png"/><Relationship Id="rId14" Type="http://schemas.openxmlformats.org/officeDocument/2006/relationships/image" Target="../media/image12.png"/><Relationship Id="rId22"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306943</xdr:colOff>
      <xdr:row>3</xdr:row>
      <xdr:rowOff>173935</xdr:rowOff>
    </xdr:from>
    <xdr:to>
      <xdr:col>18</xdr:col>
      <xdr:colOff>369557</xdr:colOff>
      <xdr:row>15</xdr:row>
      <xdr:rowOff>130574</xdr:rowOff>
    </xdr:to>
    <xdr:pic>
      <xdr:nvPicPr>
        <xdr:cNvPr id="2" name="Picture 1"/>
        <xdr:cNvPicPr>
          <a:picLocks noChangeAspect="1"/>
        </xdr:cNvPicPr>
      </xdr:nvPicPr>
      <xdr:blipFill>
        <a:blip xmlns:r="http://schemas.openxmlformats.org/officeDocument/2006/relationships" r:embed="rId1"/>
        <a:stretch>
          <a:fillRect/>
        </a:stretch>
      </xdr:blipFill>
      <xdr:spPr>
        <a:xfrm>
          <a:off x="7082117" y="1200978"/>
          <a:ext cx="6506483" cy="2623639"/>
        </a:xfrm>
        <a:prstGeom prst="rect">
          <a:avLst/>
        </a:prstGeom>
      </xdr:spPr>
    </xdr:pic>
    <xdr:clientData/>
  </xdr:twoCellAnchor>
  <xdr:twoCellAnchor editAs="oneCell">
    <xdr:from>
      <xdr:col>10</xdr:col>
      <xdr:colOff>161826</xdr:colOff>
      <xdr:row>16</xdr:row>
      <xdr:rowOff>128695</xdr:rowOff>
    </xdr:from>
    <xdr:to>
      <xdr:col>18</xdr:col>
      <xdr:colOff>565661</xdr:colOff>
      <xdr:row>25</xdr:row>
      <xdr:rowOff>311365</xdr:rowOff>
    </xdr:to>
    <xdr:pic>
      <xdr:nvPicPr>
        <xdr:cNvPr id="3" name="Picture 2"/>
        <xdr:cNvPicPr>
          <a:picLocks noChangeAspect="1"/>
        </xdr:cNvPicPr>
      </xdr:nvPicPr>
      <xdr:blipFill>
        <a:blip xmlns:r="http://schemas.openxmlformats.org/officeDocument/2006/relationships" r:embed="rId2"/>
        <a:stretch>
          <a:fillRect/>
        </a:stretch>
      </xdr:blipFill>
      <xdr:spPr>
        <a:xfrm>
          <a:off x="8454179" y="4017136"/>
          <a:ext cx="5244776" cy="2334200"/>
        </a:xfrm>
        <a:prstGeom prst="rect">
          <a:avLst/>
        </a:prstGeom>
      </xdr:spPr>
    </xdr:pic>
    <xdr:clientData/>
  </xdr:twoCellAnchor>
  <xdr:twoCellAnchor editAs="oneCell">
    <xdr:from>
      <xdr:col>13</xdr:col>
      <xdr:colOff>375982</xdr:colOff>
      <xdr:row>10</xdr:row>
      <xdr:rowOff>38149</xdr:rowOff>
    </xdr:from>
    <xdr:to>
      <xdr:col>20</xdr:col>
      <xdr:colOff>133789</xdr:colOff>
      <xdr:row>19</xdr:row>
      <xdr:rowOff>114039</xdr:rowOff>
    </xdr:to>
    <xdr:pic>
      <xdr:nvPicPr>
        <xdr:cNvPr id="4" name="Picture 3"/>
        <xdr:cNvPicPr>
          <a:picLocks noChangeAspect="1"/>
        </xdr:cNvPicPr>
      </xdr:nvPicPr>
      <xdr:blipFill>
        <a:blip xmlns:r="http://schemas.openxmlformats.org/officeDocument/2006/relationships" r:embed="rId3"/>
        <a:stretch>
          <a:fillRect/>
        </a:stretch>
      </xdr:blipFill>
      <xdr:spPr>
        <a:xfrm>
          <a:off x="10483688" y="2783590"/>
          <a:ext cx="3993630" cy="1790390"/>
        </a:xfrm>
        <a:prstGeom prst="rect">
          <a:avLst/>
        </a:prstGeom>
      </xdr:spPr>
    </xdr:pic>
    <xdr:clientData/>
  </xdr:twoCellAnchor>
  <xdr:twoCellAnchor editAs="oneCell">
    <xdr:from>
      <xdr:col>1</xdr:col>
      <xdr:colOff>137433</xdr:colOff>
      <xdr:row>286</xdr:row>
      <xdr:rowOff>121104</xdr:rowOff>
    </xdr:from>
    <xdr:to>
      <xdr:col>6</xdr:col>
      <xdr:colOff>163286</xdr:colOff>
      <xdr:row>308</xdr:row>
      <xdr:rowOff>52833</xdr:rowOff>
    </xdr:to>
    <xdr:pic>
      <xdr:nvPicPr>
        <xdr:cNvPr id="6" name="Picture 5"/>
        <xdr:cNvPicPr>
          <a:picLocks noChangeAspect="1"/>
        </xdr:cNvPicPr>
      </xdr:nvPicPr>
      <xdr:blipFill>
        <a:blip xmlns:r="http://schemas.openxmlformats.org/officeDocument/2006/relationships" r:embed="rId4"/>
        <a:stretch>
          <a:fillRect/>
        </a:stretch>
      </xdr:blipFill>
      <xdr:spPr>
        <a:xfrm>
          <a:off x="940254" y="61094711"/>
          <a:ext cx="4257675" cy="3524015"/>
        </a:xfrm>
        <a:prstGeom prst="rect">
          <a:avLst/>
        </a:prstGeom>
        <a:ln>
          <a:solidFill>
            <a:sysClr val="windowText" lastClr="000000"/>
          </a:solidFill>
        </a:ln>
      </xdr:spPr>
    </xdr:pic>
    <xdr:clientData/>
  </xdr:twoCellAnchor>
  <xdr:twoCellAnchor>
    <xdr:from>
      <xdr:col>1</xdr:col>
      <xdr:colOff>137273</xdr:colOff>
      <xdr:row>206</xdr:row>
      <xdr:rowOff>132789</xdr:rowOff>
    </xdr:from>
    <xdr:to>
      <xdr:col>6</xdr:col>
      <xdr:colOff>410960</xdr:colOff>
      <xdr:row>257</xdr:row>
      <xdr:rowOff>130713</xdr:rowOff>
    </xdr:to>
    <xdr:grpSp>
      <xdr:nvGrpSpPr>
        <xdr:cNvPr id="25" name="Group 24"/>
        <xdr:cNvGrpSpPr/>
      </xdr:nvGrpSpPr>
      <xdr:grpSpPr>
        <a:xfrm>
          <a:off x="932891" y="35980407"/>
          <a:ext cx="4520716" cy="7998924"/>
          <a:chOff x="1004048" y="36365889"/>
          <a:chExt cx="4502787" cy="8256099"/>
        </a:xfrm>
      </xdr:grpSpPr>
      <xdr:pic>
        <xdr:nvPicPr>
          <xdr:cNvPr id="7" name="Picture 6"/>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1661834" y="42252900"/>
            <a:ext cx="2873640" cy="2369088"/>
          </a:xfrm>
          <a:prstGeom prst="rect">
            <a:avLst/>
          </a:prstGeom>
          <a:ln>
            <a:solidFill>
              <a:sysClr val="windowText" lastClr="000000"/>
            </a:solidFill>
          </a:ln>
        </xdr:spPr>
      </xdr:pic>
      <xdr:grpSp>
        <xdr:nvGrpSpPr>
          <xdr:cNvPr id="18" name="Group 17"/>
          <xdr:cNvGrpSpPr/>
        </xdr:nvGrpSpPr>
        <xdr:grpSpPr>
          <a:xfrm>
            <a:off x="1004048" y="36365889"/>
            <a:ext cx="4502787" cy="5788304"/>
            <a:chOff x="851648" y="47519664"/>
            <a:chExt cx="4502787" cy="5788304"/>
          </a:xfrm>
        </xdr:grpSpPr>
        <xdr:grpSp>
          <xdr:nvGrpSpPr>
            <xdr:cNvPr id="17" name="Group 16"/>
            <xdr:cNvGrpSpPr/>
          </xdr:nvGrpSpPr>
          <xdr:grpSpPr>
            <a:xfrm>
              <a:off x="851648" y="47519664"/>
              <a:ext cx="4502787" cy="5788304"/>
              <a:chOff x="851648" y="47519664"/>
              <a:chExt cx="4502787" cy="5788304"/>
            </a:xfrm>
          </xdr:grpSpPr>
          <xdr:pic>
            <xdr:nvPicPr>
              <xdr:cNvPr id="8" name="Picture 7"/>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50000"/>
                        </a14:imgEffect>
                      </a14:imgLayer>
                    </a14:imgProps>
                  </a:ext>
                </a:extLst>
              </a:blip>
              <a:stretch>
                <a:fillRect/>
              </a:stretch>
            </xdr:blipFill>
            <xdr:spPr>
              <a:xfrm>
                <a:off x="851648" y="47519664"/>
                <a:ext cx="4502787" cy="5788304"/>
              </a:xfrm>
              <a:prstGeom prst="rect">
                <a:avLst/>
              </a:prstGeom>
              <a:ln>
                <a:solidFill>
                  <a:sysClr val="windowText" lastClr="000000"/>
                </a:solidFill>
              </a:ln>
            </xdr:spPr>
          </xdr:pic>
          <xdr:sp macro="" textlink="">
            <xdr:nvSpPr>
              <xdr:cNvPr id="9" name="Rectangle 8"/>
              <xdr:cNvSpPr/>
            </xdr:nvSpPr>
            <xdr:spPr>
              <a:xfrm>
                <a:off x="3171825" y="47996475"/>
                <a:ext cx="1495425" cy="6762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Rectangle 9"/>
              <xdr:cNvSpPr/>
            </xdr:nvSpPr>
            <xdr:spPr>
              <a:xfrm rot="5400000">
                <a:off x="1895475" y="49091850"/>
                <a:ext cx="1495425" cy="6762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Rectangle 10"/>
              <xdr:cNvSpPr/>
            </xdr:nvSpPr>
            <xdr:spPr>
              <a:xfrm rot="5400000">
                <a:off x="2838450" y="49244250"/>
                <a:ext cx="1495425" cy="676275"/>
              </a:xfrm>
              <a:prstGeom prst="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12" name="Rectangle 11"/>
            <xdr:cNvSpPr/>
          </xdr:nvSpPr>
          <xdr:spPr>
            <a:xfrm>
              <a:off x="2933699" y="50311050"/>
              <a:ext cx="1704975" cy="29880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0000FF"/>
                  </a:solidFill>
                  <a:latin typeface="Times New Roman" panose="02020603050405020304" pitchFamily="18" charset="0"/>
                  <a:cs typeface="Times New Roman" panose="02020603050405020304" pitchFamily="18" charset="0"/>
                </a:rPr>
                <a:t>Building No.2</a:t>
              </a:r>
            </a:p>
          </xdr:txBody>
        </xdr:sp>
        <xdr:sp macro="" textlink="">
          <xdr:nvSpPr>
            <xdr:cNvPr id="13" name="Rectangle 12"/>
            <xdr:cNvSpPr/>
          </xdr:nvSpPr>
          <xdr:spPr>
            <a:xfrm>
              <a:off x="3305174" y="47767875"/>
              <a:ext cx="1704975" cy="29880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chemeClr val="tx1"/>
                  </a:solidFill>
                  <a:latin typeface="Times New Roman" panose="02020603050405020304" pitchFamily="18" charset="0"/>
                  <a:cs typeface="Times New Roman" panose="02020603050405020304" pitchFamily="18" charset="0"/>
                </a:rPr>
                <a:t>Building No.1</a:t>
              </a:r>
            </a:p>
          </xdr:txBody>
        </xdr:sp>
        <xdr:sp macro="" textlink="">
          <xdr:nvSpPr>
            <xdr:cNvPr id="14" name="Rectangle 13"/>
            <xdr:cNvSpPr/>
          </xdr:nvSpPr>
          <xdr:spPr>
            <a:xfrm>
              <a:off x="2000249" y="48434625"/>
              <a:ext cx="1704975" cy="29880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chemeClr val="tx1"/>
                  </a:solidFill>
                  <a:latin typeface="Times New Roman" panose="02020603050405020304" pitchFamily="18" charset="0"/>
                  <a:cs typeface="Times New Roman" panose="02020603050405020304" pitchFamily="18" charset="0"/>
                </a:rPr>
                <a:t>Building No.3</a:t>
              </a:r>
            </a:p>
          </xdr:txBody>
        </xdr:sp>
      </xdr:grpSp>
    </xdr:grpSp>
    <xdr:clientData/>
  </xdr:twoCellAnchor>
  <xdr:twoCellAnchor editAs="oneCell">
    <xdr:from>
      <xdr:col>9</xdr:col>
      <xdr:colOff>261099</xdr:colOff>
      <xdr:row>26</xdr:row>
      <xdr:rowOff>332814</xdr:rowOff>
    </xdr:from>
    <xdr:to>
      <xdr:col>17</xdr:col>
      <xdr:colOff>385622</xdr:colOff>
      <xdr:row>37</xdr:row>
      <xdr:rowOff>270545</xdr:rowOff>
    </xdr:to>
    <xdr:pic>
      <xdr:nvPicPr>
        <xdr:cNvPr id="19" name="Picture 18"/>
        <xdr:cNvPicPr>
          <a:picLocks noChangeAspect="1"/>
        </xdr:cNvPicPr>
      </xdr:nvPicPr>
      <xdr:blipFill>
        <a:blip xmlns:r="http://schemas.openxmlformats.org/officeDocument/2006/relationships" r:embed="rId9"/>
        <a:stretch>
          <a:fillRect/>
        </a:stretch>
      </xdr:blipFill>
      <xdr:spPr>
        <a:xfrm>
          <a:off x="7948334" y="6955490"/>
          <a:ext cx="4965464" cy="3433967"/>
        </a:xfrm>
        <a:prstGeom prst="rect">
          <a:avLst/>
        </a:prstGeom>
      </xdr:spPr>
    </xdr:pic>
    <xdr:clientData/>
  </xdr:twoCellAnchor>
  <xdr:twoCellAnchor editAs="oneCell">
    <xdr:from>
      <xdr:col>15</xdr:col>
      <xdr:colOff>449036</xdr:colOff>
      <xdr:row>26</xdr:row>
      <xdr:rowOff>204106</xdr:rowOff>
    </xdr:from>
    <xdr:to>
      <xdr:col>23</xdr:col>
      <xdr:colOff>592611</xdr:colOff>
      <xdr:row>37</xdr:row>
      <xdr:rowOff>723104</xdr:rowOff>
    </xdr:to>
    <xdr:pic>
      <xdr:nvPicPr>
        <xdr:cNvPr id="20" name="Picture 19"/>
        <xdr:cNvPicPr>
          <a:picLocks noChangeAspect="1"/>
        </xdr:cNvPicPr>
      </xdr:nvPicPr>
      <xdr:blipFill>
        <a:blip xmlns:r="http://schemas.openxmlformats.org/officeDocument/2006/relationships" r:embed="rId10"/>
        <a:stretch>
          <a:fillRect/>
        </a:stretch>
      </xdr:blipFill>
      <xdr:spPr>
        <a:xfrm>
          <a:off x="11797393" y="6844392"/>
          <a:ext cx="5042147" cy="4070462"/>
        </a:xfrm>
        <a:prstGeom prst="rect">
          <a:avLst/>
        </a:prstGeom>
      </xdr:spPr>
    </xdr:pic>
    <xdr:clientData/>
  </xdr:twoCellAnchor>
  <xdr:twoCellAnchor editAs="oneCell">
    <xdr:from>
      <xdr:col>12</xdr:col>
      <xdr:colOff>257175</xdr:colOff>
      <xdr:row>92</xdr:row>
      <xdr:rowOff>47625</xdr:rowOff>
    </xdr:from>
    <xdr:to>
      <xdr:col>17</xdr:col>
      <xdr:colOff>162337</xdr:colOff>
      <xdr:row>126</xdr:row>
      <xdr:rowOff>86137</xdr:rowOff>
    </xdr:to>
    <xdr:pic>
      <xdr:nvPicPr>
        <xdr:cNvPr id="21" name="Picture 20"/>
        <xdr:cNvPicPr>
          <a:picLocks noChangeAspect="1"/>
        </xdr:cNvPicPr>
      </xdr:nvPicPr>
      <xdr:blipFill>
        <a:blip xmlns:r="http://schemas.openxmlformats.org/officeDocument/2006/relationships" r:embed="rId11"/>
        <a:stretch>
          <a:fillRect/>
        </a:stretch>
      </xdr:blipFill>
      <xdr:spPr>
        <a:xfrm>
          <a:off x="9753600" y="20364450"/>
          <a:ext cx="2953162" cy="2953162"/>
        </a:xfrm>
        <a:prstGeom prst="rect">
          <a:avLst/>
        </a:prstGeom>
      </xdr:spPr>
    </xdr:pic>
    <xdr:clientData/>
  </xdr:twoCellAnchor>
  <xdr:twoCellAnchor editAs="oneCell">
    <xdr:from>
      <xdr:col>10</xdr:col>
      <xdr:colOff>246903</xdr:colOff>
      <xdr:row>116</xdr:row>
      <xdr:rowOff>101368</xdr:rowOff>
    </xdr:from>
    <xdr:to>
      <xdr:col>22</xdr:col>
      <xdr:colOff>28790</xdr:colOff>
      <xdr:row>144</xdr:row>
      <xdr:rowOff>136631</xdr:rowOff>
    </xdr:to>
    <xdr:pic>
      <xdr:nvPicPr>
        <xdr:cNvPr id="22" name="Picture 21"/>
        <xdr:cNvPicPr>
          <a:picLocks noChangeAspect="1"/>
        </xdr:cNvPicPr>
      </xdr:nvPicPr>
      <xdr:blipFill>
        <a:blip xmlns:r="http://schemas.openxmlformats.org/officeDocument/2006/relationships" r:embed="rId12"/>
        <a:stretch>
          <a:fillRect/>
        </a:stretch>
      </xdr:blipFill>
      <xdr:spPr>
        <a:xfrm>
          <a:off x="8539256" y="21325309"/>
          <a:ext cx="7043299" cy="4752940"/>
        </a:xfrm>
        <a:prstGeom prst="rect">
          <a:avLst/>
        </a:prstGeom>
      </xdr:spPr>
    </xdr:pic>
    <xdr:clientData/>
  </xdr:twoCellAnchor>
  <xdr:twoCellAnchor editAs="oneCell">
    <xdr:from>
      <xdr:col>8</xdr:col>
      <xdr:colOff>222867</xdr:colOff>
      <xdr:row>97</xdr:row>
      <xdr:rowOff>125283</xdr:rowOff>
    </xdr:from>
    <xdr:to>
      <xdr:col>22</xdr:col>
      <xdr:colOff>161158</xdr:colOff>
      <xdr:row>139</xdr:row>
      <xdr:rowOff>21635</xdr:rowOff>
    </xdr:to>
    <xdr:pic>
      <xdr:nvPicPr>
        <xdr:cNvPr id="23" name="Picture 22"/>
        <xdr:cNvPicPr>
          <a:picLocks noChangeAspect="1"/>
        </xdr:cNvPicPr>
      </xdr:nvPicPr>
      <xdr:blipFill>
        <a:blip xmlns:r="http://schemas.openxmlformats.org/officeDocument/2006/relationships" r:embed="rId13"/>
        <a:stretch>
          <a:fillRect/>
        </a:stretch>
      </xdr:blipFill>
      <xdr:spPr>
        <a:xfrm>
          <a:off x="6991220" y="21035459"/>
          <a:ext cx="8723703" cy="4143382"/>
        </a:xfrm>
        <a:prstGeom prst="rect">
          <a:avLst/>
        </a:prstGeom>
      </xdr:spPr>
    </xdr:pic>
    <xdr:clientData/>
  </xdr:twoCellAnchor>
  <xdr:twoCellAnchor editAs="oneCell">
    <xdr:from>
      <xdr:col>10</xdr:col>
      <xdr:colOff>280183</xdr:colOff>
      <xdr:row>71</xdr:row>
      <xdr:rowOff>106137</xdr:rowOff>
    </xdr:from>
    <xdr:to>
      <xdr:col>19</xdr:col>
      <xdr:colOff>570825</xdr:colOff>
      <xdr:row>86</xdr:row>
      <xdr:rowOff>4445</xdr:rowOff>
    </xdr:to>
    <xdr:pic>
      <xdr:nvPicPr>
        <xdr:cNvPr id="24" name="Picture 23"/>
        <xdr:cNvPicPr>
          <a:picLocks noChangeAspect="1"/>
        </xdr:cNvPicPr>
      </xdr:nvPicPr>
      <xdr:blipFill>
        <a:blip xmlns:r="http://schemas.openxmlformats.org/officeDocument/2006/relationships" r:embed="rId14"/>
        <a:stretch>
          <a:fillRect/>
        </a:stretch>
      </xdr:blipFill>
      <xdr:spPr>
        <a:xfrm>
          <a:off x="8557408" y="17041587"/>
          <a:ext cx="5777042" cy="2779340"/>
        </a:xfrm>
        <a:prstGeom prst="rect">
          <a:avLst/>
        </a:prstGeom>
      </xdr:spPr>
    </xdr:pic>
    <xdr:clientData/>
  </xdr:twoCellAnchor>
  <xdr:twoCellAnchor>
    <xdr:from>
      <xdr:col>0</xdr:col>
      <xdr:colOff>585109</xdr:colOff>
      <xdr:row>260</xdr:row>
      <xdr:rowOff>149403</xdr:rowOff>
    </xdr:from>
    <xdr:to>
      <xdr:col>6</xdr:col>
      <xdr:colOff>789214</xdr:colOff>
      <xdr:row>286</xdr:row>
      <xdr:rowOff>32347</xdr:rowOff>
    </xdr:to>
    <xdr:grpSp>
      <xdr:nvGrpSpPr>
        <xdr:cNvPr id="31" name="Group 30"/>
        <xdr:cNvGrpSpPr/>
      </xdr:nvGrpSpPr>
      <xdr:grpSpPr>
        <a:xfrm>
          <a:off x="585109" y="44468668"/>
          <a:ext cx="5246752" cy="3961885"/>
          <a:chOff x="585109" y="45078828"/>
          <a:chExt cx="5233305" cy="4092994"/>
        </a:xfrm>
      </xdr:grpSpPr>
      <xdr:grpSp>
        <xdr:nvGrpSpPr>
          <xdr:cNvPr id="28" name="Group 27"/>
          <xdr:cNvGrpSpPr/>
        </xdr:nvGrpSpPr>
        <xdr:grpSpPr>
          <a:xfrm>
            <a:off x="585109" y="45078828"/>
            <a:ext cx="5233305" cy="4092994"/>
            <a:chOff x="585109" y="45078828"/>
            <a:chExt cx="5233305" cy="4092994"/>
          </a:xfrm>
        </xdr:grpSpPr>
        <xdr:pic>
          <xdr:nvPicPr>
            <xdr:cNvPr id="5" name="Picture 4"/>
            <xdr:cNvPicPr>
              <a:picLocks noChangeAspect="1"/>
            </xdr:cNvPicPr>
          </xdr:nvPicPr>
          <xdr:blipFill>
            <a:blip xmlns:r="http://schemas.openxmlformats.org/officeDocument/2006/relationships" r:embed="rId15"/>
            <a:stretch>
              <a:fillRect/>
            </a:stretch>
          </xdr:blipFill>
          <xdr:spPr>
            <a:xfrm>
              <a:off x="585109" y="45078828"/>
              <a:ext cx="5233305" cy="4092994"/>
            </a:xfrm>
            <a:prstGeom prst="rect">
              <a:avLst/>
            </a:prstGeom>
            <a:ln>
              <a:solidFill>
                <a:sysClr val="windowText" lastClr="000000"/>
              </a:solidFill>
            </a:ln>
          </xdr:spPr>
        </xdr:pic>
        <xdr:sp macro="" textlink="">
          <xdr:nvSpPr>
            <xdr:cNvPr id="27" name="Freeform 26"/>
            <xdr:cNvSpPr/>
          </xdr:nvSpPr>
          <xdr:spPr>
            <a:xfrm rot="992090">
              <a:off x="2746246" y="46257430"/>
              <a:ext cx="1029316" cy="1792565"/>
            </a:xfrm>
            <a:custGeom>
              <a:avLst/>
              <a:gdLst>
                <a:gd name="connsiteX0" fmla="*/ 0 w 3048000"/>
                <a:gd name="connsiteY0" fmla="*/ 3633107 h 4204607"/>
                <a:gd name="connsiteX1" fmla="*/ 408215 w 3048000"/>
                <a:gd name="connsiteY1" fmla="*/ 3156857 h 4204607"/>
                <a:gd name="connsiteX2" fmla="*/ 149679 w 3048000"/>
                <a:gd name="connsiteY2" fmla="*/ 1905000 h 4204607"/>
                <a:gd name="connsiteX3" fmla="*/ 190500 w 3048000"/>
                <a:gd name="connsiteY3" fmla="*/ 721178 h 4204607"/>
                <a:gd name="connsiteX4" fmla="*/ 1170215 w 3048000"/>
                <a:gd name="connsiteY4" fmla="*/ 0 h 4204607"/>
                <a:gd name="connsiteX5" fmla="*/ 3048000 w 3048000"/>
                <a:gd name="connsiteY5" fmla="*/ 27214 h 4204607"/>
                <a:gd name="connsiteX6" fmla="*/ 2721429 w 3048000"/>
                <a:gd name="connsiteY6" fmla="*/ 1183821 h 4204607"/>
                <a:gd name="connsiteX7" fmla="*/ 2054679 w 3048000"/>
                <a:gd name="connsiteY7" fmla="*/ 2789464 h 4204607"/>
                <a:gd name="connsiteX8" fmla="*/ 1034143 w 3048000"/>
                <a:gd name="connsiteY8" fmla="*/ 2762250 h 4204607"/>
                <a:gd name="connsiteX9" fmla="*/ 1006929 w 3048000"/>
                <a:gd name="connsiteY9" fmla="*/ 3442607 h 4204607"/>
                <a:gd name="connsiteX10" fmla="*/ 1455965 w 3048000"/>
                <a:gd name="connsiteY10" fmla="*/ 3755571 h 4204607"/>
                <a:gd name="connsiteX11" fmla="*/ 1387929 w 3048000"/>
                <a:gd name="connsiteY11" fmla="*/ 4204607 h 4204607"/>
                <a:gd name="connsiteX12" fmla="*/ 136072 w 3048000"/>
                <a:gd name="connsiteY12" fmla="*/ 3850821 h 4204607"/>
                <a:gd name="connsiteX13" fmla="*/ 0 w 3048000"/>
                <a:gd name="connsiteY13" fmla="*/ 3633107 h 4204607"/>
                <a:gd name="connsiteX0" fmla="*/ 0 w 3048000"/>
                <a:gd name="connsiteY0" fmla="*/ 3633107 h 4883639"/>
                <a:gd name="connsiteX1" fmla="*/ 408215 w 3048000"/>
                <a:gd name="connsiteY1" fmla="*/ 3156857 h 4883639"/>
                <a:gd name="connsiteX2" fmla="*/ 149679 w 3048000"/>
                <a:gd name="connsiteY2" fmla="*/ 1905000 h 4883639"/>
                <a:gd name="connsiteX3" fmla="*/ 190500 w 3048000"/>
                <a:gd name="connsiteY3" fmla="*/ 721178 h 4883639"/>
                <a:gd name="connsiteX4" fmla="*/ 1170215 w 3048000"/>
                <a:gd name="connsiteY4" fmla="*/ 0 h 4883639"/>
                <a:gd name="connsiteX5" fmla="*/ 3048000 w 3048000"/>
                <a:gd name="connsiteY5" fmla="*/ 27214 h 4883639"/>
                <a:gd name="connsiteX6" fmla="*/ 2721429 w 3048000"/>
                <a:gd name="connsiteY6" fmla="*/ 1183821 h 4883639"/>
                <a:gd name="connsiteX7" fmla="*/ 2054679 w 3048000"/>
                <a:gd name="connsiteY7" fmla="*/ 2789464 h 4883639"/>
                <a:gd name="connsiteX8" fmla="*/ 1034143 w 3048000"/>
                <a:gd name="connsiteY8" fmla="*/ 2762250 h 4883639"/>
                <a:gd name="connsiteX9" fmla="*/ 1006929 w 3048000"/>
                <a:gd name="connsiteY9" fmla="*/ 3442607 h 4883639"/>
                <a:gd name="connsiteX10" fmla="*/ 1455965 w 3048000"/>
                <a:gd name="connsiteY10" fmla="*/ 3755571 h 4883639"/>
                <a:gd name="connsiteX11" fmla="*/ 1440681 w 3048000"/>
                <a:gd name="connsiteY11" fmla="*/ 4883639 h 4883639"/>
                <a:gd name="connsiteX12" fmla="*/ 136072 w 3048000"/>
                <a:gd name="connsiteY12" fmla="*/ 3850821 h 4883639"/>
                <a:gd name="connsiteX13" fmla="*/ 0 w 3048000"/>
                <a:gd name="connsiteY13" fmla="*/ 3633107 h 4883639"/>
                <a:gd name="connsiteX0" fmla="*/ 0 w 3048000"/>
                <a:gd name="connsiteY0" fmla="*/ 3633107 h 4883639"/>
                <a:gd name="connsiteX1" fmla="*/ 408215 w 3048000"/>
                <a:gd name="connsiteY1" fmla="*/ 3156857 h 4883639"/>
                <a:gd name="connsiteX2" fmla="*/ 149679 w 3048000"/>
                <a:gd name="connsiteY2" fmla="*/ 1905000 h 4883639"/>
                <a:gd name="connsiteX3" fmla="*/ 190500 w 3048000"/>
                <a:gd name="connsiteY3" fmla="*/ 721178 h 4883639"/>
                <a:gd name="connsiteX4" fmla="*/ 1170215 w 3048000"/>
                <a:gd name="connsiteY4" fmla="*/ 0 h 4883639"/>
                <a:gd name="connsiteX5" fmla="*/ 3048000 w 3048000"/>
                <a:gd name="connsiteY5" fmla="*/ 27214 h 4883639"/>
                <a:gd name="connsiteX6" fmla="*/ 2721429 w 3048000"/>
                <a:gd name="connsiteY6" fmla="*/ 1183821 h 4883639"/>
                <a:gd name="connsiteX7" fmla="*/ 2054679 w 3048000"/>
                <a:gd name="connsiteY7" fmla="*/ 2789464 h 4883639"/>
                <a:gd name="connsiteX8" fmla="*/ 1034143 w 3048000"/>
                <a:gd name="connsiteY8" fmla="*/ 2762250 h 4883639"/>
                <a:gd name="connsiteX9" fmla="*/ 1006929 w 3048000"/>
                <a:gd name="connsiteY9" fmla="*/ 3442607 h 4883639"/>
                <a:gd name="connsiteX10" fmla="*/ 1455965 w 3048000"/>
                <a:gd name="connsiteY10" fmla="*/ 3755571 h 4883639"/>
                <a:gd name="connsiteX11" fmla="*/ 1440681 w 3048000"/>
                <a:gd name="connsiteY11" fmla="*/ 4883639 h 4883639"/>
                <a:gd name="connsiteX12" fmla="*/ 150707 w 3048000"/>
                <a:gd name="connsiteY12" fmla="*/ 4278182 h 4883639"/>
                <a:gd name="connsiteX13" fmla="*/ 0 w 3048000"/>
                <a:gd name="connsiteY13" fmla="*/ 3633107 h 4883639"/>
                <a:gd name="connsiteX0" fmla="*/ 0 w 3048000"/>
                <a:gd name="connsiteY0" fmla="*/ 3633107 h 4883639"/>
                <a:gd name="connsiteX1" fmla="*/ 408215 w 3048000"/>
                <a:gd name="connsiteY1" fmla="*/ 3156857 h 4883639"/>
                <a:gd name="connsiteX2" fmla="*/ 149679 w 3048000"/>
                <a:gd name="connsiteY2" fmla="*/ 1905000 h 4883639"/>
                <a:gd name="connsiteX3" fmla="*/ 190500 w 3048000"/>
                <a:gd name="connsiteY3" fmla="*/ 721178 h 4883639"/>
                <a:gd name="connsiteX4" fmla="*/ 1170215 w 3048000"/>
                <a:gd name="connsiteY4" fmla="*/ 0 h 4883639"/>
                <a:gd name="connsiteX5" fmla="*/ 3048000 w 3048000"/>
                <a:gd name="connsiteY5" fmla="*/ 27214 h 4883639"/>
                <a:gd name="connsiteX6" fmla="*/ 2721429 w 3048000"/>
                <a:gd name="connsiteY6" fmla="*/ 1183821 h 4883639"/>
                <a:gd name="connsiteX7" fmla="*/ 2054679 w 3048000"/>
                <a:gd name="connsiteY7" fmla="*/ 2789464 h 4883639"/>
                <a:gd name="connsiteX8" fmla="*/ 1034143 w 3048000"/>
                <a:gd name="connsiteY8" fmla="*/ 2762250 h 4883639"/>
                <a:gd name="connsiteX9" fmla="*/ 1006929 w 3048000"/>
                <a:gd name="connsiteY9" fmla="*/ 3442607 h 4883639"/>
                <a:gd name="connsiteX10" fmla="*/ 1455965 w 3048000"/>
                <a:gd name="connsiteY10" fmla="*/ 3755571 h 4883639"/>
                <a:gd name="connsiteX11" fmla="*/ 1440681 w 3048000"/>
                <a:gd name="connsiteY11" fmla="*/ 4883639 h 4883639"/>
                <a:gd name="connsiteX12" fmla="*/ 340719 w 3048000"/>
                <a:gd name="connsiteY12" fmla="*/ 4523389 h 4883639"/>
                <a:gd name="connsiteX13" fmla="*/ 0 w 3048000"/>
                <a:gd name="connsiteY13" fmla="*/ 3633107 h 4883639"/>
                <a:gd name="connsiteX0" fmla="*/ 122081 w 2898321"/>
                <a:gd name="connsiteY0" fmla="*/ 3704514 h 4883639"/>
                <a:gd name="connsiteX1" fmla="*/ 258536 w 2898321"/>
                <a:gd name="connsiteY1" fmla="*/ 3156857 h 4883639"/>
                <a:gd name="connsiteX2" fmla="*/ 0 w 2898321"/>
                <a:gd name="connsiteY2" fmla="*/ 1905000 h 4883639"/>
                <a:gd name="connsiteX3" fmla="*/ 40821 w 2898321"/>
                <a:gd name="connsiteY3" fmla="*/ 721178 h 4883639"/>
                <a:gd name="connsiteX4" fmla="*/ 1020536 w 2898321"/>
                <a:gd name="connsiteY4" fmla="*/ 0 h 4883639"/>
                <a:gd name="connsiteX5" fmla="*/ 2898321 w 2898321"/>
                <a:gd name="connsiteY5" fmla="*/ 27214 h 4883639"/>
                <a:gd name="connsiteX6" fmla="*/ 2571750 w 2898321"/>
                <a:gd name="connsiteY6" fmla="*/ 1183821 h 4883639"/>
                <a:gd name="connsiteX7" fmla="*/ 1905000 w 2898321"/>
                <a:gd name="connsiteY7" fmla="*/ 2789464 h 4883639"/>
                <a:gd name="connsiteX8" fmla="*/ 884464 w 2898321"/>
                <a:gd name="connsiteY8" fmla="*/ 2762250 h 4883639"/>
                <a:gd name="connsiteX9" fmla="*/ 857250 w 2898321"/>
                <a:gd name="connsiteY9" fmla="*/ 3442607 h 4883639"/>
                <a:gd name="connsiteX10" fmla="*/ 1306286 w 2898321"/>
                <a:gd name="connsiteY10" fmla="*/ 3755571 h 4883639"/>
                <a:gd name="connsiteX11" fmla="*/ 1291002 w 2898321"/>
                <a:gd name="connsiteY11" fmla="*/ 4883639 h 4883639"/>
                <a:gd name="connsiteX12" fmla="*/ 191040 w 2898321"/>
                <a:gd name="connsiteY12" fmla="*/ 4523389 h 4883639"/>
                <a:gd name="connsiteX13" fmla="*/ 122081 w 2898321"/>
                <a:gd name="connsiteY13" fmla="*/ 3704514 h 4883639"/>
                <a:gd name="connsiteX0" fmla="*/ 122081 w 2898321"/>
                <a:gd name="connsiteY0" fmla="*/ 3704514 h 4883639"/>
                <a:gd name="connsiteX1" fmla="*/ 258536 w 2898321"/>
                <a:gd name="connsiteY1" fmla="*/ 3156857 h 4883639"/>
                <a:gd name="connsiteX2" fmla="*/ 0 w 2898321"/>
                <a:gd name="connsiteY2" fmla="*/ 1905000 h 4883639"/>
                <a:gd name="connsiteX3" fmla="*/ 40821 w 2898321"/>
                <a:gd name="connsiteY3" fmla="*/ 721178 h 4883639"/>
                <a:gd name="connsiteX4" fmla="*/ 1020536 w 2898321"/>
                <a:gd name="connsiteY4" fmla="*/ 0 h 4883639"/>
                <a:gd name="connsiteX5" fmla="*/ 2898321 w 2898321"/>
                <a:gd name="connsiteY5" fmla="*/ 27214 h 4883639"/>
                <a:gd name="connsiteX6" fmla="*/ 2571750 w 2898321"/>
                <a:gd name="connsiteY6" fmla="*/ 1183821 h 4883639"/>
                <a:gd name="connsiteX7" fmla="*/ 1905000 w 2898321"/>
                <a:gd name="connsiteY7" fmla="*/ 2789464 h 4883639"/>
                <a:gd name="connsiteX8" fmla="*/ 884464 w 2898321"/>
                <a:gd name="connsiteY8" fmla="*/ 2762250 h 4883639"/>
                <a:gd name="connsiteX9" fmla="*/ 857250 w 2898321"/>
                <a:gd name="connsiteY9" fmla="*/ 3442607 h 4883639"/>
                <a:gd name="connsiteX10" fmla="*/ 1306286 w 2898321"/>
                <a:gd name="connsiteY10" fmla="*/ 3755571 h 4883639"/>
                <a:gd name="connsiteX11" fmla="*/ 1291002 w 2898321"/>
                <a:gd name="connsiteY11" fmla="*/ 4883639 h 4883639"/>
                <a:gd name="connsiteX12" fmla="*/ 33345 w 2898321"/>
                <a:gd name="connsiteY12" fmla="*/ 4700423 h 4883639"/>
                <a:gd name="connsiteX13" fmla="*/ 122081 w 2898321"/>
                <a:gd name="connsiteY13" fmla="*/ 3704514 h 4883639"/>
                <a:gd name="connsiteX0" fmla="*/ 122081 w 2898321"/>
                <a:gd name="connsiteY0" fmla="*/ 3704514 h 4883639"/>
                <a:gd name="connsiteX1" fmla="*/ 258536 w 2898321"/>
                <a:gd name="connsiteY1" fmla="*/ 3156857 h 4883639"/>
                <a:gd name="connsiteX2" fmla="*/ 0 w 2898321"/>
                <a:gd name="connsiteY2" fmla="*/ 1905000 h 4883639"/>
                <a:gd name="connsiteX3" fmla="*/ 40821 w 2898321"/>
                <a:gd name="connsiteY3" fmla="*/ 721178 h 4883639"/>
                <a:gd name="connsiteX4" fmla="*/ 1020536 w 2898321"/>
                <a:gd name="connsiteY4" fmla="*/ 0 h 4883639"/>
                <a:gd name="connsiteX5" fmla="*/ 2898321 w 2898321"/>
                <a:gd name="connsiteY5" fmla="*/ 27214 h 4883639"/>
                <a:gd name="connsiteX6" fmla="*/ 2571750 w 2898321"/>
                <a:gd name="connsiteY6" fmla="*/ 1183821 h 4883639"/>
                <a:gd name="connsiteX7" fmla="*/ 1905000 w 2898321"/>
                <a:gd name="connsiteY7" fmla="*/ 2789464 h 4883639"/>
                <a:gd name="connsiteX8" fmla="*/ 884464 w 2898321"/>
                <a:gd name="connsiteY8" fmla="*/ 2762250 h 4883639"/>
                <a:gd name="connsiteX9" fmla="*/ 857250 w 2898321"/>
                <a:gd name="connsiteY9" fmla="*/ 3442607 h 4883639"/>
                <a:gd name="connsiteX10" fmla="*/ 1306286 w 2898321"/>
                <a:gd name="connsiteY10" fmla="*/ 3755571 h 4883639"/>
                <a:gd name="connsiteX11" fmla="*/ 1291002 w 2898321"/>
                <a:gd name="connsiteY11" fmla="*/ 4883639 h 4883639"/>
                <a:gd name="connsiteX12" fmla="*/ 86921 w 2898321"/>
                <a:gd name="connsiteY12" fmla="*/ 4497252 h 4883639"/>
                <a:gd name="connsiteX13" fmla="*/ 122081 w 2898321"/>
                <a:gd name="connsiteY13" fmla="*/ 3704514 h 4883639"/>
                <a:gd name="connsiteX0" fmla="*/ 122081 w 2898321"/>
                <a:gd name="connsiteY0" fmla="*/ 3704514 h 5126416"/>
                <a:gd name="connsiteX1" fmla="*/ 258536 w 2898321"/>
                <a:gd name="connsiteY1" fmla="*/ 3156857 h 5126416"/>
                <a:gd name="connsiteX2" fmla="*/ 0 w 2898321"/>
                <a:gd name="connsiteY2" fmla="*/ 1905000 h 5126416"/>
                <a:gd name="connsiteX3" fmla="*/ 40821 w 2898321"/>
                <a:gd name="connsiteY3" fmla="*/ 721178 h 5126416"/>
                <a:gd name="connsiteX4" fmla="*/ 1020536 w 2898321"/>
                <a:gd name="connsiteY4" fmla="*/ 0 h 5126416"/>
                <a:gd name="connsiteX5" fmla="*/ 2898321 w 2898321"/>
                <a:gd name="connsiteY5" fmla="*/ 27214 h 5126416"/>
                <a:gd name="connsiteX6" fmla="*/ 2571750 w 2898321"/>
                <a:gd name="connsiteY6" fmla="*/ 1183821 h 5126416"/>
                <a:gd name="connsiteX7" fmla="*/ 1905000 w 2898321"/>
                <a:gd name="connsiteY7" fmla="*/ 2789464 h 5126416"/>
                <a:gd name="connsiteX8" fmla="*/ 884464 w 2898321"/>
                <a:gd name="connsiteY8" fmla="*/ 2762250 h 5126416"/>
                <a:gd name="connsiteX9" fmla="*/ 857250 w 2898321"/>
                <a:gd name="connsiteY9" fmla="*/ 3442607 h 5126416"/>
                <a:gd name="connsiteX10" fmla="*/ 1306286 w 2898321"/>
                <a:gd name="connsiteY10" fmla="*/ 3755571 h 5126416"/>
                <a:gd name="connsiteX11" fmla="*/ 1230245 w 2898321"/>
                <a:gd name="connsiteY11" fmla="*/ 5126416 h 5126416"/>
                <a:gd name="connsiteX12" fmla="*/ 86921 w 2898321"/>
                <a:gd name="connsiteY12" fmla="*/ 4497252 h 5126416"/>
                <a:gd name="connsiteX13" fmla="*/ 122081 w 2898321"/>
                <a:gd name="connsiteY13" fmla="*/ 3704514 h 5126416"/>
                <a:gd name="connsiteX0" fmla="*/ 122081 w 2898321"/>
                <a:gd name="connsiteY0" fmla="*/ 3704514 h 4978213"/>
                <a:gd name="connsiteX1" fmla="*/ 258536 w 2898321"/>
                <a:gd name="connsiteY1" fmla="*/ 3156857 h 4978213"/>
                <a:gd name="connsiteX2" fmla="*/ 0 w 2898321"/>
                <a:gd name="connsiteY2" fmla="*/ 1905000 h 4978213"/>
                <a:gd name="connsiteX3" fmla="*/ 40821 w 2898321"/>
                <a:gd name="connsiteY3" fmla="*/ 721178 h 4978213"/>
                <a:gd name="connsiteX4" fmla="*/ 1020536 w 2898321"/>
                <a:gd name="connsiteY4" fmla="*/ 0 h 4978213"/>
                <a:gd name="connsiteX5" fmla="*/ 2898321 w 2898321"/>
                <a:gd name="connsiteY5" fmla="*/ 27214 h 4978213"/>
                <a:gd name="connsiteX6" fmla="*/ 2571750 w 2898321"/>
                <a:gd name="connsiteY6" fmla="*/ 1183821 h 4978213"/>
                <a:gd name="connsiteX7" fmla="*/ 1905000 w 2898321"/>
                <a:gd name="connsiteY7" fmla="*/ 2789464 h 4978213"/>
                <a:gd name="connsiteX8" fmla="*/ 884464 w 2898321"/>
                <a:gd name="connsiteY8" fmla="*/ 2762250 h 4978213"/>
                <a:gd name="connsiteX9" fmla="*/ 857250 w 2898321"/>
                <a:gd name="connsiteY9" fmla="*/ 3442607 h 4978213"/>
                <a:gd name="connsiteX10" fmla="*/ 1306286 w 2898321"/>
                <a:gd name="connsiteY10" fmla="*/ 3755571 h 4978213"/>
                <a:gd name="connsiteX11" fmla="*/ 1223616 w 2898321"/>
                <a:gd name="connsiteY11" fmla="*/ 4978214 h 4978213"/>
                <a:gd name="connsiteX12" fmla="*/ 86921 w 2898321"/>
                <a:gd name="connsiteY12" fmla="*/ 4497252 h 4978213"/>
                <a:gd name="connsiteX13" fmla="*/ 122081 w 2898321"/>
                <a:gd name="connsiteY13" fmla="*/ 3704514 h 49782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98321" h="4978213">
                  <a:moveTo>
                    <a:pt x="122081" y="3704514"/>
                  </a:moveTo>
                  <a:lnTo>
                    <a:pt x="258536" y="3156857"/>
                  </a:lnTo>
                  <a:lnTo>
                    <a:pt x="0" y="1905000"/>
                  </a:lnTo>
                  <a:lnTo>
                    <a:pt x="40821" y="721178"/>
                  </a:lnTo>
                  <a:lnTo>
                    <a:pt x="1020536" y="0"/>
                  </a:lnTo>
                  <a:lnTo>
                    <a:pt x="2898321" y="27214"/>
                  </a:lnTo>
                  <a:lnTo>
                    <a:pt x="2571750" y="1183821"/>
                  </a:lnTo>
                  <a:lnTo>
                    <a:pt x="1905000" y="2789464"/>
                  </a:lnTo>
                  <a:lnTo>
                    <a:pt x="884464" y="2762250"/>
                  </a:lnTo>
                  <a:lnTo>
                    <a:pt x="857250" y="3442607"/>
                  </a:lnTo>
                  <a:lnTo>
                    <a:pt x="1306286" y="3755571"/>
                  </a:lnTo>
                  <a:lnTo>
                    <a:pt x="1223616" y="4978214"/>
                  </a:lnTo>
                  <a:lnTo>
                    <a:pt x="86921" y="4497252"/>
                  </a:lnTo>
                  <a:lnTo>
                    <a:pt x="122081" y="3704514"/>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30" name="Rectangle 29"/>
          <xdr:cNvSpPr/>
        </xdr:nvSpPr>
        <xdr:spPr>
          <a:xfrm rot="777791">
            <a:off x="2480584" y="46012278"/>
            <a:ext cx="2281916" cy="35779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800" b="1">
                <a:solidFill>
                  <a:srgbClr val="FFFF00"/>
                </a:solidFill>
                <a:latin typeface="Times New Roman" panose="02020603050405020304" pitchFamily="18" charset="0"/>
                <a:cs typeface="Times New Roman" panose="02020603050405020304" pitchFamily="18" charset="0"/>
              </a:rPr>
              <a:t>A N Empire</a:t>
            </a:r>
          </a:p>
        </xdr:txBody>
      </xdr:sp>
    </xdr:grpSp>
    <xdr:clientData/>
  </xdr:twoCellAnchor>
  <xdr:twoCellAnchor>
    <xdr:from>
      <xdr:col>0</xdr:col>
      <xdr:colOff>649940</xdr:colOff>
      <xdr:row>153</xdr:row>
      <xdr:rowOff>90135</xdr:rowOff>
    </xdr:from>
    <xdr:to>
      <xdr:col>6</xdr:col>
      <xdr:colOff>851646</xdr:colOff>
      <xdr:row>203</xdr:row>
      <xdr:rowOff>78929</xdr:rowOff>
    </xdr:to>
    <xdr:grpSp>
      <xdr:nvGrpSpPr>
        <xdr:cNvPr id="29" name="Group 28"/>
        <xdr:cNvGrpSpPr/>
      </xdr:nvGrpSpPr>
      <xdr:grpSpPr>
        <a:xfrm>
          <a:off x="649940" y="27622988"/>
          <a:ext cx="5244353" cy="7832912"/>
          <a:chOff x="974401" y="226100"/>
          <a:chExt cx="5079746" cy="7787042"/>
        </a:xfrm>
      </xdr:grpSpPr>
      <xdr:pic>
        <xdr:nvPicPr>
          <xdr:cNvPr id="32" name="Picture 31" descr="https://vsjcllp.vsjadon.com/upload/insp-247912-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022837" y="6280125"/>
            <a:ext cx="2298965" cy="1733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7912-84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74401" y="40406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7912-851.jpg"/>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51020" y="226100"/>
            <a:ext cx="4849402" cy="365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7912-860.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29212" y="6280125"/>
            <a:ext cx="1303388" cy="17330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7912-849.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429628" y="40406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7912-847.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697954" y="404060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13</xdr:col>
      <xdr:colOff>21771</xdr:colOff>
      <xdr:row>142</xdr:row>
      <xdr:rowOff>83373</xdr:rowOff>
    </xdr:from>
    <xdr:to>
      <xdr:col>19</xdr:col>
      <xdr:colOff>180765</xdr:colOff>
      <xdr:row>158</xdr:row>
      <xdr:rowOff>85493</xdr:rowOff>
    </xdr:to>
    <xdr:pic>
      <xdr:nvPicPr>
        <xdr:cNvPr id="15" name="Picture 14"/>
        <xdr:cNvPicPr>
          <a:picLocks noChangeAspect="1"/>
        </xdr:cNvPicPr>
      </xdr:nvPicPr>
      <xdr:blipFill>
        <a:blip xmlns:r="http://schemas.openxmlformats.org/officeDocument/2006/relationships" r:embed="rId22"/>
        <a:stretch>
          <a:fillRect/>
        </a:stretch>
      </xdr:blipFill>
      <xdr:spPr>
        <a:xfrm>
          <a:off x="10145485" y="25868909"/>
          <a:ext cx="3832923" cy="2791584"/>
        </a:xfrm>
        <a:prstGeom prst="rect">
          <a:avLst/>
        </a:prstGeom>
      </xdr:spPr>
    </xdr:pic>
    <xdr:clientData/>
  </xdr:twoCellAnchor>
  <xdr:twoCellAnchor editAs="oneCell">
    <xdr:from>
      <xdr:col>18</xdr:col>
      <xdr:colOff>363110</xdr:colOff>
      <xdr:row>144</xdr:row>
      <xdr:rowOff>135435</xdr:rowOff>
    </xdr:from>
    <xdr:to>
      <xdr:col>30</xdr:col>
      <xdr:colOff>436973</xdr:colOff>
      <xdr:row>162</xdr:row>
      <xdr:rowOff>97051</xdr:rowOff>
    </xdr:to>
    <xdr:pic>
      <xdr:nvPicPr>
        <xdr:cNvPr id="16" name="Picture 15"/>
        <xdr:cNvPicPr>
          <a:picLocks noChangeAspect="1"/>
        </xdr:cNvPicPr>
      </xdr:nvPicPr>
      <xdr:blipFill>
        <a:blip xmlns:r="http://schemas.openxmlformats.org/officeDocument/2006/relationships" r:embed="rId23"/>
        <a:stretch>
          <a:fillRect/>
        </a:stretch>
      </xdr:blipFill>
      <xdr:spPr>
        <a:xfrm>
          <a:off x="13626673" y="26591123"/>
          <a:ext cx="7503363" cy="3128678"/>
        </a:xfrm>
        <a:prstGeom prst="rect">
          <a:avLst/>
        </a:prstGeom>
      </xdr:spPr>
    </xdr:pic>
    <xdr:clientData/>
  </xdr:twoCellAnchor>
  <xdr:twoCellAnchor editAs="oneCell">
    <xdr:from>
      <xdr:col>13</xdr:col>
      <xdr:colOff>394608</xdr:colOff>
      <xdr:row>158</xdr:row>
      <xdr:rowOff>122465</xdr:rowOff>
    </xdr:from>
    <xdr:to>
      <xdr:col>30</xdr:col>
      <xdr:colOff>64000</xdr:colOff>
      <xdr:row>192</xdr:row>
      <xdr:rowOff>105547</xdr:rowOff>
    </xdr:to>
    <xdr:pic>
      <xdr:nvPicPr>
        <xdr:cNvPr id="26" name="Picture 25"/>
        <xdr:cNvPicPr>
          <a:picLocks noChangeAspect="1"/>
        </xdr:cNvPicPr>
      </xdr:nvPicPr>
      <xdr:blipFill>
        <a:blip xmlns:r="http://schemas.openxmlformats.org/officeDocument/2006/relationships" r:embed="rId24"/>
        <a:stretch>
          <a:fillRect/>
        </a:stretch>
      </xdr:blipFill>
      <xdr:spPr>
        <a:xfrm>
          <a:off x="10518322" y="28697465"/>
          <a:ext cx="10078857" cy="5534797"/>
        </a:xfrm>
        <a:prstGeom prst="rect">
          <a:avLst/>
        </a:prstGeom>
      </xdr:spPr>
    </xdr:pic>
    <xdr:clientData/>
  </xdr:twoCellAnchor>
  <xdr:twoCellAnchor editAs="oneCell">
    <xdr:from>
      <xdr:col>16</xdr:col>
      <xdr:colOff>285949</xdr:colOff>
      <xdr:row>152</xdr:row>
      <xdr:rowOff>161523</xdr:rowOff>
    </xdr:from>
    <xdr:to>
      <xdr:col>33</xdr:col>
      <xdr:colOff>193264</xdr:colOff>
      <xdr:row>175</xdr:row>
      <xdr:rowOff>159997</xdr:rowOff>
    </xdr:to>
    <xdr:pic>
      <xdr:nvPicPr>
        <xdr:cNvPr id="38" name="Picture 37"/>
        <xdr:cNvPicPr>
          <a:picLocks noChangeAspect="1"/>
        </xdr:cNvPicPr>
      </xdr:nvPicPr>
      <xdr:blipFill>
        <a:blip xmlns:r="http://schemas.openxmlformats.org/officeDocument/2006/relationships" r:embed="rId25"/>
        <a:stretch>
          <a:fillRect/>
        </a:stretch>
      </xdr:blipFill>
      <xdr:spPr>
        <a:xfrm>
          <a:off x="12246628" y="28083380"/>
          <a:ext cx="10316779" cy="37540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pGeezfsD5TpUkta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10"/>
  <sheetViews>
    <sheetView tabSelected="1" view="pageBreakPreview" topLeftCell="B120" zoomScale="85" zoomScaleNormal="115" zoomScaleSheetLayoutView="85" workbookViewId="0">
      <selection activeCell="J144" sqref="J144"/>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51" t="s">
        <v>143</v>
      </c>
      <c r="B1" s="251"/>
      <c r="C1" s="252"/>
      <c r="D1" s="252"/>
      <c r="E1" s="252"/>
      <c r="F1" s="252"/>
      <c r="G1" s="252"/>
      <c r="H1" s="252"/>
    </row>
    <row r="2" spans="1:20" ht="14.25" x14ac:dyDescent="0.2">
      <c r="A2" s="258" t="s">
        <v>85</v>
      </c>
      <c r="B2" s="258"/>
      <c r="C2" s="258"/>
      <c r="D2" s="258"/>
      <c r="E2" s="258"/>
      <c r="F2" s="258"/>
      <c r="G2" s="258"/>
      <c r="H2" s="258"/>
    </row>
    <row r="3" spans="1:20" ht="25.5" x14ac:dyDescent="0.2">
      <c r="A3" s="12" t="s">
        <v>102</v>
      </c>
      <c r="B3" s="12"/>
      <c r="C3" s="192" t="s">
        <v>108</v>
      </c>
      <c r="D3" s="193"/>
      <c r="E3" s="194"/>
      <c r="F3" s="60" t="s">
        <v>103</v>
      </c>
      <c r="G3" s="198">
        <v>45915</v>
      </c>
      <c r="H3" s="198"/>
    </row>
    <row r="4" spans="1:20" ht="25.5" x14ac:dyDescent="0.2">
      <c r="A4" s="12" t="s">
        <v>106</v>
      </c>
      <c r="B4" s="12"/>
      <c r="C4" s="195" t="s">
        <v>235</v>
      </c>
      <c r="D4" s="196"/>
      <c r="E4" s="197"/>
      <c r="F4" s="60" t="s">
        <v>104</v>
      </c>
      <c r="G4" s="199" t="s">
        <v>283</v>
      </c>
      <c r="H4" s="199"/>
    </row>
    <row r="5" spans="1:20" ht="25.5" x14ac:dyDescent="0.2">
      <c r="A5" s="263" t="s">
        <v>107</v>
      </c>
      <c r="B5" s="264"/>
      <c r="C5" s="192" t="s">
        <v>285</v>
      </c>
      <c r="D5" s="193"/>
      <c r="E5" s="194"/>
      <c r="F5" s="11" t="s">
        <v>105</v>
      </c>
      <c r="G5" s="198" t="str">
        <f ca="1">TEXT(TODAY(),"DD/MM/YYYY")</f>
        <v>17/09/2025</v>
      </c>
      <c r="H5" s="198"/>
    </row>
    <row r="6" spans="1:20" ht="14.25" x14ac:dyDescent="0.2">
      <c r="A6" s="258" t="s">
        <v>101</v>
      </c>
      <c r="B6" s="258"/>
      <c r="C6" s="258"/>
      <c r="D6" s="258"/>
      <c r="E6" s="258"/>
      <c r="F6" s="258"/>
      <c r="G6" s="258"/>
      <c r="H6" s="258"/>
    </row>
    <row r="7" spans="1:20" ht="14.25" x14ac:dyDescent="0.2">
      <c r="A7" s="204" t="s">
        <v>0</v>
      </c>
      <c r="B7" s="205"/>
      <c r="C7" s="259" t="s">
        <v>236</v>
      </c>
      <c r="D7" s="259"/>
      <c r="E7" s="259"/>
      <c r="F7" s="259"/>
      <c r="G7" s="259"/>
      <c r="H7" s="259"/>
    </row>
    <row r="8" spans="1:20" ht="25.5" customHeight="1" x14ac:dyDescent="0.2">
      <c r="A8" s="204" t="s">
        <v>1</v>
      </c>
      <c r="B8" s="205"/>
      <c r="C8" s="253" t="str">
        <f>CONCATENATE((IF(OR(C7="",C7="NA"),"",C7)),", ",(IF(OR(A9="",A9="NA"),"",A9)),".",(IF(OR(C9="",C9="NA"),"",C9)),", near ",(IF(OR(C17="",C17="NA"),"",C17)),", ",(IF(OR(C11="",C11="NA"),"",C11)),", ",(IF(OR(C10="",C10="NA"),"",C10)),", ",(IF(OR(C12="",C12="NA"),"",C12)),", ",(IF(OR(C13="",C13="NA"),"",C13)),", ",(IF(OR(C14="",C14="NA"),"",C14))," - ",(IF(OR(C15="",C15="NA"),"",C15)),".")</f>
        <v>A N Empire, Survey No.8, H. No.1/1, S. No.8 H. No.1/2, near Sai Krupa Plaza Complex, Lakshmibai Babu Kadu Road, Ashale, Ulhasnagar West, Ambernath, Thane - 421004.</v>
      </c>
      <c r="D8" s="253"/>
      <c r="E8" s="253"/>
      <c r="F8" s="253"/>
      <c r="G8" s="253"/>
      <c r="H8" s="253"/>
      <c r="P8" s="49" t="s">
        <v>147</v>
      </c>
      <c r="Q8" s="49" t="s">
        <v>148</v>
      </c>
      <c r="R8" s="49" t="s">
        <v>149</v>
      </c>
      <c r="S8" s="49" t="s">
        <v>150</v>
      </c>
      <c r="T8" s="49" t="s">
        <v>151</v>
      </c>
    </row>
    <row r="9" spans="1:20" ht="15" x14ac:dyDescent="0.2">
      <c r="A9" s="204" t="s">
        <v>237</v>
      </c>
      <c r="B9" s="205"/>
      <c r="C9" s="253" t="s">
        <v>238</v>
      </c>
      <c r="D9" s="253"/>
      <c r="E9" s="253"/>
      <c r="F9" s="253"/>
      <c r="G9" s="253"/>
      <c r="H9" s="253"/>
      <c r="P9" s="49" t="s">
        <v>152</v>
      </c>
      <c r="Q9" s="49" t="s">
        <v>153</v>
      </c>
      <c r="R9" s="49" t="s">
        <v>154</v>
      </c>
      <c r="S9" s="49" t="s">
        <v>155</v>
      </c>
      <c r="T9" s="49" t="s">
        <v>156</v>
      </c>
    </row>
    <row r="10" spans="1:20" ht="15" x14ac:dyDescent="0.2">
      <c r="A10" s="204" t="s">
        <v>6</v>
      </c>
      <c r="B10" s="205"/>
      <c r="C10" s="254" t="s">
        <v>239</v>
      </c>
      <c r="D10" s="254"/>
      <c r="E10" s="254"/>
      <c r="F10" s="254"/>
      <c r="G10" s="254"/>
      <c r="H10" s="254"/>
      <c r="P10" s="49" t="s">
        <v>157</v>
      </c>
      <c r="Q10" s="49" t="s">
        <v>158</v>
      </c>
      <c r="R10" s="49" t="s">
        <v>159</v>
      </c>
      <c r="S10" s="49" t="s">
        <v>160</v>
      </c>
      <c r="T10" s="49" t="s">
        <v>161</v>
      </c>
    </row>
    <row r="11" spans="1:20" ht="15" x14ac:dyDescent="0.2">
      <c r="A11" s="204" t="s">
        <v>145</v>
      </c>
      <c r="B11" s="205"/>
      <c r="C11" s="254" t="s">
        <v>248</v>
      </c>
      <c r="D11" s="254"/>
      <c r="E11" s="254"/>
      <c r="F11" s="254"/>
      <c r="G11" s="254"/>
      <c r="H11" s="254"/>
      <c r="P11" s="49" t="s">
        <v>162</v>
      </c>
      <c r="Q11" s="49" t="s">
        <v>163</v>
      </c>
      <c r="R11" s="49" t="s">
        <v>164</v>
      </c>
      <c r="S11" s="49" t="s">
        <v>165</v>
      </c>
      <c r="T11" s="49" t="s">
        <v>166</v>
      </c>
    </row>
    <row r="12" spans="1:20" ht="15" x14ac:dyDescent="0.2">
      <c r="A12" s="204" t="s">
        <v>146</v>
      </c>
      <c r="B12" s="205"/>
      <c r="C12" s="254" t="s">
        <v>246</v>
      </c>
      <c r="D12" s="254"/>
      <c r="E12" s="254"/>
      <c r="F12" s="254"/>
      <c r="G12" s="254"/>
      <c r="H12" s="254"/>
      <c r="P12" s="49" t="s">
        <v>167</v>
      </c>
      <c r="Q12" s="49" t="s">
        <v>168</v>
      </c>
      <c r="R12" s="49" t="s">
        <v>149</v>
      </c>
      <c r="S12" s="49" t="s">
        <v>169</v>
      </c>
      <c r="T12" s="49" t="s">
        <v>170</v>
      </c>
    </row>
    <row r="13" spans="1:20" ht="15" x14ac:dyDescent="0.2">
      <c r="A13" s="204" t="s">
        <v>132</v>
      </c>
      <c r="B13" s="205"/>
      <c r="C13" s="254" t="s">
        <v>174</v>
      </c>
      <c r="D13" s="254"/>
      <c r="E13" s="254"/>
      <c r="F13" s="254"/>
      <c r="G13" s="254"/>
      <c r="H13" s="254"/>
      <c r="P13" s="49" t="s">
        <v>171</v>
      </c>
      <c r="Q13" s="49" t="s">
        <v>148</v>
      </c>
      <c r="R13" s="49"/>
      <c r="S13" s="49" t="s">
        <v>172</v>
      </c>
      <c r="T13" s="49" t="s">
        <v>173</v>
      </c>
    </row>
    <row r="14" spans="1:20" ht="15" x14ac:dyDescent="0.2">
      <c r="A14" s="204" t="s">
        <v>133</v>
      </c>
      <c r="B14" s="205"/>
      <c r="C14" s="254" t="s">
        <v>152</v>
      </c>
      <c r="D14" s="254"/>
      <c r="E14" s="254"/>
      <c r="F14" s="254"/>
      <c r="G14" s="254"/>
      <c r="H14" s="254"/>
      <c r="P14" s="49" t="s">
        <v>174</v>
      </c>
      <c r="Q14" s="49" t="s">
        <v>175</v>
      </c>
      <c r="R14" s="49"/>
      <c r="S14" s="49" t="s">
        <v>176</v>
      </c>
      <c r="T14" s="49" t="s">
        <v>177</v>
      </c>
    </row>
    <row r="15" spans="1:20" ht="15" x14ac:dyDescent="0.2">
      <c r="A15" s="204" t="s">
        <v>134</v>
      </c>
      <c r="B15" s="205"/>
      <c r="C15" s="255">
        <v>421004</v>
      </c>
      <c r="D15" s="255"/>
      <c r="E15" s="255"/>
      <c r="F15" s="255"/>
      <c r="G15" s="255"/>
      <c r="H15" s="255"/>
      <c r="P15" s="49" t="s">
        <v>178</v>
      </c>
      <c r="Q15" s="49" t="s">
        <v>179</v>
      </c>
      <c r="R15" s="49"/>
      <c r="S15" s="49" t="s">
        <v>180</v>
      </c>
      <c r="T15" s="49" t="s">
        <v>181</v>
      </c>
    </row>
    <row r="16" spans="1:20" ht="15" x14ac:dyDescent="0.2">
      <c r="A16" s="204" t="s">
        <v>48</v>
      </c>
      <c r="B16" s="205"/>
      <c r="C16" s="190" t="s">
        <v>240</v>
      </c>
      <c r="D16" s="190"/>
      <c r="E16" s="190"/>
      <c r="F16" s="190"/>
      <c r="G16" s="190"/>
      <c r="H16" s="190"/>
      <c r="P16" s="49"/>
      <c r="Q16" s="49"/>
      <c r="R16" s="49"/>
      <c r="S16" s="49" t="s">
        <v>182</v>
      </c>
      <c r="T16" s="49" t="s">
        <v>183</v>
      </c>
    </row>
    <row r="17" spans="1:20" ht="15" x14ac:dyDescent="0.2">
      <c r="A17" s="204" t="s">
        <v>90</v>
      </c>
      <c r="B17" s="205"/>
      <c r="C17" s="257" t="s">
        <v>245</v>
      </c>
      <c r="D17" s="257"/>
      <c r="E17" s="257"/>
      <c r="F17" s="257"/>
      <c r="G17" s="257"/>
      <c r="H17" s="257"/>
      <c r="P17" s="49"/>
      <c r="Q17" s="49"/>
      <c r="R17" s="49"/>
      <c r="S17" s="49" t="s">
        <v>184</v>
      </c>
      <c r="T17" s="49" t="s">
        <v>185</v>
      </c>
    </row>
    <row r="18" spans="1:20" ht="15" x14ac:dyDescent="0.2">
      <c r="A18" s="204" t="s">
        <v>89</v>
      </c>
      <c r="B18" s="205"/>
      <c r="C18" s="214" t="s">
        <v>144</v>
      </c>
      <c r="D18" s="215"/>
      <c r="E18" s="216"/>
      <c r="F18" s="214" t="s">
        <v>243</v>
      </c>
      <c r="G18" s="215"/>
      <c r="H18" s="216"/>
      <c r="I18" s="6" t="s">
        <v>247</v>
      </c>
      <c r="P18" s="49"/>
      <c r="Q18" s="49"/>
      <c r="R18" s="49"/>
      <c r="S18" s="49" t="s">
        <v>186</v>
      </c>
      <c r="T18" s="49" t="s">
        <v>187</v>
      </c>
    </row>
    <row r="19" spans="1:20" ht="15" x14ac:dyDescent="0.2">
      <c r="A19" s="204" t="s">
        <v>135</v>
      </c>
      <c r="B19" s="205"/>
      <c r="C19" s="260" t="s">
        <v>244</v>
      </c>
      <c r="D19" s="261"/>
      <c r="E19" s="261"/>
      <c r="F19" s="261"/>
      <c r="G19" s="261"/>
      <c r="H19" s="262"/>
      <c r="P19" s="49"/>
      <c r="Q19" s="49"/>
      <c r="R19" s="49"/>
      <c r="S19" s="49" t="s">
        <v>188</v>
      </c>
      <c r="T19" s="49" t="s">
        <v>189</v>
      </c>
    </row>
    <row r="20" spans="1:20" ht="15" x14ac:dyDescent="0.2">
      <c r="A20" s="204" t="s">
        <v>2</v>
      </c>
      <c r="B20" s="205"/>
      <c r="C20" s="253" t="s">
        <v>241</v>
      </c>
      <c r="D20" s="253"/>
      <c r="E20" s="253"/>
      <c r="F20" s="253"/>
      <c r="G20" s="253"/>
      <c r="H20" s="253"/>
      <c r="P20" s="49"/>
      <c r="Q20" s="49"/>
      <c r="R20" s="49"/>
      <c r="S20" s="49" t="s">
        <v>190</v>
      </c>
      <c r="T20" s="49" t="s">
        <v>191</v>
      </c>
    </row>
    <row r="21" spans="1:20" ht="27" customHeight="1" x14ac:dyDescent="0.2">
      <c r="A21" s="204" t="s">
        <v>3</v>
      </c>
      <c r="B21" s="205"/>
      <c r="C21" s="190" t="s">
        <v>242</v>
      </c>
      <c r="D21" s="190"/>
      <c r="E21" s="190"/>
      <c r="F21" s="190"/>
      <c r="G21" s="190"/>
      <c r="H21" s="190"/>
      <c r="P21" s="49"/>
      <c r="Q21" s="49"/>
      <c r="R21" s="49"/>
      <c r="S21" s="49" t="s">
        <v>192</v>
      </c>
      <c r="T21" s="49" t="s">
        <v>193</v>
      </c>
    </row>
    <row r="22" spans="1:20" ht="15" customHeight="1" x14ac:dyDescent="0.2">
      <c r="A22" s="204" t="s">
        <v>109</v>
      </c>
      <c r="B22" s="205"/>
      <c r="C22" s="255" t="s">
        <v>52</v>
      </c>
      <c r="D22" s="255"/>
      <c r="E22" s="255"/>
      <c r="F22" s="255"/>
      <c r="G22" s="255"/>
      <c r="H22" s="255"/>
      <c r="P22" s="49"/>
      <c r="Q22" s="49"/>
      <c r="R22" s="49"/>
      <c r="S22" s="49" t="s">
        <v>194</v>
      </c>
      <c r="T22" s="49" t="s">
        <v>195</v>
      </c>
    </row>
    <row r="23" spans="1:20" ht="27.75" customHeight="1" x14ac:dyDescent="0.2">
      <c r="A23" s="204" t="s">
        <v>4</v>
      </c>
      <c r="B23" s="205"/>
      <c r="C23" s="253" t="s">
        <v>249</v>
      </c>
      <c r="D23" s="254"/>
      <c r="E23" s="254"/>
      <c r="F23" s="254"/>
      <c r="G23" s="254"/>
      <c r="H23" s="254"/>
    </row>
    <row r="24" spans="1:20" x14ac:dyDescent="0.2">
      <c r="A24" s="204" t="s">
        <v>5</v>
      </c>
      <c r="B24" s="205"/>
      <c r="C24" s="255">
        <v>8169920660</v>
      </c>
      <c r="D24" s="255"/>
      <c r="E24" s="255"/>
      <c r="F24" s="255"/>
      <c r="G24" s="255"/>
      <c r="H24" s="255"/>
    </row>
    <row r="25" spans="1:20" ht="27.75" customHeight="1" x14ac:dyDescent="0.2">
      <c r="A25" s="204" t="s">
        <v>87</v>
      </c>
      <c r="B25" s="205"/>
      <c r="C25" s="254" t="s">
        <v>250</v>
      </c>
      <c r="D25" s="254"/>
      <c r="E25" s="254"/>
      <c r="F25" s="254"/>
      <c r="G25" s="254"/>
      <c r="H25" s="254"/>
    </row>
    <row r="26" spans="1:20" ht="45.75" customHeight="1" x14ac:dyDescent="0.2">
      <c r="A26" s="206" t="s">
        <v>88</v>
      </c>
      <c r="B26" s="207"/>
      <c r="C26" s="256" t="s">
        <v>251</v>
      </c>
      <c r="D26" s="256"/>
      <c r="E26" s="256"/>
      <c r="F26" s="256"/>
      <c r="G26" s="256"/>
      <c r="H26" s="256"/>
    </row>
    <row r="27" spans="1:20" ht="38.25" x14ac:dyDescent="0.2">
      <c r="A27" s="204" t="s">
        <v>92</v>
      </c>
      <c r="B27" s="205"/>
      <c r="C27" s="257" t="s">
        <v>252</v>
      </c>
      <c r="D27" s="257"/>
      <c r="E27" s="257"/>
      <c r="F27" s="73" t="s">
        <v>7</v>
      </c>
      <c r="G27" s="256" t="s">
        <v>91</v>
      </c>
      <c r="H27" s="256"/>
    </row>
    <row r="28" spans="1:20" ht="25.5" x14ac:dyDescent="0.2">
      <c r="A28" s="204" t="s">
        <v>8</v>
      </c>
      <c r="B28" s="205"/>
      <c r="C28" s="256" t="s">
        <v>277</v>
      </c>
      <c r="D28" s="256"/>
      <c r="E28" s="256"/>
      <c r="F28" s="73" t="s">
        <v>124</v>
      </c>
      <c r="G28" s="256">
        <v>15</v>
      </c>
      <c r="H28" s="256"/>
      <c r="I28" s="6">
        <f>103*0.15</f>
        <v>15.45</v>
      </c>
    </row>
    <row r="29" spans="1:20" x14ac:dyDescent="0.2">
      <c r="A29" s="204" t="s">
        <v>205</v>
      </c>
      <c r="B29" s="205"/>
      <c r="C29" s="101" t="s">
        <v>265</v>
      </c>
      <c r="D29" s="102"/>
      <c r="E29" s="225"/>
      <c r="F29" s="225"/>
      <c r="G29" s="225"/>
      <c r="H29" s="226"/>
    </row>
    <row r="30" spans="1:20" x14ac:dyDescent="0.2">
      <c r="A30" s="204" t="s">
        <v>206</v>
      </c>
      <c r="B30" s="205"/>
      <c r="C30" s="101" t="s">
        <v>265</v>
      </c>
      <c r="D30" s="102"/>
      <c r="E30" s="225"/>
      <c r="F30" s="225"/>
      <c r="G30" s="225"/>
      <c r="H30" s="226"/>
    </row>
    <row r="31" spans="1:20" ht="12.75" customHeight="1" x14ac:dyDescent="0.2">
      <c r="A31" s="208" t="s">
        <v>9</v>
      </c>
      <c r="B31" s="209"/>
      <c r="C31" s="200" t="s">
        <v>93</v>
      </c>
      <c r="D31" s="201"/>
      <c r="E31" s="88" t="s">
        <v>12</v>
      </c>
      <c r="F31" s="88" t="s">
        <v>13</v>
      </c>
      <c r="G31" s="88" t="s">
        <v>14</v>
      </c>
      <c r="H31" s="88" t="s">
        <v>15</v>
      </c>
    </row>
    <row r="32" spans="1:20" ht="12.75" customHeight="1" x14ac:dyDescent="0.2">
      <c r="A32" s="210"/>
      <c r="B32" s="211"/>
      <c r="C32" s="202" t="s">
        <v>10</v>
      </c>
      <c r="D32" s="203"/>
      <c r="E32" s="79" t="s">
        <v>226</v>
      </c>
      <c r="F32" s="79" t="s">
        <v>226</v>
      </c>
      <c r="G32" s="79" t="s">
        <v>226</v>
      </c>
      <c r="H32" s="79" t="s">
        <v>226</v>
      </c>
    </row>
    <row r="33" spans="1:11" ht="33.75" customHeight="1" x14ac:dyDescent="0.2">
      <c r="A33" s="210"/>
      <c r="B33" s="211"/>
      <c r="C33" s="165" t="s">
        <v>86</v>
      </c>
      <c r="D33" s="166"/>
      <c r="E33" s="79" t="s">
        <v>253</v>
      </c>
      <c r="F33" s="79" t="s">
        <v>254</v>
      </c>
      <c r="G33" s="79" t="s">
        <v>253</v>
      </c>
      <c r="H33" s="79" t="s">
        <v>253</v>
      </c>
    </row>
    <row r="34" spans="1:11" ht="49.5" customHeight="1" x14ac:dyDescent="0.2">
      <c r="A34" s="212"/>
      <c r="B34" s="213"/>
      <c r="C34" s="165" t="s">
        <v>11</v>
      </c>
      <c r="D34" s="166"/>
      <c r="E34" s="79" t="s">
        <v>256</v>
      </c>
      <c r="F34" s="79" t="s">
        <v>248</v>
      </c>
      <c r="G34" s="79" t="s">
        <v>245</v>
      </c>
      <c r="H34" s="79" t="s">
        <v>255</v>
      </c>
    </row>
    <row r="35" spans="1:11" ht="29.25" customHeight="1" x14ac:dyDescent="0.2">
      <c r="A35" s="204" t="s">
        <v>16</v>
      </c>
      <c r="B35" s="205"/>
      <c r="C35" s="257" t="s">
        <v>257</v>
      </c>
      <c r="D35" s="257"/>
      <c r="E35" s="257"/>
      <c r="F35" s="257"/>
      <c r="G35" s="257"/>
      <c r="H35" s="257"/>
    </row>
    <row r="36" spans="1:11" ht="38.25" customHeight="1" x14ac:dyDescent="0.2">
      <c r="A36" s="204" t="s">
        <v>129</v>
      </c>
      <c r="B36" s="205"/>
      <c r="C36" s="125">
        <v>4760</v>
      </c>
      <c r="D36" s="126"/>
      <c r="E36" s="266" t="s">
        <v>130</v>
      </c>
      <c r="F36" s="266"/>
      <c r="G36" s="96">
        <v>4557.17</v>
      </c>
      <c r="H36" s="96"/>
    </row>
    <row r="37" spans="1:11" x14ac:dyDescent="0.2">
      <c r="A37" s="204" t="s">
        <v>17</v>
      </c>
      <c r="B37" s="205"/>
      <c r="C37" s="95" t="s">
        <v>258</v>
      </c>
      <c r="D37" s="95"/>
      <c r="E37" s="95"/>
      <c r="F37" s="95"/>
      <c r="G37" s="95"/>
      <c r="H37" s="95"/>
    </row>
    <row r="38" spans="1:11" ht="133.5" customHeight="1" x14ac:dyDescent="0.2">
      <c r="A38" s="204" t="s">
        <v>123</v>
      </c>
      <c r="B38" s="205"/>
      <c r="C38" s="257" t="s">
        <v>259</v>
      </c>
      <c r="D38" s="257"/>
      <c r="E38" s="256"/>
      <c r="F38" s="256"/>
      <c r="G38" s="256"/>
      <c r="H38" s="256"/>
      <c r="I38" s="55"/>
    </row>
    <row r="39" spans="1:11" x14ac:dyDescent="0.2">
      <c r="A39" s="267" t="s">
        <v>94</v>
      </c>
      <c r="B39" s="267"/>
      <c r="C39" s="267"/>
      <c r="D39" s="267"/>
      <c r="E39" s="267"/>
      <c r="F39" s="267"/>
      <c r="G39" s="267"/>
      <c r="H39" s="267"/>
    </row>
    <row r="40" spans="1:11" ht="12.75" customHeight="1" x14ac:dyDescent="0.2">
      <c r="A40" s="89" t="s">
        <v>19</v>
      </c>
      <c r="B40" s="90"/>
      <c r="C40" s="95" t="s">
        <v>95</v>
      </c>
      <c r="D40" s="95"/>
      <c r="E40" s="95"/>
      <c r="F40" s="95"/>
      <c r="G40" s="96">
        <v>4557.17</v>
      </c>
      <c r="H40" s="96"/>
    </row>
    <row r="41" spans="1:11" x14ac:dyDescent="0.2">
      <c r="A41" s="91"/>
      <c r="B41" s="92"/>
      <c r="C41" s="95" t="s">
        <v>96</v>
      </c>
      <c r="D41" s="95"/>
      <c r="E41" s="95"/>
      <c r="F41" s="95"/>
      <c r="G41" s="235">
        <f>5012.88/G40</f>
        <v>1.0999984639589921</v>
      </c>
      <c r="H41" s="235"/>
    </row>
    <row r="42" spans="1:11" x14ac:dyDescent="0.2">
      <c r="A42" s="91"/>
      <c r="B42" s="92"/>
      <c r="C42" s="95" t="s">
        <v>97</v>
      </c>
      <c r="D42" s="95"/>
      <c r="E42" s="95"/>
      <c r="F42" s="95"/>
      <c r="G42" s="235">
        <f>G45/G40-G41</f>
        <v>0.57741098093773102</v>
      </c>
      <c r="H42" s="235"/>
    </row>
    <row r="43" spans="1:11" x14ac:dyDescent="0.2">
      <c r="A43" s="91"/>
      <c r="B43" s="92"/>
      <c r="C43" s="95" t="s">
        <v>98</v>
      </c>
      <c r="D43" s="95"/>
      <c r="E43" s="95"/>
      <c r="F43" s="95"/>
      <c r="G43" s="235">
        <f>G41+G42</f>
        <v>1.6774094448967232</v>
      </c>
      <c r="H43" s="235"/>
    </row>
    <row r="44" spans="1:11" x14ac:dyDescent="0.2">
      <c r="A44" s="91"/>
      <c r="B44" s="92"/>
      <c r="C44" s="95" t="s">
        <v>127</v>
      </c>
      <c r="D44" s="95"/>
      <c r="E44" s="95"/>
      <c r="F44" s="95"/>
      <c r="G44" s="96">
        <v>7647.88</v>
      </c>
      <c r="H44" s="96"/>
    </row>
    <row r="45" spans="1:11" x14ac:dyDescent="0.2">
      <c r="A45" s="91"/>
      <c r="B45" s="92"/>
      <c r="C45" s="95" t="s">
        <v>99</v>
      </c>
      <c r="D45" s="95"/>
      <c r="E45" s="95"/>
      <c r="F45" s="95"/>
      <c r="G45" s="96">
        <v>7644.24</v>
      </c>
      <c r="H45" s="96"/>
    </row>
    <row r="46" spans="1:11" x14ac:dyDescent="0.2">
      <c r="A46" s="93"/>
      <c r="B46" s="94"/>
      <c r="C46" s="95" t="s">
        <v>260</v>
      </c>
      <c r="D46" s="95"/>
      <c r="E46" s="95"/>
      <c r="F46" s="95"/>
      <c r="G46" s="96">
        <v>6158.99</v>
      </c>
      <c r="H46" s="96"/>
    </row>
    <row r="47" spans="1:11" ht="32.25" customHeight="1" x14ac:dyDescent="0.2">
      <c r="A47" s="204" t="s">
        <v>100</v>
      </c>
      <c r="B47" s="205"/>
      <c r="C47" s="167" t="s">
        <v>261</v>
      </c>
      <c r="D47" s="168"/>
      <c r="E47" s="168"/>
      <c r="F47" s="169"/>
      <c r="G47" s="53" t="s">
        <v>224</v>
      </c>
      <c r="H47" s="54">
        <v>45566</v>
      </c>
    </row>
    <row r="48" spans="1:11" ht="32.25" customHeight="1" x14ac:dyDescent="0.2">
      <c r="A48" s="204" t="s">
        <v>20</v>
      </c>
      <c r="B48" s="205"/>
      <c r="C48" s="265" t="s">
        <v>279</v>
      </c>
      <c r="D48" s="265"/>
      <c r="E48" s="255"/>
      <c r="F48" s="255"/>
      <c r="G48" s="255"/>
      <c r="H48" s="255"/>
      <c r="I48" s="15">
        <f>2.85*15+4.5</f>
        <v>47.25</v>
      </c>
      <c r="J48" s="15"/>
      <c r="K48" s="15"/>
    </row>
    <row r="49" spans="1:12" x14ac:dyDescent="0.2">
      <c r="A49" s="97" t="s">
        <v>278</v>
      </c>
      <c r="B49" s="98"/>
      <c r="C49" s="101" t="s">
        <v>262</v>
      </c>
      <c r="D49" s="102"/>
      <c r="E49" s="102"/>
      <c r="F49" s="103"/>
      <c r="G49" s="62" t="s">
        <v>224</v>
      </c>
      <c r="H49" s="63">
        <v>45566</v>
      </c>
      <c r="I49" s="15"/>
      <c r="J49" s="15"/>
      <c r="K49" s="15"/>
    </row>
    <row r="50" spans="1:12" ht="27.75" customHeight="1" x14ac:dyDescent="0.2">
      <c r="A50" s="99"/>
      <c r="B50" s="100"/>
      <c r="C50" s="101" t="s">
        <v>263</v>
      </c>
      <c r="D50" s="102"/>
      <c r="E50" s="102"/>
      <c r="F50" s="102"/>
      <c r="G50" s="102"/>
      <c r="H50" s="103"/>
      <c r="I50" s="15"/>
      <c r="J50" s="15"/>
      <c r="K50" s="15"/>
    </row>
    <row r="51" spans="1:12" x14ac:dyDescent="0.2">
      <c r="A51" s="227" t="s">
        <v>21</v>
      </c>
      <c r="B51" s="228"/>
      <c r="C51" s="125" t="s">
        <v>110</v>
      </c>
      <c r="D51" s="126"/>
      <c r="E51" s="191" t="s">
        <v>226</v>
      </c>
      <c r="F51" s="191"/>
      <c r="G51" s="191"/>
      <c r="H51" s="191"/>
      <c r="I51" s="15"/>
      <c r="J51" s="15"/>
      <c r="K51" s="15"/>
    </row>
    <row r="52" spans="1:12" x14ac:dyDescent="0.2">
      <c r="A52" s="229"/>
      <c r="B52" s="230"/>
      <c r="C52" s="125" t="s">
        <v>111</v>
      </c>
      <c r="D52" s="126"/>
      <c r="E52" s="188" t="s">
        <v>226</v>
      </c>
      <c r="F52" s="189"/>
      <c r="G52" s="62" t="s">
        <v>224</v>
      </c>
      <c r="H52" s="64" t="s">
        <v>226</v>
      </c>
      <c r="J52" s="6" t="s">
        <v>233</v>
      </c>
    </row>
    <row r="53" spans="1:12" x14ac:dyDescent="0.2">
      <c r="A53" s="231"/>
      <c r="B53" s="232"/>
      <c r="C53" s="125" t="s">
        <v>234</v>
      </c>
      <c r="D53" s="107"/>
      <c r="E53" s="190" t="s">
        <v>264</v>
      </c>
      <c r="F53" s="191"/>
      <c r="G53" s="191"/>
      <c r="H53" s="191"/>
      <c r="I53" s="111" t="s">
        <v>232</v>
      </c>
      <c r="J53" s="95"/>
      <c r="K53" s="95"/>
      <c r="L53" s="95"/>
    </row>
    <row r="54" spans="1:12" x14ac:dyDescent="0.2">
      <c r="A54" s="159" t="s">
        <v>225</v>
      </c>
      <c r="B54" s="160"/>
      <c r="C54" s="125"/>
      <c r="D54" s="179"/>
      <c r="E54" s="179"/>
      <c r="F54" s="179"/>
      <c r="G54" s="179"/>
      <c r="H54" s="126"/>
    </row>
    <row r="55" spans="1:12" ht="36" hidden="1" customHeight="1" x14ac:dyDescent="0.2">
      <c r="A55" s="233" t="s">
        <v>227</v>
      </c>
      <c r="B55" s="234"/>
      <c r="C55" s="170"/>
      <c r="D55" s="171"/>
      <c r="E55" s="171"/>
      <c r="F55" s="172"/>
      <c r="G55" s="62" t="s">
        <v>224</v>
      </c>
      <c r="H55" s="63"/>
    </row>
    <row r="56" spans="1:12" hidden="1" x14ac:dyDescent="0.2">
      <c r="A56" s="97" t="s">
        <v>228</v>
      </c>
      <c r="B56" s="98"/>
      <c r="C56" s="170"/>
      <c r="D56" s="171"/>
      <c r="E56" s="171"/>
      <c r="F56" s="172"/>
      <c r="G56" s="62" t="s">
        <v>224</v>
      </c>
      <c r="H56" s="63"/>
    </row>
    <row r="57" spans="1:12" ht="34.5" hidden="1" customHeight="1" x14ac:dyDescent="0.2">
      <c r="A57" s="99"/>
      <c r="B57" s="100"/>
      <c r="C57" s="170"/>
      <c r="D57" s="171"/>
      <c r="E57" s="171"/>
      <c r="F57" s="172"/>
      <c r="G57" s="62"/>
      <c r="H57" s="63"/>
    </row>
    <row r="58" spans="1:12" hidden="1" x14ac:dyDescent="0.2">
      <c r="A58" s="97" t="s">
        <v>229</v>
      </c>
      <c r="B58" s="98"/>
      <c r="C58" s="182"/>
      <c r="D58" s="183"/>
      <c r="E58" s="183"/>
      <c r="F58" s="184"/>
      <c r="G58" s="62" t="s">
        <v>224</v>
      </c>
      <c r="H58" s="63"/>
    </row>
    <row r="59" spans="1:12" ht="25.5" hidden="1" customHeight="1" x14ac:dyDescent="0.2">
      <c r="A59" s="180"/>
      <c r="B59" s="181"/>
      <c r="C59" s="185"/>
      <c r="D59" s="186"/>
      <c r="E59" s="186"/>
      <c r="F59" s="187"/>
      <c r="G59" s="62" t="s">
        <v>230</v>
      </c>
      <c r="H59" s="63"/>
    </row>
    <row r="60" spans="1:12" ht="25.5" hidden="1" customHeight="1" x14ac:dyDescent="0.2">
      <c r="A60" s="99"/>
      <c r="B60" s="100"/>
      <c r="C60" s="170" t="s">
        <v>231</v>
      </c>
      <c r="D60" s="171"/>
      <c r="E60" s="171"/>
      <c r="F60" s="172"/>
      <c r="G60" s="62"/>
      <c r="H60" s="63"/>
    </row>
    <row r="61" spans="1:12" x14ac:dyDescent="0.2">
      <c r="A61" s="249" t="s">
        <v>22</v>
      </c>
      <c r="B61" s="249"/>
      <c r="C61" s="249"/>
      <c r="D61" s="249"/>
      <c r="E61" s="249"/>
      <c r="F61" s="249"/>
      <c r="G61" s="249"/>
      <c r="H61" s="249"/>
    </row>
    <row r="62" spans="1:12" ht="12.75" customHeight="1" x14ac:dyDescent="0.2">
      <c r="A62" s="159" t="s">
        <v>23</v>
      </c>
      <c r="B62" s="160"/>
      <c r="C62" s="162">
        <v>45863</v>
      </c>
      <c r="D62" s="107"/>
      <c r="E62" s="159" t="s">
        <v>24</v>
      </c>
      <c r="F62" s="160"/>
      <c r="G62" s="162">
        <v>47483</v>
      </c>
      <c r="H62" s="163"/>
    </row>
    <row r="63" spans="1:12" ht="13.5" thickBot="1" x14ac:dyDescent="0.25">
      <c r="A63" s="161" t="s">
        <v>57</v>
      </c>
      <c r="B63" s="161"/>
      <c r="C63" s="161"/>
      <c r="D63" s="161"/>
      <c r="E63" s="161"/>
      <c r="F63" s="161"/>
      <c r="G63" s="161"/>
      <c r="H63" s="161"/>
    </row>
    <row r="64" spans="1:12" x14ac:dyDescent="0.2">
      <c r="A64" s="173" t="str">
        <f>C30</f>
        <v>Building No.2 = Gr/St  + 1st to 15th Floor</v>
      </c>
      <c r="B64" s="174"/>
      <c r="C64" s="174"/>
      <c r="D64" s="175"/>
      <c r="E64" s="9" t="s">
        <v>58</v>
      </c>
      <c r="F64" s="9" t="s">
        <v>59</v>
      </c>
      <c r="G64" s="9" t="s">
        <v>60</v>
      </c>
      <c r="H64" s="10" t="s">
        <v>46</v>
      </c>
      <c r="I64" s="39" t="str">
        <f ca="1">(IF(G68&gt;99%,"All work completed. Please provide OC.",IF(G68&gt;89.8%,"Plinth, RCC, Brick, Plaster, Flooring, Painting work Completed. Finishing work is in process.",IF(G68&lt;94%,(IF(E68=0,"Work not yet Started.",IF(F68=25%,"Piling work in process",IF(F68=50%,"Excavation work in process",IF(F68=100%,"Excavation work Completed. ","0")))&amp;(IF(E69=0%,"",IF(E69=J70,"Footing work is process",IF(E69=J71,"Footing work Completed",IF(E69=J72,"1st Basement Completed",IF(E69=J73,"1st &amp; 2nd Basement Completed",IF(E69=J74,"1st to 3rd Basement Completed",IF(E69=J75,"1st to 4th Basement Completed",IF(E69=J76,"Plinth work is process",IF(E69=J77,"Plinth work completed","0")))))))))))&amp;(IF(E70=(F65+G65+H65),", RCC Slab",IF(E70&gt;0,", RCC upto "&amp;E70&amp;" Slab",""))&amp;(IF(E71=H65,", Brickwork",IF(E71&gt;0,", Brickwork upto "&amp;E71&amp;" Floor",""))&amp;(IF(E72=H65,", Internal Plaster",IF(E72&gt;0,", Internal Plaster upto "&amp;E72&amp;" Floor",""))&amp;(IF(E73=H65,", External Plaster",IF(E73&gt;0,", External Plaster upto "&amp;E73&amp;" Floor",""))&amp;(IF(E74=H65,", Flooring",IF(E74&gt;0,", Flooring upto "&amp;E74&amp;" Floor",""))&amp;(IF(E75=H65,", Painting",IF(E75&gt;0,", Painting upto "&amp;E75&amp;" Floor",""))&amp;(IF(E76&gt;0,", Finishing upto "&amp;E76&amp;" Floor","")&amp;(IF(E70&gt;0.5," Completed",""))))))))))))))</f>
        <v>Excavation work Completed. Plinth work completed, RCC upto 1 Slab Completed</v>
      </c>
      <c r="J64" s="40"/>
    </row>
    <row r="65" spans="1:10" x14ac:dyDescent="0.2">
      <c r="A65" s="176"/>
      <c r="B65" s="177"/>
      <c r="C65" s="177"/>
      <c r="D65" s="178"/>
      <c r="E65" s="7">
        <v>0</v>
      </c>
      <c r="F65" s="7">
        <v>1</v>
      </c>
      <c r="G65" s="7">
        <v>0</v>
      </c>
      <c r="H65" s="8">
        <f ca="1">--TRIM(RIGHT(SUBSTITUTE(LEFT(A64,_xlfn.AGGREGATE(16,6,FIND({0,1,2,3,4,5,6,7,8,9},A64,ROW(INDIRECT("1:"&amp;LEN(A64)))),1))," ",REPT(" ",LEN(A64))),LEN(A64)))</f>
        <v>15</v>
      </c>
      <c r="I65" s="41"/>
      <c r="J65" s="42"/>
    </row>
    <row r="66" spans="1:10" ht="15" customHeight="1" x14ac:dyDescent="0.2">
      <c r="A66" s="80" t="s">
        <v>136</v>
      </c>
      <c r="B66" s="81"/>
      <c r="C66" s="155" t="str">
        <f ca="1">I64</f>
        <v>Excavation work Completed. Plinth work completed, RCC upto 1 Slab Completed</v>
      </c>
      <c r="D66" s="155"/>
      <c r="E66" s="155"/>
      <c r="F66" s="155"/>
      <c r="G66" s="155"/>
      <c r="H66" s="156"/>
      <c r="I66" s="41" t="s">
        <v>137</v>
      </c>
      <c r="J66" s="42"/>
    </row>
    <row r="67" spans="1:10" ht="15" customHeight="1" x14ac:dyDescent="0.2">
      <c r="A67" s="157" t="s">
        <v>61</v>
      </c>
      <c r="B67" s="158"/>
      <c r="C67" s="153" t="s">
        <v>138</v>
      </c>
      <c r="D67" s="153"/>
      <c r="E67" s="82" t="s">
        <v>62</v>
      </c>
      <c r="F67" s="82" t="s">
        <v>63</v>
      </c>
      <c r="G67" s="236" t="s">
        <v>56</v>
      </c>
      <c r="H67" s="237"/>
      <c r="I67" s="1" t="s">
        <v>64</v>
      </c>
      <c r="J67" s="43">
        <f ca="1">H65*25%</f>
        <v>3.75</v>
      </c>
    </row>
    <row r="68" spans="1:10" ht="15" customHeight="1" x14ac:dyDescent="0.2">
      <c r="A68" s="157" t="s">
        <v>65</v>
      </c>
      <c r="B68" s="158"/>
      <c r="C68" s="154">
        <v>0</v>
      </c>
      <c r="D68" s="154"/>
      <c r="E68" s="83">
        <f ca="1">J69</f>
        <v>15</v>
      </c>
      <c r="F68" s="84">
        <f ca="1">((100/H65)*E68)/100</f>
        <v>1</v>
      </c>
      <c r="G68" s="238">
        <f ca="1">(((E69/H65*10)+(40/(F65+G65+H65)*E70)+(15/(H65)*E71)+(5/(H65)*E72)+(5/H65*E73)+(10/H65*E74)+(5/H65*E75)+(5/H65*E76)+(5/H65*E77))/100)</f>
        <v>0.125</v>
      </c>
      <c r="H68" s="239"/>
      <c r="I68" s="1" t="s">
        <v>66</v>
      </c>
      <c r="J68" s="44">
        <f ca="1">H65*50%</f>
        <v>7.5</v>
      </c>
    </row>
    <row r="69" spans="1:10" ht="15" customHeight="1" x14ac:dyDescent="0.2">
      <c r="A69" s="157" t="s">
        <v>67</v>
      </c>
      <c r="B69" s="158"/>
      <c r="C69" s="154">
        <v>0.1</v>
      </c>
      <c r="D69" s="154"/>
      <c r="E69" s="85">
        <f ca="1">J77</f>
        <v>15</v>
      </c>
      <c r="F69" s="84">
        <f ca="1">((100/H65)*E69)/100</f>
        <v>1</v>
      </c>
      <c r="G69" s="238"/>
      <c r="H69" s="239"/>
      <c r="I69" s="1" t="s">
        <v>68</v>
      </c>
      <c r="J69" s="44">
        <f ca="1">H65</f>
        <v>15</v>
      </c>
    </row>
    <row r="70" spans="1:10" ht="15" customHeight="1" x14ac:dyDescent="0.2">
      <c r="A70" s="157" t="s">
        <v>69</v>
      </c>
      <c r="B70" s="158"/>
      <c r="C70" s="154">
        <v>0.4</v>
      </c>
      <c r="D70" s="154"/>
      <c r="E70" s="85">
        <v>1</v>
      </c>
      <c r="F70" s="84">
        <f ca="1">((100/(F65+G65+H65))*E70)/100</f>
        <v>6.25E-2</v>
      </c>
      <c r="G70" s="238"/>
      <c r="H70" s="239"/>
      <c r="I70" s="1" t="s">
        <v>70</v>
      </c>
      <c r="J70" s="45">
        <f ca="1">(IF(E65&gt;1,(H65/(E65+2)),H65/4))</f>
        <v>3.75</v>
      </c>
    </row>
    <row r="71" spans="1:10" ht="15" customHeight="1" x14ac:dyDescent="0.2">
      <c r="A71" s="157" t="s">
        <v>71</v>
      </c>
      <c r="B71" s="158"/>
      <c r="C71" s="154">
        <v>0.15</v>
      </c>
      <c r="D71" s="154"/>
      <c r="E71" s="83">
        <v>0</v>
      </c>
      <c r="F71" s="84">
        <f ca="1">((100/H65)*E71)/100</f>
        <v>0</v>
      </c>
      <c r="G71" s="238"/>
      <c r="H71" s="239"/>
      <c r="I71" s="1" t="s">
        <v>72</v>
      </c>
      <c r="J71" s="45">
        <f ca="1">(IF(E65&gt;1,(H65/(E65+2)+J70),H65/4+J70))</f>
        <v>7.5</v>
      </c>
    </row>
    <row r="72" spans="1:10" ht="15" customHeight="1" x14ac:dyDescent="0.2">
      <c r="A72" s="157" t="s">
        <v>73</v>
      </c>
      <c r="B72" s="158"/>
      <c r="C72" s="154">
        <v>0.05</v>
      </c>
      <c r="D72" s="154"/>
      <c r="E72" s="83">
        <v>0</v>
      </c>
      <c r="F72" s="84">
        <f ca="1">((100/H65)*E72)/100</f>
        <v>0</v>
      </c>
      <c r="G72" s="238"/>
      <c r="H72" s="239"/>
      <c r="I72" s="1" t="s">
        <v>74</v>
      </c>
      <c r="J72" s="45">
        <f>(IF(E65&gt;1,(H65/(E65+2)+J71),0))</f>
        <v>0</v>
      </c>
    </row>
    <row r="73" spans="1:10" ht="15" customHeight="1" x14ac:dyDescent="0.2">
      <c r="A73" s="157" t="s">
        <v>75</v>
      </c>
      <c r="B73" s="158"/>
      <c r="C73" s="154">
        <v>0.05</v>
      </c>
      <c r="D73" s="154"/>
      <c r="E73" s="83">
        <v>0</v>
      </c>
      <c r="F73" s="84">
        <f ca="1">((100/(H65))*E73)/100</f>
        <v>0</v>
      </c>
      <c r="G73" s="238"/>
      <c r="H73" s="239"/>
      <c r="I73" s="1" t="s">
        <v>76</v>
      </c>
      <c r="J73" s="45">
        <f>(IF(E65&gt;2,(H65/(E65+2)+J72),0))</f>
        <v>0</v>
      </c>
    </row>
    <row r="74" spans="1:10" ht="15" customHeight="1" x14ac:dyDescent="0.2">
      <c r="A74" s="157" t="s">
        <v>77</v>
      </c>
      <c r="B74" s="158"/>
      <c r="C74" s="154">
        <v>0.1</v>
      </c>
      <c r="D74" s="154"/>
      <c r="E74" s="83">
        <v>0</v>
      </c>
      <c r="F74" s="84">
        <f ca="1">((100/H65)*E74)/100</f>
        <v>0</v>
      </c>
      <c r="G74" s="238"/>
      <c r="H74" s="239"/>
      <c r="I74" s="1" t="s">
        <v>78</v>
      </c>
      <c r="J74" s="46">
        <f>(IF(E65&gt;3,(H65/(E65+2)+J73),0))</f>
        <v>0</v>
      </c>
    </row>
    <row r="75" spans="1:10" ht="15.75" customHeight="1" x14ac:dyDescent="0.2">
      <c r="A75" s="157" t="s">
        <v>79</v>
      </c>
      <c r="B75" s="158"/>
      <c r="C75" s="154">
        <v>0.05</v>
      </c>
      <c r="D75" s="154"/>
      <c r="E75" s="83">
        <v>0</v>
      </c>
      <c r="F75" s="84">
        <f ca="1">((100/H65)*E75)/100</f>
        <v>0</v>
      </c>
      <c r="G75" s="238"/>
      <c r="H75" s="239"/>
      <c r="I75" s="1" t="s">
        <v>80</v>
      </c>
      <c r="J75" s="45">
        <f>(IF(E65&gt;4,(H65/(E65+2)+J74),0))</f>
        <v>0</v>
      </c>
    </row>
    <row r="76" spans="1:10" x14ac:dyDescent="0.2">
      <c r="A76" s="157" t="s">
        <v>81</v>
      </c>
      <c r="B76" s="158"/>
      <c r="C76" s="154">
        <v>0.05</v>
      </c>
      <c r="D76" s="154"/>
      <c r="E76" s="83">
        <v>0</v>
      </c>
      <c r="F76" s="84">
        <f ca="1">((100/(H65))*E76)/100</f>
        <v>0</v>
      </c>
      <c r="G76" s="238"/>
      <c r="H76" s="239"/>
      <c r="I76" s="1" t="s">
        <v>82</v>
      </c>
      <c r="J76" s="45">
        <f ca="1">(IF(E65=1,(H65/(E65+3)+J71),IF(E65=0,(H65/4+J71),IF(E65&gt;1,0))))</f>
        <v>11.25</v>
      </c>
    </row>
    <row r="77" spans="1:10" ht="13.5" thickBot="1" x14ac:dyDescent="0.25">
      <c r="A77" s="220" t="s">
        <v>83</v>
      </c>
      <c r="B77" s="221"/>
      <c r="C77" s="164">
        <v>0.05</v>
      </c>
      <c r="D77" s="164"/>
      <c r="E77" s="86">
        <v>0</v>
      </c>
      <c r="F77" s="87">
        <f ca="1">((100/(H65))*E77)/100</f>
        <v>0</v>
      </c>
      <c r="G77" s="240"/>
      <c r="H77" s="241"/>
      <c r="I77" s="47" t="s">
        <v>84</v>
      </c>
      <c r="J77" s="48">
        <f ca="1">(IF(E65&gt;1.5,(H65/(E65+2)+J71+MAX(0,J72-J71)+MAX(0,J73-J72)+MAX(0,J74-J73)+MAX(0,J75-J74)+MAX(0,J76-J75)),IF(E65=1,(H65/(E65+3)+J76),IF(E65=0,H65/4+J76))))</f>
        <v>15</v>
      </c>
    </row>
    <row r="78" spans="1:10" x14ac:dyDescent="0.2">
      <c r="A78" s="93" t="s">
        <v>25</v>
      </c>
      <c r="B78" s="94"/>
      <c r="C78" s="248" t="s">
        <v>113</v>
      </c>
      <c r="D78" s="248"/>
      <c r="E78" s="248"/>
      <c r="F78" s="248"/>
      <c r="G78" s="248"/>
      <c r="H78" s="248"/>
    </row>
    <row r="79" spans="1:10" x14ac:dyDescent="0.2">
      <c r="A79" s="249" t="s">
        <v>26</v>
      </c>
      <c r="B79" s="249"/>
      <c r="C79" s="249"/>
      <c r="D79" s="249"/>
      <c r="E79" s="249"/>
      <c r="F79" s="249"/>
      <c r="G79" s="249"/>
      <c r="H79" s="249"/>
    </row>
    <row r="80" spans="1:10" x14ac:dyDescent="0.2">
      <c r="A80" s="222" t="s">
        <v>27</v>
      </c>
      <c r="B80" s="223"/>
      <c r="C80" s="165" t="s">
        <v>50</v>
      </c>
      <c r="D80" s="166"/>
      <c r="E80" s="242" t="s">
        <v>28</v>
      </c>
      <c r="F80" s="242"/>
      <c r="G80" s="79" t="s">
        <v>18</v>
      </c>
      <c r="H80" s="79" t="s">
        <v>52</v>
      </c>
    </row>
    <row r="81" spans="1:9" x14ac:dyDescent="0.2">
      <c r="A81" s="222" t="s">
        <v>29</v>
      </c>
      <c r="B81" s="223"/>
      <c r="C81" s="165" t="s">
        <v>49</v>
      </c>
      <c r="D81" s="166"/>
      <c r="E81" s="242" t="s">
        <v>30</v>
      </c>
      <c r="F81" s="242"/>
      <c r="G81" s="79" t="s">
        <v>18</v>
      </c>
      <c r="H81" s="79" t="s">
        <v>52</v>
      </c>
    </row>
    <row r="82" spans="1:9" x14ac:dyDescent="0.2">
      <c r="A82" s="222" t="s">
        <v>31</v>
      </c>
      <c r="B82" s="223"/>
      <c r="C82" s="165" t="s">
        <v>139</v>
      </c>
      <c r="D82" s="166"/>
      <c r="E82" s="242" t="s">
        <v>32</v>
      </c>
      <c r="F82" s="242"/>
      <c r="G82" s="79" t="s">
        <v>18</v>
      </c>
      <c r="H82" s="79" t="s">
        <v>51</v>
      </c>
    </row>
    <row r="83" spans="1:9" x14ac:dyDescent="0.2">
      <c r="A83" s="222" t="s">
        <v>33</v>
      </c>
      <c r="B83" s="223"/>
      <c r="C83" s="165" t="s">
        <v>121</v>
      </c>
      <c r="D83" s="166"/>
      <c r="E83" s="242" t="s">
        <v>34</v>
      </c>
      <c r="F83" s="242"/>
      <c r="G83" s="79" t="s">
        <v>18</v>
      </c>
      <c r="H83" s="79" t="s">
        <v>51</v>
      </c>
    </row>
    <row r="84" spans="1:9" x14ac:dyDescent="0.2">
      <c r="A84" s="222" t="s">
        <v>35</v>
      </c>
      <c r="B84" s="223"/>
      <c r="C84" s="165" t="s">
        <v>126</v>
      </c>
      <c r="D84" s="166"/>
      <c r="E84" s="242" t="s">
        <v>36</v>
      </c>
      <c r="F84" s="242"/>
      <c r="G84" s="79" t="s">
        <v>18</v>
      </c>
      <c r="H84" s="79" t="s">
        <v>52</v>
      </c>
    </row>
    <row r="85" spans="1:9" ht="38.25" customHeight="1" x14ac:dyDescent="0.2">
      <c r="A85" s="222" t="s">
        <v>37</v>
      </c>
      <c r="B85" s="223"/>
      <c r="C85" s="165" t="s">
        <v>140</v>
      </c>
      <c r="D85" s="166"/>
      <c r="E85" s="242" t="s">
        <v>38</v>
      </c>
      <c r="F85" s="242"/>
      <c r="G85" s="79" t="s">
        <v>18</v>
      </c>
      <c r="H85" s="79" t="s">
        <v>52</v>
      </c>
    </row>
    <row r="86" spans="1:9" x14ac:dyDescent="0.2">
      <c r="A86" s="243" t="s">
        <v>39</v>
      </c>
      <c r="B86" s="244"/>
      <c r="C86" s="165" t="s">
        <v>122</v>
      </c>
      <c r="D86" s="166"/>
      <c r="E86" s="247" t="s">
        <v>40</v>
      </c>
      <c r="F86" s="247"/>
      <c r="G86" s="79" t="s">
        <v>18</v>
      </c>
      <c r="H86" s="79" t="s">
        <v>52</v>
      </c>
    </row>
    <row r="87" spans="1:9" x14ac:dyDescent="0.2">
      <c r="A87" s="123" t="s">
        <v>41</v>
      </c>
      <c r="B87" s="124"/>
      <c r="C87" s="165" t="s">
        <v>125</v>
      </c>
      <c r="D87" s="166"/>
      <c r="E87" s="115" t="s">
        <v>42</v>
      </c>
      <c r="F87" s="115"/>
      <c r="G87" s="242" t="s">
        <v>52</v>
      </c>
      <c r="H87" s="242"/>
    </row>
    <row r="88" spans="1:9" ht="25.5" customHeight="1" x14ac:dyDescent="0.2">
      <c r="A88" s="123" t="s">
        <v>43</v>
      </c>
      <c r="B88" s="124"/>
      <c r="C88" s="245" t="s">
        <v>54</v>
      </c>
      <c r="D88" s="246"/>
      <c r="E88" s="115" t="s">
        <v>44</v>
      </c>
      <c r="F88" s="115"/>
      <c r="G88" s="242" t="s">
        <v>53</v>
      </c>
      <c r="H88" s="242"/>
    </row>
    <row r="89" spans="1:9" hidden="1" x14ac:dyDescent="0.2">
      <c r="A89" s="217" t="s">
        <v>196</v>
      </c>
      <c r="B89" s="218"/>
      <c r="C89" s="218"/>
      <c r="D89" s="218"/>
      <c r="E89" s="218"/>
      <c r="F89" s="218"/>
      <c r="G89" s="218"/>
      <c r="H89" s="219"/>
    </row>
    <row r="90" spans="1:9" hidden="1" x14ac:dyDescent="0.2">
      <c r="A90" s="115" t="s">
        <v>197</v>
      </c>
      <c r="B90" s="115"/>
      <c r="C90" s="123" t="s">
        <v>198</v>
      </c>
      <c r="D90" s="124"/>
      <c r="E90" s="115" t="s">
        <v>199</v>
      </c>
      <c r="F90" s="115"/>
      <c r="G90" s="115" t="s">
        <v>200</v>
      </c>
      <c r="H90" s="115"/>
    </row>
    <row r="91" spans="1:9" hidden="1" x14ac:dyDescent="0.2">
      <c r="A91" s="268" t="s">
        <v>201</v>
      </c>
      <c r="B91" s="268"/>
      <c r="C91" s="145"/>
      <c r="D91" s="146"/>
      <c r="E91" s="149"/>
      <c r="F91" s="150"/>
      <c r="G91" s="149"/>
      <c r="H91" s="150"/>
    </row>
    <row r="92" spans="1:9" hidden="1" x14ac:dyDescent="0.2">
      <c r="A92" s="115" t="s">
        <v>202</v>
      </c>
      <c r="B92" s="115"/>
      <c r="C92" s="147">
        <f>SUM(C91)</f>
        <v>0</v>
      </c>
      <c r="D92" s="148"/>
      <c r="E92" s="151">
        <f>SUM(E91)</f>
        <v>0</v>
      </c>
      <c r="F92" s="152"/>
      <c r="G92" s="151">
        <f>SUM(G91)</f>
        <v>0</v>
      </c>
      <c r="H92" s="152"/>
    </row>
    <row r="93" spans="1:9" x14ac:dyDescent="0.2">
      <c r="A93" s="115" t="s">
        <v>203</v>
      </c>
      <c r="B93" s="115"/>
      <c r="C93" s="115"/>
      <c r="D93" s="115"/>
      <c r="E93" s="115"/>
      <c r="F93" s="115"/>
      <c r="G93" s="115"/>
      <c r="H93" s="115"/>
    </row>
    <row r="94" spans="1:9" x14ac:dyDescent="0.2">
      <c r="A94" s="115" t="s">
        <v>197</v>
      </c>
      <c r="B94" s="115"/>
      <c r="C94" s="123" t="s">
        <v>198</v>
      </c>
      <c r="D94" s="124"/>
      <c r="E94" s="115" t="s">
        <v>199</v>
      </c>
      <c r="F94" s="115"/>
      <c r="G94" s="115" t="s">
        <v>200</v>
      </c>
      <c r="H94" s="115"/>
    </row>
    <row r="95" spans="1:9" x14ac:dyDescent="0.2">
      <c r="A95" s="268" t="s">
        <v>267</v>
      </c>
      <c r="B95" s="268"/>
      <c r="C95" s="145">
        <f>COUNT(F122:F128)*13+COUNT(F131:F136)*2</f>
        <v>103</v>
      </c>
      <c r="D95" s="146"/>
      <c r="E95" s="149">
        <f>SUM(F122:F128)*13+SUM(F131:F136)*2</f>
        <v>52994.212829999997</v>
      </c>
      <c r="F95" s="149"/>
      <c r="G95" s="149">
        <f>SUM(H122:H128)*13+SUM(H131:H136)*2</f>
        <v>79491.319244999991</v>
      </c>
      <c r="H95" s="149"/>
      <c r="I95" s="6">
        <f>91+12</f>
        <v>103</v>
      </c>
    </row>
    <row r="96" spans="1:9" x14ac:dyDescent="0.2">
      <c r="A96" s="115" t="s">
        <v>202</v>
      </c>
      <c r="B96" s="115"/>
      <c r="C96" s="147">
        <f>SUM(C95:C95)</f>
        <v>103</v>
      </c>
      <c r="D96" s="148"/>
      <c r="E96" s="151">
        <f>SUM(E95:E95)</f>
        <v>52994.212829999997</v>
      </c>
      <c r="F96" s="152"/>
      <c r="G96" s="151">
        <f>SUM(G95:G95)</f>
        <v>79491.319244999991</v>
      </c>
      <c r="H96" s="152"/>
      <c r="I96" s="6">
        <f>15*7-2</f>
        <v>103</v>
      </c>
    </row>
    <row r="97" spans="1:8" hidden="1" x14ac:dyDescent="0.2">
      <c r="A97" s="115" t="s">
        <v>204</v>
      </c>
      <c r="B97" s="115"/>
      <c r="C97" s="123">
        <f>C92+C96</f>
        <v>103</v>
      </c>
      <c r="D97" s="124"/>
      <c r="E97" s="224">
        <f>E92+E96</f>
        <v>52994.212829999997</v>
      </c>
      <c r="F97" s="224"/>
      <c r="G97" s="224">
        <f>G92+G96</f>
        <v>79491.319244999991</v>
      </c>
      <c r="H97" s="224"/>
    </row>
    <row r="98" spans="1:8" x14ac:dyDescent="0.2">
      <c r="A98" s="115" t="s">
        <v>45</v>
      </c>
      <c r="B98" s="115"/>
      <c r="C98" s="115"/>
      <c r="D98" s="115"/>
      <c r="E98" s="115"/>
      <c r="F98" s="115"/>
      <c r="G98" s="115"/>
      <c r="H98" s="115"/>
    </row>
    <row r="99" spans="1:8" x14ac:dyDescent="0.2">
      <c r="A99" s="115" t="s">
        <v>266</v>
      </c>
      <c r="B99" s="115"/>
      <c r="C99" s="115"/>
      <c r="D99" s="115"/>
      <c r="E99" s="115"/>
      <c r="F99" s="115"/>
      <c r="G99" s="115"/>
      <c r="H99" s="115"/>
    </row>
    <row r="100" spans="1:8" ht="38.25" hidden="1" x14ac:dyDescent="0.2">
      <c r="A100" s="143" t="s">
        <v>215</v>
      </c>
      <c r="B100" s="116" t="s">
        <v>216</v>
      </c>
      <c r="C100" s="143" t="s">
        <v>128</v>
      </c>
      <c r="D100" s="116" t="s">
        <v>210</v>
      </c>
      <c r="E100" s="116" t="s">
        <v>213</v>
      </c>
      <c r="F100" s="143" t="s">
        <v>211</v>
      </c>
      <c r="G100" s="19" t="s">
        <v>212</v>
      </c>
      <c r="H100" s="50" t="s">
        <v>141</v>
      </c>
    </row>
    <row r="101" spans="1:8" hidden="1" x14ac:dyDescent="0.2">
      <c r="A101" s="144"/>
      <c r="B101" s="117"/>
      <c r="C101" s="144"/>
      <c r="D101" s="117"/>
      <c r="E101" s="117"/>
      <c r="F101" s="144"/>
      <c r="G101" s="20"/>
      <c r="H101" s="56">
        <v>0.5</v>
      </c>
    </row>
    <row r="102" spans="1:8" hidden="1" x14ac:dyDescent="0.2">
      <c r="A102" s="250" t="s">
        <v>267</v>
      </c>
      <c r="B102" s="250"/>
      <c r="C102" s="250"/>
      <c r="D102" s="250"/>
      <c r="E102" s="250"/>
      <c r="F102" s="250"/>
      <c r="G102" s="250"/>
      <c r="H102" s="250"/>
    </row>
    <row r="103" spans="1:8" hidden="1" x14ac:dyDescent="0.2">
      <c r="A103" s="269" t="s">
        <v>207</v>
      </c>
      <c r="B103" s="269"/>
      <c r="C103" s="269"/>
      <c r="D103" s="269"/>
      <c r="E103" s="269"/>
      <c r="F103" s="269"/>
      <c r="G103" s="269"/>
      <c r="H103" s="269"/>
    </row>
    <row r="104" spans="1:8" hidden="1" x14ac:dyDescent="0.2">
      <c r="A104" s="112">
        <v>1</v>
      </c>
      <c r="B104" s="114"/>
      <c r="C104" s="17" t="s">
        <v>214</v>
      </c>
      <c r="D104" s="17"/>
      <c r="E104" s="13"/>
      <c r="F104" s="14">
        <f>D104+(IF(E104&lt;201,E104,IF(E104&lt;301,E104/2,E104/3)))</f>
        <v>0</v>
      </c>
      <c r="G104" s="14">
        <v>0</v>
      </c>
      <c r="H104" s="16">
        <f t="shared" ref="H104:H115" si="0">F104*(($H$101)+1)+(IF(G104&lt;101,G104,IF(G104&lt;201,G104/2,IF(G104&lt;=301,G104/3,G104/4))))</f>
        <v>0</v>
      </c>
    </row>
    <row r="105" spans="1:8" hidden="1" x14ac:dyDescent="0.2">
      <c r="A105" s="112">
        <f>A104+1</f>
        <v>2</v>
      </c>
      <c r="B105" s="114"/>
      <c r="C105" s="17" t="s">
        <v>214</v>
      </c>
      <c r="D105" s="17"/>
      <c r="E105" s="13"/>
      <c r="F105" s="14">
        <f t="shared" ref="F105:F115" si="1">D105+(IF(E105&lt;201,E105,IF(E105&lt;301,E105/2,E105/3)))</f>
        <v>0</v>
      </c>
      <c r="G105" s="14">
        <v>0</v>
      </c>
      <c r="H105" s="17">
        <f t="shared" si="0"/>
        <v>0</v>
      </c>
    </row>
    <row r="106" spans="1:8" hidden="1" x14ac:dyDescent="0.2">
      <c r="A106" s="112">
        <f t="shared" ref="A106:A115" si="2">A105+1</f>
        <v>3</v>
      </c>
      <c r="B106" s="114"/>
      <c r="C106" s="17" t="s">
        <v>214</v>
      </c>
      <c r="D106" s="17"/>
      <c r="E106" s="13"/>
      <c r="F106" s="14">
        <f t="shared" si="1"/>
        <v>0</v>
      </c>
      <c r="G106" s="14">
        <v>0</v>
      </c>
      <c r="H106" s="17">
        <f t="shared" si="0"/>
        <v>0</v>
      </c>
    </row>
    <row r="107" spans="1:8" hidden="1" x14ac:dyDescent="0.2">
      <c r="A107" s="112">
        <f t="shared" si="2"/>
        <v>4</v>
      </c>
      <c r="B107" s="114"/>
      <c r="C107" s="17" t="s">
        <v>214</v>
      </c>
      <c r="D107" s="17"/>
      <c r="E107" s="13"/>
      <c r="F107" s="14">
        <f t="shared" si="1"/>
        <v>0</v>
      </c>
      <c r="G107" s="14">
        <v>0</v>
      </c>
      <c r="H107" s="17">
        <f t="shared" si="0"/>
        <v>0</v>
      </c>
    </row>
    <row r="108" spans="1:8" hidden="1" x14ac:dyDescent="0.2">
      <c r="A108" s="112">
        <f t="shared" si="2"/>
        <v>5</v>
      </c>
      <c r="B108" s="114"/>
      <c r="C108" s="17" t="s">
        <v>214</v>
      </c>
      <c r="D108" s="17"/>
      <c r="E108" s="13"/>
      <c r="F108" s="14">
        <f t="shared" si="1"/>
        <v>0</v>
      </c>
      <c r="G108" s="14">
        <v>0</v>
      </c>
      <c r="H108" s="17">
        <f t="shared" si="0"/>
        <v>0</v>
      </c>
    </row>
    <row r="109" spans="1:8" hidden="1" x14ac:dyDescent="0.2">
      <c r="A109" s="112">
        <f t="shared" si="2"/>
        <v>6</v>
      </c>
      <c r="B109" s="114"/>
      <c r="C109" s="17" t="s">
        <v>214</v>
      </c>
      <c r="D109" s="17"/>
      <c r="E109" s="13"/>
      <c r="F109" s="14">
        <f t="shared" si="1"/>
        <v>0</v>
      </c>
      <c r="G109" s="14">
        <v>0</v>
      </c>
      <c r="H109" s="17">
        <f t="shared" si="0"/>
        <v>0</v>
      </c>
    </row>
    <row r="110" spans="1:8" hidden="1" x14ac:dyDescent="0.2">
      <c r="A110" s="112">
        <f t="shared" si="2"/>
        <v>7</v>
      </c>
      <c r="B110" s="114"/>
      <c r="C110" s="17" t="s">
        <v>214</v>
      </c>
      <c r="D110" s="17"/>
      <c r="E110" s="13"/>
      <c r="F110" s="14">
        <f t="shared" si="1"/>
        <v>0</v>
      </c>
      <c r="G110" s="14">
        <v>0</v>
      </c>
      <c r="H110" s="17">
        <f t="shared" si="0"/>
        <v>0</v>
      </c>
    </row>
    <row r="111" spans="1:8" hidden="1" x14ac:dyDescent="0.2">
      <c r="A111" s="112">
        <f t="shared" si="2"/>
        <v>8</v>
      </c>
      <c r="B111" s="114"/>
      <c r="C111" s="17" t="s">
        <v>214</v>
      </c>
      <c r="D111" s="17"/>
      <c r="E111" s="13"/>
      <c r="F111" s="14">
        <f t="shared" si="1"/>
        <v>0</v>
      </c>
      <c r="G111" s="14">
        <v>0</v>
      </c>
      <c r="H111" s="17">
        <f t="shared" si="0"/>
        <v>0</v>
      </c>
    </row>
    <row r="112" spans="1:8" hidden="1" x14ac:dyDescent="0.2">
      <c r="A112" s="112">
        <f t="shared" si="2"/>
        <v>9</v>
      </c>
      <c r="B112" s="114"/>
      <c r="C112" s="17" t="s">
        <v>214</v>
      </c>
      <c r="D112" s="17"/>
      <c r="E112" s="13"/>
      <c r="F112" s="14">
        <f t="shared" si="1"/>
        <v>0</v>
      </c>
      <c r="G112" s="14">
        <v>0</v>
      </c>
      <c r="H112" s="17">
        <f t="shared" si="0"/>
        <v>0</v>
      </c>
    </row>
    <row r="113" spans="1:13" hidden="1" x14ac:dyDescent="0.2">
      <c r="A113" s="112">
        <f t="shared" si="2"/>
        <v>10</v>
      </c>
      <c r="B113" s="114"/>
      <c r="C113" s="17" t="s">
        <v>214</v>
      </c>
      <c r="D113" s="17"/>
      <c r="E113" s="13"/>
      <c r="F113" s="14">
        <f t="shared" si="1"/>
        <v>0</v>
      </c>
      <c r="G113" s="14">
        <v>0</v>
      </c>
      <c r="H113" s="17">
        <f t="shared" si="0"/>
        <v>0</v>
      </c>
    </row>
    <row r="114" spans="1:13" hidden="1" x14ac:dyDescent="0.2">
      <c r="A114" s="112">
        <f t="shared" si="2"/>
        <v>11</v>
      </c>
      <c r="B114" s="114"/>
      <c r="C114" s="17" t="s">
        <v>214</v>
      </c>
      <c r="D114" s="17"/>
      <c r="E114" s="13"/>
      <c r="F114" s="14">
        <f t="shared" si="1"/>
        <v>0</v>
      </c>
      <c r="G114" s="14">
        <v>0</v>
      </c>
      <c r="H114" s="17">
        <f t="shared" si="0"/>
        <v>0</v>
      </c>
    </row>
    <row r="115" spans="1:13" hidden="1" x14ac:dyDescent="0.2">
      <c r="A115" s="112">
        <f t="shared" si="2"/>
        <v>12</v>
      </c>
      <c r="B115" s="114"/>
      <c r="C115" s="17" t="s">
        <v>214</v>
      </c>
      <c r="D115" s="17"/>
      <c r="E115" s="13"/>
      <c r="F115" s="14">
        <f t="shared" si="1"/>
        <v>0</v>
      </c>
      <c r="G115" s="14">
        <v>0</v>
      </c>
      <c r="H115" s="17">
        <f t="shared" si="0"/>
        <v>0</v>
      </c>
    </row>
    <row r="116" spans="1:13" hidden="1" x14ac:dyDescent="0.2">
      <c r="A116" s="112"/>
      <c r="B116" s="113"/>
      <c r="C116" s="113"/>
      <c r="D116" s="113"/>
      <c r="E116" s="113"/>
      <c r="F116" s="113"/>
      <c r="G116" s="113"/>
      <c r="H116" s="114"/>
    </row>
    <row r="117" spans="1:13" ht="38.25" x14ac:dyDescent="0.2">
      <c r="A117" s="118" t="s">
        <v>208</v>
      </c>
      <c r="B117" s="118" t="s">
        <v>209</v>
      </c>
      <c r="C117" s="118" t="s">
        <v>271</v>
      </c>
      <c r="D117" s="118" t="s">
        <v>287</v>
      </c>
      <c r="E117" s="118" t="s">
        <v>272</v>
      </c>
      <c r="F117" s="118" t="s">
        <v>211</v>
      </c>
      <c r="G117" s="66" t="s">
        <v>212</v>
      </c>
      <c r="H117" s="67" t="s">
        <v>141</v>
      </c>
    </row>
    <row r="118" spans="1:13" x14ac:dyDescent="0.2">
      <c r="A118" s="119"/>
      <c r="B118" s="119"/>
      <c r="C118" s="119"/>
      <c r="D118" s="119"/>
      <c r="E118" s="119"/>
      <c r="F118" s="119"/>
      <c r="G118" s="68"/>
      <c r="H118" s="69">
        <v>0.5</v>
      </c>
    </row>
    <row r="119" spans="1:13" x14ac:dyDescent="0.2">
      <c r="A119" s="142" t="s">
        <v>267</v>
      </c>
      <c r="B119" s="142"/>
      <c r="C119" s="142"/>
      <c r="D119" s="142"/>
      <c r="E119" s="142"/>
      <c r="F119" s="142"/>
      <c r="G119" s="142"/>
      <c r="H119" s="142"/>
    </row>
    <row r="120" spans="1:13" x14ac:dyDescent="0.2">
      <c r="A120" s="104" t="s">
        <v>268</v>
      </c>
      <c r="B120" s="104"/>
      <c r="C120" s="104"/>
      <c r="D120" s="104"/>
      <c r="E120" s="104"/>
      <c r="F120" s="104"/>
      <c r="G120" s="104"/>
      <c r="H120" s="104"/>
    </row>
    <row r="121" spans="1:13" x14ac:dyDescent="0.2">
      <c r="A121" s="104" t="s">
        <v>269</v>
      </c>
      <c r="B121" s="104"/>
      <c r="C121" s="104"/>
      <c r="D121" s="104"/>
      <c r="E121" s="104"/>
      <c r="F121" s="104"/>
      <c r="G121" s="104"/>
      <c r="H121" s="104"/>
      <c r="I121" s="71">
        <v>10.763999999999999</v>
      </c>
    </row>
    <row r="122" spans="1:13" x14ac:dyDescent="0.2">
      <c r="A122" s="105">
        <v>1</v>
      </c>
      <c r="B122" s="107"/>
      <c r="C122" s="61" t="s">
        <v>55</v>
      </c>
      <c r="D122" s="76">
        <f>(28.38+10.16)*10.764</f>
        <v>414.84455999999994</v>
      </c>
      <c r="E122" s="76">
        <f>(0.75*(2.9+2.25))*10.764</f>
        <v>41.575949999999999</v>
      </c>
      <c r="F122" s="77">
        <f>D122+E122</f>
        <v>456.42050999999992</v>
      </c>
      <c r="G122" s="77">
        <v>0</v>
      </c>
      <c r="H122" s="77">
        <f>F122*(($H$118)+1)+(IF(G122&lt;101,G122,IF(G122&lt;201,G122/2,IF(G122&lt;=301,G122/3,G122/4))))</f>
        <v>684.63076499999988</v>
      </c>
      <c r="I122" s="6">
        <f>3.05*4.25+2.25*2.45+2.9*3.05+1.2*1.5+1.5*1+2.6*0.9+1.6*0.75</f>
        <v>34.160000000000004</v>
      </c>
      <c r="J122" s="65">
        <f>28.38+10.16</f>
        <v>38.54</v>
      </c>
      <c r="K122" s="6">
        <f>3.05+2.25+2.9+3.05</f>
        <v>11.25</v>
      </c>
      <c r="L122" s="6">
        <v>3.05</v>
      </c>
      <c r="M122" s="65">
        <f>I122+L122</f>
        <v>37.21</v>
      </c>
    </row>
    <row r="123" spans="1:13" x14ac:dyDescent="0.2">
      <c r="A123" s="105">
        <f>A122+1</f>
        <v>2</v>
      </c>
      <c r="B123" s="107"/>
      <c r="C123" s="61" t="s">
        <v>270</v>
      </c>
      <c r="D123" s="76">
        <f>(44.54+11.24)*10.764</f>
        <v>600.41592000000003</v>
      </c>
      <c r="E123" s="76">
        <f>(0.75*(2.75+3.05))*10.764</f>
        <v>46.823399999999992</v>
      </c>
      <c r="F123" s="77">
        <f t="shared" ref="F123:F128" si="3">D123+E123</f>
        <v>647.23932000000002</v>
      </c>
      <c r="G123" s="77">
        <v>0</v>
      </c>
      <c r="H123" s="77">
        <f t="shared" ref="H123:H128" si="4">F123*(($H$118)+1)+(IF(G123&lt;101,G123,IF(G123&lt;201,G123/2,IF(G123&lt;=301,G123/3,G123/4))))</f>
        <v>970.85897999999997</v>
      </c>
      <c r="I123" s="6">
        <f>3.05*4.25+2.4*2.6+2.75*3.35+3.05*3.35+1.2*2.25+2.05*1.2+2*0.65+5*0.9</f>
        <v>49.592500000000001</v>
      </c>
      <c r="J123" s="65">
        <f>44.54+11.24</f>
        <v>55.78</v>
      </c>
      <c r="K123" s="6">
        <f>3.05+2.75+3.05+3.05</f>
        <v>11.899999999999999</v>
      </c>
      <c r="M123" s="65">
        <f>I123+L122</f>
        <v>52.642499999999998</v>
      </c>
    </row>
    <row r="124" spans="1:13" x14ac:dyDescent="0.2">
      <c r="A124" s="112">
        <f t="shared" ref="A124:A128" si="5">A123+1</f>
        <v>3</v>
      </c>
      <c r="B124" s="114"/>
      <c r="C124" s="17" t="s">
        <v>55</v>
      </c>
      <c r="D124" s="72">
        <f>(28.75+10.59)*10.764</f>
        <v>423.45576</v>
      </c>
      <c r="E124" s="72">
        <f>(0.75*(2.9+2.25))*10.764</f>
        <v>41.575949999999999</v>
      </c>
      <c r="F124" s="14">
        <f t="shared" si="3"/>
        <v>465.03170999999998</v>
      </c>
      <c r="G124" s="14">
        <v>0</v>
      </c>
      <c r="H124" s="14">
        <f t="shared" si="4"/>
        <v>697.54756499999996</v>
      </c>
    </row>
    <row r="125" spans="1:13" x14ac:dyDescent="0.2">
      <c r="A125" s="112">
        <f t="shared" si="5"/>
        <v>4</v>
      </c>
      <c r="B125" s="114"/>
      <c r="C125" s="17" t="s">
        <v>55</v>
      </c>
      <c r="D125" s="72">
        <f>(28.75+10.59)*10.764</f>
        <v>423.45576</v>
      </c>
      <c r="E125" s="72">
        <f>(0.75*(2.9+2.25))*10.764</f>
        <v>41.575949999999999</v>
      </c>
      <c r="F125" s="14">
        <f t="shared" si="3"/>
        <v>465.03170999999998</v>
      </c>
      <c r="G125" s="14">
        <v>0</v>
      </c>
      <c r="H125" s="14">
        <f t="shared" si="4"/>
        <v>697.54756499999996</v>
      </c>
      <c r="I125" s="75" t="s">
        <v>282</v>
      </c>
    </row>
    <row r="126" spans="1:13" x14ac:dyDescent="0.2">
      <c r="A126" s="112">
        <f t="shared" si="5"/>
        <v>5</v>
      </c>
      <c r="B126" s="114"/>
      <c r="C126" s="17" t="s">
        <v>270</v>
      </c>
      <c r="D126" s="72">
        <f>(44.54+11.24)*10.764</f>
        <v>600.41592000000003</v>
      </c>
      <c r="E126" s="72">
        <f>(0.75*(2.75+3.05))*10.764</f>
        <v>46.823399999999992</v>
      </c>
      <c r="F126" s="14">
        <f t="shared" si="3"/>
        <v>647.23932000000002</v>
      </c>
      <c r="G126" s="14">
        <v>0</v>
      </c>
      <c r="H126" s="14">
        <f t="shared" si="4"/>
        <v>970.85897999999997</v>
      </c>
    </row>
    <row r="127" spans="1:13" x14ac:dyDescent="0.2">
      <c r="A127" s="112">
        <f t="shared" si="5"/>
        <v>6</v>
      </c>
      <c r="B127" s="114"/>
      <c r="C127" s="17" t="s">
        <v>55</v>
      </c>
      <c r="D127" s="72">
        <f>(28.38+10.16)*10.764</f>
        <v>414.84455999999994</v>
      </c>
      <c r="E127" s="72">
        <f>(0.75*(2.9+2.25))*10.764</f>
        <v>41.575949999999999</v>
      </c>
      <c r="F127" s="14">
        <f t="shared" si="3"/>
        <v>456.42050999999992</v>
      </c>
      <c r="G127" s="14">
        <v>0</v>
      </c>
      <c r="H127" s="14">
        <f t="shared" si="4"/>
        <v>684.63076499999988</v>
      </c>
    </row>
    <row r="128" spans="1:13" x14ac:dyDescent="0.2">
      <c r="A128" s="112">
        <f t="shared" si="5"/>
        <v>7</v>
      </c>
      <c r="B128" s="114"/>
      <c r="C128" s="17" t="s">
        <v>55</v>
      </c>
      <c r="D128" s="72">
        <f>(28.38+10.16)*10.764</f>
        <v>414.84455999999994</v>
      </c>
      <c r="E128" s="72">
        <f>(0.75*(2.9+2.25))*10.764</f>
        <v>41.575949999999999</v>
      </c>
      <c r="F128" s="14">
        <f t="shared" si="3"/>
        <v>456.42050999999992</v>
      </c>
      <c r="G128" s="14">
        <v>0</v>
      </c>
      <c r="H128" s="14">
        <f t="shared" si="4"/>
        <v>684.63076499999988</v>
      </c>
    </row>
    <row r="129" spans="1:10" x14ac:dyDescent="0.2">
      <c r="A129" s="104" t="s">
        <v>273</v>
      </c>
      <c r="B129" s="104"/>
      <c r="C129" s="104"/>
      <c r="D129" s="104"/>
      <c r="E129" s="104"/>
      <c r="F129" s="104"/>
      <c r="G129" s="104"/>
      <c r="H129" s="104"/>
      <c r="J129" s="6">
        <v>5500</v>
      </c>
    </row>
    <row r="130" spans="1:10" x14ac:dyDescent="0.2">
      <c r="A130" s="105" t="s">
        <v>275</v>
      </c>
      <c r="B130" s="107"/>
      <c r="C130" s="105" t="s">
        <v>274</v>
      </c>
      <c r="D130" s="106"/>
      <c r="E130" s="106"/>
      <c r="F130" s="106"/>
      <c r="G130" s="106"/>
      <c r="H130" s="107"/>
    </row>
    <row r="131" spans="1:10" x14ac:dyDescent="0.2">
      <c r="A131" s="105">
        <v>2</v>
      </c>
      <c r="B131" s="107"/>
      <c r="C131" s="61" t="s">
        <v>270</v>
      </c>
      <c r="D131" s="76">
        <f>(44.54+11.24)*10.764</f>
        <v>600.41592000000003</v>
      </c>
      <c r="E131" s="76">
        <f>(0.75*(2.75+3.05))*10.764</f>
        <v>46.823399999999992</v>
      </c>
      <c r="F131" s="77">
        <f t="shared" ref="F131:F136" si="6">D131+E131</f>
        <v>647.23932000000002</v>
      </c>
      <c r="G131" s="77">
        <v>0</v>
      </c>
      <c r="H131" s="77">
        <f>F131*(($H$118)+1)+(IF(G131&lt;101,G131,IF(G131&lt;201,G131/2,IF(G131&lt;=301,G131/3,G131/4))))</f>
        <v>970.85897999999997</v>
      </c>
      <c r="J131" s="74">
        <f>H131*$J$129</f>
        <v>5339724.3899999997</v>
      </c>
    </row>
    <row r="132" spans="1:10" x14ac:dyDescent="0.2">
      <c r="A132" s="105">
        <f>A131+1</f>
        <v>3</v>
      </c>
      <c r="B132" s="107"/>
      <c r="C132" s="61" t="s">
        <v>55</v>
      </c>
      <c r="D132" s="76">
        <f>(28.75+10.59)*10.764</f>
        <v>423.45576</v>
      </c>
      <c r="E132" s="76">
        <f>(0.75*(2.9+2.25))*10.764</f>
        <v>41.575949999999999</v>
      </c>
      <c r="F132" s="77">
        <f t="shared" si="6"/>
        <v>465.03170999999998</v>
      </c>
      <c r="G132" s="77">
        <v>0</v>
      </c>
      <c r="H132" s="77">
        <f t="shared" ref="H132" si="7">F132*(($H$118)+1)+(IF(G132&lt;101,G132,IF(G132&lt;201,G132/2,IF(G132&lt;=301,G132/3,G132/4))))</f>
        <v>697.54756499999996</v>
      </c>
      <c r="J132" s="70">
        <f t="shared" ref="J132:J136" si="8">H132*$J$129</f>
        <v>3836511.6074999999</v>
      </c>
    </row>
    <row r="133" spans="1:10" x14ac:dyDescent="0.2">
      <c r="A133" s="105">
        <v>4</v>
      </c>
      <c r="B133" s="107"/>
      <c r="C133" s="61" t="s">
        <v>55</v>
      </c>
      <c r="D133" s="76">
        <f>(28.75+10.59)*10.764</f>
        <v>423.45576</v>
      </c>
      <c r="E133" s="76">
        <f>(0.75*(2.9+2.25))*10.764</f>
        <v>41.575949999999999</v>
      </c>
      <c r="F133" s="77">
        <f t="shared" si="6"/>
        <v>465.03170999999998</v>
      </c>
      <c r="G133" s="77">
        <v>0</v>
      </c>
      <c r="H133" s="77">
        <f>F133*(($H$118)+1)+(IF(G133&lt;101,G133,IF(G133&lt;201,G133/2,IF(G133&lt;=301,G133/3,G133/4))))</f>
        <v>697.54756499999996</v>
      </c>
      <c r="J133" s="70">
        <f t="shared" si="8"/>
        <v>3836511.6074999999</v>
      </c>
    </row>
    <row r="134" spans="1:10" x14ac:dyDescent="0.2">
      <c r="A134" s="105">
        <f t="shared" ref="A134:A136" si="9">A133+1</f>
        <v>5</v>
      </c>
      <c r="B134" s="107"/>
      <c r="C134" s="61" t="s">
        <v>270</v>
      </c>
      <c r="D134" s="76">
        <f>(44.54+11.24)*10.764</f>
        <v>600.41592000000003</v>
      </c>
      <c r="E134" s="76">
        <f>(0.75*(2.75+3.05))*10.764</f>
        <v>46.823399999999992</v>
      </c>
      <c r="F134" s="77">
        <f t="shared" si="6"/>
        <v>647.23932000000002</v>
      </c>
      <c r="G134" s="77">
        <v>0</v>
      </c>
      <c r="H134" s="77">
        <f>F134*(($H$118)+1)+(IF(G134&lt;101,G134,IF(G134&lt;201,G134/2,IF(G134&lt;=301,G134/3,G134/4))))</f>
        <v>970.85897999999997</v>
      </c>
      <c r="J134" s="70">
        <f t="shared" si="8"/>
        <v>5339724.3899999997</v>
      </c>
    </row>
    <row r="135" spans="1:10" x14ac:dyDescent="0.2">
      <c r="A135" s="112">
        <f t="shared" si="9"/>
        <v>6</v>
      </c>
      <c r="B135" s="114"/>
      <c r="C135" s="17" t="s">
        <v>55</v>
      </c>
      <c r="D135" s="72">
        <f>(28.38+10.16)*10.764</f>
        <v>414.84455999999994</v>
      </c>
      <c r="E135" s="72">
        <f>(0.75*(2.9+2.25))*10.764</f>
        <v>41.575949999999999</v>
      </c>
      <c r="F135" s="14">
        <f t="shared" si="6"/>
        <v>456.42050999999992</v>
      </c>
      <c r="G135" s="14">
        <v>0</v>
      </c>
      <c r="H135" s="14">
        <f>F135*(($H$118)+1)+(IF(G135&lt;101,G135,IF(G135&lt;201,G135/2,IF(G135&lt;=301,G135/3,G135/4))))</f>
        <v>684.63076499999988</v>
      </c>
      <c r="J135" s="70">
        <f t="shared" si="8"/>
        <v>3765469.2074999996</v>
      </c>
    </row>
    <row r="136" spans="1:10" x14ac:dyDescent="0.2">
      <c r="A136" s="112">
        <f t="shared" si="9"/>
        <v>7</v>
      </c>
      <c r="B136" s="114"/>
      <c r="C136" s="17" t="s">
        <v>55</v>
      </c>
      <c r="D136" s="72">
        <f>(28.38+10.16)*10.764</f>
        <v>414.84455999999994</v>
      </c>
      <c r="E136" s="72">
        <f>(0.75*(2.9+2.25))*10.764</f>
        <v>41.575949999999999</v>
      </c>
      <c r="F136" s="14">
        <f t="shared" si="6"/>
        <v>456.42050999999992</v>
      </c>
      <c r="G136" s="14">
        <v>0</v>
      </c>
      <c r="H136" s="14">
        <f>F136*(($H$118)+1)+(IF(G136&lt;101,G136,IF(G136&lt;201,G136/2,IF(G136&lt;=301,G136/3,G136/4))))</f>
        <v>684.63076499999988</v>
      </c>
      <c r="J136" s="74">
        <f t="shared" si="8"/>
        <v>3765469.2074999996</v>
      </c>
    </row>
    <row r="137" spans="1:10" x14ac:dyDescent="0.2">
      <c r="A137" s="104" t="s">
        <v>289</v>
      </c>
      <c r="B137" s="104"/>
      <c r="C137" s="104"/>
      <c r="D137" s="104"/>
      <c r="E137" s="104"/>
      <c r="F137" s="104"/>
      <c r="G137" s="104"/>
      <c r="H137" s="104"/>
      <c r="J137" s="74"/>
    </row>
    <row r="138" spans="1:10" x14ac:dyDescent="0.2">
      <c r="A138" s="115" t="s">
        <v>114</v>
      </c>
      <c r="B138" s="115"/>
      <c r="C138" s="115"/>
      <c r="D138" s="115"/>
      <c r="E138" s="115"/>
      <c r="F138" s="115"/>
      <c r="G138" s="115"/>
      <c r="H138" s="115"/>
    </row>
    <row r="139" spans="1:10" x14ac:dyDescent="0.2">
      <c r="A139" s="133" t="s">
        <v>115</v>
      </c>
      <c r="B139" s="134"/>
      <c r="C139" s="134"/>
      <c r="D139" s="134"/>
      <c r="E139" s="135"/>
      <c r="F139" s="133">
        <v>5500</v>
      </c>
      <c r="G139" s="134"/>
      <c r="H139" s="135"/>
    </row>
    <row r="140" spans="1:10" x14ac:dyDescent="0.2">
      <c r="A140" s="133" t="s">
        <v>116</v>
      </c>
      <c r="B140" s="134"/>
      <c r="C140" s="134"/>
      <c r="D140" s="134"/>
      <c r="E140" s="135"/>
      <c r="F140" s="136" t="s">
        <v>276</v>
      </c>
      <c r="G140" s="137"/>
      <c r="H140" s="138"/>
    </row>
    <row r="141" spans="1:10" x14ac:dyDescent="0.2">
      <c r="A141" s="115" t="s">
        <v>47</v>
      </c>
      <c r="B141" s="115"/>
      <c r="C141" s="115"/>
      <c r="D141" s="115"/>
      <c r="E141" s="115"/>
      <c r="F141" s="115"/>
      <c r="G141" s="115"/>
      <c r="H141" s="115"/>
    </row>
    <row r="142" spans="1:10" x14ac:dyDescent="0.2">
      <c r="A142" s="18">
        <v>1</v>
      </c>
      <c r="B142" s="108" t="s">
        <v>284</v>
      </c>
      <c r="C142" s="109"/>
      <c r="D142" s="109"/>
      <c r="E142" s="109"/>
      <c r="F142" s="109"/>
      <c r="G142" s="109"/>
      <c r="H142" s="110"/>
    </row>
    <row r="143" spans="1:10" x14ac:dyDescent="0.2">
      <c r="A143" s="18">
        <f t="shared" ref="A143:A152" si="10">A142+1</f>
        <v>2</v>
      </c>
      <c r="B143" s="108" t="s">
        <v>217</v>
      </c>
      <c r="C143" s="109"/>
      <c r="D143" s="109"/>
      <c r="E143" s="109"/>
      <c r="F143" s="109"/>
      <c r="G143" s="109"/>
      <c r="H143" s="110"/>
    </row>
    <row r="144" spans="1:10" ht="12.75" customHeight="1" x14ac:dyDescent="0.2">
      <c r="A144" s="18">
        <f t="shared" si="10"/>
        <v>3</v>
      </c>
      <c r="B144" s="108" t="s">
        <v>218</v>
      </c>
      <c r="C144" s="109"/>
      <c r="D144" s="109"/>
      <c r="E144" s="109"/>
      <c r="F144" s="109"/>
      <c r="G144" s="109"/>
      <c r="H144" s="110"/>
    </row>
    <row r="145" spans="1:8" x14ac:dyDescent="0.2">
      <c r="A145" s="18">
        <f t="shared" si="10"/>
        <v>4</v>
      </c>
      <c r="B145" s="108" t="s">
        <v>219</v>
      </c>
      <c r="C145" s="109"/>
      <c r="D145" s="109"/>
      <c r="E145" s="109"/>
      <c r="F145" s="109"/>
      <c r="G145" s="109"/>
      <c r="H145" s="110"/>
    </row>
    <row r="146" spans="1:8" x14ac:dyDescent="0.2">
      <c r="A146" s="18">
        <f t="shared" si="10"/>
        <v>5</v>
      </c>
      <c r="B146" s="108" t="s">
        <v>288</v>
      </c>
      <c r="C146" s="109"/>
      <c r="D146" s="109"/>
      <c r="E146" s="109"/>
      <c r="F146" s="109"/>
      <c r="G146" s="109"/>
      <c r="H146" s="110"/>
    </row>
    <row r="147" spans="1:8" x14ac:dyDescent="0.2">
      <c r="A147" s="18">
        <f t="shared" si="10"/>
        <v>6</v>
      </c>
      <c r="B147" s="108" t="s">
        <v>223</v>
      </c>
      <c r="C147" s="109"/>
      <c r="D147" s="109"/>
      <c r="E147" s="109"/>
      <c r="F147" s="78">
        <f>H118</f>
        <v>0.5</v>
      </c>
      <c r="G147" s="51"/>
      <c r="H147" s="52"/>
    </row>
    <row r="148" spans="1:8" x14ac:dyDescent="0.2">
      <c r="A148" s="18">
        <f t="shared" si="10"/>
        <v>7</v>
      </c>
      <c r="B148" s="108" t="s">
        <v>220</v>
      </c>
      <c r="C148" s="109"/>
      <c r="D148" s="109"/>
      <c r="E148" s="109"/>
      <c r="F148" s="109"/>
      <c r="G148" s="109"/>
      <c r="H148" s="110"/>
    </row>
    <row r="149" spans="1:8" ht="26.25" customHeight="1" x14ac:dyDescent="0.2">
      <c r="A149" s="18">
        <f t="shared" si="10"/>
        <v>8</v>
      </c>
      <c r="B149" s="108" t="s">
        <v>221</v>
      </c>
      <c r="C149" s="109"/>
      <c r="D149" s="109"/>
      <c r="E149" s="109"/>
      <c r="F149" s="109"/>
      <c r="G149" s="109"/>
      <c r="H149" s="110"/>
    </row>
    <row r="150" spans="1:8" x14ac:dyDescent="0.2">
      <c r="A150" s="18">
        <f t="shared" si="10"/>
        <v>9</v>
      </c>
      <c r="B150" s="108" t="s">
        <v>222</v>
      </c>
      <c r="C150" s="109"/>
      <c r="D150" s="109"/>
      <c r="E150" s="109"/>
      <c r="F150" s="109"/>
      <c r="G150" s="109"/>
      <c r="H150" s="110"/>
    </row>
    <row r="151" spans="1:8" x14ac:dyDescent="0.2">
      <c r="A151" s="18">
        <f t="shared" si="10"/>
        <v>10</v>
      </c>
      <c r="B151" s="108" t="s">
        <v>286</v>
      </c>
      <c r="C151" s="109"/>
      <c r="D151" s="109"/>
      <c r="E151" s="109"/>
      <c r="F151" s="109"/>
      <c r="G151" s="109"/>
      <c r="H151" s="110"/>
    </row>
    <row r="152" spans="1:8" x14ac:dyDescent="0.2">
      <c r="A152" s="18">
        <f t="shared" si="10"/>
        <v>11</v>
      </c>
      <c r="B152" s="108" t="s">
        <v>280</v>
      </c>
      <c r="C152" s="109"/>
      <c r="D152" s="109"/>
      <c r="E152" s="109"/>
      <c r="F152" s="109"/>
      <c r="G152" s="109"/>
      <c r="H152" s="110"/>
    </row>
    <row r="153" spans="1:8" x14ac:dyDescent="0.2">
      <c r="A153" s="120" t="s">
        <v>119</v>
      </c>
      <c r="B153" s="122"/>
      <c r="C153" s="120" t="str">
        <f>C7</f>
        <v>A N Empire</v>
      </c>
      <c r="D153" s="121"/>
      <c r="E153" s="121"/>
      <c r="F153" s="121"/>
      <c r="G153" s="121"/>
      <c r="H153" s="122"/>
    </row>
    <row r="154" spans="1:8" x14ac:dyDescent="0.2">
      <c r="A154" s="139"/>
      <c r="B154" s="140"/>
      <c r="C154" s="140"/>
      <c r="D154" s="140"/>
      <c r="E154" s="140"/>
      <c r="F154" s="140"/>
      <c r="G154" s="140"/>
      <c r="H154" s="141"/>
    </row>
    <row r="155" spans="1:8" x14ac:dyDescent="0.2">
      <c r="A155" s="127"/>
      <c r="B155" s="128"/>
      <c r="C155" s="128"/>
      <c r="D155" s="128"/>
      <c r="E155" s="128"/>
      <c r="F155" s="128"/>
      <c r="G155" s="128"/>
      <c r="H155" s="129"/>
    </row>
    <row r="156" spans="1:8" x14ac:dyDescent="0.2">
      <c r="A156" s="127"/>
      <c r="B156" s="128"/>
      <c r="C156" s="128"/>
      <c r="D156" s="128"/>
      <c r="E156" s="128"/>
      <c r="F156" s="128"/>
      <c r="G156" s="128"/>
      <c r="H156" s="129"/>
    </row>
    <row r="157" spans="1:8" x14ac:dyDescent="0.2">
      <c r="A157" s="127"/>
      <c r="B157" s="128"/>
      <c r="C157" s="128"/>
      <c r="D157" s="128"/>
      <c r="E157" s="128"/>
      <c r="F157" s="128"/>
      <c r="G157" s="128"/>
      <c r="H157" s="129"/>
    </row>
    <row r="158" spans="1:8" x14ac:dyDescent="0.2">
      <c r="A158" s="127"/>
      <c r="B158" s="128"/>
      <c r="C158" s="128"/>
      <c r="D158" s="128"/>
      <c r="E158" s="128"/>
      <c r="F158" s="128"/>
      <c r="G158" s="128"/>
      <c r="H158" s="129"/>
    </row>
    <row r="159" spans="1:8" x14ac:dyDescent="0.2">
      <c r="A159" s="127"/>
      <c r="B159" s="128"/>
      <c r="C159" s="128"/>
      <c r="D159" s="128"/>
      <c r="E159" s="128"/>
      <c r="F159" s="128"/>
      <c r="G159" s="128"/>
      <c r="H159" s="129"/>
    </row>
    <row r="160" spans="1:8" x14ac:dyDescent="0.2">
      <c r="A160" s="127"/>
      <c r="B160" s="128"/>
      <c r="C160" s="128"/>
      <c r="D160" s="128"/>
      <c r="E160" s="128"/>
      <c r="F160" s="128"/>
      <c r="G160" s="128"/>
      <c r="H160" s="129"/>
    </row>
    <row r="161" spans="1:8" x14ac:dyDescent="0.2">
      <c r="A161" s="127"/>
      <c r="B161" s="128"/>
      <c r="C161" s="128"/>
      <c r="D161" s="128"/>
      <c r="E161" s="128"/>
      <c r="F161" s="128"/>
      <c r="G161" s="128"/>
      <c r="H161" s="129"/>
    </row>
    <row r="162" spans="1:8" x14ac:dyDescent="0.2">
      <c r="A162" s="127"/>
      <c r="B162" s="128"/>
      <c r="C162" s="128"/>
      <c r="D162" s="128"/>
      <c r="E162" s="128"/>
      <c r="F162" s="128"/>
      <c r="G162" s="128"/>
      <c r="H162" s="129"/>
    </row>
    <row r="163" spans="1:8" x14ac:dyDescent="0.2">
      <c r="A163" s="127"/>
      <c r="B163" s="128"/>
      <c r="C163" s="128"/>
      <c r="D163" s="128"/>
      <c r="E163" s="128"/>
      <c r="F163" s="128"/>
      <c r="G163" s="128"/>
      <c r="H163" s="129"/>
    </row>
    <row r="164" spans="1:8" x14ac:dyDescent="0.2">
      <c r="A164" s="127"/>
      <c r="B164" s="128"/>
      <c r="C164" s="128"/>
      <c r="D164" s="128"/>
      <c r="E164" s="128"/>
      <c r="F164" s="128"/>
      <c r="G164" s="128"/>
      <c r="H164" s="129"/>
    </row>
    <row r="165" spans="1:8" x14ac:dyDescent="0.2">
      <c r="A165" s="127"/>
      <c r="B165" s="128"/>
      <c r="C165" s="128"/>
      <c r="D165" s="128"/>
      <c r="E165" s="128"/>
      <c r="F165" s="128"/>
      <c r="G165" s="128"/>
      <c r="H165" s="129"/>
    </row>
    <row r="166" spans="1:8" x14ac:dyDescent="0.2">
      <c r="A166" s="127"/>
      <c r="B166" s="128"/>
      <c r="C166" s="128"/>
      <c r="D166" s="128"/>
      <c r="E166" s="128"/>
      <c r="F166" s="128"/>
      <c r="G166" s="128"/>
      <c r="H166" s="129"/>
    </row>
    <row r="167" spans="1:8" x14ac:dyDescent="0.2">
      <c r="A167" s="127"/>
      <c r="B167" s="128"/>
      <c r="C167" s="128"/>
      <c r="D167" s="128"/>
      <c r="E167" s="128"/>
      <c r="F167" s="128"/>
      <c r="G167" s="128"/>
      <c r="H167" s="129"/>
    </row>
    <row r="168" spans="1:8" x14ac:dyDescent="0.2">
      <c r="A168" s="127"/>
      <c r="B168" s="128"/>
      <c r="C168" s="128"/>
      <c r="D168" s="128"/>
      <c r="E168" s="128"/>
      <c r="F168" s="128"/>
      <c r="G168" s="128"/>
      <c r="H168" s="129"/>
    </row>
    <row r="169" spans="1:8" x14ac:dyDescent="0.2">
      <c r="A169" s="127"/>
      <c r="B169" s="128"/>
      <c r="C169" s="128"/>
      <c r="D169" s="128"/>
      <c r="E169" s="128"/>
      <c r="F169" s="128"/>
      <c r="G169" s="128"/>
      <c r="H169" s="129"/>
    </row>
    <row r="170" spans="1:8" x14ac:dyDescent="0.2">
      <c r="A170" s="127"/>
      <c r="B170" s="128"/>
      <c r="C170" s="128"/>
      <c r="D170" s="128"/>
      <c r="E170" s="128"/>
      <c r="F170" s="128"/>
      <c r="G170" s="128"/>
      <c r="H170" s="129"/>
    </row>
    <row r="171" spans="1:8" x14ac:dyDescent="0.2">
      <c r="A171" s="127"/>
      <c r="B171" s="128"/>
      <c r="C171" s="128"/>
      <c r="D171" s="128"/>
      <c r="E171" s="128"/>
      <c r="F171" s="128"/>
      <c r="G171" s="128"/>
      <c r="H171" s="129"/>
    </row>
    <row r="172" spans="1:8" x14ac:dyDescent="0.2">
      <c r="A172" s="127"/>
      <c r="B172" s="128"/>
      <c r="C172" s="128"/>
      <c r="D172" s="128"/>
      <c r="E172" s="128"/>
      <c r="F172" s="128"/>
      <c r="G172" s="128"/>
      <c r="H172" s="129"/>
    </row>
    <row r="173" spans="1:8" x14ac:dyDescent="0.2">
      <c r="A173" s="127"/>
      <c r="B173" s="128"/>
      <c r="C173" s="128"/>
      <c r="D173" s="128"/>
      <c r="E173" s="128"/>
      <c r="F173" s="128"/>
      <c r="G173" s="128"/>
      <c r="H173" s="129"/>
    </row>
    <row r="174" spans="1:8" x14ac:dyDescent="0.2">
      <c r="A174" s="127"/>
      <c r="B174" s="128"/>
      <c r="C174" s="128"/>
      <c r="D174" s="128"/>
      <c r="E174" s="128"/>
      <c r="F174" s="128"/>
      <c r="G174" s="128"/>
      <c r="H174" s="129"/>
    </row>
    <row r="175" spans="1:8" x14ac:dyDescent="0.2">
      <c r="A175" s="127"/>
      <c r="B175" s="128"/>
      <c r="C175" s="128"/>
      <c r="D175" s="128"/>
      <c r="E175" s="128"/>
      <c r="F175" s="128"/>
      <c r="G175" s="128"/>
      <c r="H175" s="129"/>
    </row>
    <row r="176" spans="1:8" x14ac:dyDescent="0.2">
      <c r="A176" s="127"/>
      <c r="B176" s="128"/>
      <c r="C176" s="128"/>
      <c r="D176" s="128"/>
      <c r="E176" s="128"/>
      <c r="F176" s="128"/>
      <c r="G176" s="128"/>
      <c r="H176" s="129"/>
    </row>
    <row r="177" spans="1:8" x14ac:dyDescent="0.2">
      <c r="A177" s="127"/>
      <c r="B177" s="128"/>
      <c r="C177" s="128"/>
      <c r="D177" s="128"/>
      <c r="E177" s="128"/>
      <c r="F177" s="128"/>
      <c r="G177" s="128"/>
      <c r="H177" s="129"/>
    </row>
    <row r="178" spans="1:8" x14ac:dyDescent="0.2">
      <c r="A178" s="127"/>
      <c r="B178" s="128"/>
      <c r="C178" s="128"/>
      <c r="D178" s="128"/>
      <c r="E178" s="128"/>
      <c r="F178" s="128"/>
      <c r="G178" s="128"/>
      <c r="H178" s="129"/>
    </row>
    <row r="179" spans="1:8" x14ac:dyDescent="0.2">
      <c r="A179" s="127"/>
      <c r="B179" s="128"/>
      <c r="C179" s="128"/>
      <c r="D179" s="128"/>
      <c r="E179" s="128"/>
      <c r="F179" s="128"/>
      <c r="G179" s="128"/>
      <c r="H179" s="129"/>
    </row>
    <row r="180" spans="1:8" x14ac:dyDescent="0.2">
      <c r="A180" s="127"/>
      <c r="B180" s="128"/>
      <c r="C180" s="128"/>
      <c r="D180" s="128"/>
      <c r="E180" s="128"/>
      <c r="F180" s="128"/>
      <c r="G180" s="128"/>
      <c r="H180" s="129"/>
    </row>
    <row r="181" spans="1:8" x14ac:dyDescent="0.2">
      <c r="A181" s="127"/>
      <c r="B181" s="128"/>
      <c r="C181" s="128"/>
      <c r="D181" s="128"/>
      <c r="E181" s="128"/>
      <c r="F181" s="128"/>
      <c r="G181" s="128"/>
      <c r="H181" s="129"/>
    </row>
    <row r="182" spans="1:8" x14ac:dyDescent="0.2">
      <c r="A182" s="127"/>
      <c r="B182" s="128"/>
      <c r="C182" s="128"/>
      <c r="D182" s="128"/>
      <c r="E182" s="128"/>
      <c r="F182" s="128"/>
      <c r="G182" s="128"/>
      <c r="H182" s="129"/>
    </row>
    <row r="183" spans="1:8" x14ac:dyDescent="0.2">
      <c r="A183" s="127"/>
      <c r="B183" s="128"/>
      <c r="C183" s="128"/>
      <c r="D183" s="128"/>
      <c r="E183" s="128"/>
      <c r="F183" s="128"/>
      <c r="G183" s="128"/>
      <c r="H183" s="129"/>
    </row>
    <row r="184" spans="1:8" x14ac:dyDescent="0.2">
      <c r="A184" s="127"/>
      <c r="B184" s="128"/>
      <c r="C184" s="128"/>
      <c r="D184" s="128"/>
      <c r="E184" s="128"/>
      <c r="F184" s="128"/>
      <c r="G184" s="128"/>
      <c r="H184" s="129"/>
    </row>
    <row r="185" spans="1:8" x14ac:dyDescent="0.2">
      <c r="A185" s="127"/>
      <c r="B185" s="128"/>
      <c r="C185" s="128"/>
      <c r="D185" s="128"/>
      <c r="E185" s="128"/>
      <c r="F185" s="128"/>
      <c r="G185" s="128"/>
      <c r="H185" s="129"/>
    </row>
    <row r="186" spans="1:8" x14ac:dyDescent="0.2">
      <c r="A186" s="127"/>
      <c r="B186" s="128"/>
      <c r="C186" s="128"/>
      <c r="D186" s="128"/>
      <c r="E186" s="128"/>
      <c r="F186" s="128"/>
      <c r="G186" s="128"/>
      <c r="H186" s="129"/>
    </row>
    <row r="187" spans="1:8" x14ac:dyDescent="0.2">
      <c r="A187" s="127"/>
      <c r="B187" s="128"/>
      <c r="C187" s="128"/>
      <c r="D187" s="128"/>
      <c r="E187" s="128"/>
      <c r="F187" s="128"/>
      <c r="G187" s="128"/>
      <c r="H187" s="129"/>
    </row>
    <row r="188" spans="1:8" x14ac:dyDescent="0.2">
      <c r="A188" s="127"/>
      <c r="B188" s="128"/>
      <c r="C188" s="128"/>
      <c r="D188" s="128"/>
      <c r="E188" s="128"/>
      <c r="F188" s="128"/>
      <c r="G188" s="128"/>
      <c r="H188" s="129"/>
    </row>
    <row r="189" spans="1:8" x14ac:dyDescent="0.2">
      <c r="A189" s="127"/>
      <c r="B189" s="128"/>
      <c r="C189" s="128"/>
      <c r="D189" s="128"/>
      <c r="E189" s="128"/>
      <c r="F189" s="128"/>
      <c r="G189" s="128"/>
      <c r="H189" s="129"/>
    </row>
    <row r="190" spans="1:8" x14ac:dyDescent="0.2">
      <c r="A190" s="127"/>
      <c r="B190" s="128"/>
      <c r="C190" s="128"/>
      <c r="D190" s="128"/>
      <c r="E190" s="128"/>
      <c r="F190" s="128"/>
      <c r="G190" s="128"/>
      <c r="H190" s="129"/>
    </row>
    <row r="191" spans="1:8" x14ac:dyDescent="0.2">
      <c r="A191" s="127"/>
      <c r="B191" s="128"/>
      <c r="C191" s="128"/>
      <c r="D191" s="128"/>
      <c r="E191" s="128"/>
      <c r="F191" s="128"/>
      <c r="G191" s="128"/>
      <c r="H191" s="129"/>
    </row>
    <row r="192" spans="1:8" x14ac:dyDescent="0.2">
      <c r="A192" s="127"/>
      <c r="B192" s="128"/>
      <c r="C192" s="128"/>
      <c r="D192" s="128"/>
      <c r="E192" s="128"/>
      <c r="F192" s="128"/>
      <c r="G192" s="128"/>
      <c r="H192" s="129"/>
    </row>
    <row r="193" spans="1:8" x14ac:dyDescent="0.2">
      <c r="A193" s="127"/>
      <c r="B193" s="128"/>
      <c r="C193" s="128"/>
      <c r="D193" s="128"/>
      <c r="E193" s="128"/>
      <c r="F193" s="128"/>
      <c r="G193" s="128"/>
      <c r="H193" s="129"/>
    </row>
    <row r="194" spans="1:8" x14ac:dyDescent="0.2">
      <c r="A194" s="127"/>
      <c r="B194" s="128"/>
      <c r="C194" s="128"/>
      <c r="D194" s="128"/>
      <c r="E194" s="128"/>
      <c r="F194" s="128"/>
      <c r="G194" s="128"/>
      <c r="H194" s="129"/>
    </row>
    <row r="195" spans="1:8" x14ac:dyDescent="0.2">
      <c r="A195" s="127"/>
      <c r="B195" s="128"/>
      <c r="C195" s="128"/>
      <c r="D195" s="128"/>
      <c r="E195" s="128"/>
      <c r="F195" s="128"/>
      <c r="G195" s="128"/>
      <c r="H195" s="129"/>
    </row>
    <row r="196" spans="1:8" x14ac:dyDescent="0.2">
      <c r="A196" s="127"/>
      <c r="B196" s="128"/>
      <c r="C196" s="128"/>
      <c r="D196" s="128"/>
      <c r="E196" s="128"/>
      <c r="F196" s="128"/>
      <c r="G196" s="128"/>
      <c r="H196" s="129"/>
    </row>
    <row r="197" spans="1:8" x14ac:dyDescent="0.2">
      <c r="A197" s="127"/>
      <c r="B197" s="128"/>
      <c r="C197" s="128"/>
      <c r="D197" s="128"/>
      <c r="E197" s="128"/>
      <c r="F197" s="128"/>
      <c r="G197" s="128"/>
      <c r="H197" s="129"/>
    </row>
    <row r="198" spans="1:8" x14ac:dyDescent="0.2">
      <c r="A198" s="127"/>
      <c r="B198" s="128"/>
      <c r="C198" s="128"/>
      <c r="D198" s="128"/>
      <c r="E198" s="128"/>
      <c r="F198" s="128"/>
      <c r="G198" s="128"/>
      <c r="H198" s="129"/>
    </row>
    <row r="199" spans="1:8" x14ac:dyDescent="0.2">
      <c r="A199" s="127"/>
      <c r="B199" s="128"/>
      <c r="C199" s="128"/>
      <c r="D199" s="128"/>
      <c r="E199" s="128"/>
      <c r="F199" s="128"/>
      <c r="G199" s="128"/>
      <c r="H199" s="129"/>
    </row>
    <row r="200" spans="1:8" x14ac:dyDescent="0.2">
      <c r="A200" s="127"/>
      <c r="B200" s="128"/>
      <c r="C200" s="128"/>
      <c r="D200" s="128"/>
      <c r="E200" s="128"/>
      <c r="F200" s="128"/>
      <c r="G200" s="128"/>
      <c r="H200" s="129"/>
    </row>
    <row r="201" spans="1:8" x14ac:dyDescent="0.2">
      <c r="A201" s="127"/>
      <c r="B201" s="128"/>
      <c r="C201" s="128"/>
      <c r="D201" s="128"/>
      <c r="E201" s="128"/>
      <c r="F201" s="128"/>
      <c r="G201" s="128"/>
      <c r="H201" s="129"/>
    </row>
    <row r="202" spans="1:8" x14ac:dyDescent="0.2">
      <c r="A202" s="127"/>
      <c r="B202" s="128"/>
      <c r="C202" s="128"/>
      <c r="D202" s="128"/>
      <c r="E202" s="128"/>
      <c r="F202" s="128"/>
      <c r="G202" s="128"/>
      <c r="H202" s="129"/>
    </row>
    <row r="203" spans="1:8" x14ac:dyDescent="0.2">
      <c r="A203" s="127"/>
      <c r="B203" s="128"/>
      <c r="C203" s="128"/>
      <c r="D203" s="128"/>
      <c r="E203" s="128"/>
      <c r="F203" s="128"/>
      <c r="G203" s="128"/>
      <c r="H203" s="129"/>
    </row>
    <row r="204" spans="1:8" x14ac:dyDescent="0.2">
      <c r="A204" s="127"/>
      <c r="B204" s="128"/>
      <c r="C204" s="128"/>
      <c r="D204" s="128"/>
      <c r="E204" s="128"/>
      <c r="F204" s="128"/>
      <c r="G204" s="128"/>
      <c r="H204" s="129"/>
    </row>
    <row r="205" spans="1:8" ht="12.75" customHeight="1" x14ac:dyDescent="0.2">
      <c r="A205" s="127"/>
      <c r="B205" s="128"/>
      <c r="C205" s="128"/>
      <c r="D205" s="128"/>
      <c r="E205" s="128"/>
      <c r="F205" s="128"/>
      <c r="G205" s="128"/>
      <c r="H205" s="129"/>
    </row>
    <row r="206" spans="1:8" x14ac:dyDescent="0.2">
      <c r="A206" s="120" t="s">
        <v>142</v>
      </c>
      <c r="B206" s="122"/>
      <c r="C206" s="120"/>
      <c r="D206" s="121"/>
      <c r="E206" s="121"/>
      <c r="F206" s="121"/>
      <c r="G206" s="121"/>
      <c r="H206" s="122"/>
    </row>
    <row r="207" spans="1:8" x14ac:dyDescent="0.2">
      <c r="A207" s="127"/>
      <c r="B207" s="128"/>
      <c r="C207" s="128"/>
      <c r="D207" s="128"/>
      <c r="E207" s="128"/>
      <c r="F207" s="128"/>
      <c r="G207" s="128"/>
      <c r="H207" s="129"/>
    </row>
    <row r="208" spans="1:8" x14ac:dyDescent="0.2">
      <c r="A208" s="127"/>
      <c r="B208" s="128"/>
      <c r="C208" s="128"/>
      <c r="D208" s="128"/>
      <c r="E208" s="128"/>
      <c r="F208" s="128"/>
      <c r="G208" s="128"/>
      <c r="H208" s="129"/>
    </row>
    <row r="209" spans="1:8" x14ac:dyDescent="0.2">
      <c r="A209" s="127"/>
      <c r="B209" s="128"/>
      <c r="C209" s="128"/>
      <c r="D209" s="128"/>
      <c r="E209" s="128"/>
      <c r="F209" s="128"/>
      <c r="G209" s="128"/>
      <c r="H209" s="129"/>
    </row>
    <row r="210" spans="1:8" x14ac:dyDescent="0.2">
      <c r="A210" s="127"/>
      <c r="B210" s="128"/>
      <c r="C210" s="128"/>
      <c r="D210" s="128"/>
      <c r="E210" s="128"/>
      <c r="F210" s="128"/>
      <c r="G210" s="128"/>
      <c r="H210" s="129"/>
    </row>
    <row r="211" spans="1:8" x14ac:dyDescent="0.2">
      <c r="A211" s="127"/>
      <c r="B211" s="128"/>
      <c r="C211" s="128"/>
      <c r="D211" s="128"/>
      <c r="E211" s="128"/>
      <c r="F211" s="128"/>
      <c r="G211" s="128"/>
      <c r="H211" s="129"/>
    </row>
    <row r="212" spans="1:8" x14ac:dyDescent="0.2">
      <c r="A212" s="127"/>
      <c r="B212" s="128"/>
      <c r="C212" s="128"/>
      <c r="D212" s="128"/>
      <c r="E212" s="128"/>
      <c r="F212" s="128"/>
      <c r="G212" s="128"/>
      <c r="H212" s="129"/>
    </row>
    <row r="213" spans="1:8" x14ac:dyDescent="0.2">
      <c r="A213" s="127"/>
      <c r="B213" s="128"/>
      <c r="C213" s="128"/>
      <c r="D213" s="128"/>
      <c r="E213" s="128"/>
      <c r="F213" s="128"/>
      <c r="G213" s="128"/>
      <c r="H213" s="129"/>
    </row>
    <row r="214" spans="1:8" x14ac:dyDescent="0.2">
      <c r="A214" s="127"/>
      <c r="B214" s="128"/>
      <c r="C214" s="128"/>
      <c r="D214" s="128"/>
      <c r="E214" s="128"/>
      <c r="F214" s="128"/>
      <c r="G214" s="128"/>
      <c r="H214" s="129"/>
    </row>
    <row r="215" spans="1:8" x14ac:dyDescent="0.2">
      <c r="A215" s="127"/>
      <c r="B215" s="128"/>
      <c r="C215" s="128"/>
      <c r="D215" s="128"/>
      <c r="E215" s="128"/>
      <c r="F215" s="128"/>
      <c r="G215" s="128"/>
      <c r="H215" s="129"/>
    </row>
    <row r="216" spans="1:8" x14ac:dyDescent="0.2">
      <c r="A216" s="127"/>
      <c r="B216" s="128"/>
      <c r="C216" s="128"/>
      <c r="D216" s="128"/>
      <c r="E216" s="128"/>
      <c r="F216" s="128"/>
      <c r="G216" s="128"/>
      <c r="H216" s="129"/>
    </row>
    <row r="217" spans="1:8" x14ac:dyDescent="0.2">
      <c r="A217" s="127"/>
      <c r="B217" s="128"/>
      <c r="C217" s="128"/>
      <c r="D217" s="128"/>
      <c r="E217" s="128"/>
      <c r="F217" s="128"/>
      <c r="G217" s="128"/>
      <c r="H217" s="129"/>
    </row>
    <row r="218" spans="1:8" x14ac:dyDescent="0.2">
      <c r="A218" s="127"/>
      <c r="B218" s="128"/>
      <c r="C218" s="128"/>
      <c r="D218" s="128"/>
      <c r="E218" s="128"/>
      <c r="F218" s="128"/>
      <c r="G218" s="128"/>
      <c r="H218" s="129"/>
    </row>
    <row r="219" spans="1:8" x14ac:dyDescent="0.2">
      <c r="A219" s="127"/>
      <c r="B219" s="128"/>
      <c r="C219" s="128"/>
      <c r="D219" s="128"/>
      <c r="E219" s="128"/>
      <c r="F219" s="128"/>
      <c r="G219" s="128"/>
      <c r="H219" s="129"/>
    </row>
    <row r="220" spans="1:8" x14ac:dyDescent="0.2">
      <c r="A220" s="127"/>
      <c r="B220" s="128"/>
      <c r="C220" s="128"/>
      <c r="D220" s="128"/>
      <c r="E220" s="128"/>
      <c r="F220" s="128"/>
      <c r="G220" s="128"/>
      <c r="H220" s="129"/>
    </row>
    <row r="221" spans="1:8" x14ac:dyDescent="0.2">
      <c r="A221" s="127"/>
      <c r="B221" s="128"/>
      <c r="C221" s="128"/>
      <c r="D221" s="128"/>
      <c r="E221" s="128"/>
      <c r="F221" s="128"/>
      <c r="G221" s="128"/>
      <c r="H221" s="129"/>
    </row>
    <row r="222" spans="1:8" x14ac:dyDescent="0.2">
      <c r="A222" s="127"/>
      <c r="B222" s="128"/>
      <c r="C222" s="128"/>
      <c r="D222" s="128"/>
      <c r="E222" s="128"/>
      <c r="F222" s="128"/>
      <c r="G222" s="128"/>
      <c r="H222" s="129"/>
    </row>
    <row r="223" spans="1:8" x14ac:dyDescent="0.2">
      <c r="A223" s="57"/>
      <c r="B223" s="58"/>
      <c r="C223" s="58"/>
      <c r="D223" s="58"/>
      <c r="E223" s="58"/>
      <c r="F223" s="58"/>
      <c r="G223" s="58"/>
      <c r="H223" s="59"/>
    </row>
    <row r="224" spans="1:8" x14ac:dyDescent="0.2">
      <c r="A224" s="127"/>
      <c r="B224" s="128"/>
      <c r="C224" s="128"/>
      <c r="D224" s="128"/>
      <c r="E224" s="128"/>
      <c r="F224" s="128"/>
      <c r="G224" s="128"/>
      <c r="H224" s="129"/>
    </row>
    <row r="225" spans="1:8" x14ac:dyDescent="0.2">
      <c r="A225" s="127"/>
      <c r="B225" s="128"/>
      <c r="C225" s="128"/>
      <c r="D225" s="128"/>
      <c r="E225" s="128"/>
      <c r="F225" s="128"/>
      <c r="G225" s="128"/>
      <c r="H225" s="129"/>
    </row>
    <row r="226" spans="1:8" x14ac:dyDescent="0.2">
      <c r="A226" s="127"/>
      <c r="B226" s="128"/>
      <c r="C226" s="128"/>
      <c r="D226" s="128"/>
      <c r="E226" s="128"/>
      <c r="F226" s="128"/>
      <c r="G226" s="128"/>
      <c r="H226" s="129"/>
    </row>
    <row r="227" spans="1:8" x14ac:dyDescent="0.2">
      <c r="A227" s="57"/>
      <c r="B227" s="58"/>
      <c r="C227" s="58"/>
      <c r="D227" s="58"/>
      <c r="E227" s="58"/>
      <c r="F227" s="58"/>
      <c r="G227" s="58"/>
      <c r="H227" s="59"/>
    </row>
    <row r="228" spans="1:8" x14ac:dyDescent="0.2">
      <c r="A228" s="127"/>
      <c r="B228" s="128"/>
      <c r="C228" s="128"/>
      <c r="D228" s="128"/>
      <c r="E228" s="128"/>
      <c r="F228" s="128"/>
      <c r="G228" s="128"/>
      <c r="H228" s="129"/>
    </row>
    <row r="229" spans="1:8" x14ac:dyDescent="0.2">
      <c r="A229" s="127"/>
      <c r="B229" s="128"/>
      <c r="C229" s="128"/>
      <c r="D229" s="128"/>
      <c r="E229" s="128"/>
      <c r="F229" s="128"/>
      <c r="G229" s="128"/>
      <c r="H229" s="129"/>
    </row>
    <row r="230" spans="1:8" x14ac:dyDescent="0.2">
      <c r="A230" s="127"/>
      <c r="B230" s="128"/>
      <c r="C230" s="128"/>
      <c r="D230" s="128"/>
      <c r="E230" s="128"/>
      <c r="F230" s="128"/>
      <c r="G230" s="128"/>
      <c r="H230" s="129"/>
    </row>
    <row r="231" spans="1:8" x14ac:dyDescent="0.2">
      <c r="A231" s="127"/>
      <c r="B231" s="128"/>
      <c r="C231" s="128"/>
      <c r="D231" s="128"/>
      <c r="E231" s="128"/>
      <c r="F231" s="128"/>
      <c r="G231" s="128"/>
      <c r="H231" s="129"/>
    </row>
    <row r="232" spans="1:8" x14ac:dyDescent="0.2">
      <c r="A232" s="127"/>
      <c r="B232" s="128"/>
      <c r="C232" s="128"/>
      <c r="D232" s="128"/>
      <c r="E232" s="128"/>
      <c r="F232" s="128"/>
      <c r="G232" s="128"/>
      <c r="H232" s="129"/>
    </row>
    <row r="233" spans="1:8" x14ac:dyDescent="0.2">
      <c r="A233" s="127"/>
      <c r="B233" s="128"/>
      <c r="C233" s="128"/>
      <c r="D233" s="128"/>
      <c r="E233" s="128"/>
      <c r="F233" s="128"/>
      <c r="G233" s="128"/>
      <c r="H233" s="129"/>
    </row>
    <row r="234" spans="1:8" x14ac:dyDescent="0.2">
      <c r="A234" s="127"/>
      <c r="B234" s="128"/>
      <c r="C234" s="128"/>
      <c r="D234" s="128"/>
      <c r="E234" s="128"/>
      <c r="F234" s="128"/>
      <c r="G234" s="128"/>
      <c r="H234" s="129"/>
    </row>
    <row r="235" spans="1:8" x14ac:dyDescent="0.2">
      <c r="A235" s="127"/>
      <c r="B235" s="128"/>
      <c r="C235" s="128"/>
      <c r="D235" s="128"/>
      <c r="E235" s="128"/>
      <c r="F235" s="128"/>
      <c r="G235" s="128"/>
      <c r="H235" s="129"/>
    </row>
    <row r="236" spans="1:8" x14ac:dyDescent="0.2">
      <c r="A236" s="127"/>
      <c r="B236" s="128"/>
      <c r="C236" s="128"/>
      <c r="D236" s="128"/>
      <c r="E236" s="128"/>
      <c r="F236" s="128"/>
      <c r="G236" s="128"/>
      <c r="H236" s="129"/>
    </row>
    <row r="237" spans="1:8" x14ac:dyDescent="0.2">
      <c r="A237" s="127"/>
      <c r="B237" s="128"/>
      <c r="C237" s="128"/>
      <c r="D237" s="128"/>
      <c r="E237" s="128"/>
      <c r="F237" s="128"/>
      <c r="G237" s="128"/>
      <c r="H237" s="129"/>
    </row>
    <row r="238" spans="1:8" x14ac:dyDescent="0.2">
      <c r="A238" s="127"/>
      <c r="B238" s="128"/>
      <c r="C238" s="128"/>
      <c r="D238" s="128"/>
      <c r="E238" s="128"/>
      <c r="F238" s="128"/>
      <c r="G238" s="128"/>
      <c r="H238" s="129"/>
    </row>
    <row r="239" spans="1:8" x14ac:dyDescent="0.2">
      <c r="A239" s="127"/>
      <c r="B239" s="128"/>
      <c r="C239" s="128"/>
      <c r="D239" s="128"/>
      <c r="E239" s="128"/>
      <c r="F239" s="128"/>
      <c r="G239" s="128"/>
      <c r="H239" s="129"/>
    </row>
    <row r="240" spans="1:8" x14ac:dyDescent="0.2">
      <c r="A240" s="127"/>
      <c r="B240" s="128"/>
      <c r="C240" s="128"/>
      <c r="D240" s="128"/>
      <c r="E240" s="128"/>
      <c r="F240" s="128"/>
      <c r="G240" s="128"/>
      <c r="H240" s="129"/>
    </row>
    <row r="241" spans="1:8" x14ac:dyDescent="0.2">
      <c r="A241" s="127"/>
      <c r="B241" s="128"/>
      <c r="C241" s="128"/>
      <c r="D241" s="128"/>
      <c r="E241" s="128"/>
      <c r="F241" s="128"/>
      <c r="G241" s="128"/>
      <c r="H241" s="129"/>
    </row>
    <row r="242" spans="1:8" x14ac:dyDescent="0.2">
      <c r="A242" s="127"/>
      <c r="B242" s="128"/>
      <c r="C242" s="128"/>
      <c r="D242" s="128"/>
      <c r="E242" s="128"/>
      <c r="F242" s="128"/>
      <c r="G242" s="128"/>
      <c r="H242" s="129"/>
    </row>
    <row r="243" spans="1:8" x14ac:dyDescent="0.2">
      <c r="A243" s="127"/>
      <c r="B243" s="128"/>
      <c r="C243" s="128"/>
      <c r="D243" s="128"/>
      <c r="E243" s="128"/>
      <c r="F243" s="128"/>
      <c r="G243" s="128"/>
      <c r="H243" s="129"/>
    </row>
    <row r="244" spans="1:8" x14ac:dyDescent="0.2">
      <c r="A244" s="127"/>
      <c r="B244" s="128"/>
      <c r="C244" s="128"/>
      <c r="D244" s="128"/>
      <c r="E244" s="128"/>
      <c r="F244" s="128"/>
      <c r="G244" s="128"/>
      <c r="H244" s="129"/>
    </row>
    <row r="245" spans="1:8" x14ac:dyDescent="0.2">
      <c r="A245" s="127"/>
      <c r="B245" s="128"/>
      <c r="C245" s="128"/>
      <c r="D245" s="128"/>
      <c r="E245" s="128"/>
      <c r="F245" s="128"/>
      <c r="G245" s="128"/>
      <c r="H245" s="129"/>
    </row>
    <row r="246" spans="1:8" x14ac:dyDescent="0.2">
      <c r="A246" s="127"/>
      <c r="B246" s="128"/>
      <c r="C246" s="128"/>
      <c r="D246" s="128"/>
      <c r="E246" s="128"/>
      <c r="F246" s="128"/>
      <c r="G246" s="128"/>
      <c r="H246" s="129"/>
    </row>
    <row r="247" spans="1:8" x14ac:dyDescent="0.2">
      <c r="A247" s="127"/>
      <c r="B247" s="128"/>
      <c r="C247" s="128"/>
      <c r="D247" s="128"/>
      <c r="E247" s="128"/>
      <c r="F247" s="128"/>
      <c r="G247" s="128"/>
      <c r="H247" s="129"/>
    </row>
    <row r="248" spans="1:8" x14ac:dyDescent="0.2">
      <c r="A248" s="127"/>
      <c r="B248" s="128"/>
      <c r="C248" s="128"/>
      <c r="D248" s="128"/>
      <c r="E248" s="128"/>
      <c r="F248" s="128"/>
      <c r="G248" s="128"/>
      <c r="H248" s="129"/>
    </row>
    <row r="249" spans="1:8" x14ac:dyDescent="0.2">
      <c r="A249" s="127"/>
      <c r="B249" s="128"/>
      <c r="C249" s="128"/>
      <c r="D249" s="128"/>
      <c r="E249" s="128"/>
      <c r="F249" s="128"/>
      <c r="G249" s="128"/>
      <c r="H249" s="129"/>
    </row>
    <row r="250" spans="1:8" x14ac:dyDescent="0.2">
      <c r="A250" s="127"/>
      <c r="B250" s="128"/>
      <c r="C250" s="128"/>
      <c r="D250" s="128"/>
      <c r="E250" s="128"/>
      <c r="F250" s="128"/>
      <c r="G250" s="128"/>
      <c r="H250" s="129"/>
    </row>
    <row r="251" spans="1:8" x14ac:dyDescent="0.2">
      <c r="A251" s="127"/>
      <c r="B251" s="128"/>
      <c r="C251" s="128"/>
      <c r="D251" s="128"/>
      <c r="E251" s="128"/>
      <c r="F251" s="128"/>
      <c r="G251" s="128"/>
      <c r="H251" s="129"/>
    </row>
    <row r="252" spans="1:8" x14ac:dyDescent="0.2">
      <c r="A252" s="127"/>
      <c r="B252" s="128"/>
      <c r="C252" s="128"/>
      <c r="D252" s="128"/>
      <c r="E252" s="128"/>
      <c r="F252" s="128"/>
      <c r="G252" s="128"/>
      <c r="H252" s="129"/>
    </row>
    <row r="253" spans="1:8" x14ac:dyDescent="0.2">
      <c r="A253" s="127"/>
      <c r="B253" s="128"/>
      <c r="C253" s="128"/>
      <c r="D253" s="128"/>
      <c r="E253" s="128"/>
      <c r="F253" s="128"/>
      <c r="G253" s="128"/>
      <c r="H253" s="129"/>
    </row>
    <row r="254" spans="1:8" x14ac:dyDescent="0.2">
      <c r="A254" s="127"/>
      <c r="B254" s="128"/>
      <c r="C254" s="128"/>
      <c r="D254" s="128"/>
      <c r="E254" s="128"/>
      <c r="F254" s="128"/>
      <c r="G254" s="128"/>
      <c r="H254" s="129"/>
    </row>
    <row r="255" spans="1:8" x14ac:dyDescent="0.2">
      <c r="A255" s="127"/>
      <c r="B255" s="128"/>
      <c r="C255" s="128"/>
      <c r="D255" s="128"/>
      <c r="E255" s="128"/>
      <c r="F255" s="128"/>
      <c r="G255" s="128"/>
      <c r="H255" s="129"/>
    </row>
    <row r="256" spans="1:8" x14ac:dyDescent="0.2">
      <c r="A256" s="127"/>
      <c r="B256" s="128"/>
      <c r="C256" s="128"/>
      <c r="D256" s="128"/>
      <c r="E256" s="128"/>
      <c r="F256" s="128"/>
      <c r="G256" s="128"/>
      <c r="H256" s="129"/>
    </row>
    <row r="257" spans="1:8" x14ac:dyDescent="0.2">
      <c r="A257" s="127"/>
      <c r="B257" s="128"/>
      <c r="C257" s="128"/>
      <c r="D257" s="128"/>
      <c r="E257" s="128"/>
      <c r="F257" s="128"/>
      <c r="G257" s="128"/>
      <c r="H257" s="129"/>
    </row>
    <row r="258" spans="1:8" x14ac:dyDescent="0.2">
      <c r="A258" s="127"/>
      <c r="B258" s="128"/>
      <c r="C258" s="128"/>
      <c r="D258" s="128"/>
      <c r="E258" s="128"/>
      <c r="F258" s="128"/>
      <c r="G258" s="128"/>
      <c r="H258" s="129"/>
    </row>
    <row r="259" spans="1:8" x14ac:dyDescent="0.2">
      <c r="A259" s="130"/>
      <c r="B259" s="131"/>
      <c r="C259" s="131"/>
      <c r="D259" s="131"/>
      <c r="E259" s="131"/>
      <c r="F259" s="131"/>
      <c r="G259" s="131"/>
      <c r="H259" s="132"/>
    </row>
    <row r="260" spans="1:8" x14ac:dyDescent="0.2">
      <c r="A260" s="120" t="s">
        <v>120</v>
      </c>
      <c r="B260" s="122"/>
      <c r="C260" s="123"/>
      <c r="D260" s="270"/>
      <c r="E260" s="270"/>
      <c r="F260" s="270"/>
      <c r="G260" s="270"/>
      <c r="H260" s="124"/>
    </row>
    <row r="261" spans="1:8" x14ac:dyDescent="0.2">
      <c r="A261" s="127"/>
      <c r="B261" s="128"/>
      <c r="C261" s="128"/>
      <c r="D261" s="128"/>
      <c r="E261" s="128"/>
      <c r="F261" s="128"/>
      <c r="G261" s="128"/>
      <c r="H261" s="129"/>
    </row>
    <row r="262" spans="1:8" x14ac:dyDescent="0.2">
      <c r="A262" s="127"/>
      <c r="B262" s="128"/>
      <c r="C262" s="128"/>
      <c r="D262" s="128"/>
      <c r="E262" s="128"/>
      <c r="F262" s="128"/>
      <c r="G262" s="128"/>
      <c r="H262" s="129"/>
    </row>
    <row r="263" spans="1:8" x14ac:dyDescent="0.2">
      <c r="A263" s="127"/>
      <c r="B263" s="128"/>
      <c r="C263" s="128"/>
      <c r="D263" s="128"/>
      <c r="E263" s="128"/>
      <c r="F263" s="128"/>
      <c r="G263" s="128"/>
      <c r="H263" s="129"/>
    </row>
    <row r="264" spans="1:8" x14ac:dyDescent="0.2">
      <c r="A264" s="127"/>
      <c r="B264" s="128"/>
      <c r="C264" s="128"/>
      <c r="D264" s="128"/>
      <c r="E264" s="128"/>
      <c r="F264" s="128"/>
      <c r="G264" s="128"/>
      <c r="H264" s="129"/>
    </row>
    <row r="265" spans="1:8" x14ac:dyDescent="0.2">
      <c r="A265" s="127"/>
      <c r="B265" s="128"/>
      <c r="C265" s="128"/>
      <c r="D265" s="128"/>
      <c r="E265" s="128"/>
      <c r="F265" s="128"/>
      <c r="G265" s="128"/>
      <c r="H265" s="129"/>
    </row>
    <row r="266" spans="1:8" x14ac:dyDescent="0.2">
      <c r="A266" s="127"/>
      <c r="B266" s="128"/>
      <c r="C266" s="128"/>
      <c r="D266" s="128"/>
      <c r="E266" s="128"/>
      <c r="F266" s="128"/>
      <c r="G266" s="128"/>
      <c r="H266" s="129"/>
    </row>
    <row r="267" spans="1:8" x14ac:dyDescent="0.2">
      <c r="A267" s="127"/>
      <c r="B267" s="128"/>
      <c r="C267" s="128"/>
      <c r="D267" s="128"/>
      <c r="E267" s="128"/>
      <c r="F267" s="128"/>
      <c r="G267" s="128"/>
      <c r="H267" s="129"/>
    </row>
    <row r="268" spans="1:8" x14ac:dyDescent="0.2">
      <c r="A268" s="127"/>
      <c r="B268" s="128"/>
      <c r="C268" s="128"/>
      <c r="D268" s="128"/>
      <c r="E268" s="128"/>
      <c r="F268" s="128"/>
      <c r="G268" s="128"/>
      <c r="H268" s="129"/>
    </row>
    <row r="269" spans="1:8" x14ac:dyDescent="0.2">
      <c r="A269" s="127"/>
      <c r="B269" s="128"/>
      <c r="C269" s="128"/>
      <c r="D269" s="128"/>
      <c r="E269" s="128"/>
      <c r="F269" s="128"/>
      <c r="G269" s="128"/>
      <c r="H269" s="129"/>
    </row>
    <row r="270" spans="1:8" x14ac:dyDescent="0.2">
      <c r="A270" s="127"/>
      <c r="B270" s="128"/>
      <c r="C270" s="128"/>
      <c r="D270" s="128"/>
      <c r="E270" s="128"/>
      <c r="F270" s="128"/>
      <c r="G270" s="128"/>
      <c r="H270" s="129"/>
    </row>
    <row r="271" spans="1:8" x14ac:dyDescent="0.2">
      <c r="A271" s="127"/>
      <c r="B271" s="128"/>
      <c r="C271" s="128"/>
      <c r="D271" s="128"/>
      <c r="E271" s="128"/>
      <c r="F271" s="128"/>
      <c r="G271" s="128"/>
      <c r="H271" s="129"/>
    </row>
    <row r="272" spans="1:8" x14ac:dyDescent="0.2">
      <c r="A272" s="127"/>
      <c r="B272" s="128"/>
      <c r="C272" s="128"/>
      <c r="D272" s="128"/>
      <c r="E272" s="128"/>
      <c r="F272" s="128"/>
      <c r="G272" s="128"/>
      <c r="H272" s="129"/>
    </row>
    <row r="273" spans="1:8" x14ac:dyDescent="0.2">
      <c r="A273" s="127"/>
      <c r="B273" s="128"/>
      <c r="C273" s="128"/>
      <c r="D273" s="128"/>
      <c r="E273" s="128"/>
      <c r="F273" s="128"/>
      <c r="G273" s="128"/>
      <c r="H273" s="129"/>
    </row>
    <row r="274" spans="1:8" x14ac:dyDescent="0.2">
      <c r="A274" s="127"/>
      <c r="B274" s="128"/>
      <c r="C274" s="128"/>
      <c r="D274" s="128"/>
      <c r="E274" s="128"/>
      <c r="F274" s="128"/>
      <c r="G274" s="128"/>
      <c r="H274" s="129"/>
    </row>
    <row r="275" spans="1:8" x14ac:dyDescent="0.2">
      <c r="A275" s="127"/>
      <c r="B275" s="128"/>
      <c r="C275" s="128"/>
      <c r="D275" s="128"/>
      <c r="E275" s="128"/>
      <c r="F275" s="128"/>
      <c r="G275" s="128"/>
      <c r="H275" s="129"/>
    </row>
    <row r="276" spans="1:8" x14ac:dyDescent="0.2">
      <c r="A276" s="127"/>
      <c r="B276" s="128"/>
      <c r="C276" s="128"/>
      <c r="D276" s="128"/>
      <c r="E276" s="128"/>
      <c r="F276" s="128"/>
      <c r="G276" s="128"/>
      <c r="H276" s="129"/>
    </row>
    <row r="277" spans="1:8" x14ac:dyDescent="0.2">
      <c r="A277" s="127"/>
      <c r="B277" s="128"/>
      <c r="C277" s="128"/>
      <c r="D277" s="128"/>
      <c r="E277" s="128"/>
      <c r="F277" s="128"/>
      <c r="G277" s="128"/>
      <c r="H277" s="129"/>
    </row>
    <row r="278" spans="1:8" x14ac:dyDescent="0.2">
      <c r="A278" s="127"/>
      <c r="B278" s="128"/>
      <c r="C278" s="128"/>
      <c r="D278" s="128"/>
      <c r="E278" s="128"/>
      <c r="F278" s="128"/>
      <c r="G278" s="128"/>
      <c r="H278" s="129"/>
    </row>
    <row r="279" spans="1:8" x14ac:dyDescent="0.2">
      <c r="A279" s="127"/>
      <c r="B279" s="128"/>
      <c r="C279" s="128"/>
      <c r="D279" s="128"/>
      <c r="E279" s="128"/>
      <c r="F279" s="128"/>
      <c r="G279" s="128"/>
      <c r="H279" s="129"/>
    </row>
    <row r="280" spans="1:8" x14ac:dyDescent="0.2">
      <c r="A280" s="127"/>
      <c r="B280" s="128"/>
      <c r="C280" s="128"/>
      <c r="D280" s="128"/>
      <c r="E280" s="128"/>
      <c r="F280" s="128"/>
      <c r="G280" s="128"/>
      <c r="H280" s="129"/>
    </row>
    <row r="281" spans="1:8" x14ac:dyDescent="0.2">
      <c r="A281" s="127"/>
      <c r="B281" s="128"/>
      <c r="C281" s="128"/>
      <c r="D281" s="128"/>
      <c r="E281" s="128"/>
      <c r="F281" s="128"/>
      <c r="G281" s="128"/>
      <c r="H281" s="129"/>
    </row>
    <row r="282" spans="1:8" x14ac:dyDescent="0.2">
      <c r="A282" s="127"/>
      <c r="B282" s="128"/>
      <c r="C282" s="128"/>
      <c r="D282" s="128"/>
      <c r="E282" s="128"/>
      <c r="F282" s="128"/>
      <c r="G282" s="128"/>
      <c r="H282" s="129"/>
    </row>
    <row r="283" spans="1:8" x14ac:dyDescent="0.2">
      <c r="A283" s="127"/>
      <c r="B283" s="128"/>
      <c r="C283" s="128"/>
      <c r="D283" s="128"/>
      <c r="E283" s="128"/>
      <c r="F283" s="128"/>
      <c r="G283" s="128"/>
      <c r="H283" s="129"/>
    </row>
    <row r="284" spans="1:8" x14ac:dyDescent="0.2">
      <c r="A284" s="127"/>
      <c r="B284" s="128"/>
      <c r="C284" s="128"/>
      <c r="D284" s="128"/>
      <c r="E284" s="128"/>
      <c r="F284" s="128"/>
      <c r="G284" s="128"/>
      <c r="H284" s="129"/>
    </row>
    <row r="285" spans="1:8" x14ac:dyDescent="0.2">
      <c r="A285" s="127"/>
      <c r="B285" s="128"/>
      <c r="C285" s="128"/>
      <c r="D285" s="128"/>
      <c r="E285" s="128"/>
      <c r="F285" s="128"/>
      <c r="G285" s="128"/>
      <c r="H285" s="129"/>
    </row>
    <row r="286" spans="1:8" x14ac:dyDescent="0.2">
      <c r="A286" s="127"/>
      <c r="B286" s="128"/>
      <c r="C286" s="128"/>
      <c r="D286" s="128"/>
      <c r="E286" s="128"/>
      <c r="F286" s="128"/>
      <c r="G286" s="128"/>
      <c r="H286" s="129"/>
    </row>
    <row r="287" spans="1:8" x14ac:dyDescent="0.2">
      <c r="A287" s="127"/>
      <c r="B287" s="128"/>
      <c r="C287" s="128"/>
      <c r="D287" s="128"/>
      <c r="E287" s="128"/>
      <c r="F287" s="128"/>
      <c r="G287" s="128"/>
      <c r="H287" s="129"/>
    </row>
    <row r="288" spans="1:8" x14ac:dyDescent="0.2">
      <c r="A288" s="127"/>
      <c r="B288" s="128"/>
      <c r="C288" s="128"/>
      <c r="D288" s="128"/>
      <c r="E288" s="128"/>
      <c r="F288" s="128"/>
      <c r="G288" s="128"/>
      <c r="H288" s="129"/>
    </row>
    <row r="289" spans="1:8" x14ac:dyDescent="0.2">
      <c r="A289" s="127"/>
      <c r="B289" s="128"/>
      <c r="C289" s="128"/>
      <c r="D289" s="128"/>
      <c r="E289" s="128"/>
      <c r="F289" s="128"/>
      <c r="G289" s="128"/>
      <c r="H289" s="129"/>
    </row>
    <row r="290" spans="1:8" x14ac:dyDescent="0.2">
      <c r="A290" s="127"/>
      <c r="B290" s="128"/>
      <c r="C290" s="128"/>
      <c r="D290" s="128"/>
      <c r="E290" s="128"/>
      <c r="F290" s="128"/>
      <c r="G290" s="128"/>
      <c r="H290" s="129"/>
    </row>
    <row r="291" spans="1:8" x14ac:dyDescent="0.2">
      <c r="A291" s="127"/>
      <c r="B291" s="128"/>
      <c r="C291" s="128"/>
      <c r="D291" s="128"/>
      <c r="E291" s="128"/>
      <c r="F291" s="128"/>
      <c r="G291" s="128"/>
      <c r="H291" s="129"/>
    </row>
    <row r="292" spans="1:8" x14ac:dyDescent="0.2">
      <c r="A292" s="127"/>
      <c r="B292" s="128"/>
      <c r="C292" s="128"/>
      <c r="D292" s="128"/>
      <c r="E292" s="128"/>
      <c r="F292" s="128"/>
      <c r="G292" s="128"/>
      <c r="H292" s="129"/>
    </row>
    <row r="293" spans="1:8" x14ac:dyDescent="0.2">
      <c r="A293" s="127"/>
      <c r="B293" s="128"/>
      <c r="C293" s="128"/>
      <c r="D293" s="128"/>
      <c r="E293" s="128"/>
      <c r="F293" s="128"/>
      <c r="G293" s="128"/>
      <c r="H293" s="129"/>
    </row>
    <row r="294" spans="1:8" x14ac:dyDescent="0.2">
      <c r="A294" s="127"/>
      <c r="B294" s="128"/>
      <c r="C294" s="128"/>
      <c r="D294" s="128"/>
      <c r="E294" s="128"/>
      <c r="F294" s="128"/>
      <c r="G294" s="128"/>
      <c r="H294" s="129"/>
    </row>
    <row r="295" spans="1:8" x14ac:dyDescent="0.2">
      <c r="A295" s="127"/>
      <c r="B295" s="128"/>
      <c r="C295" s="128"/>
      <c r="D295" s="128"/>
      <c r="E295" s="128"/>
      <c r="F295" s="128"/>
      <c r="G295" s="128"/>
      <c r="H295" s="129"/>
    </row>
    <row r="296" spans="1:8" x14ac:dyDescent="0.2">
      <c r="A296" s="127"/>
      <c r="B296" s="128"/>
      <c r="C296" s="128"/>
      <c r="D296" s="128"/>
      <c r="E296" s="128"/>
      <c r="F296" s="128"/>
      <c r="G296" s="128"/>
      <c r="H296" s="129"/>
    </row>
    <row r="297" spans="1:8" x14ac:dyDescent="0.2">
      <c r="A297" s="127"/>
      <c r="B297" s="128"/>
      <c r="C297" s="128"/>
      <c r="D297" s="128"/>
      <c r="E297" s="128"/>
      <c r="F297" s="128"/>
      <c r="G297" s="128"/>
      <c r="H297" s="129"/>
    </row>
    <row r="298" spans="1:8" x14ac:dyDescent="0.2">
      <c r="A298" s="127"/>
      <c r="B298" s="128"/>
      <c r="C298" s="128"/>
      <c r="D298" s="128"/>
      <c r="E298" s="128"/>
      <c r="F298" s="128"/>
      <c r="G298" s="128"/>
      <c r="H298" s="129"/>
    </row>
    <row r="299" spans="1:8" x14ac:dyDescent="0.2">
      <c r="A299" s="127"/>
      <c r="B299" s="128"/>
      <c r="C299" s="128"/>
      <c r="D299" s="128"/>
      <c r="E299" s="128"/>
      <c r="F299" s="128"/>
      <c r="G299" s="128"/>
      <c r="H299" s="129"/>
    </row>
    <row r="300" spans="1:8" x14ac:dyDescent="0.2">
      <c r="A300" s="127"/>
      <c r="B300" s="128"/>
      <c r="C300" s="128"/>
      <c r="D300" s="128"/>
      <c r="E300" s="128"/>
      <c r="F300" s="128"/>
      <c r="G300" s="128"/>
      <c r="H300" s="129"/>
    </row>
    <row r="301" spans="1:8" x14ac:dyDescent="0.2">
      <c r="A301" s="127"/>
      <c r="B301" s="128"/>
      <c r="C301" s="128"/>
      <c r="D301" s="128"/>
      <c r="E301" s="128"/>
      <c r="F301" s="128"/>
      <c r="G301" s="128"/>
      <c r="H301" s="129"/>
    </row>
    <row r="302" spans="1:8" x14ac:dyDescent="0.2">
      <c r="A302" s="127"/>
      <c r="B302" s="128"/>
      <c r="C302" s="128"/>
      <c r="D302" s="128"/>
      <c r="E302" s="128"/>
      <c r="F302" s="128"/>
      <c r="G302" s="128"/>
      <c r="H302" s="129"/>
    </row>
    <row r="303" spans="1:8" x14ac:dyDescent="0.2">
      <c r="A303" s="127"/>
      <c r="B303" s="128"/>
      <c r="C303" s="128"/>
      <c r="D303" s="128"/>
      <c r="E303" s="128"/>
      <c r="F303" s="128"/>
      <c r="G303" s="128"/>
      <c r="H303" s="129"/>
    </row>
    <row r="304" spans="1:8" x14ac:dyDescent="0.2">
      <c r="A304" s="127"/>
      <c r="B304" s="128"/>
      <c r="C304" s="128"/>
      <c r="D304" s="128"/>
      <c r="E304" s="128"/>
      <c r="F304" s="128"/>
      <c r="G304" s="128"/>
      <c r="H304" s="129"/>
    </row>
    <row r="305" spans="1:8" x14ac:dyDescent="0.2">
      <c r="A305" s="127"/>
      <c r="B305" s="128"/>
      <c r="C305" s="128"/>
      <c r="D305" s="128"/>
      <c r="E305" s="128"/>
      <c r="F305" s="128"/>
      <c r="G305" s="128"/>
      <c r="H305" s="129"/>
    </row>
    <row r="306" spans="1:8" x14ac:dyDescent="0.2">
      <c r="A306" s="127"/>
      <c r="B306" s="128"/>
      <c r="C306" s="128"/>
      <c r="D306" s="128"/>
      <c r="E306" s="128"/>
      <c r="F306" s="128"/>
      <c r="G306" s="128"/>
      <c r="H306" s="129"/>
    </row>
    <row r="307" spans="1:8" x14ac:dyDescent="0.2">
      <c r="A307" s="127"/>
      <c r="B307" s="128"/>
      <c r="C307" s="128"/>
      <c r="D307" s="128"/>
      <c r="E307" s="128"/>
      <c r="F307" s="128"/>
      <c r="G307" s="128"/>
      <c r="H307" s="129"/>
    </row>
    <row r="308" spans="1:8" x14ac:dyDescent="0.2">
      <c r="A308" s="127"/>
      <c r="B308" s="128"/>
      <c r="C308" s="128"/>
      <c r="D308" s="128"/>
      <c r="E308" s="128"/>
      <c r="F308" s="128"/>
      <c r="G308" s="128"/>
      <c r="H308" s="129"/>
    </row>
    <row r="309" spans="1:8" x14ac:dyDescent="0.2">
      <c r="A309" s="127"/>
      <c r="B309" s="128"/>
      <c r="C309" s="128"/>
      <c r="D309" s="128"/>
      <c r="E309" s="128"/>
      <c r="F309" s="128"/>
      <c r="G309" s="128"/>
      <c r="H309" s="129"/>
    </row>
    <row r="310" spans="1:8" ht="63.75" customHeight="1" x14ac:dyDescent="0.2">
      <c r="A310" s="123" t="s">
        <v>117</v>
      </c>
      <c r="B310" s="124"/>
      <c r="C310" s="125" t="s">
        <v>281</v>
      </c>
      <c r="D310" s="126"/>
      <c r="E310" s="115" t="s">
        <v>118</v>
      </c>
      <c r="F310" s="115"/>
      <c r="G310" s="247"/>
      <c r="H310" s="247"/>
    </row>
  </sheetData>
  <mergeCells count="439">
    <mergeCell ref="A137:H137"/>
    <mergeCell ref="A281:H281"/>
    <mergeCell ref="A291:H291"/>
    <mergeCell ref="A292:H292"/>
    <mergeCell ref="A293:H293"/>
    <mergeCell ref="A294:H294"/>
    <mergeCell ref="A295:H295"/>
    <mergeCell ref="A296:H296"/>
    <mergeCell ref="A297:H297"/>
    <mergeCell ref="A284:H284"/>
    <mergeCell ref="A285:H285"/>
    <mergeCell ref="A286:H286"/>
    <mergeCell ref="A287:H287"/>
    <mergeCell ref="A288:H288"/>
    <mergeCell ref="A289:H289"/>
    <mergeCell ref="A290:H290"/>
    <mergeCell ref="A298:H298"/>
    <mergeCell ref="A299:H299"/>
    <mergeCell ref="A309:H309"/>
    <mergeCell ref="A300:H300"/>
    <mergeCell ref="A301:H301"/>
    <mergeCell ref="A302:H302"/>
    <mergeCell ref="A303:H303"/>
    <mergeCell ref="A304:H304"/>
    <mergeCell ref="A305:H305"/>
    <mergeCell ref="A306:H306"/>
    <mergeCell ref="A307:H307"/>
    <mergeCell ref="A308:H308"/>
    <mergeCell ref="A225:H225"/>
    <mergeCell ref="A244:H244"/>
    <mergeCell ref="A245:H245"/>
    <mergeCell ref="A260:B260"/>
    <mergeCell ref="A282:H282"/>
    <mergeCell ref="A283:H283"/>
    <mergeCell ref="A264:H264"/>
    <mergeCell ref="A265:H265"/>
    <mergeCell ref="A266:H266"/>
    <mergeCell ref="A267:H267"/>
    <mergeCell ref="A268:H268"/>
    <mergeCell ref="A269:H269"/>
    <mergeCell ref="A270:H270"/>
    <mergeCell ref="A271:H271"/>
    <mergeCell ref="A272:H272"/>
    <mergeCell ref="C260:H260"/>
    <mergeCell ref="A273:H273"/>
    <mergeCell ref="A274:H274"/>
    <mergeCell ref="A275:H275"/>
    <mergeCell ref="A276:H276"/>
    <mergeCell ref="A277:H277"/>
    <mergeCell ref="A278:H278"/>
    <mergeCell ref="A279:H279"/>
    <mergeCell ref="A280:H280"/>
    <mergeCell ref="A191:H191"/>
    <mergeCell ref="A192:H192"/>
    <mergeCell ref="A193:H193"/>
    <mergeCell ref="A194:H194"/>
    <mergeCell ref="A195:H195"/>
    <mergeCell ref="A261:H261"/>
    <mergeCell ref="A262:H262"/>
    <mergeCell ref="A263:H263"/>
    <mergeCell ref="A205:H205"/>
    <mergeCell ref="A196:H196"/>
    <mergeCell ref="A197:H197"/>
    <mergeCell ref="A198:H198"/>
    <mergeCell ref="A199:H199"/>
    <mergeCell ref="A200:H200"/>
    <mergeCell ref="A201:H201"/>
    <mergeCell ref="A202:H202"/>
    <mergeCell ref="A203:H203"/>
    <mergeCell ref="A204:H204"/>
    <mergeCell ref="A218:H218"/>
    <mergeCell ref="A219:H219"/>
    <mergeCell ref="A220:H220"/>
    <mergeCell ref="A221:H221"/>
    <mergeCell ref="A222:H222"/>
    <mergeCell ref="A224:H224"/>
    <mergeCell ref="A182:H182"/>
    <mergeCell ref="A183:H183"/>
    <mergeCell ref="A184:H184"/>
    <mergeCell ref="A185:H185"/>
    <mergeCell ref="A186:H186"/>
    <mergeCell ref="A187:H187"/>
    <mergeCell ref="A188:H188"/>
    <mergeCell ref="A189:H189"/>
    <mergeCell ref="A190:H190"/>
    <mergeCell ref="A173:H173"/>
    <mergeCell ref="A174:H174"/>
    <mergeCell ref="A175:H175"/>
    <mergeCell ref="A176:H176"/>
    <mergeCell ref="A177:H177"/>
    <mergeCell ref="A178:H178"/>
    <mergeCell ref="A179:H179"/>
    <mergeCell ref="A180:H180"/>
    <mergeCell ref="A181:H181"/>
    <mergeCell ref="A155:H155"/>
    <mergeCell ref="A156:H156"/>
    <mergeCell ref="A157:H157"/>
    <mergeCell ref="A158:H158"/>
    <mergeCell ref="A159:H159"/>
    <mergeCell ref="A141:H141"/>
    <mergeCell ref="B143:H143"/>
    <mergeCell ref="B144:H144"/>
    <mergeCell ref="B145:H145"/>
    <mergeCell ref="B146:H146"/>
    <mergeCell ref="B148:H148"/>
    <mergeCell ref="B149:H149"/>
    <mergeCell ref="B150:H150"/>
    <mergeCell ref="B151:H151"/>
    <mergeCell ref="A153:B153"/>
    <mergeCell ref="B147:E147"/>
    <mergeCell ref="A69:B69"/>
    <mergeCell ref="A70:B70"/>
    <mergeCell ref="C153:H153"/>
    <mergeCell ref="E84:F84"/>
    <mergeCell ref="E85:F85"/>
    <mergeCell ref="E86:F86"/>
    <mergeCell ref="G87:H87"/>
    <mergeCell ref="G88:H88"/>
    <mergeCell ref="E87:F87"/>
    <mergeCell ref="A90:B90"/>
    <mergeCell ref="A91:B91"/>
    <mergeCell ref="A92:B92"/>
    <mergeCell ref="C70:D70"/>
    <mergeCell ref="C71:D71"/>
    <mergeCell ref="C72:D72"/>
    <mergeCell ref="C73:D73"/>
    <mergeCell ref="C74:D74"/>
    <mergeCell ref="C75:D75"/>
    <mergeCell ref="E82:F82"/>
    <mergeCell ref="E90:F90"/>
    <mergeCell ref="A94:B94"/>
    <mergeCell ref="A95:B95"/>
    <mergeCell ref="A96:B96"/>
    <mergeCell ref="A97:B97"/>
    <mergeCell ref="A5:B5"/>
    <mergeCell ref="C27:E27"/>
    <mergeCell ref="A61:H61"/>
    <mergeCell ref="C48:H48"/>
    <mergeCell ref="E51:H51"/>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C34:D34"/>
    <mergeCell ref="C36:D36"/>
    <mergeCell ref="C42:F42"/>
    <mergeCell ref="A129:H129"/>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C88:D88"/>
    <mergeCell ref="C90:D90"/>
    <mergeCell ref="E310:F310"/>
    <mergeCell ref="G310:H310"/>
    <mergeCell ref="C78:H78"/>
    <mergeCell ref="A79:H79"/>
    <mergeCell ref="E80:F80"/>
    <mergeCell ref="E81:F81"/>
    <mergeCell ref="E88:F88"/>
    <mergeCell ref="A98:H98"/>
    <mergeCell ref="A209:H209"/>
    <mergeCell ref="A210:H210"/>
    <mergeCell ref="A211:H211"/>
    <mergeCell ref="A212:H212"/>
    <mergeCell ref="A213:H213"/>
    <mergeCell ref="A214:H214"/>
    <mergeCell ref="A215:H215"/>
    <mergeCell ref="A216:H216"/>
    <mergeCell ref="A217:H217"/>
    <mergeCell ref="A138:H138"/>
    <mergeCell ref="A232:H232"/>
    <mergeCell ref="A233:H233"/>
    <mergeCell ref="A139:E139"/>
    <mergeCell ref="A102:H102"/>
    <mergeCell ref="A246:H246"/>
    <mergeCell ref="A247:H247"/>
    <mergeCell ref="A248:H248"/>
    <mergeCell ref="A249:H249"/>
    <mergeCell ref="A250:H250"/>
    <mergeCell ref="A251:H251"/>
    <mergeCell ref="A252:H252"/>
    <mergeCell ref="A240:H240"/>
    <mergeCell ref="A241:H241"/>
    <mergeCell ref="A242:H242"/>
    <mergeCell ref="A243:H243"/>
    <mergeCell ref="A15:B15"/>
    <mergeCell ref="E96:F96"/>
    <mergeCell ref="G96:H96"/>
    <mergeCell ref="E97:F97"/>
    <mergeCell ref="G97:H97"/>
    <mergeCell ref="C29:H29"/>
    <mergeCell ref="C30:H30"/>
    <mergeCell ref="A37:B37"/>
    <mergeCell ref="A38:B38"/>
    <mergeCell ref="A47:B47"/>
    <mergeCell ref="A48:B48"/>
    <mergeCell ref="A51:B53"/>
    <mergeCell ref="A55:B55"/>
    <mergeCell ref="A62:B62"/>
    <mergeCell ref="A67:B67"/>
    <mergeCell ref="C43:F43"/>
    <mergeCell ref="G43:H43"/>
    <mergeCell ref="C45:F45"/>
    <mergeCell ref="G45:H45"/>
    <mergeCell ref="G67:H67"/>
    <mergeCell ref="G68:H77"/>
    <mergeCell ref="E83:F83"/>
    <mergeCell ref="A85:B85"/>
    <mergeCell ref="A86:B86"/>
    <mergeCell ref="F18:H18"/>
    <mergeCell ref="A89:H89"/>
    <mergeCell ref="A35:B35"/>
    <mergeCell ref="A36:B36"/>
    <mergeCell ref="A16:B16"/>
    <mergeCell ref="A17:B17"/>
    <mergeCell ref="A18:B18"/>
    <mergeCell ref="A19:B19"/>
    <mergeCell ref="A20:B20"/>
    <mergeCell ref="A21:B21"/>
    <mergeCell ref="A22:B22"/>
    <mergeCell ref="A23:B23"/>
    <mergeCell ref="A24:B24"/>
    <mergeCell ref="A73:B73"/>
    <mergeCell ref="A74:B74"/>
    <mergeCell ref="A75:B75"/>
    <mergeCell ref="A76:B76"/>
    <mergeCell ref="A77:B77"/>
    <mergeCell ref="A78:B78"/>
    <mergeCell ref="A80:B80"/>
    <mergeCell ref="A81:B81"/>
    <mergeCell ref="A82:B82"/>
    <mergeCell ref="A83:B83"/>
    <mergeCell ref="A84:B8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C47:F47"/>
    <mergeCell ref="C49:F49"/>
    <mergeCell ref="C55:F55"/>
    <mergeCell ref="A64:D65"/>
    <mergeCell ref="A54:B54"/>
    <mergeCell ref="C54:H54"/>
    <mergeCell ref="C56:F56"/>
    <mergeCell ref="A56:B57"/>
    <mergeCell ref="C57:F57"/>
    <mergeCell ref="C60:F60"/>
    <mergeCell ref="A58:B60"/>
    <mergeCell ref="C58:F59"/>
    <mergeCell ref="E52:F52"/>
    <mergeCell ref="E53:H53"/>
    <mergeCell ref="C51:D51"/>
    <mergeCell ref="C52:D52"/>
    <mergeCell ref="C53:D53"/>
    <mergeCell ref="C67:D67"/>
    <mergeCell ref="C68:D68"/>
    <mergeCell ref="C69:D69"/>
    <mergeCell ref="C66:H66"/>
    <mergeCell ref="A68:B68"/>
    <mergeCell ref="G90:H90"/>
    <mergeCell ref="A71:B71"/>
    <mergeCell ref="A72:B72"/>
    <mergeCell ref="E62:F62"/>
    <mergeCell ref="A63:H63"/>
    <mergeCell ref="G62:H62"/>
    <mergeCell ref="C62:D62"/>
    <mergeCell ref="A87:B87"/>
    <mergeCell ref="A88:B88"/>
    <mergeCell ref="C76:D76"/>
    <mergeCell ref="C77:D77"/>
    <mergeCell ref="C80:D80"/>
    <mergeCell ref="C81:D81"/>
    <mergeCell ref="C82:D82"/>
    <mergeCell ref="C83:D83"/>
    <mergeCell ref="C84:D84"/>
    <mergeCell ref="C85:D85"/>
    <mergeCell ref="C86:D86"/>
    <mergeCell ref="C87:D87"/>
    <mergeCell ref="E94:F94"/>
    <mergeCell ref="G94:H94"/>
    <mergeCell ref="C91:D91"/>
    <mergeCell ref="C92:D92"/>
    <mergeCell ref="C94:D94"/>
    <mergeCell ref="C95:D95"/>
    <mergeCell ref="C96:D96"/>
    <mergeCell ref="C97:D97"/>
    <mergeCell ref="D100:D101"/>
    <mergeCell ref="E91:F91"/>
    <mergeCell ref="G91:H91"/>
    <mergeCell ref="E92:F92"/>
    <mergeCell ref="G92:H92"/>
    <mergeCell ref="A93:H93"/>
    <mergeCell ref="E95:F95"/>
    <mergeCell ref="G95:H95"/>
    <mergeCell ref="A115:B115"/>
    <mergeCell ref="E117:E118"/>
    <mergeCell ref="F117:F118"/>
    <mergeCell ref="A119:H119"/>
    <mergeCell ref="A107:B107"/>
    <mergeCell ref="A108:B108"/>
    <mergeCell ref="A100:A101"/>
    <mergeCell ref="C100:C101"/>
    <mergeCell ref="E100:E101"/>
    <mergeCell ref="F100:F101"/>
    <mergeCell ref="A117:A118"/>
    <mergeCell ref="C117:C118"/>
    <mergeCell ref="D117:D118"/>
    <mergeCell ref="A110:B110"/>
    <mergeCell ref="A111:B111"/>
    <mergeCell ref="A112:B112"/>
    <mergeCell ref="A106:B106"/>
    <mergeCell ref="A109:B109"/>
    <mergeCell ref="A103:H103"/>
    <mergeCell ref="A104:B104"/>
    <mergeCell ref="A105:B105"/>
    <mergeCell ref="A208:H208"/>
    <mergeCell ref="A140:E140"/>
    <mergeCell ref="F140:H140"/>
    <mergeCell ref="A154:H154"/>
    <mergeCell ref="F139:H139"/>
    <mergeCell ref="A131:B131"/>
    <mergeCell ref="A132:B132"/>
    <mergeCell ref="A133:B133"/>
    <mergeCell ref="A134:B134"/>
    <mergeCell ref="A135:B135"/>
    <mergeCell ref="A136:B136"/>
    <mergeCell ref="A160:H160"/>
    <mergeCell ref="A161:H161"/>
    <mergeCell ref="A162:H162"/>
    <mergeCell ref="A163:H163"/>
    <mergeCell ref="A164:H164"/>
    <mergeCell ref="A165:H165"/>
    <mergeCell ref="A166:H166"/>
    <mergeCell ref="A167:H167"/>
    <mergeCell ref="A168:H168"/>
    <mergeCell ref="A169:H169"/>
    <mergeCell ref="A170:H170"/>
    <mergeCell ref="A171:H171"/>
    <mergeCell ref="A172:H172"/>
    <mergeCell ref="C206:H206"/>
    <mergeCell ref="A310:B310"/>
    <mergeCell ref="C310:D310"/>
    <mergeCell ref="A206:B206"/>
    <mergeCell ref="B142:H142"/>
    <mergeCell ref="A253:H253"/>
    <mergeCell ref="A254:H254"/>
    <mergeCell ref="A255:H255"/>
    <mergeCell ref="A256:H256"/>
    <mergeCell ref="A257:H257"/>
    <mergeCell ref="A258:H258"/>
    <mergeCell ref="A259:H259"/>
    <mergeCell ref="A235:H235"/>
    <mergeCell ref="A236:H236"/>
    <mergeCell ref="A237:H237"/>
    <mergeCell ref="A238:H238"/>
    <mergeCell ref="A239:H239"/>
    <mergeCell ref="A226:H226"/>
    <mergeCell ref="A228:H228"/>
    <mergeCell ref="A229:H229"/>
    <mergeCell ref="A230:H230"/>
    <mergeCell ref="A231:H231"/>
    <mergeCell ref="A234:H234"/>
    <mergeCell ref="A207:H207"/>
    <mergeCell ref="A40:B46"/>
    <mergeCell ref="C46:F46"/>
    <mergeCell ref="G46:H46"/>
    <mergeCell ref="A49:B50"/>
    <mergeCell ref="C50:H50"/>
    <mergeCell ref="A121:H121"/>
    <mergeCell ref="C130:H130"/>
    <mergeCell ref="B152:H152"/>
    <mergeCell ref="I53:L53"/>
    <mergeCell ref="A116:H116"/>
    <mergeCell ref="A99:H99"/>
    <mergeCell ref="B100:B101"/>
    <mergeCell ref="B117:B118"/>
    <mergeCell ref="A130:B130"/>
    <mergeCell ref="A120:H120"/>
    <mergeCell ref="A122:B122"/>
    <mergeCell ref="A123:B123"/>
    <mergeCell ref="A124:B124"/>
    <mergeCell ref="A125:B125"/>
    <mergeCell ref="A126:B126"/>
    <mergeCell ref="A127:B127"/>
    <mergeCell ref="A128:B128"/>
    <mergeCell ref="A113:B113"/>
    <mergeCell ref="A114:B114"/>
  </mergeCells>
  <dataValidations disablePrompts="1" count="8">
    <dataValidation type="list" allowBlank="1" showInputMessage="1" showErrorMessage="1" sqref="A9:B9">
      <formula1>"CTS No,Survey No,Plot No,Gut No,FP No,"</formula1>
    </dataValidation>
    <dataValidation type="list" allowBlank="1" showInputMessage="1" showErrorMessage="1" sqref="B117">
      <formula1>"Flat No. (Sale Plan),Sale / Rehab,Sale / Mhada"</formula1>
    </dataValidation>
    <dataValidation type="list" allowBlank="1" showInputMessage="1" showErrorMessage="1" sqref="D100">
      <formula1>"Carpet area,RERA Carpet area"</formula1>
    </dataValidation>
    <dataValidation type="list" allowBlank="1" showInputMessage="1" showErrorMessage="1" sqref="E117:E118">
      <formula1>"Fungible area,Balcony Area,Chajja Area,Cornice Area,AP Area,WS Area"</formula1>
    </dataValidation>
    <dataValidation type="list" allowBlank="1" showInputMessage="1" showErrorMessage="1" sqref="E100:E101">
      <formula1>"Attached Loft area,Attached Otla area,Attached Mezzanine area"</formula1>
    </dataValidation>
    <dataValidation type="list" allowBlank="1" showInputMessage="1" showErrorMessage="1" sqref="B100">
      <formula1>"Shop No. (Sale Plan),Sale / Rehab,Sale / Mhada"</formula1>
    </dataValidation>
    <dataValidation type="list" allowBlank="1" showInputMessage="1" showErrorMessage="1" sqref="H118 H101">
      <formula1>".45,.50,.55,.60"</formula1>
    </dataValidation>
    <dataValidation type="list" allowBlank="1" showInputMessage="1" showErrorMessage="1" sqref="D117:D118">
      <formula1>"Carpet  + Balcony Area,RERA Carpet area"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62" max="7" man="1"/>
    <brk id="128" max="7" man="1"/>
    <brk id="152" max="7" man="1"/>
    <brk id="205" max="7" man="1"/>
    <brk id="25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71" t="s">
        <v>112</v>
      </c>
      <c r="B1" s="272"/>
      <c r="C1" s="9" t="s">
        <v>58</v>
      </c>
      <c r="D1" s="9" t="s">
        <v>59</v>
      </c>
      <c r="E1" s="9" t="s">
        <v>60</v>
      </c>
      <c r="F1" s="10" t="s">
        <v>46</v>
      </c>
    </row>
    <row r="2" spans="1:8" x14ac:dyDescent="0.25">
      <c r="A2" s="273"/>
      <c r="B2" s="274"/>
      <c r="C2" s="7">
        <v>0</v>
      </c>
      <c r="D2" s="23">
        <v>1</v>
      </c>
      <c r="E2" s="7">
        <v>0</v>
      </c>
      <c r="F2" s="8">
        <f ca="1">--TRIM(RIGHT(SUBSTITUTE(LEFT(A1,_xlfn.AGGREGATE(16,6,FIND({0,1,2,3,4,5,6,7,8,9},A1,ROW(INDIRECT("1:"&amp;LEN(A1)))),1))," ",REPT(" ",LEN(A1))),LEN(A1)))</f>
        <v>3</v>
      </c>
    </row>
    <row r="3" spans="1:8" x14ac:dyDescent="0.25">
      <c r="A3" s="2" t="s">
        <v>61</v>
      </c>
      <c r="B3" s="3" t="s">
        <v>62</v>
      </c>
      <c r="C3" s="21" t="s">
        <v>63</v>
      </c>
      <c r="D3" s="24" t="s">
        <v>56</v>
      </c>
      <c r="E3" s="275" t="s">
        <v>131</v>
      </c>
      <c r="F3" s="276"/>
      <c r="G3" s="33" t="s">
        <v>64</v>
      </c>
      <c r="H3" s="28">
        <f ca="1">F2*25%</f>
        <v>0.75</v>
      </c>
    </row>
    <row r="4" spans="1:8" x14ac:dyDescent="0.25">
      <c r="A4" s="2" t="s">
        <v>65</v>
      </c>
      <c r="B4" s="4">
        <f ca="1">H5</f>
        <v>3</v>
      </c>
      <c r="C4" s="22">
        <f ca="1">((100/F2)*B4)/100</f>
        <v>1</v>
      </c>
      <c r="D4" s="26" t="str">
        <f ca="1">IF(C13=100%,"All work Completed. Possession granted to the Building.",IF(C12=100%,"All work Completed, Waiting for OC",D10&amp;""&amp;D11&amp;""&amp;D9&amp;""&amp;D12&amp;" "&amp;D13))</f>
        <v xml:space="preserve">Excavation, Plinth, RCC Slab, Brickwork Completed </v>
      </c>
      <c r="E4" s="277" t="str">
        <f ca="1">D4</f>
        <v xml:space="preserve">Excavation, Plinth, RCC Slab, Brickwork Completed </v>
      </c>
      <c r="F4" s="278"/>
      <c r="G4" s="1" t="s">
        <v>66</v>
      </c>
      <c r="H4" s="29">
        <f ca="1">F2*50%</f>
        <v>1.5</v>
      </c>
    </row>
    <row r="5" spans="1:8" x14ac:dyDescent="0.25">
      <c r="A5" s="2" t="s">
        <v>67</v>
      </c>
      <c r="B5" s="5">
        <f ca="1">H13</f>
        <v>3</v>
      </c>
      <c r="C5" s="22">
        <f ca="1">((100/F2)*B5)/100</f>
        <v>1</v>
      </c>
      <c r="D5" s="27"/>
      <c r="E5" s="279"/>
      <c r="F5" s="280"/>
      <c r="G5" s="1" t="s">
        <v>68</v>
      </c>
      <c r="H5" s="29">
        <f ca="1">F2</f>
        <v>3</v>
      </c>
    </row>
    <row r="6" spans="1:8" x14ac:dyDescent="0.25">
      <c r="A6" s="2" t="s">
        <v>69</v>
      </c>
      <c r="B6" s="5">
        <v>4</v>
      </c>
      <c r="C6" s="22">
        <f ca="1">((100/(D2+E2+F2))*B6)/100</f>
        <v>1</v>
      </c>
      <c r="D6" s="27"/>
      <c r="E6" s="279"/>
      <c r="F6" s="280"/>
      <c r="G6" s="1" t="s">
        <v>70</v>
      </c>
      <c r="H6" s="30">
        <f ca="1">(IF(C2&gt;1,(F2/(C2+2)),F2/4))</f>
        <v>0.75</v>
      </c>
    </row>
    <row r="7" spans="1:8" x14ac:dyDescent="0.25">
      <c r="A7" s="2" t="s">
        <v>71</v>
      </c>
      <c r="B7" s="4">
        <v>3</v>
      </c>
      <c r="C7" s="22">
        <f ca="1">((100/F2)*B7)/100</f>
        <v>1</v>
      </c>
      <c r="D7" s="27"/>
      <c r="E7" s="279"/>
      <c r="F7" s="280"/>
      <c r="G7" s="1" t="s">
        <v>72</v>
      </c>
      <c r="H7" s="30">
        <f ca="1">(IF(C2&gt;1,(F2/(C2+2)+H6),F2/4+H6))</f>
        <v>1.5</v>
      </c>
    </row>
    <row r="8" spans="1:8" x14ac:dyDescent="0.25">
      <c r="A8" s="2" t="s">
        <v>73</v>
      </c>
      <c r="B8" s="4">
        <v>0</v>
      </c>
      <c r="C8" s="22">
        <f ca="1">((100/F2)*B8)/100</f>
        <v>0</v>
      </c>
      <c r="D8" s="25">
        <f ca="1">(((B5/F2*10)+(40/(D2+E2+F2)*B6)+(15/(F2)*B7)+(5/(F2)*B8)+(5/F2*B9)+(10/F2*B10)+(5/F2*B11)+(5/F2*B12)+(5/F2*B13))/100)</f>
        <v>0.65</v>
      </c>
      <c r="E8" s="279"/>
      <c r="F8" s="280"/>
      <c r="G8" s="1" t="s">
        <v>74</v>
      </c>
      <c r="H8" s="30">
        <f>(IF(C2&gt;1,(F2/(C2+2)+H7),0))</f>
        <v>0</v>
      </c>
    </row>
    <row r="9" spans="1:8" x14ac:dyDescent="0.25">
      <c r="A9" s="2" t="s">
        <v>75</v>
      </c>
      <c r="B9" s="4">
        <v>0</v>
      </c>
      <c r="C9" s="22">
        <f ca="1">((100/(F2))*B9)/100</f>
        <v>0</v>
      </c>
      <c r="D9" s="27"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79"/>
      <c r="F9" s="280"/>
      <c r="G9" s="1" t="s">
        <v>76</v>
      </c>
      <c r="H9" s="30">
        <f>(IF(C2&gt;2,(F2/(C2+2)+H8),0))</f>
        <v>0</v>
      </c>
    </row>
    <row r="10" spans="1:8" x14ac:dyDescent="0.25">
      <c r="A10" s="2" t="s">
        <v>77</v>
      </c>
      <c r="B10" s="4">
        <v>0</v>
      </c>
      <c r="C10" s="22">
        <f ca="1">((100/F2)*B10)/100</f>
        <v>0</v>
      </c>
      <c r="D10" s="27" t="str">
        <f ca="1">IF(C4=100%,"Excavation","")&amp;IF(C5=100%,", Plinth","")&amp;IF(C6=100%,", RCC Slab","")&amp;IF(C7=100%,", Brickwork","")&amp;IF(C8=100%,", Internal Plaster","")&amp;IF(C9=100%,", External Plaster","")&amp;IF(C10=100%,", Flooring","")&amp;IF(C11=100%,", Painting","")&amp;IF(C12=100%,", Building common Amenities","")</f>
        <v>Excavation, Plinth, RCC Slab, Brickwork</v>
      </c>
      <c r="E10" s="279"/>
      <c r="F10" s="280"/>
      <c r="G10" s="1" t="s">
        <v>78</v>
      </c>
      <c r="H10" s="31">
        <f>(IF(C2&gt;3,(F2/(C2+2)+H9),0))</f>
        <v>0</v>
      </c>
    </row>
    <row r="11" spans="1:8" x14ac:dyDescent="0.25">
      <c r="A11" s="2" t="s">
        <v>79</v>
      </c>
      <c r="B11" s="4">
        <v>0</v>
      </c>
      <c r="C11" s="22">
        <f ca="1">((100/F2)*B11)/100</f>
        <v>0</v>
      </c>
      <c r="D11" s="27" t="str">
        <f ca="1">IF(D10&lt;&gt;""," Completed","")</f>
        <v xml:space="preserve"> Completed</v>
      </c>
      <c r="E11" s="279"/>
      <c r="F11" s="280"/>
      <c r="G11" s="1" t="s">
        <v>80</v>
      </c>
      <c r="H11" s="30">
        <f>(IF(C2&gt;4,(F2/(C2+2)+H10),0))</f>
        <v>0</v>
      </c>
    </row>
    <row r="12" spans="1:8" x14ac:dyDescent="0.25">
      <c r="A12" s="2" t="s">
        <v>81</v>
      </c>
      <c r="B12" s="4">
        <v>0</v>
      </c>
      <c r="C12" s="22">
        <f ca="1">((100/(F2))*B12)/100</f>
        <v>0</v>
      </c>
      <c r="D12" s="27"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79"/>
      <c r="F12" s="280"/>
      <c r="G12" s="1" t="s">
        <v>82</v>
      </c>
      <c r="H12" s="30">
        <f ca="1">(IF(C2=1,(F2/(C2+3)+H7),IF(C2=0,(F2/4+H7),IF(C2&gt;1,0))))</f>
        <v>2.25</v>
      </c>
    </row>
    <row r="13" spans="1:8" ht="15.75" thickBot="1" x14ac:dyDescent="0.3">
      <c r="A13" s="35" t="s">
        <v>83</v>
      </c>
      <c r="B13" s="36">
        <v>0</v>
      </c>
      <c r="C13" s="37">
        <f ca="1">((100/(F2))*B13)/100</f>
        <v>0</v>
      </c>
      <c r="D13" s="38" t="str">
        <f ca="1">IF(D12&lt;&gt;"","Completed","")</f>
        <v/>
      </c>
      <c r="E13" s="281"/>
      <c r="F13" s="282"/>
      <c r="G13" s="34" t="s">
        <v>84</v>
      </c>
      <c r="H13" s="32">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VSJC-06</cp:lastModifiedBy>
  <cp:lastPrinted>2025-09-17T12:42:18Z</cp:lastPrinted>
  <dcterms:created xsi:type="dcterms:W3CDTF">2019-01-21T04:29:02Z</dcterms:created>
  <dcterms:modified xsi:type="dcterms:W3CDTF">2025-09-17T12:42:51Z</dcterms:modified>
</cp:coreProperties>
</file>