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ICICI\2025-2026\Sep 2025\21860\"/>
    </mc:Choice>
  </mc:AlternateContent>
  <xr:revisionPtr revIDLastSave="0" documentId="13_ncr:1_{0D78C054-DF7B-49DE-8965-8C887E29CE97}"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Q26" i="2" l="1"/>
  <c r="P15" i="2"/>
  <c r="N15" i="2"/>
  <c r="N14" i="2"/>
  <c r="P14" i="2"/>
  <c r="L14" i="2"/>
  <c r="P13" i="2"/>
  <c r="N13" i="2"/>
  <c r="L13" i="2"/>
  <c r="Q5" i="2"/>
  <c r="L6" i="2"/>
  <c r="L5" i="2"/>
  <c r="L4" i="2"/>
  <c r="L8" i="2" s="1"/>
  <c r="P12" i="2"/>
  <c r="N12" i="2"/>
  <c r="L12" i="2"/>
  <c r="N11" i="2"/>
  <c r="P11" i="2"/>
  <c r="P10" i="2"/>
  <c r="N10" i="2"/>
  <c r="C31" i="2"/>
  <c r="J8" i="2"/>
  <c r="K8" i="2"/>
  <c r="I8" i="2"/>
  <c r="G33" i="4"/>
  <c r="H33" i="4"/>
  <c r="I33" i="4"/>
  <c r="F6" i="2"/>
  <c r="E6" i="2"/>
  <c r="P20" i="2" l="1"/>
  <c r="N20" i="2"/>
  <c r="H6" i="5"/>
  <c r="H7" i="5" s="1"/>
  <c r="J13" i="5" s="1"/>
  <c r="B6" i="5"/>
  <c r="I7" i="5" s="1"/>
  <c r="J14" i="5" s="1"/>
  <c r="I13" i="5" l="1"/>
  <c r="I6" i="5"/>
  <c r="I14" i="5" s="1"/>
  <c r="D10" i="6"/>
  <c r="C10" i="6"/>
  <c r="B10" i="6"/>
  <c r="D9" i="6"/>
  <c r="C9" i="6"/>
  <c r="B9" i="6"/>
  <c r="E6" i="6"/>
  <c r="E10" i="6" s="1"/>
  <c r="K4" i="6"/>
  <c r="K3" i="6"/>
  <c r="F6" i="6" l="1"/>
  <c r="E9" i="6"/>
  <c r="Q24" i="2"/>
  <c r="Q23" i="2"/>
  <c r="J6" i="2"/>
  <c r="J7" i="2"/>
  <c r="I6" i="2"/>
  <c r="I7" i="2"/>
  <c r="K7" i="2" s="1"/>
  <c r="K6" i="2" l="1"/>
  <c r="L7" i="2"/>
  <c r="Q25" i="2"/>
  <c r="F9" i="6"/>
  <c r="F10" i="6"/>
  <c r="G6" i="6"/>
  <c r="G10" i="6" s="1"/>
  <c r="G21" i="3"/>
  <c r="H21" i="3"/>
  <c r="S25" i="2" l="1"/>
  <c r="R25" i="2"/>
  <c r="H30" i="2"/>
  <c r="H32" i="2" s="1"/>
  <c r="C30" i="2"/>
  <c r="C32" i="2" s="1"/>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K5" i="2" l="1"/>
  <c r="K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<sst xmlns="http://schemas.openxmlformats.org/spreadsheetml/2006/main" count="223" uniqueCount="153">
  <si>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</si>
  <si>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</si>
  <si>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</si>
  <si>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</si>
  <si>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</si>
  <si>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</si>
  <si>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</si>
  <si>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</si>
  <si>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</si>
  <si>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</si>
  <si>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</si>
  <si>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</si>
  <si>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</si>
  <si>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</si>
  <si>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</si>
  <si>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</si>
  <si>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</si>
  <si>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</si>
  <si>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</si>
  <si>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</si>
  <si>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</si>
  <si>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</si>
  <si>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</si>
  <si>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</si>
  <si>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</si>
  <si>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</si>
  <si>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</si>
  <si>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</si>
  <si>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</si>
  <si>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</si>
  <si>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</si>
  <si>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</si>
  <si>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</si>
  <si>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</si>
  <si>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</si>
  <si>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</si>
  <si>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</si>
  <si>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</si>
  <si>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</si>
  <si>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</si>
  <si>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</si>
  <si>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</si>
  <si>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</si>
  <si>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</si>
  <si>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</si>
  <si>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</si>
  <si>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</si>
  <si>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</si>
  <si>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</si>
  <si>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</si>
  <si>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</si>
  <si>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</si>
  <si>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</si>
  <si>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</si>
  <si>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</si>
  <si>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</si>
  <si>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</si>
  <si>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</si>
  <si>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</si>
  <si>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</si>
  <si>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</si>
  <si>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</si>
  <si>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</si>
  <si>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</si>
  <si>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</si>
  <si>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</si>
  <si>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</si>
  <si>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</si>
  <si>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</si>
  <si>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</si>
  <si>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</si>
  <si>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</si>
  <si>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</si>
  <si>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</si>
  <si>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</si>
  <si>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</si>
  <si>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</si>
  <si>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</si>
  <si>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</si>
  <si>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</si>
  <si>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</si>
  <si>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</si>
  <si>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</si>
  <si>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</si>
  <si>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</si>
  <si>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</si>
  <si>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</si>
  <si>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</si>
  <si>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</si>
  <si>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</si>
  <si>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</si>
  <si>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</si>
  <si>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</si>
  <si>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</si>
  <si>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</si>
  <si>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</si>
  <si>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</si>
  <si>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</si>
  <si>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</si>
  <si>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</si>
  <si>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</si>
  <si>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</si>
  <si>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</si>
  <si>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</si>
  <si>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</si>
  <si>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</si>
  <si>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</si>
  <si>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</si>
  <si>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</si>
  <si>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</si>
  <si>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</si>
  <si>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</si>
  <si>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</si>
  <si>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</si>
  <si>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</si>
  <si>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</si>
  <si>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</si>
  <si>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</si>
  <si>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</si>
  <si>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</si>
  <si>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</si>
  <si>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</si>
  <si>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</si>
  <si>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</si>
  <si>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</si>
  <si>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</si>
  <si>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</si>
  <si>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</si>
  <si>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</si>
  <si>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</si>
  <si>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</si>
  <si>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</si>
  <si>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</si>
  <si>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</si>
  <si>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</si>
  <si>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</si>
  <si>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</si>
  <si>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</si>
  <si>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</si>
  <si>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</si>
  <si>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</si>
  <si>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</si>
  <si>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</si>
  <si>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</si>
  <si>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</si>
  <si>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</si>
  <si>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</si>
  <si>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</si>
  <si>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</si>
  <si>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</si>
  <si>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401, 4th Floor, Satyam Seven Skies, Plot No. 7A, Sector 17, Near Yashwant Multispeciality Hospital, Kharghar, Navi Mumbai, Panvel, Raigad - 410210
19.045704994381875, 73.08211613031496</t>
  </si>
  <si>
    <t>Same Building</t>
  </si>
  <si>
    <t>THIS IS GROUND PLUS 21st FLOORS RCC FRAMED STRUCTURE WITH 02 NO OF FLATS ON FOURTH FLOOR WITH 02 LIFTS SOCIETY IS WELL MAINTAINED AND LOCATED IN MIDDLE CLASS AREA SOCIETY IS 02 YEARS OLD RESIDUAL AGE OF 48 YEARS CAN BE CONSIDERED SUBJECT TO PROPER AND PERIODICAL MAINTENANCE IT WAS CLEARLY EXPLAINED TO APPLICANT AND THAT THE PROPERTY VISIT IS BEING DONE FOR THE PURPOSE OF VALUATION IN RELATION WITH THE LOAN PROPOSAL WITH ICICI FOR WHICH THE PROPERTY WOULD BE TREATED AS A SECURITY DEALS ARE HAPPENING ON LUM SUM BASIS THUS WE HAVE VALUED THIS PROPERTY ON APPROVED PLAN CARPET AREA MEASURED PHYSICAL NET CARPET AREA IS 681 SQ FT THE SUBJECTED PROPERTY IS 4.0 KM FROM KHARGHAR RAILWAY STATION ON SITE WE FOUND THAT LOBBY AREA IS CONVERTED INTO HALL AREA OUR REFERENCE NO IS 21860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</si>
</sst>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1">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0" xfId="3" applyFont="1" applyAlignment="1">
      <alignment horizont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1" fontId="6" fillId="2" borderId="1" xfId="0" applyNumberFormat="1" applyFont="1" applyFill="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0" fontId="6" fillId="3" borderId="1" xfId="0" applyFont="1" applyFill="1" applyBorder="1"/>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19</xdr:col>
      <xdr:colOff>140647</xdr:colOff>
      <xdr:row>2</xdr:row>
      <xdr:rowOff>18754</xdr:rowOff>
    </xdr:from>
    <xdr:to>
      <xdr:col>37</xdr:col>
      <xdr:colOff>550737</xdr:colOff>
      <xdr:row>21</xdr:row>
      <xdr:rowOff>319620</xdr:rowOff>
    </xdr:to>
    <xdr:pic>
      <xdr:nvPicPr>
        <xdr:cNvPr id="2" name="Picture 1">
          <a:extLst>
            <a:ext uri="{FF2B5EF4-FFF2-40B4-BE49-F238E27FC236}">
              <a16:creationId xmlns:a16="http://schemas.microsoft.com/office/drawing/2014/main" id="{A3C93281-EA27-90D5-98B9-089E1A6B2FBB}"/>
            </a:ext>
          </a:extLst>
        </xdr:cNvPr>
        <xdr:cNvPicPr>
          <a:picLocks noChangeAspect="1"/>
        </xdr:cNvPicPr>
      </xdr:nvPicPr>
      <xdr:blipFill>
        <a:blip xmlns:r="http://schemas.openxmlformats.org/officeDocument/2006/relationships" r:embed="rId1"/>
        <a:stretch>
          <a:fillRect/>
        </a:stretch>
      </xdr:blipFill>
      <xdr:spPr>
        <a:xfrm>
          <a:off x="13858522" y="1190821"/>
          <a:ext cx="11549417" cy="4342154"/>
        </a:xfrm>
        <a:prstGeom prst="rect">
          <a:avLst/>
        </a:prstGeom>
      </xdr:spPr>
    </xdr:pic>
    <xdr:clientData/>
  </xdr:twoCellAnchor>
  <xdr:twoCellAnchor editAs="oneCell">
    <xdr:from>
      <xdr:col>1</xdr:col>
      <xdr:colOff>0</xdr:colOff>
      <xdr:row>38</xdr:row>
      <xdr:rowOff>0</xdr:rowOff>
    </xdr:from>
    <xdr:to>
      <xdr:col>19</xdr:col>
      <xdr:colOff>88655</xdr:colOff>
      <xdr:row>81</xdr:row>
      <xdr:rowOff>46297</xdr:rowOff>
    </xdr:to>
    <xdr:pic>
      <xdr:nvPicPr>
        <xdr:cNvPr id="3" name="Picture 2">
          <a:extLst>
            <a:ext uri="{FF2B5EF4-FFF2-40B4-BE49-F238E27FC236}">
              <a16:creationId xmlns:a16="http://schemas.microsoft.com/office/drawing/2014/main" id="{C951AB04-B66B-364B-D83E-2634DE356029}"/>
            </a:ext>
          </a:extLst>
        </xdr:cNvPr>
        <xdr:cNvPicPr>
          <a:picLocks noChangeAspect="1"/>
        </xdr:cNvPicPr>
      </xdr:nvPicPr>
      <xdr:blipFill>
        <a:blip xmlns:r="http://schemas.openxmlformats.org/officeDocument/2006/relationships" r:embed="rId2"/>
        <a:stretch>
          <a:fillRect/>
        </a:stretch>
      </xdr:blipFill>
      <xdr:spPr>
        <a:xfrm>
          <a:off x="310598" y="9359348"/>
          <a:ext cx="13009524" cy="7314286"/>
        </a:xfrm>
        <a:prstGeom prst="rect">
          <a:avLst/>
        </a:prstGeom>
      </xdr:spPr>
    </xdr:pic>
    <xdr:clientData/>
  </xdr:twoCellAnchor>
  <xdr:twoCellAnchor editAs="oneCell">
    <xdr:from>
      <xdr:col>1</xdr:col>
      <xdr:colOff>0</xdr:colOff>
      <xdr:row>83</xdr:row>
      <xdr:rowOff>0</xdr:rowOff>
    </xdr:from>
    <xdr:to>
      <xdr:col>19</xdr:col>
      <xdr:colOff>88655</xdr:colOff>
      <xdr:row>122</xdr:row>
      <xdr:rowOff>46297</xdr:rowOff>
    </xdr:to>
    <xdr:pic>
      <xdr:nvPicPr>
        <xdr:cNvPr id="4" name="Picture 3">
          <a:extLst>
            <a:ext uri="{FF2B5EF4-FFF2-40B4-BE49-F238E27FC236}">
              <a16:creationId xmlns:a16="http://schemas.microsoft.com/office/drawing/2014/main" id="{2C3C3DFA-6BA4-5E31-FC3D-0AEAD3CABFD8}"/>
            </a:ext>
          </a:extLst>
        </xdr:cNvPr>
        <xdr:cNvPicPr>
          <a:picLocks noChangeAspect="1"/>
        </xdr:cNvPicPr>
      </xdr:nvPicPr>
      <xdr:blipFill>
        <a:blip xmlns:r="http://schemas.openxmlformats.org/officeDocument/2006/relationships" r:embed="rId3"/>
        <a:stretch>
          <a:fillRect/>
        </a:stretch>
      </xdr:blipFill>
      <xdr:spPr>
        <a:xfrm>
          <a:off x="310598" y="17000054"/>
          <a:ext cx="13009524" cy="7314286"/>
        </a:xfrm>
        <a:prstGeom prst="rect">
          <a:avLst/>
        </a:prstGeom>
      </xdr:spPr>
    </xdr:pic>
    <xdr:clientData/>
  </xdr:twoCellAnchor>
  <xdr:twoCellAnchor editAs="oneCell">
    <xdr:from>
      <xdr:col>1</xdr:col>
      <xdr:colOff>0</xdr:colOff>
      <xdr:row>123</xdr:row>
      <xdr:rowOff>0</xdr:rowOff>
    </xdr:from>
    <xdr:to>
      <xdr:col>19</xdr:col>
      <xdr:colOff>88655</xdr:colOff>
      <xdr:row>162</xdr:row>
      <xdr:rowOff>46296</xdr:rowOff>
    </xdr:to>
    <xdr:pic>
      <xdr:nvPicPr>
        <xdr:cNvPr id="5" name="Picture 4">
          <a:extLst>
            <a:ext uri="{FF2B5EF4-FFF2-40B4-BE49-F238E27FC236}">
              <a16:creationId xmlns:a16="http://schemas.microsoft.com/office/drawing/2014/main" id="{103BCCC9-E521-2503-4A4B-055780F441A4}"/>
            </a:ext>
          </a:extLst>
        </xdr:cNvPr>
        <xdr:cNvPicPr>
          <a:picLocks noChangeAspect="1"/>
        </xdr:cNvPicPr>
      </xdr:nvPicPr>
      <xdr:blipFill>
        <a:blip xmlns:r="http://schemas.openxmlformats.org/officeDocument/2006/relationships" r:embed="rId4"/>
        <a:stretch>
          <a:fillRect/>
        </a:stretch>
      </xdr:blipFill>
      <xdr:spPr>
        <a:xfrm>
          <a:off x="310598" y="24454402"/>
          <a:ext cx="13009524" cy="7314286"/>
        </a:xfrm>
        <a:prstGeom prst="rect">
          <a:avLst/>
        </a:prstGeom>
      </xdr:spPr>
    </xdr:pic>
    <xdr:clientData/>
  </xdr:twoCellAnchor>
  <xdr:twoCellAnchor editAs="oneCell">
    <xdr:from>
      <xdr:col>1</xdr:col>
      <xdr:colOff>0</xdr:colOff>
      <xdr:row>163</xdr:row>
      <xdr:rowOff>0</xdr:rowOff>
    </xdr:from>
    <xdr:to>
      <xdr:col>19</xdr:col>
      <xdr:colOff>88655</xdr:colOff>
      <xdr:row>202</xdr:row>
      <xdr:rowOff>46297</xdr:rowOff>
    </xdr:to>
    <xdr:pic>
      <xdr:nvPicPr>
        <xdr:cNvPr id="6" name="Picture 5">
          <a:extLst>
            <a:ext uri="{FF2B5EF4-FFF2-40B4-BE49-F238E27FC236}">
              <a16:creationId xmlns:a16="http://schemas.microsoft.com/office/drawing/2014/main" id="{80DD5AAE-C7EE-6382-0A4B-2BCB656DEF33}"/>
            </a:ext>
          </a:extLst>
        </xdr:cNvPr>
        <xdr:cNvPicPr>
          <a:picLocks noChangeAspect="1"/>
        </xdr:cNvPicPr>
      </xdr:nvPicPr>
      <xdr:blipFill>
        <a:blip xmlns:r="http://schemas.openxmlformats.org/officeDocument/2006/relationships" r:embed="rId5"/>
        <a:stretch>
          <a:fillRect/>
        </a:stretch>
      </xdr:blipFill>
      <xdr:spPr>
        <a:xfrm>
          <a:off x="310598" y="31919103"/>
          <a:ext cx="13009524" cy="7314286"/>
        </a:xfrm>
        <a:prstGeom prst="rect">
          <a:avLst/>
        </a:prstGeom>
      </xdr:spPr>
    </xdr:pic>
    <xdr:clientData/>
  </xdr:twoCellAnchor>
  <xdr:twoCellAnchor editAs="oneCell">
    <xdr:from>
      <xdr:col>1</xdr:col>
      <xdr:colOff>0</xdr:colOff>
      <xdr:row>203</xdr:row>
      <xdr:rowOff>0</xdr:rowOff>
    </xdr:from>
    <xdr:to>
      <xdr:col>19</xdr:col>
      <xdr:colOff>88655</xdr:colOff>
      <xdr:row>242</xdr:row>
      <xdr:rowOff>46297</xdr:rowOff>
    </xdr:to>
    <xdr:pic>
      <xdr:nvPicPr>
        <xdr:cNvPr id="7" name="Picture 6">
          <a:extLst>
            <a:ext uri="{FF2B5EF4-FFF2-40B4-BE49-F238E27FC236}">
              <a16:creationId xmlns:a16="http://schemas.microsoft.com/office/drawing/2014/main" id="{FB1AD3E0-0127-B99E-8C95-05C4C1E4BDFA}"/>
            </a:ext>
          </a:extLst>
        </xdr:cNvPr>
        <xdr:cNvPicPr>
          <a:picLocks noChangeAspect="1"/>
        </xdr:cNvPicPr>
      </xdr:nvPicPr>
      <xdr:blipFill>
        <a:blip xmlns:r="http://schemas.openxmlformats.org/officeDocument/2006/relationships" r:embed="rId6"/>
        <a:stretch>
          <a:fillRect/>
        </a:stretch>
      </xdr:blipFill>
      <xdr:spPr>
        <a:xfrm>
          <a:off x="310598" y="39373451"/>
          <a:ext cx="13009524" cy="7314286"/>
        </a:xfrm>
        <a:prstGeom prst="rect">
          <a:avLst/>
        </a:prstGeom>
      </xdr:spPr>
    </xdr:pic>
    <xdr:clientData/>
  </xdr:twoCellAnchor>
  <xdr:twoCellAnchor editAs="oneCell">
    <xdr:from>
      <xdr:col>1</xdr:col>
      <xdr:colOff>0</xdr:colOff>
      <xdr:row>244</xdr:row>
      <xdr:rowOff>0</xdr:rowOff>
    </xdr:from>
    <xdr:to>
      <xdr:col>19</xdr:col>
      <xdr:colOff>88655</xdr:colOff>
      <xdr:row>283</xdr:row>
      <xdr:rowOff>46297</xdr:rowOff>
    </xdr:to>
    <xdr:pic>
      <xdr:nvPicPr>
        <xdr:cNvPr id="8" name="Picture 7">
          <a:extLst>
            <a:ext uri="{FF2B5EF4-FFF2-40B4-BE49-F238E27FC236}">
              <a16:creationId xmlns:a16="http://schemas.microsoft.com/office/drawing/2014/main" id="{6BF5EE70-AEC1-54AC-3D5B-78B1E47CDDF4}"/>
            </a:ext>
          </a:extLst>
        </xdr:cNvPr>
        <xdr:cNvPicPr>
          <a:picLocks noChangeAspect="1"/>
        </xdr:cNvPicPr>
      </xdr:nvPicPr>
      <xdr:blipFill>
        <a:blip xmlns:r="http://schemas.openxmlformats.org/officeDocument/2006/relationships" r:embed="rId7"/>
        <a:stretch>
          <a:fillRect/>
        </a:stretch>
      </xdr:blipFill>
      <xdr:spPr>
        <a:xfrm>
          <a:off x="310598" y="47014158"/>
          <a:ext cx="13009524" cy="7314286"/>
        </a:xfrm>
        <a:prstGeom prst="rect">
          <a:avLst/>
        </a:prstGeom>
      </xdr:spPr>
    </xdr:pic>
    <xdr:clientData/>
  </xdr:twoCellAnchor>
  <xdr:twoCellAnchor editAs="oneCell">
    <xdr:from>
      <xdr:col>19</xdr:col>
      <xdr:colOff>0</xdr:colOff>
      <xdr:row>244</xdr:row>
      <xdr:rowOff>0</xdr:rowOff>
    </xdr:from>
    <xdr:to>
      <xdr:col>40</xdr:col>
      <xdr:colOff>181833</xdr:colOff>
      <xdr:row>283</xdr:row>
      <xdr:rowOff>46297</xdr:rowOff>
    </xdr:to>
    <xdr:pic>
      <xdr:nvPicPr>
        <xdr:cNvPr id="9" name="Picture 8">
          <a:extLst>
            <a:ext uri="{FF2B5EF4-FFF2-40B4-BE49-F238E27FC236}">
              <a16:creationId xmlns:a16="http://schemas.microsoft.com/office/drawing/2014/main" id="{2083D43E-4CE2-1DC0-702F-F47C15124EE9}"/>
            </a:ext>
          </a:extLst>
        </xdr:cNvPr>
        <xdr:cNvPicPr>
          <a:picLocks noChangeAspect="1"/>
        </xdr:cNvPicPr>
      </xdr:nvPicPr>
      <xdr:blipFill>
        <a:blip xmlns:r="http://schemas.openxmlformats.org/officeDocument/2006/relationships" r:embed="rId8"/>
        <a:stretch>
          <a:fillRect/>
        </a:stretch>
      </xdr:blipFill>
      <xdr:spPr>
        <a:xfrm>
          <a:off x="13231467" y="47014158"/>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89047</xdr:colOff>
      <xdr:row>1</xdr:row>
      <xdr:rowOff>83481</xdr:rowOff>
    </xdr:from>
    <xdr:to>
      <xdr:col>15</xdr:col>
      <xdr:colOff>474636</xdr:colOff>
      <xdr:row>18</xdr:row>
      <xdr:rowOff>33392</xdr:rowOff>
    </xdr:to>
    <xdr:pic>
      <xdr:nvPicPr>
        <xdr:cNvPr id="2" name="Picture 1">
          <a:extLst>
            <a:ext uri="{FF2B5EF4-FFF2-40B4-BE49-F238E27FC236}">
              <a16:creationId xmlns:a16="http://schemas.microsoft.com/office/drawing/2014/main" id="{B2E61B8B-4EC0-850E-C1BB-D3F4D60147F4}"/>
            </a:ext>
          </a:extLst>
        </xdr:cNvPr>
        <xdr:cNvPicPr>
          <a:picLocks noChangeAspect="1"/>
        </xdr:cNvPicPr>
      </xdr:nvPicPr>
      <xdr:blipFill>
        <a:blip xmlns:r="http://schemas.openxmlformats.org/officeDocument/2006/relationships" r:embed="rId1"/>
        <a:stretch>
          <a:fillRect/>
        </a:stretch>
      </xdr:blipFill>
      <xdr:spPr>
        <a:xfrm>
          <a:off x="5198111" y="267140"/>
          <a:ext cx="4158950" cy="3072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320387</xdr:colOff>
      <xdr:row>0</xdr:row>
      <xdr:rowOff>17318</xdr:rowOff>
    </xdr:from>
    <xdr:to>
      <xdr:col>18</xdr:col>
      <xdr:colOff>215601</xdr:colOff>
      <xdr:row>28</xdr:row>
      <xdr:rowOff>152506</xdr:rowOff>
    </xdr:to>
    <xdr:pic>
      <xdr:nvPicPr>
        <xdr:cNvPr id="2" name="Picture 1">
          <a:extLst>
            <a:ext uri="{FF2B5EF4-FFF2-40B4-BE49-F238E27FC236}">
              <a16:creationId xmlns:a16="http://schemas.microsoft.com/office/drawing/2014/main" id="{475B061C-118B-878A-4C18-422CEB57CE22}"/>
            </a:ext>
          </a:extLst>
        </xdr:cNvPr>
        <xdr:cNvPicPr>
          <a:picLocks noChangeAspect="1"/>
        </xdr:cNvPicPr>
      </xdr:nvPicPr>
      <xdr:blipFill>
        <a:blip xmlns:r="http://schemas.openxmlformats.org/officeDocument/2006/relationships" r:embed="rId1"/>
        <a:stretch>
          <a:fillRect/>
        </a:stretch>
      </xdr:blipFill>
      <xdr:spPr>
        <a:xfrm>
          <a:off x="5004955" y="17318"/>
          <a:ext cx="5116646" cy="54691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92" zoomScaleNormal="85" workbookViewId="0">
      <pane xSplit="2" ySplit="2" topLeftCell="C3" activePane="bottomRight" state="frozen"/>
      <selection pane="topRight" activeCell="C1" sqref="C1"/>
      <selection pane="bottomLeft" activeCell="A3" sqref="A3"/>
      <selection pane="bottomRight" activeCell="Q7" sqref="Q7"/>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2" t="s">
        <v>52</v>
      </c>
      <c r="C1" s="93"/>
      <c r="D1" s="93"/>
      <c r="E1" s="93"/>
      <c r="F1" s="93"/>
      <c r="G1" s="93"/>
      <c r="H1" s="93"/>
      <c r="I1" s="93"/>
      <c r="J1" s="93"/>
      <c r="K1" s="93"/>
      <c r="L1" s="93"/>
      <c r="M1" s="93"/>
      <c r="N1" s="93"/>
      <c r="O1" s="93"/>
      <c r="P1" s="93"/>
      <c r="Q1" s="93"/>
      <c r="R1" s="93"/>
      <c r="S1" s="27"/>
    </row>
    <row r="2" spans="2:19" ht="78" customHeight="1" thickBot="1" x14ac:dyDescent="0.3">
      <c r="B2" s="61" t="s">
        <v>3</v>
      </c>
      <c r="C2" s="62" t="s">
        <v>3</v>
      </c>
      <c r="D2" s="62" t="s">
        <v>60</v>
      </c>
      <c r="E2" s="62" t="s">
        <v>0</v>
      </c>
      <c r="F2" s="62" t="s">
        <v>54</v>
      </c>
      <c r="G2" s="62" t="s">
        <v>49</v>
      </c>
      <c r="H2" s="62" t="s">
        <v>50</v>
      </c>
      <c r="I2" s="62" t="s">
        <v>1</v>
      </c>
      <c r="J2" s="62" t="s">
        <v>43</v>
      </c>
      <c r="K2" s="62" t="s">
        <v>2</v>
      </c>
      <c r="L2" s="62" t="s">
        <v>124</v>
      </c>
      <c r="M2" s="62" t="s">
        <v>53</v>
      </c>
      <c r="N2" s="62" t="s">
        <v>58</v>
      </c>
      <c r="O2" s="62" t="s">
        <v>119</v>
      </c>
      <c r="P2" s="62" t="s">
        <v>118</v>
      </c>
      <c r="Q2" s="62" t="s">
        <v>117</v>
      </c>
      <c r="R2" s="62" t="s">
        <v>59</v>
      </c>
      <c r="S2" s="63" t="s">
        <v>116</v>
      </c>
    </row>
    <row r="3" spans="2:19" ht="42.75" customHeight="1" thickBot="1" x14ac:dyDescent="0.3">
      <c r="B3" s="67" t="s">
        <v>115</v>
      </c>
      <c r="C3" s="104" t="s">
        <v>150</v>
      </c>
      <c r="D3" s="105"/>
      <c r="E3" s="105"/>
      <c r="F3" s="105"/>
      <c r="G3" s="105"/>
      <c r="H3" s="105"/>
      <c r="I3" s="105"/>
      <c r="J3" s="105"/>
      <c r="K3" s="105"/>
      <c r="L3" s="105"/>
      <c r="M3" s="105"/>
      <c r="N3" s="105"/>
      <c r="O3" s="105"/>
      <c r="P3" s="105"/>
      <c r="Q3" s="105"/>
      <c r="R3" s="105"/>
      <c r="S3" s="106"/>
    </row>
    <row r="4" spans="2:19" x14ac:dyDescent="0.25">
      <c r="B4" s="33" t="s">
        <v>121</v>
      </c>
      <c r="C4" s="25"/>
      <c r="D4" s="25"/>
      <c r="E4" s="64">
        <f>Measurement!I37</f>
        <v>681.28</v>
      </c>
      <c r="F4" s="64">
        <f>Measurement!I38</f>
        <v>75.22</v>
      </c>
      <c r="G4" s="34">
        <f>Measurement!I39</f>
        <v>0</v>
      </c>
      <c r="H4" s="34"/>
      <c r="I4" s="64">
        <f>E4+F4</f>
        <v>756.5</v>
      </c>
      <c r="J4" s="34">
        <f>E4*1.2</f>
        <v>817.53599999999994</v>
      </c>
      <c r="K4" s="34">
        <f>I4*1.2</f>
        <v>907.8</v>
      </c>
      <c r="L4" s="34">
        <f>I4*1.5</f>
        <v>1134.75</v>
      </c>
      <c r="M4" s="65"/>
      <c r="N4" s="66"/>
      <c r="O4" s="66"/>
      <c r="P4" s="25"/>
      <c r="Q4" s="25"/>
      <c r="R4" s="25"/>
      <c r="S4" s="35"/>
    </row>
    <row r="5" spans="2:19" x14ac:dyDescent="0.25">
      <c r="B5" s="28" t="s">
        <v>122</v>
      </c>
      <c r="C5" s="16"/>
      <c r="D5" s="16"/>
      <c r="E5" s="20">
        <f>plan!J35</f>
        <v>565.27145999999993</v>
      </c>
      <c r="F5" s="20">
        <f>plan!J36</f>
        <v>84.389759999999995</v>
      </c>
      <c r="G5" s="20">
        <f>plan!J37</f>
        <v>0</v>
      </c>
      <c r="H5" s="20"/>
      <c r="I5" s="50">
        <f>E5+F5</f>
        <v>649.66121999999996</v>
      </c>
      <c r="J5" s="20">
        <f>E5*1.2</f>
        <v>678.32575199999985</v>
      </c>
      <c r="K5" s="20">
        <f>I5*1.2</f>
        <v>779.59346399999993</v>
      </c>
      <c r="L5" s="20">
        <f>I5*1.5</f>
        <v>974.49182999999994</v>
      </c>
      <c r="M5" s="18"/>
      <c r="N5" s="16"/>
      <c r="O5" s="16"/>
      <c r="P5" s="16">
        <v>14000</v>
      </c>
      <c r="Q5" s="16">
        <f>L5*P5</f>
        <v>13642885.619999999</v>
      </c>
      <c r="R5" s="16"/>
      <c r="S5" s="29"/>
    </row>
    <row r="6" spans="2:19" ht="17.45" customHeight="1" x14ac:dyDescent="0.25">
      <c r="B6" s="36" t="s">
        <v>123</v>
      </c>
      <c r="C6" s="17"/>
      <c r="D6" s="17"/>
      <c r="E6" s="50">
        <f>47.324*10.764</f>
        <v>509.39553599999994</v>
      </c>
      <c r="F6" s="20">
        <f>7.576*10.764</f>
        <v>81.548063999999997</v>
      </c>
      <c r="G6" s="20">
        <v>0</v>
      </c>
      <c r="H6" s="20">
        <v>0</v>
      </c>
      <c r="I6" s="50">
        <f t="shared" ref="I6:I7" si="0">E6+F6</f>
        <v>590.94359999999995</v>
      </c>
      <c r="J6" s="20">
        <f t="shared" ref="J6:J7" si="1">E6*1.2</f>
        <v>611.2746431999999</v>
      </c>
      <c r="K6" s="20">
        <f t="shared" ref="K6:K7" si="2">I6*1.2</f>
        <v>709.13231999999994</v>
      </c>
      <c r="L6" s="20">
        <f>I6*1.5</f>
        <v>886.41539999999986</v>
      </c>
      <c r="M6" s="18"/>
      <c r="N6" s="16"/>
      <c r="O6" s="16"/>
      <c r="P6" s="16"/>
      <c r="Q6" s="16"/>
      <c r="R6" s="16"/>
      <c r="S6" s="29"/>
    </row>
    <row r="7" spans="2:19" x14ac:dyDescent="0.25">
      <c r="B7" s="30" t="s">
        <v>120</v>
      </c>
      <c r="C7" s="16"/>
      <c r="D7" s="16"/>
      <c r="E7" s="20">
        <v>0</v>
      </c>
      <c r="F7" s="20">
        <v>0</v>
      </c>
      <c r="G7" s="20">
        <v>0</v>
      </c>
      <c r="H7" s="20">
        <v>0</v>
      </c>
      <c r="I7" s="50">
        <f t="shared" si="0"/>
        <v>0</v>
      </c>
      <c r="J7" s="20">
        <f t="shared" si="1"/>
        <v>0</v>
      </c>
      <c r="K7" s="20">
        <f t="shared" si="2"/>
        <v>0</v>
      </c>
      <c r="L7" s="20">
        <f t="shared" ref="L7" si="3">I7*1.45</f>
        <v>0</v>
      </c>
      <c r="M7" s="18"/>
      <c r="N7" s="16"/>
      <c r="O7" s="16"/>
      <c r="P7" s="16"/>
      <c r="Q7" s="16"/>
      <c r="R7" s="16"/>
      <c r="S7" s="29"/>
    </row>
    <row r="8" spans="2:19" ht="15.75" thickBot="1" x14ac:dyDescent="0.3">
      <c r="B8" s="68"/>
      <c r="C8" s="49"/>
      <c r="D8" s="49"/>
      <c r="E8" s="69"/>
      <c r="F8" s="69"/>
      <c r="G8" s="69"/>
      <c r="H8" s="69"/>
      <c r="I8" s="69">
        <f>I4-I5</f>
        <v>106.83878000000004</v>
      </c>
      <c r="J8" s="69">
        <f t="shared" ref="J8:L8" si="4">J4-J5</f>
        <v>139.21024800000009</v>
      </c>
      <c r="K8" s="69">
        <f t="shared" si="4"/>
        <v>128.20653600000003</v>
      </c>
      <c r="L8" s="69">
        <f t="shared" si="4"/>
        <v>160.25817000000006</v>
      </c>
      <c r="M8" s="22"/>
      <c r="N8" s="22"/>
      <c r="O8" s="22"/>
      <c r="P8" s="22"/>
      <c r="Q8" s="22"/>
      <c r="R8" s="22"/>
      <c r="S8" s="37"/>
    </row>
    <row r="9" spans="2:19" ht="15.75" thickBot="1" x14ac:dyDescent="0.3">
      <c r="B9" s="107" t="s">
        <v>4</v>
      </c>
      <c r="C9" s="108"/>
      <c r="D9" s="108"/>
      <c r="E9" s="108"/>
      <c r="F9" s="108"/>
      <c r="G9" s="108"/>
      <c r="H9" s="108"/>
      <c r="I9" s="108"/>
      <c r="J9" s="108"/>
      <c r="K9" s="108"/>
      <c r="L9" s="108"/>
      <c r="M9" s="108"/>
      <c r="N9" s="108"/>
      <c r="O9" s="108"/>
      <c r="P9" s="108"/>
      <c r="Q9" s="108"/>
      <c r="R9" s="108"/>
      <c r="S9" s="109"/>
    </row>
    <row r="10" spans="2:19" ht="15.75" thickBot="1" x14ac:dyDescent="0.3">
      <c r="B10" s="26" t="s">
        <v>5</v>
      </c>
      <c r="C10" s="23" t="s">
        <v>151</v>
      </c>
      <c r="D10" s="23"/>
      <c r="E10" s="23">
        <v>755</v>
      </c>
      <c r="F10" s="23"/>
      <c r="G10" s="23"/>
      <c r="H10" s="23"/>
      <c r="I10" s="24"/>
      <c r="J10" s="23"/>
      <c r="K10" s="24"/>
      <c r="L10" s="24">
        <v>1250</v>
      </c>
      <c r="M10" s="23"/>
      <c r="N10" s="24">
        <f t="shared" ref="N10:N15" si="5">Q10/E10</f>
        <v>24238.41059602649</v>
      </c>
      <c r="O10" s="24"/>
      <c r="P10" s="24">
        <f t="shared" ref="P10:P15" si="6">Q10/L10</f>
        <v>14640</v>
      </c>
      <c r="Q10" s="23">
        <v>18300000</v>
      </c>
      <c r="R10" s="23"/>
      <c r="S10" s="27"/>
    </row>
    <row r="11" spans="2:19" ht="15.75" thickBot="1" x14ac:dyDescent="0.3">
      <c r="B11" s="26" t="s">
        <v>129</v>
      </c>
      <c r="C11" s="23" t="s">
        <v>151</v>
      </c>
      <c r="D11" s="16"/>
      <c r="E11" s="16">
        <v>755</v>
      </c>
      <c r="F11" s="16"/>
      <c r="G11" s="16"/>
      <c r="H11" s="16"/>
      <c r="I11" s="20"/>
      <c r="J11" s="16"/>
      <c r="K11" s="20">
        <v>1185</v>
      </c>
      <c r="L11" s="20">
        <v>1276</v>
      </c>
      <c r="M11" s="16"/>
      <c r="N11" s="24">
        <f t="shared" si="5"/>
        <v>23178.807947019868</v>
      </c>
      <c r="O11" s="20"/>
      <c r="P11" s="24">
        <f t="shared" si="6"/>
        <v>13714.733542319749</v>
      </c>
      <c r="Q11" s="16">
        <v>17500000</v>
      </c>
      <c r="R11" s="16"/>
      <c r="S11" s="29"/>
    </row>
    <row r="12" spans="2:19" ht="15.75" thickBot="1" x14ac:dyDescent="0.3">
      <c r="B12" s="26" t="s">
        <v>130</v>
      </c>
      <c r="C12" s="23" t="s">
        <v>151</v>
      </c>
      <c r="D12" s="16"/>
      <c r="E12" s="16">
        <v>755</v>
      </c>
      <c r="F12" s="16"/>
      <c r="G12" s="16"/>
      <c r="H12" s="16"/>
      <c r="I12" s="20"/>
      <c r="J12" s="16"/>
      <c r="K12" s="20"/>
      <c r="L12" s="20">
        <f>E12*1.5</f>
        <v>1132.5</v>
      </c>
      <c r="M12" s="16"/>
      <c r="N12" s="24">
        <f t="shared" si="5"/>
        <v>21854.304635761589</v>
      </c>
      <c r="O12" s="20"/>
      <c r="P12" s="24">
        <f t="shared" si="6"/>
        <v>14569.53642384106</v>
      </c>
      <c r="Q12" s="16">
        <v>16500000</v>
      </c>
      <c r="R12" s="16"/>
      <c r="S12" s="29"/>
    </row>
    <row r="13" spans="2:19" ht="15.75" thickBot="1" x14ac:dyDescent="0.3">
      <c r="B13" s="26" t="s">
        <v>131</v>
      </c>
      <c r="C13" s="23" t="s">
        <v>151</v>
      </c>
      <c r="D13" s="16"/>
      <c r="E13" s="16">
        <v>755</v>
      </c>
      <c r="F13" s="16"/>
      <c r="G13" s="16"/>
      <c r="H13" s="16"/>
      <c r="I13" s="20"/>
      <c r="J13" s="16"/>
      <c r="K13" s="20"/>
      <c r="L13" s="20">
        <f>E13*1.5</f>
        <v>1132.5</v>
      </c>
      <c r="M13" s="16"/>
      <c r="N13" s="24">
        <f t="shared" si="5"/>
        <v>22781.456953642384</v>
      </c>
      <c r="O13" s="20"/>
      <c r="P13" s="24">
        <f t="shared" si="6"/>
        <v>15187.637969094923</v>
      </c>
      <c r="Q13" s="16">
        <v>17200000</v>
      </c>
      <c r="R13" s="16"/>
      <c r="S13" s="29"/>
    </row>
    <row r="14" spans="2:19" ht="15.75" thickBot="1" x14ac:dyDescent="0.3">
      <c r="B14" s="26" t="s">
        <v>132</v>
      </c>
      <c r="C14" s="23" t="s">
        <v>151</v>
      </c>
      <c r="D14" s="16"/>
      <c r="E14" s="16">
        <v>610</v>
      </c>
      <c r="F14" s="16"/>
      <c r="G14" s="16"/>
      <c r="H14" s="16"/>
      <c r="I14" s="20"/>
      <c r="J14" s="16"/>
      <c r="K14" s="20"/>
      <c r="L14" s="20">
        <f>E14*1.5</f>
        <v>915</v>
      </c>
      <c r="M14" s="16"/>
      <c r="N14" s="20">
        <f t="shared" si="5"/>
        <v>25409.836065573771</v>
      </c>
      <c r="O14" s="20"/>
      <c r="P14" s="20">
        <f t="shared" si="6"/>
        <v>16939.890710382515</v>
      </c>
      <c r="Q14" s="16">
        <v>15500000</v>
      </c>
      <c r="R14" s="16"/>
      <c r="S14" s="29"/>
    </row>
    <row r="15" spans="2:19" ht="15.75" thickBot="1" x14ac:dyDescent="0.3">
      <c r="B15" s="26" t="s">
        <v>133</v>
      </c>
      <c r="C15" s="23" t="s">
        <v>151</v>
      </c>
      <c r="D15" s="16"/>
      <c r="E15" s="16">
        <v>700</v>
      </c>
      <c r="F15" s="16"/>
      <c r="G15" s="16"/>
      <c r="H15" s="16"/>
      <c r="I15" s="20"/>
      <c r="J15" s="16"/>
      <c r="K15" s="20"/>
      <c r="L15" s="20">
        <v>1160</v>
      </c>
      <c r="M15" s="16"/>
      <c r="N15" s="20">
        <f t="shared" si="5"/>
        <v>20000</v>
      </c>
      <c r="O15" s="20"/>
      <c r="P15" s="20">
        <f t="shared" si="6"/>
        <v>12068.965517241379</v>
      </c>
      <c r="Q15" s="16">
        <v>14000000</v>
      </c>
      <c r="R15" s="16"/>
      <c r="S15" s="29"/>
    </row>
    <row r="16" spans="2:19" ht="15.75" thickBot="1" x14ac:dyDescent="0.3">
      <c r="B16" s="26" t="s">
        <v>134</v>
      </c>
      <c r="C16" s="23"/>
      <c r="D16" s="16"/>
      <c r="E16" s="16"/>
      <c r="F16" s="16"/>
      <c r="G16" s="16"/>
      <c r="H16" s="16"/>
      <c r="I16" s="20"/>
      <c r="J16" s="16"/>
      <c r="K16" s="20"/>
      <c r="L16" s="16"/>
      <c r="M16" s="16"/>
      <c r="N16" s="20"/>
      <c r="O16" s="20"/>
      <c r="P16" s="20"/>
      <c r="Q16" s="16"/>
      <c r="R16" s="16"/>
      <c r="S16" s="29"/>
    </row>
    <row r="17" spans="2:19" ht="15.75" thickBot="1" x14ac:dyDescent="0.3">
      <c r="B17" s="26" t="s">
        <v>135</v>
      </c>
      <c r="C17" s="16"/>
      <c r="D17" s="16"/>
      <c r="E17" s="16"/>
      <c r="F17" s="16"/>
      <c r="G17" s="16"/>
      <c r="H17" s="16"/>
      <c r="I17" s="20"/>
      <c r="J17" s="16"/>
      <c r="K17" s="20"/>
      <c r="L17" s="16"/>
      <c r="M17" s="16"/>
      <c r="N17" s="20"/>
      <c r="O17" s="20"/>
      <c r="P17" s="20"/>
      <c r="Q17" s="16"/>
      <c r="R17" s="16"/>
      <c r="S17" s="29"/>
    </row>
    <row r="18" spans="2:19" thickBot="1" x14ac:dyDescent="0.3">
      <c r="B18" s="26" t="s">
        <v>136</v>
      </c>
      <c r="C18" s="16"/>
      <c r="D18" s="16"/>
      <c r="E18" s="16"/>
      <c r="F18" s="16"/>
      <c r="G18" s="16"/>
      <c r="H18" s="16"/>
      <c r="I18" s="20"/>
      <c r="J18" s="16"/>
      <c r="K18" s="20"/>
      <c r="L18" s="16"/>
      <c r="M18" s="16"/>
      <c r="N18" s="20"/>
      <c r="O18" s="20"/>
      <c r="P18" s="20"/>
      <c r="Q18" s="16"/>
      <c r="R18" s="16"/>
      <c r="S18" s="29"/>
    </row>
    <row r="19" spans="2:19" thickBot="1" x14ac:dyDescent="0.3">
      <c r="B19" s="26" t="s">
        <v>137</v>
      </c>
      <c r="C19" s="31"/>
      <c r="D19" s="31"/>
      <c r="E19" s="31"/>
      <c r="F19" s="31"/>
      <c r="G19" s="31"/>
      <c r="H19" s="31"/>
      <c r="I19" s="70"/>
      <c r="J19" s="31"/>
      <c r="K19" s="70"/>
      <c r="L19" s="31"/>
      <c r="M19" s="31"/>
      <c r="N19" s="70"/>
      <c r="O19" s="70"/>
      <c r="P19" s="70"/>
      <c r="Q19" s="31"/>
      <c r="R19" s="31"/>
      <c r="S19" s="32"/>
    </row>
    <row r="20" spans="2:19" thickBot="1" x14ac:dyDescent="0.3">
      <c r="B20" s="46" t="s">
        <v>55</v>
      </c>
      <c r="C20" s="47"/>
      <c r="D20" s="47"/>
      <c r="E20" s="47"/>
      <c r="F20" s="47"/>
      <c r="G20" s="47"/>
      <c r="H20" s="47"/>
      <c r="I20" s="47"/>
      <c r="J20" s="47"/>
      <c r="K20" s="47"/>
      <c r="L20" s="47"/>
      <c r="M20" s="47"/>
      <c r="N20" s="53">
        <f>AVERAGE(N10:N19)</f>
        <v>22910.469366337351</v>
      </c>
      <c r="O20" s="53"/>
      <c r="P20" s="53">
        <f>AVERAGE(P10:P19)</f>
        <v>14520.127360479937</v>
      </c>
      <c r="Q20" s="47"/>
      <c r="R20" s="71"/>
      <c r="S20" s="48"/>
    </row>
    <row r="21" spans="2:19" thickBot="1" x14ac:dyDescent="0.3">
      <c r="B21" s="113"/>
      <c r="C21" s="114"/>
      <c r="D21" s="114"/>
      <c r="E21" s="114"/>
      <c r="F21" s="114"/>
      <c r="G21" s="114"/>
      <c r="H21" s="114"/>
      <c r="I21" s="114"/>
      <c r="J21" s="114"/>
      <c r="K21" s="114"/>
      <c r="L21" s="114"/>
      <c r="M21" s="114"/>
      <c r="N21" s="114"/>
      <c r="O21" s="114"/>
      <c r="P21" s="114"/>
      <c r="Q21" s="114"/>
      <c r="R21" s="114"/>
      <c r="S21" s="115"/>
    </row>
    <row r="22" spans="2:19" ht="29.25" thickBot="1" x14ac:dyDescent="0.3">
      <c r="B22" s="72"/>
      <c r="C22" s="47"/>
      <c r="D22" s="47"/>
      <c r="E22" s="47"/>
      <c r="F22" s="47"/>
      <c r="G22" s="47"/>
      <c r="H22" s="47"/>
      <c r="I22" s="47"/>
      <c r="J22" s="47"/>
      <c r="K22" s="47"/>
      <c r="L22" s="47"/>
      <c r="M22" s="47"/>
      <c r="N22" s="47"/>
      <c r="O22" s="73" t="s">
        <v>125</v>
      </c>
      <c r="P22" s="73" t="s">
        <v>125</v>
      </c>
      <c r="Q22" s="74" t="s">
        <v>126</v>
      </c>
      <c r="R22" s="75" t="s">
        <v>127</v>
      </c>
      <c r="S22" s="76" t="s">
        <v>128</v>
      </c>
    </row>
    <row r="23" spans="2:19" x14ac:dyDescent="0.25">
      <c r="B23" s="116" t="s">
        <v>6</v>
      </c>
      <c r="C23" s="117"/>
      <c r="D23" s="117"/>
      <c r="E23" s="117"/>
      <c r="F23" s="117"/>
      <c r="G23" s="117"/>
      <c r="H23" s="117"/>
      <c r="I23" s="117"/>
      <c r="J23" s="117"/>
      <c r="K23" s="117"/>
      <c r="L23" s="117"/>
      <c r="M23" s="117"/>
      <c r="N23" s="118"/>
      <c r="O23" s="51">
        <v>650</v>
      </c>
      <c r="P23" s="91">
        <v>21000</v>
      </c>
      <c r="Q23" s="91">
        <f>P23*O23</f>
        <v>13650000</v>
      </c>
      <c r="R23" s="20"/>
      <c r="S23" s="16"/>
    </row>
    <row r="24" spans="2:19" ht="14.25" x14ac:dyDescent="0.25">
      <c r="B24" s="119" t="s">
        <v>65</v>
      </c>
      <c r="C24" s="120"/>
      <c r="D24" s="120"/>
      <c r="E24" s="120"/>
      <c r="F24" s="120"/>
      <c r="G24" s="120"/>
      <c r="H24" s="120"/>
      <c r="I24" s="120"/>
      <c r="J24" s="120"/>
      <c r="K24" s="120"/>
      <c r="L24" s="120"/>
      <c r="M24" s="120"/>
      <c r="N24" s="121"/>
      <c r="O24" s="16">
        <v>0</v>
      </c>
      <c r="P24" s="19">
        <v>0</v>
      </c>
      <c r="Q24" s="19">
        <f>P24*O24</f>
        <v>0</v>
      </c>
      <c r="R24" s="19"/>
      <c r="S24" s="16"/>
    </row>
    <row r="25" spans="2:19" ht="14.25" x14ac:dyDescent="0.25">
      <c r="B25" s="119" t="s">
        <v>66</v>
      </c>
      <c r="C25" s="120"/>
      <c r="D25" s="120"/>
      <c r="E25" s="120"/>
      <c r="F25" s="120"/>
      <c r="G25" s="120"/>
      <c r="H25" s="120"/>
      <c r="I25" s="120"/>
      <c r="J25" s="120"/>
      <c r="K25" s="120"/>
      <c r="L25" s="120"/>
      <c r="M25" s="120"/>
      <c r="N25" s="121"/>
      <c r="O25" s="16"/>
      <c r="P25" s="19"/>
      <c r="Q25" s="59">
        <f>Q23+Q24</f>
        <v>13650000</v>
      </c>
      <c r="R25" s="19">
        <f>Q25*0.9</f>
        <v>12285000</v>
      </c>
      <c r="S25" s="16">
        <f>Q25*0.8</f>
        <v>10920000</v>
      </c>
    </row>
    <row r="26" spans="2:19" x14ac:dyDescent="0.25">
      <c r="B26" s="122" t="s">
        <v>71</v>
      </c>
      <c r="C26" s="123"/>
      <c r="D26" s="123"/>
      <c r="E26" s="123"/>
      <c r="F26" s="123"/>
      <c r="G26" s="123"/>
      <c r="H26" s="123"/>
      <c r="I26" s="123"/>
      <c r="J26" s="123"/>
      <c r="K26" s="123"/>
      <c r="L26" s="123"/>
      <c r="M26" s="123"/>
      <c r="N26" s="124"/>
      <c r="O26" s="140">
        <v>650</v>
      </c>
      <c r="P26" s="140">
        <v>22500</v>
      </c>
      <c r="Q26" s="140">
        <f>O26*P26</f>
        <v>14625000</v>
      </c>
      <c r="R26" s="19"/>
      <c r="S26" s="16"/>
    </row>
    <row r="27" spans="2:19" ht="15.75" thickBot="1" x14ac:dyDescent="0.3">
      <c r="B27" s="125" t="s">
        <v>72</v>
      </c>
      <c r="C27" s="126"/>
      <c r="D27" s="126"/>
      <c r="E27" s="126"/>
      <c r="F27" s="126"/>
      <c r="G27" s="126"/>
      <c r="H27" s="126"/>
      <c r="I27" s="126"/>
      <c r="J27" s="126"/>
      <c r="K27" s="126"/>
      <c r="L27" s="126"/>
      <c r="M27" s="126"/>
      <c r="N27" s="127"/>
      <c r="O27" s="54"/>
      <c r="P27" s="54"/>
      <c r="Q27" s="54"/>
      <c r="R27" s="54"/>
      <c r="S27" s="32"/>
    </row>
    <row r="28" spans="2:19" ht="45" customHeight="1" thickBot="1" x14ac:dyDescent="0.35">
      <c r="B28" s="60" t="s">
        <v>114</v>
      </c>
      <c r="C28" s="110"/>
      <c r="D28" s="111"/>
      <c r="E28" s="111"/>
      <c r="F28" s="111"/>
      <c r="G28" s="111"/>
      <c r="H28" s="111"/>
      <c r="I28" s="111"/>
      <c r="J28" s="111"/>
      <c r="K28" s="111"/>
      <c r="L28" s="111"/>
      <c r="M28" s="111"/>
      <c r="N28" s="111"/>
      <c r="O28" s="111"/>
      <c r="P28" s="111"/>
      <c r="Q28" s="111"/>
      <c r="R28" s="111"/>
      <c r="S28" s="112"/>
    </row>
    <row r="29" spans="2:19" ht="45" customHeight="1" x14ac:dyDescent="0.25">
      <c r="B29" s="130" t="s">
        <v>113</v>
      </c>
      <c r="C29" s="131"/>
      <c r="D29" s="55"/>
      <c r="E29" s="132" t="s">
        <v>108</v>
      </c>
      <c r="F29" s="132"/>
      <c r="G29" s="132"/>
      <c r="H29" s="132"/>
      <c r="I29" s="132"/>
      <c r="J29" s="132"/>
      <c r="K29" s="55"/>
      <c r="L29" s="55"/>
      <c r="M29" s="55"/>
      <c r="N29" s="55"/>
      <c r="O29" s="55"/>
      <c r="P29" s="55"/>
      <c r="Q29" s="55"/>
      <c r="R29" s="55"/>
    </row>
    <row r="30" spans="2:19" x14ac:dyDescent="0.25">
      <c r="B30" s="57" t="s">
        <v>110</v>
      </c>
      <c r="C30" s="80">
        <f>K6</f>
        <v>709.13231999999994</v>
      </c>
      <c r="D30" s="55"/>
      <c r="E30" s="129" t="s">
        <v>110</v>
      </c>
      <c r="F30" s="129"/>
      <c r="G30" s="129"/>
      <c r="H30" s="133">
        <f>K6</f>
        <v>709.13231999999994</v>
      </c>
      <c r="I30" s="128"/>
      <c r="J30" s="128"/>
      <c r="K30" s="55"/>
      <c r="L30" s="55"/>
      <c r="M30" s="55"/>
      <c r="N30" s="55"/>
      <c r="O30" s="55"/>
      <c r="P30" s="55"/>
      <c r="Q30" s="55"/>
      <c r="R30" s="55"/>
    </row>
    <row r="31" spans="2:19" x14ac:dyDescent="0.25">
      <c r="B31" s="57" t="s">
        <v>109</v>
      </c>
      <c r="C31" s="58">
        <f>78600/10.764</f>
        <v>7302.1181716833898</v>
      </c>
      <c r="D31" s="55"/>
      <c r="E31" s="129" t="s">
        <v>112</v>
      </c>
      <c r="F31" s="129"/>
      <c r="G31" s="129"/>
      <c r="H31" s="128"/>
      <c r="I31" s="128"/>
      <c r="J31" s="128"/>
      <c r="K31" s="55"/>
      <c r="L31" s="55"/>
      <c r="M31" s="55"/>
      <c r="N31" s="55"/>
      <c r="O31" s="55"/>
      <c r="P31" s="55"/>
      <c r="Q31" s="55"/>
      <c r="R31" s="55"/>
    </row>
    <row r="32" spans="2:19" x14ac:dyDescent="0.25">
      <c r="B32" s="57" t="s">
        <v>107</v>
      </c>
      <c r="C32" s="58">
        <f>C30*C31</f>
        <v>5178168</v>
      </c>
      <c r="D32" s="55"/>
      <c r="E32" s="129" t="s">
        <v>111</v>
      </c>
      <c r="F32" s="129"/>
      <c r="G32" s="129"/>
      <c r="H32" s="128">
        <f>H30*H31</f>
        <v>0</v>
      </c>
      <c r="I32" s="128"/>
      <c r="J32" s="128"/>
      <c r="K32" s="55"/>
      <c r="L32" s="55"/>
      <c r="M32" s="55"/>
      <c r="N32" s="55"/>
      <c r="O32" s="55"/>
      <c r="P32" s="55"/>
      <c r="Q32" s="55"/>
      <c r="R32" s="55"/>
    </row>
    <row r="33" spans="2:16" ht="18.75" x14ac:dyDescent="0.3">
      <c r="B33" s="56" t="s">
        <v>61</v>
      </c>
      <c r="C33" s="98" t="s">
        <v>62</v>
      </c>
      <c r="D33" s="98"/>
      <c r="E33" s="98"/>
      <c r="F33" s="98"/>
      <c r="G33" s="98" t="s">
        <v>63</v>
      </c>
      <c r="H33" s="99"/>
      <c r="I33" s="99"/>
      <c r="J33" s="98" t="s">
        <v>64</v>
      </c>
      <c r="K33" s="99"/>
      <c r="L33" s="99"/>
      <c r="M33" s="99"/>
      <c r="N33" s="99"/>
      <c r="O33" s="99"/>
      <c r="P33" s="99"/>
    </row>
    <row r="34" spans="2:16" x14ac:dyDescent="0.25">
      <c r="B34" s="19" t="s">
        <v>68</v>
      </c>
      <c r="C34" s="101" t="s">
        <v>106</v>
      </c>
      <c r="D34" s="102"/>
      <c r="E34" s="102"/>
      <c r="F34" s="102"/>
      <c r="G34" s="102"/>
      <c r="H34" s="102"/>
      <c r="I34" s="102"/>
      <c r="J34" s="102"/>
      <c r="K34" s="102"/>
      <c r="L34" s="102"/>
      <c r="M34" s="102"/>
      <c r="N34" s="102"/>
      <c r="O34" s="102"/>
      <c r="P34" s="102"/>
    </row>
    <row r="35" spans="2:16" x14ac:dyDescent="0.25">
      <c r="B35" s="16" t="s">
        <v>69</v>
      </c>
      <c r="C35" s="102"/>
      <c r="D35" s="102"/>
      <c r="E35" s="102"/>
      <c r="F35" s="102"/>
      <c r="G35" s="102"/>
      <c r="H35" s="102"/>
      <c r="I35" s="102"/>
      <c r="J35" s="102"/>
      <c r="K35" s="102"/>
      <c r="L35" s="102"/>
      <c r="M35" s="102"/>
      <c r="N35" s="102"/>
      <c r="O35" s="102"/>
      <c r="P35" s="102"/>
    </row>
    <row r="36" spans="2:16" x14ac:dyDescent="0.25">
      <c r="B36" s="16" t="s">
        <v>70</v>
      </c>
      <c r="C36" s="102"/>
      <c r="D36" s="102"/>
      <c r="E36" s="102"/>
      <c r="F36" s="102"/>
      <c r="G36" s="102"/>
      <c r="H36" s="102"/>
      <c r="I36" s="102"/>
      <c r="J36" s="102"/>
      <c r="K36" s="102"/>
      <c r="L36" s="102"/>
      <c r="M36" s="102"/>
      <c r="N36" s="102"/>
      <c r="O36" s="102"/>
      <c r="P36" s="102"/>
    </row>
    <row r="37" spans="2:16" x14ac:dyDescent="0.25">
      <c r="B37" s="16"/>
      <c r="C37" s="102"/>
      <c r="D37" s="102"/>
      <c r="E37" s="102"/>
      <c r="F37" s="102"/>
      <c r="G37" s="103"/>
      <c r="H37" s="103"/>
      <c r="I37" s="103"/>
      <c r="J37" s="102"/>
      <c r="K37" s="102"/>
      <c r="L37" s="102"/>
      <c r="M37" s="102"/>
      <c r="N37" s="102"/>
      <c r="O37" s="102"/>
      <c r="P37" s="102"/>
    </row>
    <row r="38" spans="2:16" x14ac:dyDescent="0.25">
      <c r="C38" s="100"/>
      <c r="D38" s="100"/>
      <c r="E38" s="100"/>
      <c r="F38" s="100"/>
      <c r="G38" s="38"/>
      <c r="H38" s="38"/>
      <c r="I38" s="38"/>
    </row>
    <row r="39" spans="2:16" x14ac:dyDescent="0.25">
      <c r="C39" s="100"/>
      <c r="D39" s="100"/>
      <c r="E39" s="100"/>
      <c r="F39" s="40"/>
      <c r="G39" s="41"/>
      <c r="H39" s="42"/>
      <c r="I39" s="43"/>
    </row>
    <row r="40" spans="2:16" hidden="1" x14ac:dyDescent="0.25">
      <c r="E40" s="39"/>
      <c r="F40" s="44"/>
      <c r="G40" s="41"/>
      <c r="H40" s="44"/>
      <c r="I40" s="45"/>
    </row>
    <row r="41" spans="2:16" hidden="1" x14ac:dyDescent="0.25">
      <c r="E41" s="39"/>
      <c r="F41" s="44"/>
      <c r="G41" s="41"/>
      <c r="H41" s="41"/>
      <c r="I41" s="45"/>
    </row>
    <row r="42" spans="2:16" ht="135" hidden="1" customHeight="1" x14ac:dyDescent="0.25">
      <c r="E42" s="94"/>
      <c r="F42" s="95"/>
      <c r="G42" s="96"/>
      <c r="H42" s="96"/>
      <c r="I42" s="97"/>
    </row>
    <row r="43" spans="2:16" hidden="1" x14ac:dyDescent="0.25">
      <c r="E43" s="94"/>
      <c r="F43" s="95"/>
      <c r="G43" s="96"/>
      <c r="H43" s="96"/>
      <c r="I43" s="97"/>
    </row>
    <row r="44" spans="2:16" x14ac:dyDescent="0.25">
      <c r="E44" s="21"/>
    </row>
    <row r="45" spans="2:16" x14ac:dyDescent="0.25">
      <c r="E45" s="21"/>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zoomScale="118" workbookViewId="0">
      <selection activeCell="E26" sqref="E26"/>
    </sheetView>
  </sheetViews>
  <sheetFormatPr defaultColWidth="9.140625"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4" t="s">
        <v>15</v>
      </c>
      <c r="B2" s="134" t="s">
        <v>7</v>
      </c>
      <c r="C2" s="134" t="s">
        <v>8</v>
      </c>
      <c r="D2" s="134"/>
      <c r="E2" s="134" t="s">
        <v>11</v>
      </c>
      <c r="F2" s="134"/>
      <c r="G2" s="134" t="s">
        <v>13</v>
      </c>
      <c r="H2" s="134" t="s">
        <v>12</v>
      </c>
      <c r="I2" s="134" t="s">
        <v>14</v>
      </c>
    </row>
    <row r="3" spans="1:9" x14ac:dyDescent="0.25">
      <c r="A3" s="134"/>
      <c r="B3" s="134"/>
      <c r="C3" s="2" t="s">
        <v>9</v>
      </c>
      <c r="D3" s="2" t="s">
        <v>10</v>
      </c>
      <c r="E3" s="2" t="s">
        <v>9</v>
      </c>
      <c r="F3" s="2" t="s">
        <v>10</v>
      </c>
      <c r="G3" s="134"/>
      <c r="H3" s="134"/>
      <c r="I3" s="134"/>
    </row>
    <row r="4" spans="1:9" x14ac:dyDescent="0.25">
      <c r="A4" s="3">
        <v>1</v>
      </c>
      <c r="B4" s="3" t="s">
        <v>16</v>
      </c>
      <c r="C4" s="3">
        <v>19.399999999999999</v>
      </c>
      <c r="D4" s="3"/>
      <c r="E4" s="3">
        <v>9.1</v>
      </c>
      <c r="F4" s="3"/>
      <c r="G4" s="4">
        <f>(E4+F4/10)</f>
        <v>9.1</v>
      </c>
      <c r="H4" s="4">
        <f>(C4+D4/10)</f>
        <v>19.399999999999999</v>
      </c>
      <c r="I4" s="4">
        <f>G4*H4</f>
        <v>176.54</v>
      </c>
    </row>
    <row r="5" spans="1:9" x14ac:dyDescent="0.25">
      <c r="A5" s="3"/>
      <c r="B5" s="3" t="s">
        <v>44</v>
      </c>
      <c r="C5" s="3">
        <v>11.4</v>
      </c>
      <c r="D5" s="3"/>
      <c r="E5" s="3">
        <v>7.6</v>
      </c>
      <c r="F5" s="3"/>
      <c r="G5" s="4">
        <f t="shared" ref="G5:G34" si="0">(E5+F5/10)</f>
        <v>7.6</v>
      </c>
      <c r="H5" s="4">
        <f t="shared" ref="H5:H34" si="1">(C5+D5/10)</f>
        <v>11.4</v>
      </c>
      <c r="I5" s="4">
        <f>G5*H5</f>
        <v>86.64</v>
      </c>
    </row>
    <row r="6" spans="1:9" x14ac:dyDescent="0.25">
      <c r="A6" s="3">
        <v>2</v>
      </c>
      <c r="B6" s="3" t="s">
        <v>17</v>
      </c>
      <c r="C6" s="3">
        <v>11.4</v>
      </c>
      <c r="D6" s="3"/>
      <c r="E6" s="3">
        <v>7.4</v>
      </c>
      <c r="F6" s="3"/>
      <c r="G6" s="4">
        <f t="shared" si="0"/>
        <v>7.4</v>
      </c>
      <c r="H6" s="4">
        <f t="shared" si="1"/>
        <v>11.4</v>
      </c>
      <c r="I6" s="4">
        <f t="shared" ref="I6:I34" si="2">G6*H6</f>
        <v>84.360000000000014</v>
      </c>
    </row>
    <row r="7" spans="1:9" x14ac:dyDescent="0.25">
      <c r="A7" s="3">
        <v>3</v>
      </c>
      <c r="B7" s="3" t="s">
        <v>18</v>
      </c>
      <c r="C7" s="3">
        <v>6.8</v>
      </c>
      <c r="D7" s="3"/>
      <c r="E7" s="3">
        <v>3.8</v>
      </c>
      <c r="F7" s="3"/>
      <c r="G7" s="4">
        <f t="shared" si="0"/>
        <v>3.8</v>
      </c>
      <c r="H7" s="4">
        <f t="shared" si="1"/>
        <v>6.8</v>
      </c>
      <c r="I7" s="4">
        <f t="shared" si="2"/>
        <v>25.84</v>
      </c>
    </row>
    <row r="8" spans="1:9" x14ac:dyDescent="0.25">
      <c r="A8" s="3"/>
      <c r="B8" s="3" t="s">
        <v>19</v>
      </c>
      <c r="C8" s="3">
        <v>7.8</v>
      </c>
      <c r="D8" s="3"/>
      <c r="E8" s="3">
        <v>3.9</v>
      </c>
      <c r="F8" s="3"/>
      <c r="G8" s="4">
        <f t="shared" si="0"/>
        <v>3.9</v>
      </c>
      <c r="H8" s="4">
        <f t="shared" si="1"/>
        <v>7.8</v>
      </c>
      <c r="I8" s="4">
        <f t="shared" si="2"/>
        <v>30.419999999999998</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12.6</v>
      </c>
      <c r="D11" s="3"/>
      <c r="E11" s="3">
        <v>10.1</v>
      </c>
      <c r="F11" s="3"/>
      <c r="G11" s="4">
        <f t="shared" si="0"/>
        <v>10.1</v>
      </c>
      <c r="H11" s="4">
        <f t="shared" si="1"/>
        <v>12.6</v>
      </c>
      <c r="I11" s="4">
        <f t="shared" si="2"/>
        <v>127.25999999999999</v>
      </c>
    </row>
    <row r="12" spans="1:9" x14ac:dyDescent="0.25">
      <c r="A12" s="3"/>
      <c r="B12" s="3" t="s">
        <v>23</v>
      </c>
      <c r="C12" s="3">
        <v>13.4</v>
      </c>
      <c r="D12" s="3"/>
      <c r="E12" s="3">
        <v>10.1</v>
      </c>
      <c r="F12" s="3"/>
      <c r="G12" s="4">
        <f t="shared" si="0"/>
        <v>10.1</v>
      </c>
      <c r="H12" s="4">
        <f t="shared" si="1"/>
        <v>13.4</v>
      </c>
      <c r="I12" s="4">
        <f t="shared" si="2"/>
        <v>135.34</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4.8</v>
      </c>
      <c r="D17" s="3"/>
      <c r="E17" s="3">
        <v>3.1</v>
      </c>
      <c r="F17" s="3"/>
      <c r="G17" s="4">
        <f t="shared" si="0"/>
        <v>3.1</v>
      </c>
      <c r="H17" s="4">
        <f t="shared" si="1"/>
        <v>4.8</v>
      </c>
      <c r="I17" s="4">
        <f t="shared" si="2"/>
        <v>14.879999999999999</v>
      </c>
    </row>
    <row r="18" spans="1:9" x14ac:dyDescent="0.25">
      <c r="A18" s="3"/>
      <c r="B18" s="3" t="s">
        <v>27</v>
      </c>
      <c r="C18" s="10"/>
      <c r="D18" s="10"/>
      <c r="E18" s="10"/>
      <c r="F18" s="10"/>
      <c r="G18" s="4">
        <f t="shared" si="0"/>
        <v>0</v>
      </c>
      <c r="H18" s="4">
        <f t="shared" si="1"/>
        <v>0</v>
      </c>
      <c r="I18" s="4">
        <f t="shared" si="2"/>
        <v>0</v>
      </c>
    </row>
    <row r="19" spans="1:9" x14ac:dyDescent="0.25">
      <c r="A19" s="3"/>
      <c r="B19" s="3" t="s">
        <v>28</v>
      </c>
      <c r="C19" s="3"/>
      <c r="D19" s="3"/>
      <c r="E19" s="3"/>
      <c r="F19" s="15"/>
      <c r="G19" s="4">
        <f t="shared" si="0"/>
        <v>0</v>
      </c>
      <c r="H19" s="4">
        <f t="shared" si="1"/>
        <v>0</v>
      </c>
      <c r="I19" s="4">
        <f t="shared" si="2"/>
        <v>0</v>
      </c>
    </row>
    <row r="20" spans="1:9" x14ac:dyDescent="0.25">
      <c r="A20" s="3">
        <v>6</v>
      </c>
      <c r="B20" s="3" t="s">
        <v>75</v>
      </c>
      <c r="C20" s="3"/>
      <c r="D20" s="3"/>
      <c r="E20" s="3"/>
      <c r="F20" s="15"/>
      <c r="G20" s="4">
        <f t="shared" si="0"/>
        <v>0</v>
      </c>
      <c r="H20" s="4">
        <f t="shared" si="1"/>
        <v>0</v>
      </c>
      <c r="I20" s="4">
        <f t="shared" si="2"/>
        <v>0</v>
      </c>
    </row>
    <row r="21" spans="1:9" x14ac:dyDescent="0.25">
      <c r="A21" s="3"/>
      <c r="B21" s="3" t="s">
        <v>76</v>
      </c>
      <c r="C21" s="3"/>
      <c r="D21" s="3"/>
      <c r="E21" s="3"/>
      <c r="F21" s="15"/>
      <c r="G21" s="4">
        <f t="shared" ref="G21" si="3">(E21+F21/10)</f>
        <v>0</v>
      </c>
      <c r="H21" s="4">
        <f t="shared" ref="H21" si="4">(C21+D21/10)</f>
        <v>0</v>
      </c>
      <c r="I21" s="4">
        <f t="shared" ref="I21" si="5">G21*H21</f>
        <v>0</v>
      </c>
    </row>
    <row r="22" spans="1:9" x14ac:dyDescent="0.25">
      <c r="A22" s="3"/>
      <c r="B22" s="3" t="s">
        <v>104</v>
      </c>
      <c r="C22" s="3"/>
      <c r="D22" s="3"/>
      <c r="E22" s="3"/>
      <c r="F22" s="15"/>
      <c r="G22" s="4">
        <f t="shared" si="0"/>
        <v>0</v>
      </c>
      <c r="H22" s="4">
        <f t="shared" si="1"/>
        <v>0</v>
      </c>
      <c r="I22" s="4">
        <f t="shared" si="2"/>
        <v>0</v>
      </c>
    </row>
    <row r="23" spans="1:9" x14ac:dyDescent="0.25">
      <c r="A23" s="3"/>
      <c r="B23" s="3" t="s">
        <v>45</v>
      </c>
      <c r="C23" s="3">
        <v>10.1</v>
      </c>
      <c r="D23" s="3"/>
      <c r="E23" s="3">
        <v>2.1</v>
      </c>
      <c r="F23" s="15"/>
      <c r="G23" s="4">
        <f t="shared" si="0"/>
        <v>2.1</v>
      </c>
      <c r="H23" s="4">
        <f t="shared" si="1"/>
        <v>10.1</v>
      </c>
      <c r="I23" s="4">
        <f t="shared" si="2"/>
        <v>21.21</v>
      </c>
    </row>
    <row r="24" spans="1:9" x14ac:dyDescent="0.25">
      <c r="A24" s="3"/>
      <c r="B24" s="3" t="s">
        <v>51</v>
      </c>
      <c r="C24" s="3">
        <v>16.399999999999999</v>
      </c>
      <c r="D24" s="3"/>
      <c r="E24" s="3">
        <v>2</v>
      </c>
      <c r="F24" s="15"/>
      <c r="G24" s="4">
        <f t="shared" si="0"/>
        <v>2</v>
      </c>
      <c r="H24" s="4">
        <f t="shared" si="1"/>
        <v>16.399999999999999</v>
      </c>
      <c r="I24" s="4">
        <f t="shared" si="2"/>
        <v>32.799999999999997</v>
      </c>
    </row>
    <row r="25" spans="1:9" x14ac:dyDescent="0.25">
      <c r="A25" s="3">
        <v>7</v>
      </c>
      <c r="B25" s="3" t="s">
        <v>56</v>
      </c>
      <c r="C25" s="3">
        <v>10.1</v>
      </c>
      <c r="D25" s="3"/>
      <c r="E25" s="3">
        <v>2.1</v>
      </c>
      <c r="F25" s="15"/>
      <c r="G25" s="4">
        <f t="shared" si="0"/>
        <v>2.1</v>
      </c>
      <c r="H25" s="4">
        <f t="shared" si="1"/>
        <v>10.1</v>
      </c>
      <c r="I25" s="4">
        <f t="shared" si="2"/>
        <v>21.21</v>
      </c>
    </row>
    <row r="26" spans="1:9" x14ac:dyDescent="0.25">
      <c r="A26" s="3"/>
      <c r="B26" s="3" t="s">
        <v>57</v>
      </c>
      <c r="C26" s="3"/>
      <c r="D26" s="3"/>
      <c r="E26" s="3"/>
      <c r="F26" s="15"/>
      <c r="G26" s="4">
        <f t="shared" si="0"/>
        <v>0</v>
      </c>
      <c r="H26" s="4">
        <f t="shared" si="1"/>
        <v>0</v>
      </c>
      <c r="I26" s="4">
        <f t="shared" si="2"/>
        <v>0</v>
      </c>
    </row>
    <row r="27" spans="1:9" x14ac:dyDescent="0.25">
      <c r="A27" s="3"/>
      <c r="B27" s="3" t="s">
        <v>33</v>
      </c>
      <c r="C27" s="3"/>
      <c r="D27" s="3"/>
      <c r="E27" s="3"/>
      <c r="F27" s="15"/>
      <c r="G27" s="4">
        <f t="shared" si="0"/>
        <v>0</v>
      </c>
      <c r="H27" s="4">
        <f t="shared" si="1"/>
        <v>0</v>
      </c>
      <c r="I27" s="4">
        <f t="shared" si="2"/>
        <v>0</v>
      </c>
    </row>
    <row r="28" spans="1:9" x14ac:dyDescent="0.25">
      <c r="A28" s="3">
        <v>8</v>
      </c>
      <c r="B28" s="3" t="s">
        <v>34</v>
      </c>
      <c r="C28" s="3"/>
      <c r="D28" s="3"/>
      <c r="E28" s="3"/>
      <c r="F28" s="15"/>
      <c r="G28" s="4">
        <f t="shared" si="0"/>
        <v>0</v>
      </c>
      <c r="H28" s="4">
        <f t="shared" si="1"/>
        <v>0</v>
      </c>
      <c r="I28" s="4">
        <f t="shared" si="2"/>
        <v>0</v>
      </c>
    </row>
    <row r="29" spans="1:9" x14ac:dyDescent="0.25">
      <c r="A29" s="3"/>
      <c r="B29" s="3" t="s">
        <v>35</v>
      </c>
      <c r="C29" s="3"/>
      <c r="D29" s="3"/>
      <c r="E29" s="3"/>
      <c r="F29" s="15"/>
      <c r="G29" s="4">
        <f t="shared" si="0"/>
        <v>0</v>
      </c>
      <c r="H29" s="4">
        <f t="shared" si="1"/>
        <v>0</v>
      </c>
      <c r="I29" s="4">
        <f t="shared" si="2"/>
        <v>0</v>
      </c>
    </row>
    <row r="30" spans="1:9" x14ac:dyDescent="0.25">
      <c r="A30" s="3"/>
      <c r="B30" s="3" t="s">
        <v>36</v>
      </c>
      <c r="C30" s="3"/>
      <c r="D30" s="3"/>
      <c r="E30" s="3"/>
      <c r="F30" s="15"/>
      <c r="G30" s="4">
        <f t="shared" si="0"/>
        <v>0</v>
      </c>
      <c r="H30" s="4">
        <f t="shared" si="1"/>
        <v>0</v>
      </c>
      <c r="I30" s="4">
        <f t="shared" si="2"/>
        <v>0</v>
      </c>
    </row>
    <row r="31" spans="1:9" x14ac:dyDescent="0.25">
      <c r="A31" s="3">
        <v>9</v>
      </c>
      <c r="B31" s="3" t="s">
        <v>37</v>
      </c>
      <c r="C31" s="3"/>
      <c r="D31" s="3"/>
      <c r="E31" s="3"/>
      <c r="F31" s="15"/>
      <c r="G31" s="4">
        <f t="shared" si="0"/>
        <v>0</v>
      </c>
      <c r="H31" s="4">
        <f t="shared" si="1"/>
        <v>0</v>
      </c>
      <c r="I31" s="4">
        <f t="shared" si="2"/>
        <v>0</v>
      </c>
    </row>
    <row r="32" spans="1:9" x14ac:dyDescent="0.25">
      <c r="A32" s="3"/>
      <c r="B32" s="3" t="s">
        <v>38</v>
      </c>
      <c r="C32" s="3"/>
      <c r="D32" s="3"/>
      <c r="E32" s="3"/>
      <c r="F32" s="15"/>
      <c r="G32" s="4">
        <f t="shared" si="0"/>
        <v>0</v>
      </c>
      <c r="H32" s="4">
        <f t="shared" si="1"/>
        <v>0</v>
      </c>
      <c r="I32" s="4">
        <f t="shared" si="2"/>
        <v>0</v>
      </c>
    </row>
    <row r="33" spans="1:9" x14ac:dyDescent="0.25">
      <c r="A33" s="3"/>
      <c r="B33" s="3" t="s">
        <v>39</v>
      </c>
      <c r="C33" s="3"/>
      <c r="D33" s="3"/>
      <c r="E33" s="3"/>
      <c r="F33" s="15"/>
      <c r="G33" s="4">
        <f t="shared" si="0"/>
        <v>0</v>
      </c>
      <c r="H33" s="4">
        <f t="shared" si="1"/>
        <v>0</v>
      </c>
      <c r="I33" s="4">
        <f t="shared" si="2"/>
        <v>0</v>
      </c>
    </row>
    <row r="34" spans="1:9" x14ac:dyDescent="0.25">
      <c r="A34" s="3">
        <v>10</v>
      </c>
      <c r="B34" s="3" t="s">
        <v>105</v>
      </c>
      <c r="C34" s="3">
        <v>5.2</v>
      </c>
      <c r="D34" s="3"/>
      <c r="E34" s="3">
        <v>2.5</v>
      </c>
      <c r="F34" s="15"/>
      <c r="G34" s="4">
        <f t="shared" si="0"/>
        <v>2.5</v>
      </c>
      <c r="H34" s="4">
        <f t="shared" si="1"/>
        <v>5.2</v>
      </c>
      <c r="I34" s="4">
        <f t="shared" si="2"/>
        <v>13</v>
      </c>
    </row>
    <row r="35" spans="1:9" x14ac:dyDescent="0.25">
      <c r="A35" s="3"/>
      <c r="B35" s="3" t="s">
        <v>40</v>
      </c>
      <c r="C35" s="3"/>
      <c r="D35" s="3"/>
      <c r="E35" s="3"/>
      <c r="F35" s="15"/>
      <c r="G35" s="4"/>
      <c r="H35" s="4">
        <f t="shared" ref="H35:H36" si="6">(C35+D35/10)</f>
        <v>0</v>
      </c>
      <c r="I35" s="3"/>
    </row>
    <row r="36" spans="1:9" x14ac:dyDescent="0.25">
      <c r="A36" s="3"/>
      <c r="B36" s="3" t="s">
        <v>40</v>
      </c>
      <c r="C36" s="3"/>
      <c r="D36" s="3"/>
      <c r="E36" s="3"/>
      <c r="F36" s="15"/>
      <c r="G36" s="4"/>
      <c r="H36" s="4">
        <f t="shared" si="6"/>
        <v>0</v>
      </c>
      <c r="I36" s="3"/>
    </row>
    <row r="37" spans="1:9" x14ac:dyDescent="0.25">
      <c r="A37" s="3"/>
      <c r="B37" s="2" t="s">
        <v>41</v>
      </c>
      <c r="C37" s="3"/>
      <c r="D37" s="3"/>
      <c r="E37" s="3"/>
      <c r="F37" s="15"/>
      <c r="G37" s="3"/>
      <c r="H37" s="10"/>
      <c r="I37" s="4">
        <f>SUM(I4:I22)</f>
        <v>681.28</v>
      </c>
    </row>
    <row r="38" spans="1:9" x14ac:dyDescent="0.25">
      <c r="A38" s="3"/>
      <c r="B38" s="2" t="s">
        <v>47</v>
      </c>
      <c r="C38" s="3"/>
      <c r="D38" s="3"/>
      <c r="E38" s="3"/>
      <c r="F38" s="15"/>
      <c r="G38" s="3"/>
      <c r="H38" s="10"/>
      <c r="I38" s="4">
        <f>SUM(I23:I30)</f>
        <v>75.22</v>
      </c>
    </row>
    <row r="39" spans="1:9" x14ac:dyDescent="0.25">
      <c r="A39" s="3"/>
      <c r="B39" s="2" t="s">
        <v>48</v>
      </c>
      <c r="C39" s="3"/>
      <c r="D39" s="3"/>
      <c r="E39" s="3"/>
      <c r="F39" s="15"/>
      <c r="G39" s="3"/>
      <c r="H39" s="10"/>
      <c r="I39" s="12">
        <f>SUM(I31:I33)</f>
        <v>0</v>
      </c>
    </row>
    <row r="40" spans="1:9" x14ac:dyDescent="0.25">
      <c r="A40" s="3"/>
      <c r="B40" s="2" t="s">
        <v>67</v>
      </c>
      <c r="C40" s="3"/>
      <c r="D40" s="3"/>
      <c r="E40" s="3"/>
      <c r="F40" s="15"/>
      <c r="G40" s="3"/>
      <c r="H40" s="10"/>
      <c r="I40" s="12">
        <f>I34+I35+I36</f>
        <v>13</v>
      </c>
    </row>
    <row r="41" spans="1:9" x14ac:dyDescent="0.25">
      <c r="A41" s="3"/>
      <c r="B41" s="2" t="s">
        <v>42</v>
      </c>
      <c r="C41" s="3"/>
      <c r="D41" s="3"/>
      <c r="E41" s="3"/>
      <c r="F41" s="15"/>
      <c r="G41" s="3"/>
      <c r="H41" s="10"/>
      <c r="I41" s="4">
        <f>SUM(I4:I30)</f>
        <v>756.5</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9"/>
  <sheetViews>
    <sheetView topLeftCell="A34" zoomScale="110" zoomScaleNormal="110" workbookViewId="0">
      <selection activeCell="I46" sqref="I46"/>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7" ht="15" customHeight="1" x14ac:dyDescent="0.25">
      <c r="A2" s="6"/>
      <c r="B2" s="6"/>
      <c r="C2" s="6"/>
      <c r="D2" s="6"/>
      <c r="E2" s="6"/>
      <c r="F2" s="6"/>
      <c r="G2" s="6"/>
      <c r="H2" s="6"/>
      <c r="I2" s="6"/>
    </row>
    <row r="3" spans="1:17" ht="15" customHeight="1" x14ac:dyDescent="0.25">
      <c r="A3" s="136" t="s">
        <v>15</v>
      </c>
      <c r="B3" s="136" t="s">
        <v>7</v>
      </c>
      <c r="C3" s="137" t="s">
        <v>8</v>
      </c>
      <c r="D3" s="138"/>
      <c r="E3" s="136" t="s">
        <v>11</v>
      </c>
      <c r="F3" s="136"/>
      <c r="G3" s="136" t="s">
        <v>13</v>
      </c>
      <c r="H3" s="136" t="s">
        <v>12</v>
      </c>
      <c r="I3" s="136" t="s">
        <v>14</v>
      </c>
    </row>
    <row r="4" spans="1:17" ht="15" customHeight="1" x14ac:dyDescent="0.25">
      <c r="A4" s="136"/>
      <c r="B4" s="136"/>
      <c r="C4" s="7" t="s">
        <v>9</v>
      </c>
      <c r="D4" s="7" t="s">
        <v>10</v>
      </c>
      <c r="E4" s="7" t="s">
        <v>9</v>
      </c>
      <c r="F4" s="7" t="s">
        <v>10</v>
      </c>
      <c r="G4" s="136"/>
      <c r="H4" s="136"/>
      <c r="I4" s="136"/>
    </row>
    <row r="5" spans="1:17" ht="15" customHeight="1" x14ac:dyDescent="0.25">
      <c r="A5" s="8">
        <v>1</v>
      </c>
      <c r="B5" s="8" t="s">
        <v>16</v>
      </c>
      <c r="C5" s="8">
        <v>5.05</v>
      </c>
      <c r="D5" s="8"/>
      <c r="E5" s="8">
        <v>3.55</v>
      </c>
      <c r="F5" s="8"/>
      <c r="G5" s="9">
        <f>E5+F5</f>
        <v>3.55</v>
      </c>
      <c r="H5" s="9">
        <f>(C5+D5)</f>
        <v>5.05</v>
      </c>
      <c r="I5" s="9">
        <f>G5*H5</f>
        <v>17.927499999999998</v>
      </c>
    </row>
    <row r="6" spans="1:17" ht="15" customHeight="1" x14ac:dyDescent="0.25">
      <c r="A6" s="8"/>
      <c r="B6" s="8" t="s">
        <v>44</v>
      </c>
      <c r="C6" s="8"/>
      <c r="D6" s="8"/>
      <c r="E6" s="8"/>
      <c r="F6" s="8"/>
      <c r="G6" s="9">
        <f t="shared" ref="G6:G32" si="0">E6+F6</f>
        <v>0</v>
      </c>
      <c r="H6" s="9">
        <f t="shared" ref="H6:H32" si="1">(C6+D6)</f>
        <v>0</v>
      </c>
      <c r="I6" s="9">
        <f>G6*H6</f>
        <v>0</v>
      </c>
    </row>
    <row r="7" spans="1:17" ht="15" customHeight="1" x14ac:dyDescent="0.25">
      <c r="A7" s="8">
        <v>2</v>
      </c>
      <c r="B7" s="8" t="s">
        <v>17</v>
      </c>
      <c r="C7" s="8">
        <v>2.1</v>
      </c>
      <c r="D7" s="8"/>
      <c r="E7" s="8">
        <v>2.75</v>
      </c>
      <c r="F7" s="8"/>
      <c r="G7" s="9">
        <f t="shared" si="0"/>
        <v>2.75</v>
      </c>
      <c r="H7" s="9">
        <f t="shared" si="1"/>
        <v>2.1</v>
      </c>
      <c r="I7" s="9">
        <f t="shared" ref="I7:I32" si="2">G7*H7</f>
        <v>5.7750000000000004</v>
      </c>
    </row>
    <row r="8" spans="1:17" ht="15" customHeight="1" x14ac:dyDescent="0.25">
      <c r="A8" s="8">
        <v>3</v>
      </c>
      <c r="B8" s="8" t="s">
        <v>18</v>
      </c>
      <c r="C8" s="8">
        <v>1.2</v>
      </c>
      <c r="D8" s="8"/>
      <c r="E8" s="8">
        <v>2.15</v>
      </c>
      <c r="F8" s="8"/>
      <c r="G8" s="9">
        <f t="shared" si="0"/>
        <v>2.15</v>
      </c>
      <c r="H8" s="9">
        <f t="shared" si="1"/>
        <v>1.2</v>
      </c>
      <c r="I8" s="9">
        <f t="shared" si="2"/>
        <v>2.5799999999999996</v>
      </c>
      <c r="K8" s="13"/>
      <c r="L8" s="13"/>
      <c r="M8" s="13"/>
      <c r="N8" s="13"/>
      <c r="O8" s="13"/>
      <c r="P8" s="13"/>
      <c r="Q8" s="13"/>
    </row>
    <row r="9" spans="1:17" ht="15" customHeight="1" x14ac:dyDescent="0.25">
      <c r="A9" s="8"/>
      <c r="B9" s="8" t="s">
        <v>19</v>
      </c>
      <c r="C9" s="8">
        <v>1.2</v>
      </c>
      <c r="D9" s="8"/>
      <c r="E9" s="8">
        <v>2.1</v>
      </c>
      <c r="F9" s="8"/>
      <c r="G9" s="9">
        <f t="shared" si="0"/>
        <v>2.1</v>
      </c>
      <c r="H9" s="9">
        <f t="shared" si="1"/>
        <v>1.2</v>
      </c>
      <c r="I9" s="9">
        <f t="shared" si="2"/>
        <v>2.52</v>
      </c>
      <c r="K9" s="13"/>
      <c r="L9" s="13"/>
      <c r="M9" s="13"/>
      <c r="N9" s="13"/>
      <c r="O9" s="13"/>
      <c r="P9" s="13"/>
      <c r="Q9" s="13"/>
    </row>
    <row r="10" spans="1:17" ht="15" customHeight="1" x14ac:dyDescent="0.25">
      <c r="A10" s="8"/>
      <c r="B10" s="8" t="s">
        <v>20</v>
      </c>
      <c r="C10" s="8"/>
      <c r="D10" s="8"/>
      <c r="E10" s="8"/>
      <c r="F10" s="8"/>
      <c r="G10" s="9">
        <f t="shared" si="0"/>
        <v>0</v>
      </c>
      <c r="H10" s="9">
        <f t="shared" si="1"/>
        <v>0</v>
      </c>
      <c r="I10" s="9">
        <f t="shared" si="2"/>
        <v>0</v>
      </c>
      <c r="K10" s="6"/>
      <c r="L10" s="6"/>
      <c r="M10" s="14"/>
      <c r="N10" s="6"/>
      <c r="O10" s="6"/>
      <c r="P10" s="14"/>
      <c r="Q10" s="14"/>
    </row>
    <row r="11" spans="1:17" ht="15" customHeight="1" x14ac:dyDescent="0.25">
      <c r="A11" s="8"/>
      <c r="B11" s="8" t="s">
        <v>21</v>
      </c>
      <c r="C11" s="8"/>
      <c r="D11" s="8"/>
      <c r="E11" s="8"/>
      <c r="F11" s="8"/>
      <c r="G11" s="9">
        <f t="shared" si="0"/>
        <v>0</v>
      </c>
      <c r="H11" s="9">
        <f t="shared" si="1"/>
        <v>0</v>
      </c>
      <c r="I11" s="9">
        <f t="shared" si="2"/>
        <v>0</v>
      </c>
    </row>
    <row r="12" spans="1:17" ht="15" customHeight="1" x14ac:dyDescent="0.25">
      <c r="A12" s="8">
        <v>4</v>
      </c>
      <c r="B12" s="8" t="s">
        <v>22</v>
      </c>
      <c r="C12" s="8">
        <v>3.35</v>
      </c>
      <c r="D12" s="8"/>
      <c r="E12" s="8">
        <v>3.35</v>
      </c>
      <c r="F12" s="8"/>
      <c r="G12" s="9">
        <f t="shared" si="0"/>
        <v>3.35</v>
      </c>
      <c r="H12" s="9">
        <f t="shared" si="1"/>
        <v>3.35</v>
      </c>
      <c r="I12" s="9">
        <f t="shared" si="2"/>
        <v>11.2225</v>
      </c>
    </row>
    <row r="13" spans="1:17" ht="15" customHeight="1" x14ac:dyDescent="0.25">
      <c r="A13" s="8"/>
      <c r="B13" s="8" t="s">
        <v>23</v>
      </c>
      <c r="C13" s="8">
        <v>3.05</v>
      </c>
      <c r="D13" s="8"/>
      <c r="E13" s="8">
        <v>3.8</v>
      </c>
      <c r="F13" s="8"/>
      <c r="G13" s="9">
        <f t="shared" si="0"/>
        <v>3.8</v>
      </c>
      <c r="H13" s="9">
        <f t="shared" si="1"/>
        <v>3.05</v>
      </c>
      <c r="I13" s="9">
        <f t="shared" si="2"/>
        <v>11.589999999999998</v>
      </c>
    </row>
    <row r="14" spans="1:17" ht="15" customHeight="1" x14ac:dyDescent="0.25">
      <c r="A14" s="8"/>
      <c r="B14" s="8" t="s">
        <v>24</v>
      </c>
      <c r="C14" s="8"/>
      <c r="D14" s="8"/>
      <c r="E14" s="8"/>
      <c r="F14" s="8"/>
      <c r="G14" s="9">
        <f t="shared" si="0"/>
        <v>0</v>
      </c>
      <c r="H14" s="9">
        <f t="shared" si="1"/>
        <v>0</v>
      </c>
      <c r="I14" s="9">
        <f t="shared" si="2"/>
        <v>0</v>
      </c>
    </row>
    <row r="15" spans="1:17" ht="15" customHeight="1" x14ac:dyDescent="0.25">
      <c r="A15" s="8"/>
      <c r="B15" s="8" t="s">
        <v>25</v>
      </c>
      <c r="C15" s="8"/>
      <c r="D15" s="8"/>
      <c r="E15" s="8"/>
      <c r="F15" s="8"/>
      <c r="G15" s="9">
        <f t="shared" si="0"/>
        <v>0</v>
      </c>
      <c r="H15" s="9">
        <f t="shared" si="1"/>
        <v>0</v>
      </c>
      <c r="I15" s="9">
        <f t="shared" si="2"/>
        <v>0</v>
      </c>
    </row>
    <row r="16" spans="1:17" ht="15" customHeight="1" x14ac:dyDescent="0.25">
      <c r="A16" s="8">
        <v>5</v>
      </c>
      <c r="B16" s="8" t="s">
        <v>26</v>
      </c>
      <c r="C16" s="8">
        <v>1</v>
      </c>
      <c r="D16" s="8"/>
      <c r="E16" s="8">
        <v>0.9</v>
      </c>
      <c r="F16" s="8"/>
      <c r="G16" s="9">
        <f t="shared" si="0"/>
        <v>0.9</v>
      </c>
      <c r="H16" s="9">
        <f t="shared" si="1"/>
        <v>1</v>
      </c>
      <c r="I16" s="9">
        <f t="shared" si="2"/>
        <v>0.9</v>
      </c>
    </row>
    <row r="17" spans="1:9" ht="15" customHeight="1" x14ac:dyDescent="0.25">
      <c r="A17" s="8"/>
      <c r="B17" s="8" t="s">
        <v>27</v>
      </c>
      <c r="C17" s="10"/>
      <c r="D17" s="10"/>
      <c r="E17" s="10"/>
      <c r="F17" s="10"/>
      <c r="G17" s="9">
        <f t="shared" si="0"/>
        <v>0</v>
      </c>
      <c r="H17" s="9">
        <f t="shared" si="1"/>
        <v>0</v>
      </c>
      <c r="I17" s="9">
        <f t="shared" si="2"/>
        <v>0</v>
      </c>
    </row>
    <row r="18" spans="1:9" ht="15" customHeight="1" x14ac:dyDescent="0.25">
      <c r="A18" s="8"/>
      <c r="B18" s="8" t="s">
        <v>28</v>
      </c>
      <c r="C18" s="8"/>
      <c r="D18" s="8"/>
      <c r="E18" s="8"/>
      <c r="F18" s="11"/>
      <c r="G18" s="9">
        <f t="shared" si="0"/>
        <v>0</v>
      </c>
      <c r="H18" s="9">
        <f t="shared" si="1"/>
        <v>0</v>
      </c>
      <c r="I18" s="9">
        <f t="shared" si="2"/>
        <v>0</v>
      </c>
    </row>
    <row r="19" spans="1:9" ht="15" customHeight="1" x14ac:dyDescent="0.25">
      <c r="A19" s="8">
        <v>6</v>
      </c>
      <c r="B19" s="8" t="s">
        <v>29</v>
      </c>
      <c r="C19" s="8">
        <v>0.7</v>
      </c>
      <c r="D19" s="8"/>
      <c r="E19" s="8">
        <v>5.05</v>
      </c>
      <c r="F19" s="11"/>
      <c r="G19" s="9">
        <f t="shared" si="0"/>
        <v>5.05</v>
      </c>
      <c r="H19" s="9">
        <f t="shared" si="1"/>
        <v>0.7</v>
      </c>
      <c r="I19" s="9">
        <f t="shared" si="2"/>
        <v>3.5349999999999997</v>
      </c>
    </row>
    <row r="20" spans="1:9" ht="15" customHeight="1" x14ac:dyDescent="0.25">
      <c r="A20" s="8"/>
      <c r="B20" s="8" t="s">
        <v>30</v>
      </c>
      <c r="C20" s="8">
        <v>0.7</v>
      </c>
      <c r="D20" s="8"/>
      <c r="E20" s="8">
        <v>3.05</v>
      </c>
      <c r="F20" s="11"/>
      <c r="G20" s="9">
        <f t="shared" si="0"/>
        <v>3.05</v>
      </c>
      <c r="H20" s="9">
        <f t="shared" si="1"/>
        <v>0.7</v>
      </c>
      <c r="I20" s="9">
        <f t="shared" si="2"/>
        <v>2.1349999999999998</v>
      </c>
    </row>
    <row r="21" spans="1:9" ht="15" customHeight="1" x14ac:dyDescent="0.25">
      <c r="A21" s="8"/>
      <c r="B21" s="8" t="s">
        <v>45</v>
      </c>
      <c r="C21" s="8">
        <v>0.7</v>
      </c>
      <c r="D21" s="8"/>
      <c r="E21" s="8">
        <v>3.1</v>
      </c>
      <c r="F21" s="11"/>
      <c r="G21" s="9">
        <f t="shared" si="0"/>
        <v>3.1</v>
      </c>
      <c r="H21" s="9">
        <f t="shared" si="1"/>
        <v>0.7</v>
      </c>
      <c r="I21" s="9">
        <f t="shared" si="2"/>
        <v>2.17</v>
      </c>
    </row>
    <row r="22" spans="1:9" ht="15" customHeight="1" x14ac:dyDescent="0.25">
      <c r="A22" s="8"/>
      <c r="B22" s="8" t="s">
        <v>46</v>
      </c>
      <c r="C22" s="8"/>
      <c r="D22" s="8"/>
      <c r="E22" s="8"/>
      <c r="F22" s="11"/>
      <c r="G22" s="9">
        <f t="shared" si="0"/>
        <v>0</v>
      </c>
      <c r="H22" s="9">
        <f t="shared" si="1"/>
        <v>0</v>
      </c>
      <c r="I22" s="9">
        <f t="shared" si="2"/>
        <v>0</v>
      </c>
    </row>
    <row r="23" spans="1:9" ht="15" customHeight="1" x14ac:dyDescent="0.25">
      <c r="A23" s="8">
        <v>7</v>
      </c>
      <c r="B23" s="8" t="s">
        <v>31</v>
      </c>
      <c r="C23" s="8"/>
      <c r="D23" s="8"/>
      <c r="E23" s="8"/>
      <c r="F23" s="11"/>
      <c r="G23" s="9">
        <f t="shared" si="0"/>
        <v>0</v>
      </c>
      <c r="H23" s="9">
        <f t="shared" si="1"/>
        <v>0</v>
      </c>
      <c r="I23" s="9">
        <f t="shared" si="2"/>
        <v>0</v>
      </c>
    </row>
    <row r="24" spans="1:9" ht="15" customHeight="1" x14ac:dyDescent="0.25">
      <c r="A24" s="8"/>
      <c r="B24" s="8" t="s">
        <v>32</v>
      </c>
      <c r="C24" s="8"/>
      <c r="D24" s="8"/>
      <c r="E24" s="8"/>
      <c r="F24" s="11"/>
      <c r="G24" s="9">
        <f t="shared" si="0"/>
        <v>0</v>
      </c>
      <c r="H24" s="9">
        <f t="shared" si="1"/>
        <v>0</v>
      </c>
      <c r="I24" s="9">
        <f t="shared" si="2"/>
        <v>0</v>
      </c>
    </row>
    <row r="25" spans="1:9" ht="15" customHeight="1" x14ac:dyDescent="0.25">
      <c r="A25" s="8"/>
      <c r="B25" s="8" t="s">
        <v>33</v>
      </c>
      <c r="C25" s="8"/>
      <c r="D25" s="8"/>
      <c r="E25" s="8"/>
      <c r="F25" s="11"/>
      <c r="G25" s="9">
        <f t="shared" si="0"/>
        <v>0</v>
      </c>
      <c r="H25" s="9">
        <f t="shared" si="1"/>
        <v>0</v>
      </c>
      <c r="I25" s="9">
        <f t="shared" si="2"/>
        <v>0</v>
      </c>
    </row>
    <row r="26" spans="1:9" ht="15" customHeight="1" x14ac:dyDescent="0.25">
      <c r="A26" s="8">
        <v>8</v>
      </c>
      <c r="B26" s="8" t="s">
        <v>34</v>
      </c>
      <c r="C26" s="8"/>
      <c r="D26" s="8"/>
      <c r="E26" s="8"/>
      <c r="F26" s="11"/>
      <c r="G26" s="9">
        <f t="shared" si="0"/>
        <v>0</v>
      </c>
      <c r="H26" s="9">
        <f t="shared" si="1"/>
        <v>0</v>
      </c>
      <c r="I26" s="9">
        <f t="shared" si="2"/>
        <v>0</v>
      </c>
    </row>
    <row r="27" spans="1:9" ht="15" customHeight="1" x14ac:dyDescent="0.25">
      <c r="A27" s="8"/>
      <c r="B27" s="8" t="s">
        <v>35</v>
      </c>
      <c r="C27" s="8"/>
      <c r="D27" s="8"/>
      <c r="E27" s="8"/>
      <c r="F27" s="11"/>
      <c r="G27" s="9">
        <f t="shared" si="0"/>
        <v>0</v>
      </c>
      <c r="H27" s="9">
        <f t="shared" si="1"/>
        <v>0</v>
      </c>
      <c r="I27" s="9">
        <f t="shared" si="2"/>
        <v>0</v>
      </c>
    </row>
    <row r="28" spans="1:9" ht="15" customHeight="1" x14ac:dyDescent="0.25">
      <c r="A28" s="8"/>
      <c r="B28" s="8" t="s">
        <v>36</v>
      </c>
      <c r="C28" s="8"/>
      <c r="D28" s="8"/>
      <c r="E28" s="8"/>
      <c r="F28" s="11"/>
      <c r="G28" s="9">
        <f t="shared" si="0"/>
        <v>0</v>
      </c>
      <c r="H28" s="9">
        <f t="shared" si="1"/>
        <v>0</v>
      </c>
      <c r="I28" s="9">
        <f t="shared" si="2"/>
        <v>0</v>
      </c>
    </row>
    <row r="29" spans="1:9" ht="15" customHeight="1" x14ac:dyDescent="0.25">
      <c r="A29" s="8">
        <v>9</v>
      </c>
      <c r="B29" s="8" t="s">
        <v>37</v>
      </c>
      <c r="C29" s="8"/>
      <c r="D29" s="8"/>
      <c r="E29" s="8"/>
      <c r="F29" s="11"/>
      <c r="G29" s="9">
        <f t="shared" si="0"/>
        <v>0</v>
      </c>
      <c r="H29" s="9">
        <f t="shared" si="1"/>
        <v>0</v>
      </c>
      <c r="I29" s="9">
        <f t="shared" si="2"/>
        <v>0</v>
      </c>
    </row>
    <row r="30" spans="1:9" ht="15" customHeight="1" x14ac:dyDescent="0.25">
      <c r="A30" s="8"/>
      <c r="B30" s="8" t="s">
        <v>38</v>
      </c>
      <c r="C30" s="8"/>
      <c r="D30" s="8"/>
      <c r="E30" s="8"/>
      <c r="F30" s="11"/>
      <c r="G30" s="9">
        <f t="shared" si="0"/>
        <v>0</v>
      </c>
      <c r="H30" s="9">
        <f t="shared" si="1"/>
        <v>0</v>
      </c>
      <c r="I30" s="9">
        <f t="shared" si="2"/>
        <v>0</v>
      </c>
    </row>
    <row r="31" spans="1:9" ht="15" customHeight="1" x14ac:dyDescent="0.25">
      <c r="A31" s="8"/>
      <c r="B31" s="8" t="s">
        <v>39</v>
      </c>
      <c r="C31" s="8"/>
      <c r="D31" s="8"/>
      <c r="E31" s="8"/>
      <c r="F31" s="11"/>
      <c r="G31" s="9">
        <f t="shared" si="0"/>
        <v>0</v>
      </c>
      <c r="H31" s="9">
        <f t="shared" si="1"/>
        <v>0</v>
      </c>
      <c r="I31" s="9">
        <f t="shared" si="2"/>
        <v>0</v>
      </c>
    </row>
    <row r="32" spans="1:9" ht="15" customHeight="1" x14ac:dyDescent="0.25">
      <c r="A32" s="8">
        <v>10</v>
      </c>
      <c r="B32" s="8" t="s">
        <v>40</v>
      </c>
      <c r="C32" s="8">
        <v>0.9</v>
      </c>
      <c r="D32" s="8"/>
      <c r="E32" s="8">
        <v>1.1000000000000001</v>
      </c>
      <c r="F32" s="11"/>
      <c r="G32" s="9">
        <f t="shared" si="0"/>
        <v>1.1000000000000001</v>
      </c>
      <c r="H32" s="9">
        <f t="shared" si="1"/>
        <v>0.9</v>
      </c>
      <c r="I32" s="9">
        <f t="shared" si="2"/>
        <v>0.9900000000000001</v>
      </c>
    </row>
    <row r="33" spans="1:19" ht="15" customHeight="1" x14ac:dyDescent="0.25">
      <c r="A33" s="8"/>
      <c r="B33" s="8"/>
      <c r="C33" s="8">
        <v>1.2</v>
      </c>
      <c r="D33" s="8"/>
      <c r="E33" s="8">
        <v>0.9</v>
      </c>
      <c r="F33" s="11"/>
      <c r="G33" s="9">
        <f t="shared" ref="G33" si="3">E33+F33</f>
        <v>0.9</v>
      </c>
      <c r="H33" s="9">
        <f t="shared" ref="H33" si="4">(C33+D33)</f>
        <v>1.2</v>
      </c>
      <c r="I33" s="9">
        <f t="shared" ref="I33" si="5">G33*H33</f>
        <v>1.08</v>
      </c>
    </row>
    <row r="34" spans="1:19" ht="15" customHeight="1" x14ac:dyDescent="0.25">
      <c r="A34" s="8"/>
      <c r="B34" s="8"/>
      <c r="C34" s="8"/>
      <c r="D34" s="8"/>
      <c r="E34" s="8"/>
      <c r="F34" s="11"/>
      <c r="G34" s="9"/>
      <c r="H34" s="8"/>
      <c r="I34" s="8"/>
    </row>
    <row r="35" spans="1:19" ht="15" customHeight="1" x14ac:dyDescent="0.25">
      <c r="A35" s="8"/>
      <c r="B35" s="7" t="s">
        <v>41</v>
      </c>
      <c r="C35" s="8"/>
      <c r="D35" s="8"/>
      <c r="E35" s="8"/>
      <c r="F35" s="11"/>
      <c r="G35" s="8"/>
      <c r="H35" s="10"/>
      <c r="I35" s="9">
        <f>SUM(I5:I18)</f>
        <v>52.514999999999993</v>
      </c>
      <c r="J35" s="5">
        <f>I35*10.764</f>
        <v>565.27145999999993</v>
      </c>
      <c r="L35" s="135" t="s">
        <v>152</v>
      </c>
      <c r="M35" s="135"/>
      <c r="N35" s="135"/>
      <c r="O35" s="135"/>
      <c r="P35" s="135"/>
      <c r="Q35" s="135"/>
      <c r="R35" s="135"/>
      <c r="S35" s="135"/>
    </row>
    <row r="36" spans="1:19" ht="15" customHeight="1" x14ac:dyDescent="0.25">
      <c r="A36" s="8"/>
      <c r="B36" s="7" t="s">
        <v>47</v>
      </c>
      <c r="C36" s="8"/>
      <c r="D36" s="8"/>
      <c r="E36" s="8"/>
      <c r="F36" s="11"/>
      <c r="G36" s="8"/>
      <c r="H36" s="10"/>
      <c r="I36" s="9">
        <f>SUM(I19:I28)</f>
        <v>7.84</v>
      </c>
      <c r="J36" s="5">
        <f>I36*10.764</f>
        <v>84.389759999999995</v>
      </c>
      <c r="L36" s="135"/>
      <c r="M36" s="135"/>
      <c r="N36" s="135"/>
      <c r="O36" s="135"/>
      <c r="P36" s="135"/>
      <c r="Q36" s="135"/>
      <c r="R36" s="135"/>
      <c r="S36" s="135"/>
    </row>
    <row r="37" spans="1:19" ht="15" customHeight="1" x14ac:dyDescent="0.25">
      <c r="A37" s="8"/>
      <c r="B37" s="7" t="s">
        <v>48</v>
      </c>
      <c r="C37" s="8"/>
      <c r="D37" s="8"/>
      <c r="E37" s="8"/>
      <c r="F37" s="11"/>
      <c r="G37" s="8"/>
      <c r="H37" s="10"/>
      <c r="I37" s="12">
        <f>SUM(I29:I31)</f>
        <v>0</v>
      </c>
      <c r="J37" s="5">
        <f>I37*10.764</f>
        <v>0</v>
      </c>
      <c r="L37" s="135"/>
      <c r="M37" s="135"/>
      <c r="N37" s="135"/>
      <c r="O37" s="135"/>
      <c r="P37" s="135"/>
      <c r="Q37" s="135"/>
      <c r="R37" s="135"/>
      <c r="S37" s="135"/>
    </row>
    <row r="38" spans="1:19" ht="15" customHeight="1" x14ac:dyDescent="0.25">
      <c r="A38" s="8"/>
      <c r="B38" s="7" t="s">
        <v>42</v>
      </c>
      <c r="C38" s="8"/>
      <c r="D38" s="8"/>
      <c r="E38" s="8"/>
      <c r="F38" s="11"/>
      <c r="G38" s="8"/>
      <c r="H38" s="10"/>
      <c r="I38" s="9">
        <f>SUM(I5:I28)</f>
        <v>60.35499999999999</v>
      </c>
      <c r="J38" s="5">
        <f>I38*10.764</f>
        <v>649.66121999999984</v>
      </c>
      <c r="L38" s="135"/>
      <c r="M38" s="135"/>
      <c r="N38" s="135"/>
      <c r="O38" s="135"/>
      <c r="P38" s="135"/>
      <c r="Q38" s="135"/>
      <c r="R38" s="135"/>
      <c r="S38" s="135"/>
    </row>
    <row r="39" spans="1:19" ht="15" customHeight="1" x14ac:dyDescent="0.25">
      <c r="A39" s="6"/>
      <c r="B39" s="6"/>
      <c r="C39" s="6"/>
      <c r="D39" s="6"/>
      <c r="E39" s="6"/>
      <c r="F39" s="6"/>
      <c r="G39" s="6"/>
      <c r="H39" s="6"/>
      <c r="I39" s="6"/>
      <c r="L39" s="135"/>
      <c r="M39" s="135"/>
      <c r="N39" s="135"/>
      <c r="O39" s="135"/>
      <c r="P39" s="135"/>
      <c r="Q39" s="135"/>
      <c r="R39" s="135"/>
      <c r="S39" s="135"/>
    </row>
    <row r="40" spans="1:19" ht="15" customHeight="1" x14ac:dyDescent="0.25">
      <c r="A40" s="6"/>
      <c r="B40" s="6"/>
      <c r="C40" s="6"/>
      <c r="D40" s="6"/>
      <c r="E40" s="6"/>
      <c r="F40" s="6"/>
      <c r="G40" s="6"/>
      <c r="H40" s="6"/>
      <c r="I40" s="6"/>
      <c r="L40" s="135"/>
      <c r="M40" s="135"/>
      <c r="N40" s="135"/>
      <c r="O40" s="135"/>
      <c r="P40" s="135"/>
      <c r="Q40" s="135"/>
      <c r="R40" s="135"/>
      <c r="S40" s="135"/>
    </row>
    <row r="41" spans="1:19" ht="15" customHeight="1" x14ac:dyDescent="0.25">
      <c r="L41" s="135"/>
      <c r="M41" s="135"/>
      <c r="N41" s="135"/>
      <c r="O41" s="135"/>
      <c r="P41" s="135"/>
      <c r="Q41" s="135"/>
      <c r="R41" s="135"/>
      <c r="S41" s="135"/>
    </row>
    <row r="42" spans="1:19" ht="15" customHeight="1" x14ac:dyDescent="0.25">
      <c r="L42" s="135"/>
      <c r="M42" s="135"/>
      <c r="N42" s="135"/>
      <c r="O42" s="135"/>
      <c r="P42" s="135"/>
      <c r="Q42" s="135"/>
      <c r="R42" s="135"/>
      <c r="S42" s="135"/>
    </row>
    <row r="43" spans="1:19" ht="15" customHeight="1" x14ac:dyDescent="0.25">
      <c r="L43" s="135"/>
      <c r="M43" s="135"/>
      <c r="N43" s="135"/>
      <c r="O43" s="135"/>
      <c r="P43" s="135"/>
      <c r="Q43" s="135"/>
      <c r="R43" s="135"/>
      <c r="S43" s="135"/>
    </row>
    <row r="44" spans="1:19" ht="15" customHeight="1" x14ac:dyDescent="0.25">
      <c r="L44" s="135"/>
      <c r="M44" s="135"/>
      <c r="N44" s="135"/>
      <c r="O44" s="135"/>
      <c r="P44" s="135"/>
      <c r="Q44" s="135"/>
      <c r="R44" s="135"/>
      <c r="S44" s="135"/>
    </row>
    <row r="45" spans="1:19" ht="15" customHeight="1" x14ac:dyDescent="0.25">
      <c r="L45" s="135"/>
      <c r="M45" s="135"/>
      <c r="N45" s="135"/>
      <c r="O45" s="135"/>
      <c r="P45" s="135"/>
      <c r="Q45" s="135"/>
      <c r="R45" s="135"/>
      <c r="S45" s="135"/>
    </row>
    <row r="46" spans="1:19" ht="15" customHeight="1" x14ac:dyDescent="0.25">
      <c r="L46" s="135"/>
      <c r="M46" s="135"/>
      <c r="N46" s="135"/>
      <c r="O46" s="135"/>
      <c r="P46" s="135"/>
      <c r="Q46" s="135"/>
      <c r="R46" s="135"/>
      <c r="S46" s="135"/>
    </row>
    <row r="47" spans="1:19" ht="15" customHeight="1" x14ac:dyDescent="0.25">
      <c r="L47" s="135"/>
      <c r="M47" s="135"/>
      <c r="N47" s="135"/>
      <c r="O47" s="135"/>
      <c r="P47" s="135"/>
      <c r="Q47" s="135"/>
      <c r="R47" s="135"/>
      <c r="S47" s="135"/>
    </row>
    <row r="48" spans="1:19" ht="15" customHeight="1" x14ac:dyDescent="0.25">
      <c r="L48" s="135"/>
      <c r="M48" s="135"/>
      <c r="N48" s="135"/>
      <c r="O48" s="135"/>
      <c r="P48" s="135"/>
      <c r="Q48" s="135"/>
      <c r="R48" s="135"/>
      <c r="S48" s="135"/>
    </row>
    <row r="49" spans="12:19" ht="15" customHeight="1" x14ac:dyDescent="0.25">
      <c r="L49" s="135"/>
      <c r="M49" s="135"/>
      <c r="N49" s="135"/>
      <c r="O49" s="135"/>
      <c r="P49" s="135"/>
      <c r="Q49" s="135"/>
      <c r="R49" s="135"/>
      <c r="S49" s="135"/>
    </row>
  </sheetData>
  <mergeCells count="8">
    <mergeCell ref="L35:S49"/>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1" t="s">
        <v>79</v>
      </c>
      <c r="C2" s="51">
        <v>7</v>
      </c>
    </row>
    <row r="3" spans="1:14" x14ac:dyDescent="0.25">
      <c r="B3" t="s">
        <v>80</v>
      </c>
      <c r="C3" t="s">
        <v>81</v>
      </c>
    </row>
    <row r="4" spans="1:14" x14ac:dyDescent="0.25">
      <c r="A4" t="s">
        <v>82</v>
      </c>
      <c r="B4" s="16">
        <v>20</v>
      </c>
      <c r="C4" s="16">
        <v>20</v>
      </c>
    </row>
    <row r="5" spans="1:14" x14ac:dyDescent="0.25">
      <c r="A5" t="s">
        <v>83</v>
      </c>
      <c r="B5" t="s">
        <v>84</v>
      </c>
      <c r="C5" t="s">
        <v>85</v>
      </c>
      <c r="H5" s="16" t="s">
        <v>86</v>
      </c>
      <c r="I5" s="16" t="s">
        <v>87</v>
      </c>
      <c r="J5" s="16" t="s">
        <v>88</v>
      </c>
      <c r="K5" s="16" t="s">
        <v>89</v>
      </c>
      <c r="L5" s="16" t="s">
        <v>90</v>
      </c>
      <c r="M5" s="16" t="s">
        <v>91</v>
      </c>
      <c r="N5" s="16" t="s">
        <v>92</v>
      </c>
    </row>
    <row r="6" spans="1:14" x14ac:dyDescent="0.25">
      <c r="B6" s="16">
        <f>C2+1</f>
        <v>8</v>
      </c>
      <c r="C6" s="16">
        <v>0</v>
      </c>
      <c r="E6" s="22" t="s">
        <v>93</v>
      </c>
      <c r="H6" s="22">
        <f>C4</f>
        <v>20</v>
      </c>
      <c r="I6" s="79">
        <f>30/B6*C6</f>
        <v>0</v>
      </c>
      <c r="J6" s="77">
        <f>15/B8*C8</f>
        <v>0</v>
      </c>
      <c r="K6" s="22">
        <f>10/B10*C10</f>
        <v>0</v>
      </c>
      <c r="L6" s="22">
        <f>10/B12*C12</f>
        <v>0</v>
      </c>
      <c r="M6" s="22">
        <f>5/B14*C14</f>
        <v>0</v>
      </c>
      <c r="N6" s="22">
        <f>5/B16*C16</f>
        <v>0</v>
      </c>
    </row>
    <row r="7" spans="1:14" x14ac:dyDescent="0.25">
      <c r="A7" t="s">
        <v>94</v>
      </c>
      <c r="B7" t="s">
        <v>95</v>
      </c>
      <c r="C7" t="s">
        <v>96</v>
      </c>
      <c r="E7" s="16" t="s">
        <v>97</v>
      </c>
      <c r="F7" s="16"/>
      <c r="G7" s="16"/>
      <c r="H7" s="16">
        <f>H6+20</f>
        <v>40</v>
      </c>
      <c r="I7" s="20">
        <f>30/B6*C6</f>
        <v>0</v>
      </c>
      <c r="J7" s="78">
        <f>10/B8*C8</f>
        <v>0</v>
      </c>
      <c r="K7" s="16">
        <f>5/B10*C10</f>
        <v>0</v>
      </c>
      <c r="L7" s="16">
        <f>5/B12*C12</f>
        <v>0</v>
      </c>
      <c r="M7" s="16">
        <f>5/B14*C14</f>
        <v>0</v>
      </c>
      <c r="N7" s="16">
        <f>5/B16*C16</f>
        <v>0</v>
      </c>
    </row>
    <row r="8" spans="1:14" x14ac:dyDescent="0.25">
      <c r="B8" s="16">
        <f>C2</f>
        <v>7</v>
      </c>
      <c r="C8" s="16">
        <v>0</v>
      </c>
    </row>
    <row r="9" spans="1:14" x14ac:dyDescent="0.25">
      <c r="A9" t="s">
        <v>98</v>
      </c>
      <c r="B9" t="s">
        <v>95</v>
      </c>
      <c r="C9" t="s">
        <v>96</v>
      </c>
    </row>
    <row r="10" spans="1:14" x14ac:dyDescent="0.25">
      <c r="B10" s="16">
        <f>C2</f>
        <v>7</v>
      </c>
      <c r="C10" s="16">
        <v>0</v>
      </c>
    </row>
    <row r="11" spans="1:14" x14ac:dyDescent="0.25">
      <c r="A11" t="s">
        <v>90</v>
      </c>
      <c r="B11" t="s">
        <v>95</v>
      </c>
      <c r="C11" t="s">
        <v>96</v>
      </c>
    </row>
    <row r="12" spans="1:14" x14ac:dyDescent="0.25">
      <c r="B12" s="16">
        <f>C2</f>
        <v>7</v>
      </c>
      <c r="C12" s="16">
        <v>0</v>
      </c>
      <c r="H12" s="16"/>
      <c r="I12" s="16" t="s">
        <v>93</v>
      </c>
      <c r="J12" s="16" t="s">
        <v>99</v>
      </c>
      <c r="K12" t="s">
        <v>100</v>
      </c>
    </row>
    <row r="13" spans="1:14" ht="30.2" x14ac:dyDescent="0.25">
      <c r="A13" s="52" t="s">
        <v>91</v>
      </c>
      <c r="B13" t="s">
        <v>95</v>
      </c>
      <c r="C13" t="s">
        <v>96</v>
      </c>
      <c r="H13" s="16" t="s">
        <v>101</v>
      </c>
      <c r="I13" s="16">
        <f>H6</f>
        <v>20</v>
      </c>
      <c r="J13" s="16">
        <f>H7</f>
        <v>40</v>
      </c>
      <c r="K13" t="s">
        <v>100</v>
      </c>
    </row>
    <row r="14" spans="1:14" x14ac:dyDescent="0.25">
      <c r="B14" s="16">
        <f>C2</f>
        <v>7</v>
      </c>
      <c r="C14" s="16">
        <v>0</v>
      </c>
      <c r="H14" s="16" t="s">
        <v>102</v>
      </c>
      <c r="I14" s="20">
        <f>I6</f>
        <v>0</v>
      </c>
      <c r="J14" s="20">
        <f>I7</f>
        <v>0</v>
      </c>
    </row>
    <row r="15" spans="1:14" x14ac:dyDescent="0.25">
      <c r="A15" t="s">
        <v>92</v>
      </c>
      <c r="B15" t="s">
        <v>95</v>
      </c>
      <c r="C15" t="s">
        <v>96</v>
      </c>
      <c r="H15" s="16" t="s">
        <v>88</v>
      </c>
      <c r="I15" s="78">
        <f>J6</f>
        <v>0</v>
      </c>
      <c r="J15" s="78">
        <f>J7</f>
        <v>0</v>
      </c>
    </row>
    <row r="16" spans="1:14" x14ac:dyDescent="0.25">
      <c r="B16" s="16">
        <f>C2</f>
        <v>7</v>
      </c>
      <c r="C16" s="16">
        <v>0</v>
      </c>
      <c r="H16" s="16" t="s">
        <v>89</v>
      </c>
      <c r="I16" s="16">
        <f>K6</f>
        <v>0</v>
      </c>
      <c r="J16" s="16">
        <f>K7</f>
        <v>0</v>
      </c>
    </row>
    <row r="17" spans="8:10" x14ac:dyDescent="0.25">
      <c r="H17" s="16" t="s">
        <v>90</v>
      </c>
      <c r="I17" s="16">
        <f>L6</f>
        <v>0</v>
      </c>
      <c r="J17" s="16">
        <f>L7</f>
        <v>0</v>
      </c>
    </row>
    <row r="18" spans="8:10" ht="30.2" x14ac:dyDescent="0.25">
      <c r="H18" s="17" t="s">
        <v>91</v>
      </c>
      <c r="I18" s="16">
        <f>M6</f>
        <v>0</v>
      </c>
      <c r="J18" s="16">
        <f>M7</f>
        <v>0</v>
      </c>
    </row>
    <row r="19" spans="8:10" ht="14.25" x14ac:dyDescent="0.25">
      <c r="H19" s="16" t="s">
        <v>92</v>
      </c>
      <c r="I19" s="16">
        <f>N6</f>
        <v>0</v>
      </c>
      <c r="J19" s="16">
        <f>N7</f>
        <v>0</v>
      </c>
    </row>
    <row r="20" spans="8:10" ht="14.25" x14ac:dyDescent="0.25">
      <c r="H20" s="16" t="s">
        <v>103</v>
      </c>
      <c r="I20" s="78">
        <f>I13+I14+I15+I16+I17+I18+I19</f>
        <v>20</v>
      </c>
      <c r="J20" s="78">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6"/>
      <c r="B2" s="84" t="s">
        <v>138</v>
      </c>
      <c r="C2" s="84" t="s">
        <v>101</v>
      </c>
      <c r="D2" s="84" t="s">
        <v>102</v>
      </c>
      <c r="E2" s="84" t="s">
        <v>139</v>
      </c>
      <c r="F2" s="84" t="s">
        <v>140</v>
      </c>
      <c r="G2" s="84" t="s">
        <v>141</v>
      </c>
      <c r="H2" s="84" t="s">
        <v>90</v>
      </c>
      <c r="I2" s="84" t="s">
        <v>142</v>
      </c>
      <c r="J2" s="84" t="s">
        <v>143</v>
      </c>
      <c r="K2" s="85" t="s">
        <v>144</v>
      </c>
    </row>
    <row r="3" spans="1:11" x14ac:dyDescent="0.25">
      <c r="A3" s="28" t="s">
        <v>145</v>
      </c>
      <c r="B3" s="16">
        <v>10</v>
      </c>
      <c r="C3" s="16">
        <v>15</v>
      </c>
      <c r="D3" s="16">
        <v>30</v>
      </c>
      <c r="E3" s="16">
        <v>10</v>
      </c>
      <c r="F3" s="16">
        <v>5</v>
      </c>
      <c r="G3" s="16">
        <v>5</v>
      </c>
      <c r="H3" s="16">
        <v>10</v>
      </c>
      <c r="I3" s="16">
        <v>2.5</v>
      </c>
      <c r="J3" s="16">
        <v>2.5</v>
      </c>
      <c r="K3" s="86">
        <f>SUM(B3:J3)</f>
        <v>90</v>
      </c>
    </row>
    <row r="4" spans="1:11" x14ac:dyDescent="0.25">
      <c r="A4" s="28" t="s">
        <v>99</v>
      </c>
      <c r="B4" s="16">
        <v>30</v>
      </c>
      <c r="C4" s="16">
        <v>15</v>
      </c>
      <c r="D4" s="16">
        <v>30</v>
      </c>
      <c r="E4" s="16">
        <v>10</v>
      </c>
      <c r="F4" s="16">
        <v>2.5</v>
      </c>
      <c r="G4" s="16">
        <v>2.5</v>
      </c>
      <c r="H4" s="16">
        <v>0</v>
      </c>
      <c r="I4" s="16">
        <v>5</v>
      </c>
      <c r="J4" s="16">
        <v>5</v>
      </c>
      <c r="K4" s="86">
        <f>SUM(B4:J4)</f>
        <v>100</v>
      </c>
    </row>
    <row r="5" spans="1:11" x14ac:dyDescent="0.25">
      <c r="A5" s="28"/>
      <c r="B5" s="16"/>
      <c r="C5" s="16"/>
      <c r="D5" s="16"/>
      <c r="E5" s="16"/>
      <c r="F5" s="16"/>
      <c r="G5" s="16"/>
      <c r="H5" s="16"/>
      <c r="I5" s="16"/>
      <c r="J5" s="16"/>
      <c r="K5" s="86"/>
    </row>
    <row r="6" spans="1:11" ht="30.75" customHeight="1" x14ac:dyDescent="0.25">
      <c r="A6" s="89" t="s">
        <v>146</v>
      </c>
      <c r="B6" s="16">
        <v>1</v>
      </c>
      <c r="C6" s="16">
        <v>1</v>
      </c>
      <c r="D6" s="51">
        <v>23</v>
      </c>
      <c r="E6" s="16">
        <f>D6-1</f>
        <v>22</v>
      </c>
      <c r="F6" s="16">
        <f>E6</f>
        <v>22</v>
      </c>
      <c r="G6" s="16">
        <f t="shared" ref="G6:J6" si="0">F6</f>
        <v>22</v>
      </c>
      <c r="H6" s="16">
        <f t="shared" si="0"/>
        <v>22</v>
      </c>
      <c r="I6" s="16">
        <f t="shared" si="0"/>
        <v>22</v>
      </c>
      <c r="J6" s="16">
        <f t="shared" si="0"/>
        <v>22</v>
      </c>
      <c r="K6" s="86"/>
    </row>
    <row r="7" spans="1:11" ht="15.75" thickBot="1" x14ac:dyDescent="0.3">
      <c r="A7" s="90" t="s">
        <v>147</v>
      </c>
      <c r="B7" s="87">
        <v>1</v>
      </c>
      <c r="C7" s="87">
        <v>1</v>
      </c>
      <c r="D7" s="87">
        <v>4</v>
      </c>
      <c r="E7" s="87">
        <v>0</v>
      </c>
      <c r="F7" s="87">
        <v>0</v>
      </c>
      <c r="G7" s="87">
        <v>0</v>
      </c>
      <c r="H7" s="87">
        <v>0</v>
      </c>
      <c r="I7" s="87">
        <v>0</v>
      </c>
      <c r="J7" s="87">
        <v>0</v>
      </c>
      <c r="K7" s="88"/>
    </row>
    <row r="8" spans="1:11" ht="15.75" thickBot="1" x14ac:dyDescent="0.3">
      <c r="A8" s="139"/>
      <c r="B8" s="139"/>
      <c r="C8" s="139"/>
      <c r="D8" s="139"/>
      <c r="E8" s="139"/>
      <c r="F8" s="139"/>
      <c r="G8" s="139"/>
      <c r="H8" s="139"/>
      <c r="I8" s="139"/>
      <c r="J8" s="139"/>
      <c r="K8" s="139"/>
    </row>
    <row r="9" spans="1:11" x14ac:dyDescent="0.25">
      <c r="A9" s="26" t="s">
        <v>148</v>
      </c>
      <c r="B9" s="24">
        <f>B3*B7</f>
        <v>10</v>
      </c>
      <c r="C9" s="24">
        <f>C3*C7</f>
        <v>15</v>
      </c>
      <c r="D9" s="24">
        <f t="shared" ref="D9:J9" si="1">D3/D6*D7</f>
        <v>5.2173913043478262</v>
      </c>
      <c r="E9" s="24">
        <f t="shared" si="1"/>
        <v>0</v>
      </c>
      <c r="F9" s="24">
        <f t="shared" si="1"/>
        <v>0</v>
      </c>
      <c r="G9" s="24">
        <f t="shared" si="1"/>
        <v>0</v>
      </c>
      <c r="H9" s="24">
        <f t="shared" si="1"/>
        <v>0</v>
      </c>
      <c r="I9" s="24">
        <f t="shared" si="1"/>
        <v>0</v>
      </c>
      <c r="J9" s="24">
        <f t="shared" si="1"/>
        <v>0</v>
      </c>
      <c r="K9" s="81">
        <f>SUM(B9:J9)</f>
        <v>30.217391304347828</v>
      </c>
    </row>
    <row r="10" spans="1:11" ht="15.75" thickBot="1" x14ac:dyDescent="0.3">
      <c r="A10" s="82" t="s">
        <v>149</v>
      </c>
      <c r="B10" s="70">
        <f>B7*B4</f>
        <v>30</v>
      </c>
      <c r="C10" s="70">
        <f>C4*C7</f>
        <v>15</v>
      </c>
      <c r="D10" s="70">
        <f t="shared" ref="D10:J10" si="2">D4/D6*D7</f>
        <v>5.2173913043478262</v>
      </c>
      <c r="E10" s="70">
        <f t="shared" si="2"/>
        <v>0</v>
      </c>
      <c r="F10" s="70">
        <f t="shared" si="2"/>
        <v>0</v>
      </c>
      <c r="G10" s="70">
        <f t="shared" si="2"/>
        <v>0</v>
      </c>
      <c r="H10" s="70">
        <f t="shared" si="2"/>
        <v>0</v>
      </c>
      <c r="I10" s="70">
        <f t="shared" si="2"/>
        <v>0</v>
      </c>
      <c r="J10" s="70">
        <f t="shared" si="2"/>
        <v>0</v>
      </c>
      <c r="K10" s="83">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2025-09-22T10:32:40Z</dcterms:modified>
</cp:coreProperties>
</file>