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E:\Shruti\Sept 25\22039 - Jijai Tulsi\"/>
    </mc:Choice>
  </mc:AlternateContent>
  <bookViews>
    <workbookView xWindow="-105" yWindow="-105" windowWidth="23250" windowHeight="12450"/>
  </bookViews>
  <sheets>
    <sheet name="Report" sheetId="3" r:id="rId1"/>
    <sheet name="Construction table" sheetId="4" r:id="rId2"/>
    <sheet name="Remarks" sheetId="5" r:id="rId3"/>
    <sheet name="Area Calculation" sheetId="6" r:id="rId4"/>
  </sheets>
  <definedNames>
    <definedName name="_xlnm.Print_Area" localSheetId="0">Report!$A$1:$H$382</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25" i="3" l="1"/>
  <c r="E124" i="3"/>
  <c r="G127" i="3"/>
  <c r="G126" i="3"/>
  <c r="G125" i="3"/>
  <c r="G124" i="3"/>
  <c r="E126" i="3" l="1"/>
  <c r="E127" i="3" s="1"/>
  <c r="J161" i="3"/>
  <c r="J176" i="3"/>
  <c r="J141" i="3"/>
  <c r="J139" i="3"/>
  <c r="F157" i="3" l="1"/>
  <c r="E157" i="3"/>
  <c r="G195" i="3"/>
  <c r="E195" i="3"/>
  <c r="F195" i="3"/>
  <c r="H195" i="3"/>
  <c r="F197" i="3"/>
  <c r="E197" i="3"/>
  <c r="H197" i="3" s="1"/>
  <c r="F196" i="3"/>
  <c r="E196" i="3"/>
  <c r="H196" i="3" s="1"/>
  <c r="F194" i="3"/>
  <c r="E194" i="3"/>
  <c r="H194" i="3" s="1"/>
  <c r="F193" i="3"/>
  <c r="E193" i="3"/>
  <c r="H193" i="3" s="1"/>
  <c r="F192" i="3"/>
  <c r="E192" i="3"/>
  <c r="H192" i="3" s="1"/>
  <c r="F191" i="3"/>
  <c r="E191" i="3"/>
  <c r="H191" i="3" s="1"/>
  <c r="F190" i="3"/>
  <c r="E190" i="3"/>
  <c r="H190" i="3" s="1"/>
  <c r="A190" i="3"/>
  <c r="A191" i="3" s="1"/>
  <c r="A192" i="3" s="1"/>
  <c r="A193" i="3" s="1"/>
  <c r="A194" i="3" s="1"/>
  <c r="A195" i="3" s="1"/>
  <c r="A196" i="3" s="1"/>
  <c r="A197" i="3" s="1"/>
  <c r="F189" i="3"/>
  <c r="E189" i="3"/>
  <c r="H189" i="3" s="1"/>
  <c r="F187" i="3"/>
  <c r="E187" i="3"/>
  <c r="H187" i="3" s="1"/>
  <c r="F185" i="3"/>
  <c r="E185" i="3"/>
  <c r="H185" i="3" s="1"/>
  <c r="F184" i="3"/>
  <c r="E184" i="3"/>
  <c r="H184" i="3" s="1"/>
  <c r="F183" i="3"/>
  <c r="E183" i="3"/>
  <c r="H183" i="3" s="1"/>
  <c r="F182" i="3"/>
  <c r="E182" i="3"/>
  <c r="H182" i="3" s="1"/>
  <c r="F181" i="3"/>
  <c r="E181" i="3"/>
  <c r="H181" i="3" s="1"/>
  <c r="F180" i="3"/>
  <c r="E180" i="3"/>
  <c r="H180" i="3" s="1"/>
  <c r="A180" i="3"/>
  <c r="A181" i="3" s="1"/>
  <c r="A182" i="3" s="1"/>
  <c r="A183" i="3" s="1"/>
  <c r="A184" i="3" s="1"/>
  <c r="A185" i="3" s="1"/>
  <c r="A186" i="3" s="1"/>
  <c r="A187" i="3" s="1"/>
  <c r="F179" i="3"/>
  <c r="E179" i="3"/>
  <c r="H179" i="3" s="1"/>
  <c r="F177" i="3"/>
  <c r="F176" i="3"/>
  <c r="F175" i="3"/>
  <c r="F174" i="3"/>
  <c r="H174" i="3" s="1"/>
  <c r="F173" i="3"/>
  <c r="F172" i="3"/>
  <c r="F171" i="3"/>
  <c r="H171" i="3" s="1"/>
  <c r="F170" i="3"/>
  <c r="F169" i="3"/>
  <c r="E177" i="3"/>
  <c r="E176" i="3"/>
  <c r="E175" i="3"/>
  <c r="E174" i="3"/>
  <c r="E173" i="3"/>
  <c r="H173" i="3" s="1"/>
  <c r="E172" i="3"/>
  <c r="H172" i="3" s="1"/>
  <c r="E171" i="3"/>
  <c r="E170" i="3"/>
  <c r="E169" i="3"/>
  <c r="H177" i="3"/>
  <c r="H175" i="3"/>
  <c r="H170" i="3"/>
  <c r="H169" i="3"/>
  <c r="A170" i="3"/>
  <c r="A171" i="3" s="1"/>
  <c r="A172" i="3" s="1"/>
  <c r="A173" i="3" s="1"/>
  <c r="A174" i="3" s="1"/>
  <c r="A175" i="3" s="1"/>
  <c r="A176" i="3" s="1"/>
  <c r="A177" i="3" s="1"/>
  <c r="G157" i="3"/>
  <c r="F163" i="3"/>
  <c r="H163" i="3" s="1"/>
  <c r="E163" i="3"/>
  <c r="F162" i="3"/>
  <c r="E162" i="3"/>
  <c r="H162" i="3" s="1"/>
  <c r="F161" i="3"/>
  <c r="H161" i="3" s="1"/>
  <c r="E161" i="3"/>
  <c r="F160" i="3"/>
  <c r="E160" i="3"/>
  <c r="H160" i="3" s="1"/>
  <c r="F159" i="3"/>
  <c r="H159" i="3" s="1"/>
  <c r="E159" i="3"/>
  <c r="F158" i="3"/>
  <c r="E158" i="3"/>
  <c r="H158" i="3" s="1"/>
  <c r="J156" i="3"/>
  <c r="F156" i="3"/>
  <c r="H156" i="3" s="1"/>
  <c r="E156" i="3"/>
  <c r="A156" i="3"/>
  <c r="A157" i="3" s="1"/>
  <c r="A158" i="3" s="1"/>
  <c r="A159" i="3" s="1"/>
  <c r="A160" i="3" s="1"/>
  <c r="A161" i="3" s="1"/>
  <c r="A162" i="3" s="1"/>
  <c r="A163" i="3" s="1"/>
  <c r="H155" i="3"/>
  <c r="F155" i="3"/>
  <c r="E155" i="3"/>
  <c r="F153" i="3"/>
  <c r="E153" i="3"/>
  <c r="H153" i="3" s="1"/>
  <c r="F152" i="3"/>
  <c r="E152" i="3"/>
  <c r="H152" i="3" s="1"/>
  <c r="F151" i="3"/>
  <c r="E151" i="3"/>
  <c r="H151" i="3" s="1"/>
  <c r="F150" i="3"/>
  <c r="E150" i="3"/>
  <c r="H150" i="3" s="1"/>
  <c r="F149" i="3"/>
  <c r="E149" i="3"/>
  <c r="H149" i="3" s="1"/>
  <c r="F148" i="3"/>
  <c r="E148" i="3"/>
  <c r="H148" i="3" s="1"/>
  <c r="F147" i="3"/>
  <c r="E147" i="3"/>
  <c r="H147" i="3" s="1"/>
  <c r="J146" i="3"/>
  <c r="A146" i="3"/>
  <c r="A147" i="3" s="1"/>
  <c r="A148" i="3" s="1"/>
  <c r="A149" i="3" s="1"/>
  <c r="A150" i="3" s="1"/>
  <c r="A151" i="3" s="1"/>
  <c r="A152" i="3" s="1"/>
  <c r="A153" i="3" s="1"/>
  <c r="F145" i="3"/>
  <c r="H145" i="3" s="1"/>
  <c r="E145" i="3"/>
  <c r="F143" i="3"/>
  <c r="F142" i="3"/>
  <c r="F141" i="3"/>
  <c r="F140" i="3"/>
  <c r="F139" i="3"/>
  <c r="F138" i="3"/>
  <c r="F137" i="3"/>
  <c r="F136" i="3"/>
  <c r="H136" i="3" s="1"/>
  <c r="F135" i="3"/>
  <c r="J136" i="3"/>
  <c r="E143" i="3"/>
  <c r="E142" i="3"/>
  <c r="E141" i="3"/>
  <c r="H140" i="3"/>
  <c r="E140" i="3"/>
  <c r="E139" i="3"/>
  <c r="H139" i="3" s="1"/>
  <c r="E138" i="3"/>
  <c r="E137" i="3"/>
  <c r="E136" i="3"/>
  <c r="E135" i="3"/>
  <c r="H141" i="3"/>
  <c r="A136" i="3"/>
  <c r="A137" i="3" s="1"/>
  <c r="A138" i="3" s="1"/>
  <c r="A139" i="3" s="1"/>
  <c r="A140" i="3" s="1"/>
  <c r="A141" i="3" s="1"/>
  <c r="A142" i="3" s="1"/>
  <c r="A143" i="3" s="1"/>
  <c r="G115" i="3"/>
  <c r="G114" i="3"/>
  <c r="C19" i="3"/>
  <c r="H157" i="3" l="1"/>
  <c r="H176" i="3"/>
  <c r="H143" i="3"/>
  <c r="H142" i="3"/>
  <c r="H138" i="3"/>
  <c r="H137" i="3"/>
  <c r="H135" i="3"/>
  <c r="D246" i="3" l="1"/>
  <c r="D244" i="3"/>
  <c r="H199" i="3"/>
  <c r="H200" i="3"/>
  <c r="H201" i="3"/>
  <c r="H202" i="3"/>
  <c r="H203" i="3"/>
  <c r="A61" i="3"/>
  <c r="L41" i="6" l="1"/>
  <c r="I41" i="6"/>
  <c r="E41" i="6"/>
  <c r="L40" i="6"/>
  <c r="I40" i="6"/>
  <c r="E40" i="6"/>
  <c r="L39" i="6"/>
  <c r="I39" i="6"/>
  <c r="E39" i="6"/>
  <c r="L38" i="6"/>
  <c r="I38" i="6"/>
  <c r="E38" i="6"/>
  <c r="L37" i="6"/>
  <c r="I37" i="6"/>
  <c r="E37" i="6"/>
  <c r="L36" i="6"/>
  <c r="I36" i="6"/>
  <c r="E36" i="6"/>
  <c r="L35" i="6"/>
  <c r="I35" i="6"/>
  <c r="E35" i="6"/>
  <c r="L34" i="6"/>
  <c r="I34" i="6"/>
  <c r="E34" i="6"/>
  <c r="L33" i="6"/>
  <c r="I33" i="6"/>
  <c r="E33" i="6"/>
  <c r="L32" i="6"/>
  <c r="I32" i="6"/>
  <c r="E32" i="6"/>
  <c r="L31" i="6"/>
  <c r="I31" i="6"/>
  <c r="E31" i="6"/>
  <c r="L30" i="6"/>
  <c r="I30" i="6"/>
  <c r="E30" i="6"/>
  <c r="L29" i="6"/>
  <c r="I29" i="6"/>
  <c r="E29" i="6"/>
  <c r="L28" i="6"/>
  <c r="I28" i="6"/>
  <c r="E28" i="6"/>
  <c r="L27" i="6"/>
  <c r="I27" i="6"/>
  <c r="E27" i="6"/>
  <c r="L26" i="6"/>
  <c r="I26" i="6"/>
  <c r="E26" i="6"/>
  <c r="L25" i="6"/>
  <c r="I25" i="6"/>
  <c r="E25" i="6"/>
  <c r="L24" i="6"/>
  <c r="I24" i="6"/>
  <c r="E24" i="6"/>
  <c r="L23" i="6"/>
  <c r="I23" i="6"/>
  <c r="E23" i="6"/>
  <c r="L22" i="6"/>
  <c r="I22" i="6"/>
  <c r="E22" i="6"/>
  <c r="L21" i="6"/>
  <c r="I21" i="6"/>
  <c r="E21" i="6"/>
  <c r="L20" i="6"/>
  <c r="I20" i="6"/>
  <c r="E20" i="6"/>
  <c r="L19" i="6"/>
  <c r="I19" i="6"/>
  <c r="E19" i="6"/>
  <c r="L18" i="6"/>
  <c r="I18" i="6"/>
  <c r="E18" i="6"/>
  <c r="L17" i="6"/>
  <c r="I17" i="6"/>
  <c r="E17" i="6"/>
  <c r="L16" i="6"/>
  <c r="I16" i="6"/>
  <c r="E16" i="6"/>
  <c r="L15" i="6"/>
  <c r="I15" i="6"/>
  <c r="E15" i="6"/>
  <c r="L14" i="6"/>
  <c r="I14" i="6"/>
  <c r="E14" i="6"/>
  <c r="L13" i="6"/>
  <c r="I13" i="6"/>
  <c r="E13" i="6"/>
  <c r="L12" i="6"/>
  <c r="I12" i="6"/>
  <c r="E12" i="6"/>
  <c r="L11" i="6"/>
  <c r="I11" i="6"/>
  <c r="E11" i="6"/>
  <c r="L10" i="6"/>
  <c r="I10" i="6"/>
  <c r="E10" i="6"/>
  <c r="L9" i="6"/>
  <c r="I9" i="6"/>
  <c r="E9" i="6"/>
  <c r="L8" i="6"/>
  <c r="I8" i="6"/>
  <c r="E8" i="6"/>
  <c r="L7" i="6"/>
  <c r="I7" i="6"/>
  <c r="E7" i="6"/>
  <c r="L6" i="6"/>
  <c r="I6" i="6"/>
  <c r="E6" i="6"/>
  <c r="E42" i="6" s="1"/>
  <c r="I42" i="6" l="1"/>
  <c r="H42" i="6" s="1"/>
  <c r="L42" i="6"/>
  <c r="K42" i="6" s="1"/>
  <c r="E44" i="6"/>
  <c r="D42" i="6"/>
  <c r="D44" i="6" s="1"/>
  <c r="C26" i="3" l="1"/>
  <c r="C18" i="3"/>
  <c r="H233" i="3"/>
  <c r="H232" i="3"/>
  <c r="H231" i="3"/>
  <c r="H230" i="3"/>
  <c r="H229" i="3"/>
  <c r="H228" i="3"/>
  <c r="H227" i="3"/>
  <c r="H226" i="3"/>
  <c r="H224" i="3"/>
  <c r="H223" i="3"/>
  <c r="H222" i="3"/>
  <c r="H221" i="3"/>
  <c r="H220" i="3"/>
  <c r="H219" i="3"/>
  <c r="H218" i="3"/>
  <c r="H217" i="3"/>
  <c r="H215" i="3"/>
  <c r="H214" i="3"/>
  <c r="H213" i="3"/>
  <c r="H212" i="3"/>
  <c r="H211" i="3"/>
  <c r="H210" i="3"/>
  <c r="H209" i="3"/>
  <c r="H208" i="3"/>
  <c r="H204" i="3"/>
  <c r="H205" i="3"/>
  <c r="H206" i="3"/>
  <c r="G121" i="3" l="1"/>
  <c r="E121" i="3"/>
  <c r="A93" i="3"/>
  <c r="D94" i="3" s="1"/>
  <c r="J103" i="3" s="1"/>
  <c r="A77" i="3"/>
  <c r="D78" i="3" s="1"/>
  <c r="D62" i="3"/>
  <c r="J102" i="3" l="1"/>
  <c r="C38" i="4"/>
  <c r="G37" i="4"/>
  <c r="F37" i="4"/>
  <c r="G36" i="4"/>
  <c r="F36" i="4"/>
  <c r="G35" i="4"/>
  <c r="F35" i="4"/>
  <c r="G34" i="4"/>
  <c r="F34" i="4"/>
  <c r="G33" i="4"/>
  <c r="F33" i="4"/>
  <c r="G32" i="4"/>
  <c r="F32" i="4"/>
  <c r="G31" i="4"/>
  <c r="F31" i="4"/>
  <c r="G30" i="4"/>
  <c r="F30" i="4"/>
  <c r="G29" i="4"/>
  <c r="F29" i="4"/>
  <c r="G28" i="4"/>
  <c r="F28" i="4"/>
  <c r="G27" i="4"/>
  <c r="F27" i="4"/>
  <c r="G26" i="4"/>
  <c r="F26" i="4"/>
  <c r="K15" i="4"/>
  <c r="K14" i="4"/>
  <c r="K13" i="4"/>
  <c r="H78" i="3"/>
  <c r="I5" i="4"/>
  <c r="F38" i="4" l="1"/>
  <c r="G38" i="4"/>
  <c r="E18" i="4"/>
  <c r="E15" i="4"/>
  <c r="E17" i="4"/>
  <c r="E11" i="4"/>
  <c r="K6" i="4"/>
  <c r="E9" i="4"/>
  <c r="K8" i="4"/>
  <c r="C7" i="4" s="1"/>
  <c r="E14" i="4"/>
  <c r="E12" i="4"/>
  <c r="E16" i="4"/>
  <c r="E10" i="4"/>
  <c r="K9" i="4"/>
  <c r="K10" i="4" s="1"/>
  <c r="K11" i="4" s="1"/>
  <c r="E13" i="4"/>
  <c r="K7" i="4"/>
  <c r="J87" i="3"/>
  <c r="J86" i="3"/>
  <c r="K12" i="4" l="1"/>
  <c r="K16" i="4" s="1"/>
  <c r="C8" i="4" s="1"/>
  <c r="E8" i="4" s="1"/>
  <c r="E7" i="4"/>
  <c r="A199" i="3"/>
  <c r="A200" i="3" s="1"/>
  <c r="A201" i="3" s="1"/>
  <c r="A202" i="3" s="1"/>
  <c r="A203" i="3" s="1"/>
  <c r="A204" i="3" s="1"/>
  <c r="A205" i="3" s="1"/>
  <c r="A206" i="3" s="1"/>
  <c r="F7" i="4" l="1"/>
  <c r="J4" i="4" s="1"/>
  <c r="H7" i="4" s="1"/>
  <c r="G4" i="3" l="1"/>
  <c r="H121" i="3" l="1"/>
  <c r="D245" i="3" l="1"/>
  <c r="G116" i="3"/>
  <c r="J71" i="3"/>
  <c r="J70" i="3"/>
  <c r="H62" i="3"/>
  <c r="J66" i="3" l="1"/>
  <c r="D71" i="3"/>
  <c r="D68" i="3"/>
  <c r="D66" i="3"/>
  <c r="J64" i="3"/>
  <c r="D75" i="3"/>
  <c r="D73" i="3"/>
  <c r="D70" i="3"/>
  <c r="D67" i="3"/>
  <c r="J65" i="3"/>
  <c r="C64" i="3" s="1"/>
  <c r="J63" i="3"/>
  <c r="D74" i="3"/>
  <c r="D72" i="3"/>
  <c r="D69" i="3"/>
  <c r="D91" i="3" l="1"/>
  <c r="D83" i="3"/>
  <c r="D86" i="3"/>
  <c r="J80" i="3"/>
  <c r="D90" i="3"/>
  <c r="D84" i="3"/>
  <c r="J79" i="3"/>
  <c r="D89" i="3"/>
  <c r="J82" i="3"/>
  <c r="J83" i="3" s="1"/>
  <c r="D88" i="3"/>
  <c r="D82" i="3"/>
  <c r="J81" i="3"/>
  <c r="C80" i="3" s="1"/>
  <c r="D87" i="3"/>
  <c r="D85" i="3"/>
  <c r="J67" i="3"/>
  <c r="J72" i="3" s="1"/>
  <c r="D80" i="3" l="1"/>
  <c r="J84" i="3"/>
  <c r="J88" i="3"/>
  <c r="J85" i="3"/>
  <c r="J68" i="3"/>
  <c r="H94" i="3"/>
  <c r="J89" i="3" l="1"/>
  <c r="C81" i="3" s="1"/>
  <c r="D107" i="3"/>
  <c r="D106" i="3"/>
  <c r="D100" i="3"/>
  <c r="J97" i="3"/>
  <c r="C96" i="3" s="1"/>
  <c r="D102" i="3"/>
  <c r="D101" i="3"/>
  <c r="J95" i="3"/>
  <c r="D105" i="3"/>
  <c r="D99" i="3"/>
  <c r="J98" i="3"/>
  <c r="J99" i="3" s="1"/>
  <c r="J100" i="3" s="1"/>
  <c r="J101" i="3" s="1"/>
  <c r="D104" i="3"/>
  <c r="D98" i="3"/>
  <c r="J96" i="3"/>
  <c r="D103" i="3"/>
  <c r="J69" i="3"/>
  <c r="D81" i="3" l="1"/>
  <c r="E80" i="3"/>
  <c r="I77" i="3" s="1"/>
  <c r="G80" i="3" s="1"/>
  <c r="J104" i="3"/>
  <c r="J105" i="3" s="1"/>
  <c r="C97" i="3" s="1"/>
  <c r="D97" i="3" s="1"/>
  <c r="D96" i="3"/>
  <c r="J73" i="3"/>
  <c r="C65" i="3" s="1"/>
  <c r="V217" i="3"/>
  <c r="U217" i="3"/>
  <c r="U208" i="3"/>
  <c r="V208" i="3"/>
  <c r="U226" i="3"/>
  <c r="V226" i="3"/>
  <c r="D64" i="3" l="1"/>
  <c r="E96" i="3"/>
  <c r="I93" i="3" s="1"/>
  <c r="G96" i="3" s="1"/>
  <c r="E64" i="3"/>
  <c r="G108" i="3" s="1"/>
  <c r="T226" i="3"/>
  <c r="U227" i="3"/>
  <c r="V227" i="3"/>
  <c r="V228" i="3" s="1"/>
  <c r="V229" i="3" s="1"/>
  <c r="V230" i="3" s="1"/>
  <c r="V231" i="3" s="1"/>
  <c r="V232" i="3" s="1"/>
  <c r="V233" i="3" s="1"/>
  <c r="T217" i="3"/>
  <c r="U218" i="3"/>
  <c r="V218" i="3"/>
  <c r="V219" i="3" s="1"/>
  <c r="V220" i="3" s="1"/>
  <c r="V221" i="3" s="1"/>
  <c r="V222" i="3" s="1"/>
  <c r="V223" i="3" s="1"/>
  <c r="V224" i="3" s="1"/>
  <c r="V209" i="3"/>
  <c r="V210" i="3" s="1"/>
  <c r="V211" i="3" s="1"/>
  <c r="V212" i="3" s="1"/>
  <c r="V213" i="3" s="1"/>
  <c r="V214" i="3" s="1"/>
  <c r="V215" i="3" s="1"/>
  <c r="U209" i="3"/>
  <c r="T208" i="3"/>
  <c r="D65" i="3" l="1"/>
  <c r="I61" i="3"/>
  <c r="G64" i="3" s="1"/>
  <c r="A226" i="3"/>
  <c r="A217" i="3"/>
  <c r="A208" i="3"/>
  <c r="T227" i="3"/>
  <c r="A227" i="3" s="1"/>
  <c r="U228" i="3"/>
  <c r="T228" i="3" s="1"/>
  <c r="T218" i="3"/>
  <c r="A218" i="3" s="1"/>
  <c r="U219" i="3"/>
  <c r="T219" i="3" s="1"/>
  <c r="U210" i="3"/>
  <c r="T209" i="3"/>
  <c r="A209" i="3" s="1"/>
  <c r="A228" i="3" l="1"/>
  <c r="A219" i="3"/>
  <c r="U229" i="3"/>
  <c r="T229" i="3" s="1"/>
  <c r="U220" i="3"/>
  <c r="T220" i="3" s="1"/>
  <c r="U211" i="3"/>
  <c r="T210" i="3"/>
  <c r="A210" i="3" s="1"/>
  <c r="A229" i="3" l="1"/>
  <c r="A220" i="3"/>
  <c r="U230" i="3"/>
  <c r="T230" i="3" s="1"/>
  <c r="U221" i="3"/>
  <c r="T221" i="3" s="1"/>
  <c r="U212" i="3"/>
  <c r="T211" i="3"/>
  <c r="A211" i="3" s="1"/>
  <c r="A230" i="3" l="1"/>
  <c r="A221" i="3"/>
  <c r="U231" i="3"/>
  <c r="T231" i="3" s="1"/>
  <c r="U222" i="3"/>
  <c r="T222" i="3" s="1"/>
  <c r="U213" i="3"/>
  <c r="T212" i="3"/>
  <c r="A212" i="3" s="1"/>
  <c r="A231" i="3" l="1"/>
  <c r="A222" i="3"/>
  <c r="U232" i="3"/>
  <c r="T232" i="3" s="1"/>
  <c r="U223" i="3"/>
  <c r="T223" i="3" s="1"/>
  <c r="U214" i="3"/>
  <c r="T213" i="3"/>
  <c r="A213" i="3" s="1"/>
  <c r="A232" i="3" l="1"/>
  <c r="A223" i="3"/>
  <c r="U233" i="3"/>
  <c r="T233" i="3" s="1"/>
  <c r="U224" i="3"/>
  <c r="T224" i="3" s="1"/>
  <c r="U215" i="3"/>
  <c r="T214" i="3"/>
  <c r="A214" i="3" s="1"/>
  <c r="A233" i="3" l="1"/>
  <c r="A224" i="3"/>
  <c r="T215" i="3"/>
  <c r="A215" i="3" s="1"/>
</calcChain>
</file>

<file path=xl/comments1.xml><?xml version="1.0" encoding="utf-8"?>
<comments xmlns="http://schemas.openxmlformats.org/spreadsheetml/2006/main">
  <authors>
    <author>SACHIN</author>
  </authors>
  <commentList>
    <comment ref="C9" authorId="0" shapeId="0">
      <text>
        <r>
          <rPr>
            <b/>
            <sz val="18"/>
            <color indexed="81"/>
            <rFont val="Tahoma"/>
            <family val="2"/>
          </rPr>
          <t>SACHIN:</t>
        </r>
        <r>
          <rPr>
            <sz val="18"/>
            <color indexed="81"/>
            <rFont val="Tahoma"/>
            <family val="2"/>
          </rPr>
          <t xml:space="preserve">
As per initiation Mail</t>
        </r>
      </text>
    </comment>
    <comment ref="C10" authorId="0" shapeId="0">
      <text>
        <r>
          <rPr>
            <b/>
            <sz val="9"/>
            <color indexed="81"/>
            <rFont val="Tahoma"/>
            <family val="2"/>
          </rPr>
          <t>SACHIN:</t>
        </r>
        <r>
          <rPr>
            <sz val="9"/>
            <color indexed="81"/>
            <rFont val="Tahoma"/>
            <family val="2"/>
          </rPr>
          <t xml:space="preserve">
As per plans</t>
        </r>
      </text>
    </comment>
    <comment ref="C11" authorId="0" shapeId="0">
      <text>
        <r>
          <rPr>
            <b/>
            <sz val="9"/>
            <color indexed="81"/>
            <rFont val="Tahoma"/>
            <family val="2"/>
          </rPr>
          <t>SACHIN:</t>
        </r>
        <r>
          <rPr>
            <sz val="9"/>
            <color indexed="81"/>
            <rFont val="Tahoma"/>
            <family val="2"/>
          </rPr>
          <t xml:space="preserve">
As per maps</t>
        </r>
      </text>
    </comment>
    <comment ref="C17" authorId="0" shapeId="0">
      <text>
        <r>
          <rPr>
            <b/>
            <sz val="12"/>
            <color indexed="81"/>
            <rFont val="Tahoma"/>
            <family val="2"/>
          </rPr>
          <t>Maybe same as RERA Registration Validity or different</t>
        </r>
      </text>
    </comment>
    <comment ref="G17" authorId="0" shapeId="0">
      <text>
        <r>
          <rPr>
            <b/>
            <sz val="18"/>
            <color indexed="81"/>
            <rFont val="Tahoma"/>
            <family val="2"/>
          </rPr>
          <t>From Rera</t>
        </r>
      </text>
    </comment>
    <comment ref="G20" authorId="0" shapeId="0">
      <text>
        <r>
          <rPr>
            <b/>
            <sz val="16"/>
            <color indexed="81"/>
            <rFont val="Tahoma"/>
            <family val="2"/>
          </rPr>
          <t>From RERA</t>
        </r>
      </text>
    </comment>
    <comment ref="G21" authorId="0" shapeId="0">
      <text>
        <r>
          <rPr>
            <b/>
            <sz val="16"/>
            <color indexed="81"/>
            <rFont val="Tahoma"/>
            <family val="2"/>
          </rPr>
          <t>From RERA</t>
        </r>
      </text>
    </comment>
    <comment ref="G27" authorId="0" shapeId="0">
      <text>
        <r>
          <rPr>
            <b/>
            <sz val="12"/>
            <color indexed="81"/>
            <rFont val="Tahoma"/>
            <family val="2"/>
          </rPr>
          <t>SACHIN:</t>
        </r>
        <r>
          <rPr>
            <sz val="12"/>
            <color indexed="81"/>
            <rFont val="Tahoma"/>
            <family val="2"/>
          </rPr>
          <t xml:space="preserve">
Road size should be in metre</t>
        </r>
      </text>
    </comment>
    <comment ref="G114" authorId="0" shapeId="0">
      <text>
        <r>
          <rPr>
            <b/>
            <sz val="16"/>
            <color indexed="81"/>
            <rFont val="Tahoma"/>
            <family val="2"/>
          </rPr>
          <t>Ready Recknor</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<sst xmlns="http://schemas.openxmlformats.org/spreadsheetml/2006/main" count="694" uniqueCount="367">
  <si>
    <t>Boundaries</t>
  </si>
  <si>
    <t>North</t>
  </si>
  <si>
    <t>East</t>
  </si>
  <si>
    <t>West</t>
  </si>
  <si>
    <t>:</t>
  </si>
  <si>
    <t>As per Actual at site</t>
  </si>
  <si>
    <t>South</t>
  </si>
  <si>
    <t>As per Site / Actual</t>
  </si>
  <si>
    <t>Government Guideline/ Circle rate for Land (Rs per sqft)</t>
  </si>
  <si>
    <t>Authorized Signatory Name &amp; Signature</t>
  </si>
  <si>
    <t>Name of Valuation Agency</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</si>
  <si>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</si>
  <si>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</si>
  <si>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</si>
  <si>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</si>
  <si>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</si>
  <si>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</si>
  <si>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</si>
  <si>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</si>
  <si>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</si>
  <si>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</si>
  <si>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</si>
  <si>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</si>
  <si>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</si>
  <si>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</si>
  <si>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</si>
  <si>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</si>
  <si>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</si>
  <si>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</si>
  <si>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</si>
  <si>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</si>
  <si>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</si>
  <si>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</si>
  <si>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</si>
  <si>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</si>
  <si>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</si>
  <si>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</si>
  <si>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</si>
  <si>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</si>
  <si>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</si>
  <si>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</si>
  <si>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</si>
  <si>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</si>
  <si>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</si>
  <si>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</si>
  <si>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</si>
  <si>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</si>
  <si>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</si>
  <si>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</si>
  <si>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</si>
  <si>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</si>
  <si>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</si>
  <si>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</si>
  <si>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</si>
  <si>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</si>
  <si>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</si>
  <si>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</si>
  <si>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Project Structure</t>
  </si>
  <si>
    <t>Building/Tower Name/No.</t>
  </si>
  <si>
    <t>Type (Sale/Rehab)</t>
  </si>
  <si>
    <t>No. of Floors Approved</t>
  </si>
  <si>
    <t>Building Permission &amp; Other Approvals</t>
  </si>
  <si>
    <t>Construction as per Approved/ Sanctioned Plans</t>
  </si>
  <si>
    <t>LOI/IOD Details</t>
  </si>
  <si>
    <t>Approved Plan Details</t>
  </si>
  <si>
    <t>Environmental Clearance Details</t>
  </si>
  <si>
    <t>Airport Authority Clearance Details</t>
  </si>
  <si>
    <t>Change of User/Zone Certificate Details</t>
  </si>
  <si>
    <t>Other NOC Details</t>
  </si>
  <si>
    <t>Construction Status</t>
  </si>
  <si>
    <t xml:space="preserve">Project Specific Remarks &amp; Observation </t>
  </si>
  <si>
    <t>Name of the Project</t>
  </si>
  <si>
    <t>Guideline Values</t>
  </si>
  <si>
    <t>PSF Rates &amp; Other Charges</t>
  </si>
  <si>
    <t>Measurement Unit of Area (Sq. Ft./Sq. Mt.)</t>
  </si>
  <si>
    <t>Car Parking Charges</t>
  </si>
  <si>
    <t>Site &amp; Building/Tower Photographs</t>
  </si>
  <si>
    <t>Location Cum Root Map (Satelite View)</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</si>
  <si>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</si>
  <si>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</si>
  <si>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</si>
  <si>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</si>
  <si>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</si>
  <si>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</si>
  <si>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</si>
  <si>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</si>
  <si>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</si>
  <si>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</si>
  <si>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</si>
  <si>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Sale</t>
  </si>
  <si>
    <t>Description</t>
  </si>
  <si>
    <t>Gross Carpet area</t>
  </si>
  <si>
    <t>Attached Terrace area</t>
  </si>
  <si>
    <t>Godrej One, Vikhroli East, Mumbai</t>
  </si>
  <si>
    <t>Permissible Built up Area (In Sq.Mt)</t>
  </si>
  <si>
    <t>Proposed Built up Area (In Sq.Mt)</t>
  </si>
  <si>
    <t>Plot Area (In Sq.Mt)</t>
  </si>
  <si>
    <t>-</t>
  </si>
  <si>
    <t>Yes</t>
  </si>
  <si>
    <t>III</t>
  </si>
  <si>
    <t>No</t>
  </si>
  <si>
    <t>Low</t>
  </si>
  <si>
    <t>None</t>
  </si>
  <si>
    <t>Other Charges</t>
  </si>
  <si>
    <t>Ground</t>
  </si>
  <si>
    <t>Plinth</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</si>
  <si>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</si>
  <si>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</si>
  <si>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</si>
  <si>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</si>
  <si>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</si>
  <si>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</si>
  <si>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</si>
  <si>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</si>
  <si>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</si>
  <si>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</si>
  <si>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</si>
  <si>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</si>
  <si>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</si>
  <si>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</si>
  <si>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</si>
  <si>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</si>
  <si>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</si>
  <si>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</si>
  <si>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</si>
  <si>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</si>
  <si>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</si>
  <si>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</si>
  <si>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</si>
  <si>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</si>
  <si>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</si>
  <si>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1st Floor</t>
  </si>
  <si>
    <t>2nd, 3rd, 4th, 6th, 8th, 7th, 9th Floor</t>
  </si>
  <si>
    <t>2nd to 5th Floor</t>
  </si>
  <si>
    <t>2nd &amp; 5th Floor</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</si>
  <si>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</si>
  <si>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</si>
  <si>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</si>
  <si>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</si>
  <si>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</si>
  <si>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</si>
  <si>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</si>
  <si>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</si>
  <si>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</si>
  <si>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</si>
  <si>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</si>
  <si>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</si>
  <si>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</si>
  <si>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</si>
  <si>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</si>
  <si>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</si>
  <si>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No. of Floors Planned/Proposed</t>
  </si>
  <si>
    <t>Project Address</t>
  </si>
  <si>
    <t>Width of the Road</t>
  </si>
  <si>
    <t>Details of Flats in Building</t>
  </si>
  <si>
    <t>No. of Unit</t>
  </si>
  <si>
    <t>Building &amp; Wing</t>
  </si>
  <si>
    <t>Sale / Rehab</t>
  </si>
  <si>
    <t>Total</t>
  </si>
  <si>
    <t>Rate of Flat Per Sq. Ft. 
(on Carpet area)</t>
  </si>
  <si>
    <t>Floor Rise Per Sq. Ft.
(on Carpet area)</t>
  </si>
  <si>
    <t>Date &amp; Time of Site Visit</t>
  </si>
  <si>
    <t>On Carpet area</t>
  </si>
  <si>
    <t>Location Link</t>
  </si>
  <si>
    <t xml:space="preserve">Layout </t>
  </si>
  <si>
    <t>Latitude, Longitude</t>
  </si>
  <si>
    <t>Landmark</t>
  </si>
  <si>
    <t>Total Gross Carpet Area</t>
  </si>
  <si>
    <t>Carpet area</t>
  </si>
  <si>
    <t>External Plumbing, Elevation and Waterproofing</t>
  </si>
  <si>
    <t>Electrical &amp; Sanitary fittings</t>
  </si>
  <si>
    <t>Wooden Work</t>
  </si>
  <si>
    <t>External Plaster</t>
  </si>
  <si>
    <t>Construction Linked Plan</t>
  </si>
  <si>
    <t>Milestones</t>
  </si>
  <si>
    <t>Weightage</t>
  </si>
  <si>
    <t>No. of Floors</t>
  </si>
  <si>
    <t>Floors Completed</t>
  </si>
  <si>
    <t>Completion %</t>
  </si>
  <si>
    <t>Recommendation %</t>
  </si>
  <si>
    <t>Completion of excavation</t>
  </si>
  <si>
    <t>Completion of footing</t>
  </si>
  <si>
    <t>Completion of plinth</t>
  </si>
  <si>
    <t>Completion of RCC</t>
  </si>
  <si>
    <t>Completion of Brickwork</t>
  </si>
  <si>
    <t>Completion of Internal Plaster</t>
  </si>
  <si>
    <t>Completion of External plaster</t>
  </si>
  <si>
    <t>Completion of external plumbing, elevation and waterproofing</t>
  </si>
  <si>
    <t>Completion of Flooring, tiling, doors and windows</t>
  </si>
  <si>
    <t>Completion of Electrical and sanitary fittings</t>
  </si>
  <si>
    <t>Completion of lifts, entrance lobbies, plinth protection and paving of area</t>
  </si>
  <si>
    <t>On possesssion OR receipt of Occupancy/Completion certificate</t>
  </si>
  <si>
    <t>Total %</t>
  </si>
  <si>
    <t>Approval Matrix For Accelerated Disbursement (If Builder Demand is more than GHFL Recommendation)</t>
  </si>
  <si>
    <t xml:space="preserve">Accelerated Disbursement % </t>
  </si>
  <si>
    <t>Approving Authority</t>
  </si>
  <si>
    <t>Up to 10%</t>
  </si>
  <si>
    <t>ATM</t>
  </si>
  <si>
    <t>&gt;10% - 15%</t>
  </si>
  <si>
    <t>Head-Technical</t>
  </si>
  <si>
    <t>&gt;15%</t>
  </si>
  <si>
    <t>CCO</t>
  </si>
  <si>
    <t>Sr. no.</t>
  </si>
  <si>
    <t>GHF Stage %</t>
  </si>
  <si>
    <t>GHF Reco %</t>
  </si>
  <si>
    <t>RERA Threshold</t>
  </si>
  <si>
    <t>On or before execution of the agreement</t>
  </si>
  <si>
    <t>On execution of Agreement</t>
  </si>
  <si>
    <t>1-10%</t>
  </si>
  <si>
    <t>11-20%</t>
  </si>
  <si>
    <t>On completion of the Plinth of the building or wing inwhich the said Apartment is located</t>
  </si>
  <si>
    <t>11-25%</t>
  </si>
  <si>
    <t>21-35%</t>
  </si>
  <si>
    <t>On completion of the slabs including podiums and stilts of the building or wing in which the said Apartment is located</t>
  </si>
  <si>
    <t>26-50%</t>
  </si>
  <si>
    <t>36-60%</t>
  </si>
  <si>
    <t>On completion of the walls, internal plaster, floorings, doors and windows of the said Apartment</t>
  </si>
  <si>
    <t>51-65%</t>
  </si>
  <si>
    <t>61-75%</t>
  </si>
  <si>
    <t>On completion of the Sanitary fittings, staircases, lift wells, lobbies upto the floor level of the said Apartment</t>
  </si>
  <si>
    <t>66-70%</t>
  </si>
  <si>
    <t>76-80%</t>
  </si>
  <si>
    <t>On completion of the external plumbing and external plaster, elevation, terraces with waterproofing, of the building or wing in whichthe said Apartment is located</t>
  </si>
  <si>
    <t>71-80%</t>
  </si>
  <si>
    <t>81-85%</t>
  </si>
  <si>
    <t>On completion of the lifts, water pumps, electrical fittings, electro, mechanical and environment requirements, entrance lobby/s, plinth protection, paving of areas appertain and all other requirements as maybe prescribed in the Agreement of sale of the building or wing in which the said Apartment is located.</t>
  </si>
  <si>
    <t>81-90%</t>
  </si>
  <si>
    <t>85-95%</t>
  </si>
  <si>
    <t>At the time of handing over of the possession of the Apartment to the Allottee on or after receipt of Occupancy Certificate or Completion Certificate</t>
  </si>
  <si>
    <t>91-100%</t>
  </si>
  <si>
    <t>96-100%</t>
  </si>
  <si>
    <t>As per Layout</t>
  </si>
  <si>
    <t>Boundaries Matching
(If No, then reason thereon)</t>
  </si>
  <si>
    <t xml:space="preserve">Date: </t>
  </si>
  <si>
    <t xml:space="preserve">Date: 
</t>
  </si>
  <si>
    <t>Unit Details, Nomenclature and Area Details (Flats)</t>
  </si>
  <si>
    <t>Flat No.
(Approved
Plan)</t>
  </si>
  <si>
    <t>Flat No.
(Sale Plan)</t>
  </si>
  <si>
    <t>Sale /         Rehab /           PAP</t>
  </si>
  <si>
    <t>Balcony Area</t>
  </si>
  <si>
    <t>*</t>
  </si>
  <si>
    <t xml:space="preserve">We considered Carpet area as per Approved Plan.
</t>
  </si>
  <si>
    <t xml:space="preserve">We have considered rate by verifying it from market inquire.
</t>
  </si>
  <si>
    <t xml:space="preserve">Car parking is subjected to authentic documentation.
</t>
  </si>
  <si>
    <t>As the project is redevelopement project but rehab statement or rehab flats is not mentioned approved layout plan &amp; floor plan.</t>
  </si>
  <si>
    <t>Net Plot Area (In Sq.Mt)</t>
  </si>
  <si>
    <t>Unit Details, Nomenclature and Area Details (Commercial)</t>
  </si>
  <si>
    <t>Grand Total</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</si>
  <si>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</si>
  <si>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</si>
  <si>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</si>
  <si>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</si>
  <si>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</si>
  <si>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</si>
  <si>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</si>
  <si>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theme="1"/>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</si>
  <si>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</si>
  <si>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</si>
  <si>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</si>
  <si>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</si>
  <si>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</si>
  <si>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</si>
  <si>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</si>
  <si>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</si>
  <si>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As building have received First CC on 08/05/2015 still building is still under construction.</t>
  </si>
  <si>
    <t>Since the project has received first CC on 17/01/2020, But construction work of Wing A is not yet started. Please provide revised approved CC for Wing A.</t>
  </si>
  <si>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</si>
  <si>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5 shops &amp; 6 Flats are Rehab Flats. The same letter is attached below.</t>
    </r>
  </si>
  <si>
    <t>High tension lines are passing nearby project Project Name. Please provide Power Noc.</t>
  </si>
  <si>
    <t>As Flat No. 201, 202, 203 &amp; 204 consists of large terrace area but dimension of that area is not mentioned. Therefore we have not considered terrace area for that flat.</t>
  </si>
  <si>
    <t>Electric Lines are passing above the project</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</si>
  <si>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</si>
  <si>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</si>
  <si>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</si>
  <si>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 xml:space="preserve">Floor No </t>
  </si>
  <si>
    <t>Flat</t>
  </si>
  <si>
    <t>Discription</t>
  </si>
  <si>
    <t>Carpet</t>
  </si>
  <si>
    <t>Fungible</t>
  </si>
  <si>
    <t>Terrace</t>
  </si>
  <si>
    <t>L</t>
  </si>
  <si>
    <t>W</t>
  </si>
  <si>
    <t>A</t>
  </si>
  <si>
    <t>Hall</t>
  </si>
  <si>
    <t>Balcony</t>
  </si>
  <si>
    <t>CB</t>
  </si>
  <si>
    <t>kitch</t>
  </si>
  <si>
    <t>FB</t>
  </si>
  <si>
    <t>Bed1</t>
  </si>
  <si>
    <t>Bed2</t>
  </si>
  <si>
    <t>Bed3</t>
  </si>
  <si>
    <t>Bed4</t>
  </si>
  <si>
    <t>DB</t>
  </si>
  <si>
    <t>toilet2</t>
  </si>
  <si>
    <t>toilet3</t>
  </si>
  <si>
    <t>toilet4</t>
  </si>
  <si>
    <t>passage1</t>
  </si>
  <si>
    <t>passage2</t>
  </si>
  <si>
    <t>passage3</t>
  </si>
  <si>
    <t>passage4</t>
  </si>
  <si>
    <t>Servant room</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</si>
  <si>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</si>
  <si>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</si>
  <si>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</si>
  <si>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</si>
  <si>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 xml:space="preserve">Tower 3 </t>
  </si>
  <si>
    <t xml:space="preserve">Tower 4 </t>
  </si>
  <si>
    <t>Bitumen</t>
  </si>
  <si>
    <t>7 RCC
3Brick 
2 plaster</t>
  </si>
  <si>
    <t>Miss Rupali</t>
  </si>
  <si>
    <t>Jijai Tulsi</t>
  </si>
  <si>
    <t>Mr. Santosh Jadhav</t>
  </si>
  <si>
    <t>Shubham Realty</t>
  </si>
  <si>
    <t>Office No 707, Parth Solitaire, Plot No 02 Sectore 09e, Near Dmart, Kalamboli, Taloje Majkur, Panvel, Raigarh, 410218.</t>
  </si>
  <si>
    <t xml:space="preserve">Survey No. 105/04, 105/05 &amp; 106/01at Taloje Majkur, Panvel, Raigarh, 410208 
</t>
  </si>
  <si>
    <t>Proposed Residential Building on S.No. 105/4, 105/5 &amp; 106/1, Taloja Majkur, Dist - Raigad</t>
  </si>
  <si>
    <t>Jijai Tulsi, Survey No.105/4, 105/5 &amp; 106/1, Near Jijai Angan, Ghot Road, Ghot,
Taloja Majkur, Taloja East, Panvel, Raigad - 410208.</t>
  </si>
  <si>
    <t>Panvel Municipal Corporation (PMC)</t>
  </si>
  <si>
    <t>P52000050705</t>
  </si>
  <si>
    <t>HDFC BANK
IFSC Code : HDFC0002822</t>
  </si>
  <si>
    <t>As per RERA Site Flats = 266</t>
  </si>
  <si>
    <t>Landscape Garden, Paved Compound, Gymnasium, Clubhouse, Jogging Track, Mandir, Kids Play Area, Seating Area, Play Area, Badminton Court, Multipurpose Play Area, Gazebo, Swimming Pool etc.</t>
  </si>
  <si>
    <t>Middle</t>
  </si>
  <si>
    <t>15M</t>
  </si>
  <si>
    <t>0.75 KM from Koynavele Ghot Camp Bus Stop</t>
  </si>
  <si>
    <t>About 2.90KM form Taloja Hospital managed by Dandekar Hospital</t>
  </si>
  <si>
    <t>About 0.40 KM from R.Z.P. School Ghotgaon</t>
  </si>
  <si>
    <t>2.30KM from Pendhar Metro Station
3.20 KM from Taloja Railway Station</t>
  </si>
  <si>
    <t>1. Approx. 0.65KM from Neelkanth super market.
2. Approx. 2.20KM from Town Bazaar.</t>
  </si>
  <si>
    <t>Other Plot</t>
  </si>
  <si>
    <t>15 M W Road</t>
  </si>
  <si>
    <t>Hissa No. 6, 7 &amp; 8</t>
  </si>
  <si>
    <t>Survey No. 105/3</t>
  </si>
  <si>
    <t>Road</t>
  </si>
  <si>
    <t>G + 1st to 17th Floor</t>
  </si>
  <si>
    <t>PMP/NRV/16488/J.K.2011/2022</t>
  </si>
  <si>
    <t>PMC/TP/Taloje Majkur/105/4, 105/5 &amp; 106/1/21-22/ 16488/2011/2022</t>
  </si>
  <si>
    <t xml:space="preserve">CC Details
Valid Up to: </t>
  </si>
  <si>
    <t>Wing A &amp; B = G + 17th Upper Floor</t>
  </si>
  <si>
    <t xml:space="preserve">Wing A (Aaradhya) </t>
  </si>
  <si>
    <t xml:space="preserve">Wing B (Durva) </t>
  </si>
  <si>
    <t>Wing A (Aaradhya)</t>
  </si>
  <si>
    <t>Ground Floor For Parking &amp; Meter Room</t>
  </si>
  <si>
    <t>1st Floor For Podium Parking &amp; Amenities</t>
  </si>
  <si>
    <t>3rd to 7th, 9th to 12th &amp; 14th to 16th Floor For Residential</t>
  </si>
  <si>
    <t>2nd Floor For Podium Parking, Society Office &amp; Amenities</t>
  </si>
  <si>
    <t>1BHK</t>
  </si>
  <si>
    <t>2BHK</t>
  </si>
  <si>
    <t>8th &amp; 13th Floor (Part Refuge Area)</t>
  </si>
  <si>
    <t>Refuge Area</t>
  </si>
  <si>
    <t>17th Floor</t>
  </si>
  <si>
    <t>Wing B (Durva)</t>
  </si>
  <si>
    <t>7500 to 8500</t>
  </si>
  <si>
    <t>Wing A</t>
  </si>
  <si>
    <t>Wing B</t>
  </si>
  <si>
    <t>Flats =  266</t>
  </si>
  <si>
    <t xml:space="preserve">Construction work is in process at the time of Visit (labour found)
</t>
  </si>
  <si>
    <t xml:space="preserve">We considered Gross carpet area = Net carpet + Balcony.
</t>
  </si>
  <si>
    <t>RERA certificate, Cost Sheet</t>
  </si>
  <si>
    <t>We have referred approved plans &amp; CC from RERA site.</t>
  </si>
  <si>
    <t>Please check for Fire NOC.</t>
  </si>
  <si>
    <t>Mr. Sunil Peravi</t>
  </si>
  <si>
    <t>20/09/2025 @ 01.54PM</t>
  </si>
  <si>
    <t>19.0848656,73.1057835</t>
  </si>
  <si>
    <t>Jijai Aangan</t>
  </si>
  <si>
    <t>https://maps.app.goo.gl/Ezu6zruwjU2J9p6D8</t>
  </si>
  <si>
    <t>Open Plot</t>
  </si>
</sst>
</file>

<file path=xl/styles.xml><?xml version="1.0" encoding="utf-8"?>
<styleSheet xmlns="http://schemas.openxmlformats.org/spreadsheetml/2006/main" xmlns:mc="http://schemas.openxmlformats.org/markup-compatibility/2006" xmlns:x14ac="http://schemas.microsoft.com/office/spreadsheetml/2009/9/ac" mc:Ignorable="x14ac">
  <fonts count="28"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sz val="12"/>
      <color theme="1"/>
      <name val="Times New Roman"/>
      <family val="1"/>
    </font>
    <font>
      <b/>
      <sz val="16"/>
      <color theme="1"/>
      <name val="Times New Roman"/>
      <family val="1"/>
    </font>
    <font>
      <sz val="16"/>
      <color rgb="FFFF0000"/>
      <name val="Times New Roman"/>
      <family val="1"/>
    </font>
    <font>
      <sz val="16"/>
      <color rgb="FF000000"/>
      <name val="Times New Roman"/>
      <family val="1"/>
    </font>
    <font>
      <sz val="16"/>
      <color theme="1"/>
      <name val="Calibri"/>
      <family val="2"/>
      <scheme val="minor"/>
    </font>
    <font>
      <b/>
      <sz val="16"/>
      <color indexed="81"/>
      <name val="Tahoma"/>
      <family val="2"/>
    </font>
    <font>
      <b/>
      <sz val="18"/>
      <color indexed="81"/>
      <name val="Tahoma"/>
      <family val="2"/>
    </font>
    <font>
      <b/>
      <sz val="12"/>
      <color indexed="81"/>
      <name val="Tahoma"/>
      <family val="2"/>
    </font>
    <font>
      <b/>
      <sz val="11"/>
      <color theme="1"/>
      <name val="Calibri"/>
      <family val="2"/>
      <scheme val="minor"/>
    </font>
    <font>
      <b/>
      <sz val="11"/>
      <name val="Calibri"/>
      <family val="2"/>
      <scheme val="minor"/>
    </font>
    <font>
      <sz val="11"/>
      <color rgb="FF203864"/>
      <name val="Calibri"/>
      <family val="2"/>
      <scheme val="minor"/>
    </font>
    <font>
      <b/>
      <sz val="12"/>
      <color theme="1"/>
      <name val="Calibri"/>
      <family val="2"/>
      <scheme val="minor"/>
    </font>
    <font>
      <b/>
      <sz val="12"/>
      <color rgb="FF203864"/>
      <name val="Calibri"/>
      <family val="2"/>
      <scheme val="minor"/>
    </font>
    <font>
      <sz val="12"/>
      <color indexed="81"/>
      <name val="Tahoma"/>
      <family val="2"/>
    </font>
    <font>
      <sz val="18"/>
      <color indexed="81"/>
      <name val="Tahoma"/>
      <family val="2"/>
    </font>
    <font>
      <b/>
      <sz val="11"/>
      <color rgb="FF000000"/>
      <name val="Calibri"/>
      <family val="2"/>
    </font>
    <font>
      <b/>
      <sz val="9"/>
      <color indexed="81"/>
      <name val="Tahoma"/>
      <family val="2"/>
    </font>
    <font>
      <sz val="9"/>
      <color indexed="81"/>
      <name val="Tahoma"/>
      <family val="2"/>
    </font>
    <font>
      <u/>
      <sz val="11"/>
      <color theme="10"/>
      <name val="Calibri"/>
      <family val="2"/>
    </font>
    <font>
      <u/>
      <sz val="16"/>
      <color theme="10"/>
      <name val="Calibri"/>
      <family val="2"/>
    </font>
    <font>
      <b/>
      <sz val="20"/>
      <color rgb="FF000000"/>
      <name val="Calibri"/>
      <family val="2"/>
    </font>
  </fonts>
  <fills count="15">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D9E2F3"/>
        <bgColor indexed="64"/>
      </patternFill>
    </fill>
    <fill>
      <patternFill patternType="solid">
        <fgColor rgb="FFFFFFFF"/>
        <bgColor indexed="64"/>
      </patternFill>
    </fill>
    <fill>
      <patternFill patternType="solid">
        <fgColor rgb="FFFFFF00"/>
        <bgColor indexed="64"/>
      </patternFill>
    </fill>
    <fill>
      <patternFill patternType="solid">
        <fgColor theme="4" tint="0.79998168889431442"/>
        <bgColor indexed="64"/>
      </patternFill>
    </fill>
    <fill>
      <patternFill patternType="solid">
        <fgColor theme="5"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s>
  <cellStyleXfs count="3">
    <xf numFmtId="0" fontId="0" fillId="0" borderId="0"/>
    <xf numFmtId="0" fontId="1" fillId="0" borderId="0"/>
    <xf numFmtId="0" fontId="25" fillId="0" borderId="0" applyNumberFormat="0" applyFill="0" applyBorder="0" applyAlignment="0" applyProtection="0"/>
  </cellStyleXfs>
  <cellXfs count="184">
    <xf numFmtId="0" fontId="0" fillId="0" borderId="0" xfId="0"/>
    <xf numFmtId="0" fontId="3" fillId="0" borderId="0" xfId="0" applyFont="1" applyAlignment="1">
      <alignment vertical="top"/>
    </xf>
    <xf numFmtId="0" fontId="2" fillId="0" borderId="1" xfId="0" applyFont="1" applyBorder="1" applyAlignment="1">
      <alignment horizontal="center" vertical="top" wrapText="1"/>
    </xf>
    <xf numFmtId="0" fontId="3" fillId="3" borderId="0" xfId="0" applyFont="1" applyFill="1" applyAlignment="1">
      <alignment vertical="top"/>
    </xf>
    <xf numFmtId="0" fontId="3" fillId="0" borderId="0" xfId="0" applyFont="1" applyAlignment="1">
      <alignment horizontal="center" vertical="top"/>
    </xf>
    <xf numFmtId="9" fontId="4" fillId="4" borderId="1" xfId="1" applyNumberFormat="1" applyFont="1" applyFill="1" applyBorder="1" applyAlignment="1" applyProtection="1">
      <alignment horizontal="center" vertical="center" wrapText="1"/>
      <protection hidden="1"/>
    </xf>
    <xf numFmtId="1" fontId="6" fillId="4" borderId="1" xfId="1" applyNumberFormat="1" applyFont="1" applyFill="1" applyBorder="1" applyAlignment="1">
      <alignment horizontal="center" vertical="center" wrapText="1"/>
    </xf>
    <xf numFmtId="0" fontId="4" fillId="4" borderId="9" xfId="0" applyFont="1" applyFill="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0" xfId="0" applyFont="1" applyFill="1" applyBorder="1" applyAlignment="1">
      <alignment vertical="top" wrapText="1"/>
    </xf>
    <xf numFmtId="0" fontId="4" fillId="4" borderId="0" xfId="0" applyFont="1" applyFill="1" applyAlignment="1">
      <alignment vertical="top" wrapText="1"/>
    </xf>
    <xf numFmtId="0" fontId="4" fillId="4" borderId="12" xfId="0" applyFont="1" applyFill="1" applyBorder="1" applyAlignment="1">
      <alignment vertical="top" wrapText="1"/>
    </xf>
    <xf numFmtId="0" fontId="4" fillId="4" borderId="8" xfId="0" applyFont="1" applyFill="1" applyBorder="1" applyAlignment="1">
      <alignment vertical="top" wrapText="1"/>
    </xf>
    <xf numFmtId="0" fontId="3" fillId="0" borderId="14" xfId="1" applyFont="1" applyBorder="1" applyProtection="1">
      <protection hidden="1"/>
    </xf>
    <xf numFmtId="0" fontId="3" fillId="0" borderId="0" xfId="1" applyFont="1" applyProtection="1">
      <protection hidden="1"/>
    </xf>
    <xf numFmtId="0" fontId="3" fillId="0" borderId="15" xfId="1" applyFont="1" applyBorder="1" applyProtection="1">
      <protection hidden="1"/>
    </xf>
    <xf numFmtId="0" fontId="3" fillId="0" borderId="15" xfId="1" applyFont="1" applyBorder="1"/>
    <xf numFmtId="0" fontId="10" fillId="0" borderId="0" xfId="0" applyFont="1" applyProtection="1">
      <protection hidden="1"/>
    </xf>
    <xf numFmtId="9" fontId="10" fillId="0" borderId="0" xfId="0" applyNumberFormat="1" applyFont="1" applyProtection="1">
      <protection hidden="1"/>
    </xf>
    <xf numFmtId="0" fontId="10" fillId="0" borderId="16" xfId="0" applyFont="1" applyBorder="1" applyProtection="1">
      <protection hidden="1"/>
    </xf>
    <xf numFmtId="0" fontId="7" fillId="0" borderId="0" xfId="1" applyFont="1" applyAlignment="1">
      <alignment horizontal="center" vertical="center"/>
    </xf>
    <xf numFmtId="0" fontId="10" fillId="0" borderId="15" xfId="0" applyFont="1" applyBorder="1" applyProtection="1">
      <protection hidden="1"/>
    </xf>
    <xf numFmtId="1" fontId="11" fillId="0" borderId="15" xfId="0" applyNumberFormat="1" applyFont="1" applyBorder="1"/>
    <xf numFmtId="1" fontId="11" fillId="0" borderId="15" xfId="0" applyNumberFormat="1" applyFont="1" applyBorder="1" applyAlignment="1">
      <alignment horizontal="right"/>
    </xf>
    <xf numFmtId="1" fontId="11" fillId="0" borderId="17" xfId="0" applyNumberFormat="1" applyFont="1" applyBorder="1"/>
    <xf numFmtId="0" fontId="4" fillId="2" borderId="1" xfId="0" applyFont="1" applyFill="1" applyBorder="1" applyAlignment="1">
      <alignment horizontal="center" vertical="top"/>
    </xf>
    <xf numFmtId="0" fontId="4" fillId="2" borderId="1" xfId="0" applyFont="1" applyFill="1" applyBorder="1" applyAlignment="1">
      <alignment vertical="top"/>
    </xf>
    <xf numFmtId="0" fontId="4" fillId="4" borderId="1" xfId="1" applyFont="1" applyFill="1" applyBorder="1" applyAlignment="1" applyProtection="1">
      <alignment horizontal="center" vertical="center" wrapText="1"/>
      <protection hidden="1"/>
    </xf>
    <xf numFmtId="1" fontId="5" fillId="0" borderId="1" xfId="1" applyNumberFormat="1" applyFont="1" applyBorder="1" applyAlignment="1">
      <alignment horizontal="center" vertical="top" wrapText="1"/>
    </xf>
    <xf numFmtId="1" fontId="4" fillId="4" borderId="1" xfId="1" applyNumberFormat="1" applyFont="1" applyFill="1" applyBorder="1" applyAlignment="1" applyProtection="1">
      <alignment horizontal="center" vertical="center" wrapText="1"/>
      <protection hidden="1"/>
    </xf>
    <xf numFmtId="1" fontId="6" fillId="4" borderId="2" xfId="1" applyNumberFormat="1" applyFont="1" applyFill="1" applyBorder="1" applyAlignment="1">
      <alignment horizontal="center" vertical="center" wrapText="1"/>
    </xf>
    <xf numFmtId="1" fontId="2" fillId="0" borderId="1" xfId="1" applyNumberFormat="1" applyFont="1" applyBorder="1" applyAlignment="1">
      <alignment horizontal="center" vertical="top" wrapText="1"/>
    </xf>
    <xf numFmtId="0" fontId="4" fillId="4" borderId="1" xfId="0" applyFont="1" applyFill="1" applyBorder="1" applyAlignment="1">
      <alignment horizontal="center" vertical="top" wrapText="1"/>
    </xf>
    <xf numFmtId="0" fontId="4" fillId="0" borderId="1" xfId="0" applyFont="1" applyBorder="1" applyAlignment="1">
      <alignment vertical="top" wrapText="1"/>
    </xf>
    <xf numFmtId="0" fontId="0" fillId="7" borderId="1" xfId="0" applyFill="1" applyBorder="1" applyAlignment="1">
      <alignment horizontal="left" vertical="center" wrapText="1"/>
    </xf>
    <xf numFmtId="0" fontId="17" fillId="0" borderId="1" xfId="0" applyFont="1" applyBorder="1" applyAlignment="1">
      <alignment horizontal="right" vertical="center"/>
    </xf>
    <xf numFmtId="0" fontId="0" fillId="0" borderId="1" xfId="0" applyBorder="1"/>
    <xf numFmtId="1" fontId="0" fillId="0" borderId="1" xfId="0" applyNumberFormat="1" applyBorder="1"/>
    <xf numFmtId="0" fontId="0" fillId="8" borderId="1" xfId="0" applyFill="1" applyBorder="1" applyAlignment="1">
      <alignment horizontal="left" vertical="center" wrapText="1"/>
    </xf>
    <xf numFmtId="0" fontId="0" fillId="9" borderId="1" xfId="0" applyFill="1" applyBorder="1" applyAlignment="1">
      <alignment horizontal="left" vertical="center" wrapText="1"/>
    </xf>
    <xf numFmtId="0" fontId="18" fillId="0" borderId="1" xfId="0" applyFont="1" applyBorder="1"/>
    <xf numFmtId="1" fontId="18" fillId="0" borderId="1" xfId="0" applyNumberFormat="1" applyFont="1" applyBorder="1"/>
    <xf numFmtId="0" fontId="19" fillId="10" borderId="18" xfId="0" applyFont="1" applyFill="1" applyBorder="1" applyAlignment="1">
      <alignment vertical="center"/>
    </xf>
    <xf numFmtId="0" fontId="19" fillId="10" borderId="18" xfId="0" applyFont="1" applyFill="1" applyBorder="1" applyAlignment="1">
      <alignment horizontal="center" vertical="center"/>
    </xf>
    <xf numFmtId="0" fontId="17" fillId="0" borderId="18" xfId="0" applyFont="1" applyBorder="1" applyAlignment="1">
      <alignment horizontal="right" vertical="center"/>
    </xf>
    <xf numFmtId="0" fontId="17" fillId="0" borderId="18" xfId="0" applyFont="1" applyBorder="1" applyAlignment="1">
      <alignment vertical="center" wrapText="1"/>
    </xf>
    <xf numFmtId="9" fontId="17" fillId="0" borderId="18" xfId="0" applyNumberFormat="1" applyFont="1" applyBorder="1" applyAlignment="1">
      <alignment horizontal="center" vertical="center"/>
    </xf>
    <xf numFmtId="9" fontId="17" fillId="0" borderId="19" xfId="0" applyNumberFormat="1" applyFont="1" applyBorder="1" applyAlignment="1">
      <alignment horizontal="center" vertical="center"/>
    </xf>
    <xf numFmtId="0" fontId="4" fillId="11" borderId="1" xfId="0" applyFont="1" applyFill="1" applyBorder="1" applyAlignment="1">
      <alignment vertical="top" wrapText="1"/>
    </xf>
    <xf numFmtId="0" fontId="9" fillId="4" borderId="1" xfId="1" applyFont="1" applyFill="1" applyBorder="1" applyAlignment="1" applyProtection="1">
      <alignment horizontal="center" vertical="center" wrapText="1"/>
      <protection hidden="1"/>
    </xf>
    <xf numFmtId="1" fontId="5" fillId="0" borderId="1" xfId="1" applyNumberFormat="1" applyFont="1" applyBorder="1" applyAlignment="1">
      <alignment horizontal="center" vertical="center" wrapText="1"/>
    </xf>
    <xf numFmtId="0" fontId="6" fillId="4" borderId="1" xfId="1" applyFont="1" applyFill="1" applyBorder="1" applyAlignment="1">
      <alignment horizontal="center" vertical="center" wrapText="1"/>
    </xf>
    <xf numFmtId="0" fontId="0" fillId="0" borderId="1" xfId="0" applyBorder="1" applyAlignment="1">
      <alignment horizontal="center" vertical="center"/>
    </xf>
    <xf numFmtId="0" fontId="15" fillId="0" borderId="1" xfId="0" applyFont="1" applyBorder="1" applyAlignment="1">
      <alignment horizontal="center" vertical="center"/>
    </xf>
    <xf numFmtId="0" fontId="0" fillId="0" borderId="1" xfId="0" applyBorder="1" applyAlignment="1">
      <alignment horizontal="left" vertical="top" wrapText="1"/>
    </xf>
    <xf numFmtId="0" fontId="0" fillId="0" borderId="1" xfId="0" applyBorder="1" applyAlignment="1">
      <alignment wrapText="1"/>
    </xf>
    <xf numFmtId="0" fontId="0" fillId="0" borderId="10" xfId="0" applyBorder="1" applyAlignment="1">
      <alignment horizontal="center" vertical="top"/>
    </xf>
    <xf numFmtId="0" fontId="0" fillId="0" borderId="1" xfId="0" applyBorder="1" applyAlignment="1">
      <alignment vertical="top" wrapText="1"/>
    </xf>
    <xf numFmtId="0" fontId="0" fillId="0" borderId="2" xfId="0" applyBorder="1"/>
    <xf numFmtId="0" fontId="0" fillId="0" borderId="10" xfId="0" applyBorder="1"/>
    <xf numFmtId="0" fontId="0" fillId="0" borderId="1" xfId="0" applyBorder="1" applyAlignment="1">
      <alignment horizontal="left" vertical="top"/>
    </xf>
    <xf numFmtId="0" fontId="0" fillId="0" borderId="0" xfId="0" applyAlignment="1">
      <alignment horizontal="left" vertical="top"/>
    </xf>
    <xf numFmtId="0" fontId="0" fillId="0" borderId="2" xfId="0" applyBorder="1" applyAlignment="1">
      <alignment horizontal="left" vertical="top"/>
    </xf>
    <xf numFmtId="0" fontId="0" fillId="0" borderId="2" xfId="0" applyBorder="1" applyAlignment="1">
      <alignment vertical="top"/>
    </xf>
    <xf numFmtId="0" fontId="0" fillId="0" borderId="0" xfId="0" applyAlignment="1">
      <alignment horizontal="center" vertical="center"/>
    </xf>
    <xf numFmtId="0" fontId="0" fillId="12" borderId="1" xfId="0" applyFill="1" applyBorder="1" applyAlignment="1">
      <alignment horizontal="center" vertical="center"/>
    </xf>
    <xf numFmtId="0" fontId="0" fillId="0" borderId="8" xfId="0" applyBorder="1" applyAlignment="1">
      <alignment horizontal="center" vertical="center"/>
    </xf>
    <xf numFmtId="0" fontId="0" fillId="13" borderId="1" xfId="0" applyFill="1" applyBorder="1" applyAlignment="1">
      <alignment horizontal="center" vertical="center"/>
    </xf>
    <xf numFmtId="0" fontId="0" fillId="14" borderId="1" xfId="0" applyFill="1" applyBorder="1" applyAlignment="1">
      <alignment horizontal="center" vertical="center"/>
    </xf>
    <xf numFmtId="0" fontId="0" fillId="3" borderId="1" xfId="0" applyFill="1" applyBorder="1" applyAlignment="1">
      <alignment horizontal="center" vertical="center"/>
    </xf>
    <xf numFmtId="0" fontId="3" fillId="0" borderId="0" xfId="0" applyFont="1" applyAlignment="1">
      <alignment vertical="top" wrapText="1"/>
    </xf>
    <xf numFmtId="0" fontId="4" fillId="4" borderId="1" xfId="0" applyFont="1" applyFill="1" applyBorder="1" applyAlignment="1">
      <alignment horizontal="left" vertical="top" wrapText="1"/>
    </xf>
    <xf numFmtId="0" fontId="4" fillId="4" borderId="1" xfId="1" applyFont="1" applyFill="1" applyBorder="1" applyAlignment="1" applyProtection="1">
      <alignment horizontal="center" vertical="center" wrapText="1"/>
      <protection hidden="1"/>
    </xf>
    <xf numFmtId="1" fontId="6" fillId="4" borderId="1" xfId="1" applyNumberFormat="1" applyFont="1" applyFill="1" applyBorder="1" applyAlignment="1">
      <alignment horizontal="center" vertical="center" wrapText="1"/>
    </xf>
    <xf numFmtId="14" fontId="4" fillId="4" borderId="1" xfId="0" applyNumberFormat="1" applyFont="1" applyFill="1" applyBorder="1" applyAlignment="1">
      <alignment horizontal="left" vertical="top" wrapText="1"/>
    </xf>
    <xf numFmtId="0" fontId="27" fillId="0" borderId="0" xfId="0" applyFont="1"/>
    <xf numFmtId="0" fontId="4" fillId="0" borderId="2" xfId="0" applyFont="1" applyBorder="1" applyAlignment="1">
      <alignment horizontal="left" vertical="top" wrapText="1"/>
    </xf>
    <xf numFmtId="0" fontId="4" fillId="0" borderId="5" xfId="0" applyFont="1" applyBorder="1" applyAlignment="1">
      <alignment horizontal="left" vertical="top" wrapText="1"/>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0" fontId="4" fillId="4" borderId="2" xfId="0" applyFont="1" applyFill="1" applyBorder="1" applyAlignment="1">
      <alignment horizontal="left" vertical="top" wrapText="1"/>
    </xf>
    <xf numFmtId="0" fontId="4" fillId="4" borderId="5" xfId="0" applyFont="1" applyFill="1" applyBorder="1" applyAlignment="1">
      <alignment horizontal="left" vertical="top" wrapText="1"/>
    </xf>
    <xf numFmtId="0" fontId="4" fillId="0" borderId="3" xfId="0" applyFont="1" applyBorder="1" applyAlignment="1">
      <alignment horizontal="left" vertical="top"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0" fontId="4" fillId="0" borderId="2" xfId="0" applyFont="1" applyFill="1" applyBorder="1" applyAlignment="1">
      <alignment horizontal="left" vertical="top" wrapText="1"/>
    </xf>
    <xf numFmtId="0" fontId="4" fillId="0" borderId="5" xfId="0" applyFont="1" applyFill="1" applyBorder="1" applyAlignment="1">
      <alignment horizontal="left" vertical="top" wrapText="1"/>
    </xf>
    <xf numFmtId="0" fontId="4" fillId="2" borderId="1" xfId="0" applyFont="1" applyFill="1" applyBorder="1" applyAlignment="1">
      <alignment horizontal="center" vertical="top"/>
    </xf>
    <xf numFmtId="9" fontId="4" fillId="4" borderId="1" xfId="1" applyNumberFormat="1" applyFont="1" applyFill="1" applyBorder="1" applyAlignment="1" applyProtection="1">
      <alignment horizontal="center" vertical="center" wrapText="1"/>
      <protection hidden="1"/>
    </xf>
    <xf numFmtId="9" fontId="4" fillId="4" borderId="7" xfId="1" applyNumberFormat="1" applyFont="1" applyFill="1" applyBorder="1" applyAlignment="1" applyProtection="1">
      <alignment horizontal="center" vertical="center" wrapText="1"/>
      <protection hidden="1"/>
    </xf>
    <xf numFmtId="9" fontId="4" fillId="4" borderId="9" xfId="1" applyNumberFormat="1" applyFont="1" applyFill="1" applyBorder="1" applyAlignment="1" applyProtection="1">
      <alignment horizontal="center" vertical="center" wrapText="1"/>
      <protection hidden="1"/>
    </xf>
    <xf numFmtId="9" fontId="4" fillId="4" borderId="10" xfId="1" applyNumberFormat="1" applyFont="1" applyFill="1" applyBorder="1" applyAlignment="1" applyProtection="1">
      <alignment horizontal="center" vertical="center" wrapText="1"/>
      <protection hidden="1"/>
    </xf>
    <xf numFmtId="9" fontId="4" fillId="4" borderId="11" xfId="1" applyNumberFormat="1" applyFont="1" applyFill="1" applyBorder="1" applyAlignment="1" applyProtection="1">
      <alignment horizontal="center" vertical="center" wrapText="1"/>
      <protection hidden="1"/>
    </xf>
    <xf numFmtId="9" fontId="4" fillId="4" borderId="12" xfId="1" applyNumberFormat="1" applyFont="1" applyFill="1" applyBorder="1" applyAlignment="1" applyProtection="1">
      <alignment horizontal="center" vertical="center" wrapText="1"/>
      <protection hidden="1"/>
    </xf>
    <xf numFmtId="9" fontId="4" fillId="4" borderId="13" xfId="1" applyNumberFormat="1" applyFont="1" applyFill="1" applyBorder="1" applyAlignment="1" applyProtection="1">
      <alignment horizontal="center" vertical="center" wrapText="1"/>
      <protection hidden="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0" fontId="4" fillId="4" borderId="1" xfId="0" applyFont="1" applyFill="1" applyBorder="1" applyAlignment="1">
      <alignment horizontal="left" vertical="top" wrapText="1"/>
    </xf>
    <xf numFmtId="0" fontId="4" fillId="0" borderId="1" xfId="0" applyFont="1" applyBorder="1" applyAlignment="1">
      <alignment horizontal="center" vertical="top" wrapText="1"/>
    </xf>
    <xf numFmtId="0" fontId="4" fillId="0" borderId="1" xfId="0" applyFont="1" applyBorder="1" applyAlignment="1">
      <alignment horizontal="left" vertical="top" wrapText="1"/>
    </xf>
    <xf numFmtId="0" fontId="4" fillId="4" borderId="3" xfId="0" applyFont="1" applyFill="1" applyBorder="1" applyAlignment="1">
      <alignment horizontal="left" vertical="top" wrapText="1"/>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0" fontId="2" fillId="0" borderId="1" xfId="0" applyFont="1" applyBorder="1" applyAlignment="1">
      <alignment horizontal="center" vertical="top" wrapText="1"/>
    </xf>
    <xf numFmtId="0" fontId="4" fillId="4" borderId="1" xfId="0" applyFont="1" applyFill="1" applyBorder="1" applyAlignment="1">
      <alignment horizontal="center" vertical="top" wrapText="1"/>
    </xf>
    <xf numFmtId="0" fontId="4" fillId="0" borderId="1" xfId="0" applyFont="1" applyBorder="1" applyAlignment="1">
      <alignment horizontal="center" vertical="center" wrapText="1"/>
    </xf>
    <xf numFmtId="0" fontId="4" fillId="0" borderId="1" xfId="0" applyFont="1" applyFill="1" applyBorder="1" applyAlignment="1">
      <alignment horizontal="left" vertical="top" wrapText="1"/>
    </xf>
    <xf numFmtId="17" fontId="4" fillId="4" borderId="1" xfId="0" applyNumberFormat="1" applyFont="1" applyFill="1" applyBorder="1" applyAlignment="1">
      <alignment horizontal="left" vertical="top" wrapText="1"/>
    </xf>
    <xf numFmtId="14" fontId="4" fillId="4" borderId="1" xfId="0" applyNumberFormat="1" applyFont="1" applyFill="1" applyBorder="1" applyAlignment="1">
      <alignment horizontal="left" vertical="top" wrapText="1"/>
    </xf>
    <xf numFmtId="0" fontId="2" fillId="4" borderId="1" xfId="0" applyFont="1" applyFill="1" applyBorder="1" applyAlignment="1">
      <alignment horizontal="left" vertical="top" wrapText="1"/>
    </xf>
    <xf numFmtId="0" fontId="4" fillId="4" borderId="2" xfId="0" applyFont="1" applyFill="1" applyBorder="1" applyAlignment="1">
      <alignment horizontal="center" vertical="top" wrapText="1"/>
    </xf>
    <xf numFmtId="0" fontId="4" fillId="4" borderId="5" xfId="0" applyFont="1" applyFill="1" applyBorder="1" applyAlignment="1">
      <alignment horizontal="center" vertical="top" wrapText="1"/>
    </xf>
    <xf numFmtId="0" fontId="2" fillId="0" borderId="1" xfId="0" applyFont="1" applyBorder="1" applyAlignment="1">
      <alignment horizontal="left" vertical="top" wrapText="1"/>
    </xf>
    <xf numFmtId="1" fontId="6" fillId="4" borderId="1" xfId="1" applyNumberFormat="1" applyFont="1" applyFill="1" applyBorder="1" applyAlignment="1">
      <alignment horizontal="center" vertical="center" wrapText="1"/>
    </xf>
    <xf numFmtId="0" fontId="2" fillId="2" borderId="1" xfId="0" applyFont="1" applyFill="1" applyBorder="1" applyAlignment="1">
      <alignment horizontal="center" vertical="top"/>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4" fillId="4" borderId="1" xfId="0" applyFont="1" applyFill="1" applyBorder="1" applyAlignment="1">
      <alignment horizontal="left" vertical="top"/>
    </xf>
    <xf numFmtId="0" fontId="9" fillId="4" borderId="2" xfId="0" applyFont="1" applyFill="1" applyBorder="1" applyAlignment="1">
      <alignment horizontal="left" vertical="top" wrapText="1"/>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5" xfId="1" applyNumberFormat="1" applyFont="1" applyFill="1" applyBorder="1" applyAlignment="1">
      <alignment horizontal="center" vertical="center" wrapText="1"/>
    </xf>
    <xf numFmtId="14" fontId="4" fillId="4" borderId="2" xfId="0" applyNumberFormat="1" applyFont="1" applyFill="1" applyBorder="1" applyAlignment="1">
      <alignment horizontal="left" vertical="top" wrapText="1"/>
    </xf>
    <xf numFmtId="14" fontId="4" fillId="4" borderId="3" xfId="0" applyNumberFormat="1" applyFont="1" applyFill="1" applyBorder="1" applyAlignment="1">
      <alignment horizontal="left" vertical="top" wrapText="1"/>
    </xf>
    <xf numFmtId="14" fontId="4" fillId="4" borderId="5" xfId="0" applyNumberFormat="1" applyFont="1" applyFill="1" applyBorder="1" applyAlignment="1">
      <alignment horizontal="left" vertical="top" wrapText="1"/>
    </xf>
    <xf numFmtId="0" fontId="2" fillId="0" borderId="2" xfId="0" applyFont="1" applyBorder="1" applyAlignment="1">
      <alignment horizontal="center" vertical="center" wrapText="1"/>
    </xf>
    <xf numFmtId="0" fontId="2" fillId="0" borderId="5" xfId="0" applyFont="1" applyBorder="1" applyAlignment="1">
      <alignment horizontal="center" vertical="center" wrapText="1"/>
    </xf>
    <xf numFmtId="0" fontId="4" fillId="4" borderId="2" xfId="0" applyFont="1" applyFill="1" applyBorder="1" applyAlignment="1">
      <alignment horizontal="center" vertical="center" wrapText="1"/>
    </xf>
    <xf numFmtId="0" fontId="4" fillId="4" borderId="5" xfId="0" applyFont="1" applyFill="1" applyBorder="1" applyAlignment="1">
      <alignment horizontal="center" vertical="center" wrapText="1"/>
    </xf>
    <xf numFmtId="0" fontId="2" fillId="2" borderId="1" xfId="0" applyFont="1" applyFill="1" applyBorder="1" applyAlignment="1">
      <alignment horizontal="center" vertical="top" wrapText="1"/>
    </xf>
    <xf numFmtId="0" fontId="4" fillId="4" borderId="1" xfId="0" applyFont="1" applyFill="1" applyBorder="1" applyAlignment="1">
      <alignment horizontal="center" vertical="center" wrapText="1"/>
    </xf>
    <xf numFmtId="0" fontId="2" fillId="2" borderId="1" xfId="0" applyFont="1" applyFill="1" applyBorder="1" applyAlignment="1">
      <alignment horizontal="left" vertical="top"/>
    </xf>
    <xf numFmtId="0" fontId="4" fillId="0" borderId="7" xfId="0" applyFont="1" applyBorder="1" applyAlignment="1">
      <alignment horizontal="left" vertical="top" wrapText="1"/>
    </xf>
    <xf numFmtId="0" fontId="4" fillId="0" borderId="4" xfId="0" applyFont="1" applyBorder="1" applyAlignment="1">
      <alignment horizontal="left" vertical="top" wrapText="1"/>
    </xf>
    <xf numFmtId="0" fontId="4" fillId="0" borderId="9" xfId="0" applyFont="1" applyBorder="1" applyAlignment="1">
      <alignment horizontal="left" vertical="top" wrapText="1"/>
    </xf>
    <xf numFmtId="0" fontId="4" fillId="0" borderId="10" xfId="0" applyFont="1" applyBorder="1" applyAlignment="1">
      <alignment horizontal="left" vertical="top" wrapText="1"/>
    </xf>
    <xf numFmtId="0" fontId="4" fillId="0" borderId="0" xfId="0" applyFont="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8" xfId="0" applyFont="1" applyBorder="1" applyAlignment="1">
      <alignment horizontal="left" vertical="top" wrapText="1"/>
    </xf>
    <xf numFmtId="0" fontId="4" fillId="0" borderId="13" xfId="0" applyFont="1" applyBorder="1" applyAlignment="1">
      <alignment horizontal="left" vertical="top" wrapText="1"/>
    </xf>
    <xf numFmtId="0" fontId="4" fillId="0" borderId="6" xfId="0" applyFont="1" applyBorder="1" applyAlignment="1">
      <alignment horizontal="left" vertical="top" wrapText="1"/>
    </xf>
    <xf numFmtId="2" fontId="4" fillId="4" borderId="1" xfId="0" applyNumberFormat="1" applyFont="1" applyFill="1" applyBorder="1" applyAlignment="1">
      <alignment horizontal="left" vertical="top" wrapText="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0" fontId="2" fillId="2" borderId="9" xfId="0" applyFont="1" applyFill="1" applyBorder="1" applyAlignment="1">
      <alignment horizontal="center" vertical="top" wrapText="1"/>
    </xf>
    <xf numFmtId="2" fontId="4" fillId="4" borderId="2" xfId="0" applyNumberFormat="1" applyFont="1" applyFill="1" applyBorder="1" applyAlignment="1">
      <alignment horizontal="left" vertical="top" wrapText="1"/>
    </xf>
    <xf numFmtId="2" fontId="4" fillId="4" borderId="5" xfId="0" applyNumberFormat="1" applyFont="1" applyFill="1" applyBorder="1" applyAlignment="1">
      <alignment horizontal="left" vertical="top" wrapText="1"/>
    </xf>
    <xf numFmtId="1" fontId="5" fillId="4" borderId="12" xfId="1" applyNumberFormat="1" applyFont="1" applyFill="1" applyBorder="1" applyAlignment="1">
      <alignment horizontal="center" vertical="center" wrapText="1"/>
    </xf>
    <xf numFmtId="1" fontId="5" fillId="4" borderId="8" xfId="1" applyNumberFormat="1" applyFont="1" applyFill="1" applyBorder="1" applyAlignment="1">
      <alignment horizontal="center" vertical="center" wrapText="1"/>
    </xf>
    <xf numFmtId="1" fontId="5" fillId="4" borderId="13"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9" fontId="2" fillId="4" borderId="1" xfId="1" applyNumberFormat="1" applyFont="1" applyFill="1" applyBorder="1" applyAlignment="1" applyProtection="1">
      <alignment horizontal="left" vertical="top" wrapText="1"/>
      <protection hidden="1"/>
    </xf>
    <xf numFmtId="0" fontId="4" fillId="4" borderId="1" xfId="1" applyFont="1" applyFill="1" applyBorder="1" applyAlignment="1" applyProtection="1">
      <alignment horizontal="center" vertical="center" wrapText="1"/>
      <protection hidden="1"/>
    </xf>
    <xf numFmtId="9" fontId="2" fillId="4" borderId="12" xfId="1" applyNumberFormat="1" applyFont="1" applyFill="1" applyBorder="1" applyAlignment="1" applyProtection="1">
      <alignment horizontal="center" vertical="center" wrapText="1"/>
      <protection hidden="1"/>
    </xf>
    <xf numFmtId="9" fontId="2" fillId="4" borderId="13" xfId="1" applyNumberFormat="1" applyFont="1" applyFill="1" applyBorder="1" applyAlignment="1" applyProtection="1">
      <alignment horizontal="center" vertical="center" wrapText="1"/>
      <protection hidden="1"/>
    </xf>
    <xf numFmtId="0" fontId="26" fillId="4" borderId="1" xfId="2" applyFont="1" applyFill="1" applyBorder="1" applyAlignment="1">
      <alignment horizontal="center" vertical="top" wrapText="1"/>
    </xf>
    <xf numFmtId="0" fontId="8" fillId="0" borderId="12" xfId="0" applyFont="1" applyBorder="1" applyAlignment="1">
      <alignment horizontal="center" vertical="center" wrapText="1"/>
    </xf>
    <xf numFmtId="0" fontId="8" fillId="0" borderId="8" xfId="0" applyFont="1" applyBorder="1" applyAlignment="1">
      <alignment horizontal="center" vertical="center" wrapText="1"/>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1" fontId="6" fillId="4" borderId="3" xfId="1" applyNumberFormat="1" applyFont="1" applyFill="1" applyBorder="1" applyAlignment="1">
      <alignment horizontal="center" vertical="center" wrapText="1"/>
    </xf>
    <xf numFmtId="0" fontId="2" fillId="4" borderId="1" xfId="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1" fontId="4" fillId="4" borderId="1" xfId="1" applyNumberFormat="1" applyFont="1" applyFill="1" applyBorder="1" applyAlignment="1" applyProtection="1">
      <alignment horizontal="center" vertical="center" wrapText="1"/>
      <protection hidden="1"/>
    </xf>
    <xf numFmtId="0" fontId="15" fillId="5" borderId="1" xfId="0" applyFont="1" applyFill="1" applyBorder="1" applyAlignment="1">
      <alignment horizontal="left" vertical="center"/>
    </xf>
    <xf numFmtId="0" fontId="0" fillId="0" borderId="1" xfId="0" applyBorder="1" applyAlignment="1">
      <alignment horizontal="center" vertical="center"/>
    </xf>
    <xf numFmtId="0" fontId="0" fillId="0" borderId="1" xfId="0" applyBorder="1" applyAlignment="1">
      <alignment horizontal="center"/>
    </xf>
    <xf numFmtId="0" fontId="16" fillId="6" borderId="1" xfId="0" applyFont="1" applyFill="1" applyBorder="1" applyAlignment="1">
      <alignment horizontal="center" vertical="center"/>
    </xf>
    <xf numFmtId="0" fontId="15" fillId="6" borderId="1" xfId="0" applyFont="1" applyFill="1" applyBorder="1" applyAlignment="1">
      <alignment horizontal="center" vertical="center"/>
    </xf>
    <xf numFmtId="0" fontId="15" fillId="0" borderId="1" xfId="0" applyFont="1" applyBorder="1" applyAlignment="1">
      <alignment horizontal="center" vertical="center"/>
    </xf>
    <xf numFmtId="0" fontId="16" fillId="6" borderId="1" xfId="0" applyFont="1" applyFill="1" applyBorder="1" applyAlignment="1">
      <alignment horizontal="center" vertical="center" wrapText="1"/>
    </xf>
    <xf numFmtId="0" fontId="15" fillId="6" borderId="1" xfId="0" applyFont="1" applyFill="1" applyBorder="1" applyAlignment="1">
      <alignment horizontal="center" vertical="center" wrapText="1"/>
    </xf>
    <xf numFmtId="0" fontId="0" fillId="12" borderId="1" xfId="0" applyFill="1" applyBorder="1" applyAlignment="1">
      <alignment horizontal="center" vertical="center" wrapText="1"/>
    </xf>
    <xf numFmtId="0" fontId="15" fillId="13" borderId="1" xfId="0" applyFont="1" applyFill="1" applyBorder="1" applyAlignment="1">
      <alignment horizontal="center" vertical="center"/>
    </xf>
    <xf numFmtId="0" fontId="15" fillId="14" borderId="1" xfId="0" applyFont="1" applyFill="1" applyBorder="1" applyAlignment="1">
      <alignment horizontal="center" vertical="center"/>
    </xf>
    <xf numFmtId="0" fontId="15" fillId="3" borderId="1" xfId="0" applyFont="1" applyFill="1" applyBorder="1" applyAlignment="1">
      <alignment horizontal="center" vertical="center"/>
    </xf>
  </cellXfs>
  <cellStyles count="3">
    <cellStyle name="Hyperlink" xfId="2" builtinId="8"/>
    <cellStyle name="Normal" xfId="0" builtinId="0"/>
    <cellStyle name="Normal 3" xfId="1"/>
  </cellStyles>
  <dxfs count="0"/>
  <tableStyles count="0" defaultTableStyle="TableStyleMedium9" defaultPivotStyle="PivotStyleLight16"/>
  <colors>
    <mruColors>
      <color rgb="FFFFFFFF"/>
      <color rgb="FFFCF56A"/>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jpeg"/></Relationships>
</file>

<file path=xl/drawings/_rels/drawing2.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8</xdr:col>
      <xdr:colOff>707572</xdr:colOff>
      <xdr:row>109</xdr:row>
      <xdr:rowOff>476250</xdr:rowOff>
    </xdr:from>
    <xdr:to>
      <xdr:col>23</xdr:col>
      <xdr:colOff>408464</xdr:colOff>
      <xdr:row>124</xdr:row>
      <xdr:rowOff>165631</xdr:rowOff>
    </xdr:to>
    <xdr:pic>
      <xdr:nvPicPr>
        <xdr:cNvPr id="2" name="Picture 1"/>
        <xdr:cNvPicPr>
          <a:picLocks noChangeAspect="1"/>
        </xdr:cNvPicPr>
      </xdr:nvPicPr>
      <xdr:blipFill>
        <a:blip xmlns:r="http://schemas.openxmlformats.org/officeDocument/2006/relationships" r:embed="rId1"/>
        <a:stretch>
          <a:fillRect/>
        </a:stretch>
      </xdr:blipFill>
      <xdr:spPr>
        <a:xfrm>
          <a:off x="10069286" y="34507714"/>
          <a:ext cx="8885714" cy="3009524"/>
        </a:xfrm>
        <a:prstGeom prst="rect">
          <a:avLst/>
        </a:prstGeom>
      </xdr:spPr>
    </xdr:pic>
    <xdr:clientData/>
  </xdr:twoCellAnchor>
  <xdr:twoCellAnchor editAs="oneCell">
    <xdr:from>
      <xdr:col>2</xdr:col>
      <xdr:colOff>40821</xdr:colOff>
      <xdr:row>291</xdr:row>
      <xdr:rowOff>163285</xdr:rowOff>
    </xdr:from>
    <xdr:to>
      <xdr:col>6</xdr:col>
      <xdr:colOff>77005</xdr:colOff>
      <xdr:row>312</xdr:row>
      <xdr:rowOff>190500</xdr:rowOff>
    </xdr:to>
    <xdr:pic>
      <xdr:nvPicPr>
        <xdr:cNvPr id="3" name="Picture 2">
          <a:extLst>
            <a:ext uri="{FF2B5EF4-FFF2-40B4-BE49-F238E27FC236}">
              <a16:creationId xmlns:a16="http://schemas.microsoft.com/office/drawing/2014/main" xmlns="" id="{00000000-0008-0000-0000-000007000000}"/>
            </a:ext>
          </a:extLst>
        </xdr:cNvPr>
        <xdr:cNvPicPr>
          <a:picLocks noChangeAspect="1"/>
        </xdr:cNvPicPr>
      </xdr:nvPicPr>
      <xdr:blipFill>
        <a:blip xmlns:r="http://schemas.openxmlformats.org/officeDocument/2006/relationships" r:embed="rId2"/>
        <a:stretch>
          <a:fillRect/>
        </a:stretch>
      </xdr:blipFill>
      <xdr:spPr>
        <a:xfrm>
          <a:off x="2381250" y="73478571"/>
          <a:ext cx="4717041" cy="5456465"/>
        </a:xfrm>
        <a:prstGeom prst="rect">
          <a:avLst/>
        </a:prstGeom>
        <a:ln>
          <a:solidFill>
            <a:schemeClr val="tx1"/>
          </a:solidFill>
        </a:ln>
      </xdr:spPr>
    </xdr:pic>
    <xdr:clientData/>
  </xdr:twoCellAnchor>
  <xdr:twoCellAnchor editAs="oneCell">
    <xdr:from>
      <xdr:col>1</xdr:col>
      <xdr:colOff>1011528</xdr:colOff>
      <xdr:row>313</xdr:row>
      <xdr:rowOff>109242</xdr:rowOff>
    </xdr:from>
    <xdr:to>
      <xdr:col>6</xdr:col>
      <xdr:colOff>235899</xdr:colOff>
      <xdr:row>335</xdr:row>
      <xdr:rowOff>176893</xdr:rowOff>
    </xdr:to>
    <xdr:pic>
      <xdr:nvPicPr>
        <xdr:cNvPr id="4" name="Picture 3">
          <a:extLst>
            <a:ext uri="{FF2B5EF4-FFF2-40B4-BE49-F238E27FC236}">
              <a16:creationId xmlns:a16="http://schemas.microsoft.com/office/drawing/2014/main" xmlns="" id="{00000000-0008-0000-0000-000008000000}"/>
            </a:ext>
          </a:extLst>
        </xdr:cNvPr>
        <xdr:cNvPicPr>
          <a:picLocks noChangeAspect="1"/>
        </xdr:cNvPicPr>
      </xdr:nvPicPr>
      <xdr:blipFill>
        <a:blip xmlns:r="http://schemas.openxmlformats.org/officeDocument/2006/relationships" r:embed="rId3"/>
        <a:stretch>
          <a:fillRect/>
        </a:stretch>
      </xdr:blipFill>
      <xdr:spPr>
        <a:xfrm>
          <a:off x="2181742" y="79112313"/>
          <a:ext cx="5075443" cy="5837080"/>
        </a:xfrm>
        <a:prstGeom prst="rect">
          <a:avLst/>
        </a:prstGeom>
        <a:ln>
          <a:solidFill>
            <a:schemeClr val="tx1"/>
          </a:solidFill>
        </a:ln>
      </xdr:spPr>
    </xdr:pic>
    <xdr:clientData/>
  </xdr:twoCellAnchor>
  <xdr:twoCellAnchor>
    <xdr:from>
      <xdr:col>2</xdr:col>
      <xdr:colOff>938892</xdr:colOff>
      <xdr:row>298</xdr:row>
      <xdr:rowOff>108857</xdr:rowOff>
    </xdr:from>
    <xdr:to>
      <xdr:col>3</xdr:col>
      <xdr:colOff>911678</xdr:colOff>
      <xdr:row>300</xdr:row>
      <xdr:rowOff>163286</xdr:rowOff>
    </xdr:to>
    <xdr:sp macro="" textlink="">
      <xdr:nvSpPr>
        <xdr:cNvPr id="5" name="TextBox 4"/>
        <xdr:cNvSpPr txBox="1"/>
      </xdr:nvSpPr>
      <xdr:spPr>
        <a:xfrm>
          <a:off x="3279321" y="75233893"/>
          <a:ext cx="1143000"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2000" b="1"/>
            <a:t>Wing</a:t>
          </a:r>
          <a:r>
            <a:rPr lang="en-IN" sz="2000" b="1" baseline="0"/>
            <a:t> A</a:t>
          </a:r>
          <a:endParaRPr lang="en-IN" sz="2000" b="1"/>
        </a:p>
      </xdr:txBody>
    </xdr:sp>
    <xdr:clientData/>
  </xdr:twoCellAnchor>
  <xdr:twoCellAnchor>
    <xdr:from>
      <xdr:col>4</xdr:col>
      <xdr:colOff>830036</xdr:colOff>
      <xdr:row>303</xdr:row>
      <xdr:rowOff>176892</xdr:rowOff>
    </xdr:from>
    <xdr:to>
      <xdr:col>5</xdr:col>
      <xdr:colOff>802822</xdr:colOff>
      <xdr:row>305</xdr:row>
      <xdr:rowOff>231320</xdr:rowOff>
    </xdr:to>
    <xdr:sp macro="" textlink="">
      <xdr:nvSpPr>
        <xdr:cNvPr id="6" name="TextBox 5"/>
        <xdr:cNvSpPr txBox="1"/>
      </xdr:nvSpPr>
      <xdr:spPr>
        <a:xfrm>
          <a:off x="5510893" y="76594606"/>
          <a:ext cx="1143000"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2000" b="1"/>
            <a:t>Wing</a:t>
          </a:r>
          <a:r>
            <a:rPr lang="en-IN" sz="2000" b="1" baseline="0"/>
            <a:t> B</a:t>
          </a:r>
          <a:endParaRPr lang="en-IN" sz="2000" b="1"/>
        </a:p>
      </xdr:txBody>
    </xdr:sp>
    <xdr:clientData/>
  </xdr:twoCellAnchor>
  <xdr:twoCellAnchor editAs="oneCell">
    <xdr:from>
      <xdr:col>2</xdr:col>
      <xdr:colOff>11209</xdr:colOff>
      <xdr:row>341</xdr:row>
      <xdr:rowOff>97799</xdr:rowOff>
    </xdr:from>
    <xdr:to>
      <xdr:col>6</xdr:col>
      <xdr:colOff>145678</xdr:colOff>
      <xdr:row>354</xdr:row>
      <xdr:rowOff>24393</xdr:rowOff>
    </xdr:to>
    <xdr:pic>
      <xdr:nvPicPr>
        <xdr:cNvPr id="9" name="Picture 8"/>
        <xdr:cNvPicPr>
          <a:picLocks noChangeAspect="1"/>
        </xdr:cNvPicPr>
      </xdr:nvPicPr>
      <xdr:blipFill>
        <a:blip xmlns:r="http://schemas.openxmlformats.org/officeDocument/2006/relationships" r:embed="rId4"/>
        <a:stretch>
          <a:fillRect/>
        </a:stretch>
      </xdr:blipFill>
      <xdr:spPr>
        <a:xfrm>
          <a:off x="2364444" y="83077358"/>
          <a:ext cx="4840940" cy="3277153"/>
        </a:xfrm>
        <a:prstGeom prst="rect">
          <a:avLst/>
        </a:prstGeom>
        <a:ln>
          <a:solidFill>
            <a:schemeClr val="tx1"/>
          </a:solidFill>
        </a:ln>
      </xdr:spPr>
    </xdr:pic>
    <xdr:clientData/>
  </xdr:twoCellAnchor>
  <xdr:twoCellAnchor editAs="oneCell">
    <xdr:from>
      <xdr:col>12</xdr:col>
      <xdr:colOff>27709</xdr:colOff>
      <xdr:row>257</xdr:row>
      <xdr:rowOff>114732</xdr:rowOff>
    </xdr:from>
    <xdr:to>
      <xdr:col>16</xdr:col>
      <xdr:colOff>480497</xdr:colOff>
      <xdr:row>265</xdr:row>
      <xdr:rowOff>196549</xdr:rowOff>
    </xdr:to>
    <xdr:pic>
      <xdr:nvPicPr>
        <xdr:cNvPr id="14" name="Picture 13" descr="https://vsjcllp.vsjadon.com/upload/insp-248439-844.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13709073" y="64503732"/>
          <a:ext cx="287733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173589</xdr:colOff>
      <xdr:row>247</xdr:row>
      <xdr:rowOff>48921</xdr:rowOff>
    </xdr:from>
    <xdr:to>
      <xdr:col>7</xdr:col>
      <xdr:colOff>1049758</xdr:colOff>
      <xdr:row>283</xdr:row>
      <xdr:rowOff>44950</xdr:rowOff>
    </xdr:to>
    <xdr:grpSp>
      <xdr:nvGrpSpPr>
        <xdr:cNvPr id="21" name="Group 20"/>
        <xdr:cNvGrpSpPr/>
      </xdr:nvGrpSpPr>
      <xdr:grpSpPr>
        <a:xfrm>
          <a:off x="173589" y="60219707"/>
          <a:ext cx="9067669" cy="9303314"/>
          <a:chOff x="193963" y="61718967"/>
          <a:chExt cx="9119624" cy="9347847"/>
        </a:xfrm>
      </xdr:grpSpPr>
      <xdr:pic>
        <xdr:nvPicPr>
          <xdr:cNvPr id="11" name="Picture 10" descr="https://vsjcllp.vsjadon.com/upload/insp-248439-1525.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7377546" y="68493409"/>
            <a:ext cx="1920316" cy="256309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2" name="Picture 11" descr="https://vsjcllp.vsjadon.com/upload/insp-248439-843.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a:off x="554181" y="65255341"/>
            <a:ext cx="4156555" cy="312030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3" name="Picture 12" descr="https://vsjcllp.vsjadon.com/upload/insp-248439-845.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a:off x="4810991" y="61718967"/>
            <a:ext cx="4502596" cy="338007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5" name="Picture 14" descr="https://vsjcllp.vsjadon.com/upload/insp-248439-847.jp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197428" y="61729358"/>
            <a:ext cx="4502596" cy="338007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6" name="Picture 15" descr="https://vsjcllp.vsjadon.com/upload/insp-248439-849.jp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a:ext>
            </a:extLst>
          </a:blip>
          <a:srcRect/>
          <a:stretch>
            <a:fillRect/>
          </a:stretch>
        </xdr:blipFill>
        <xdr:spPr bwMode="auto">
          <a:xfrm>
            <a:off x="193963" y="68502255"/>
            <a:ext cx="3450987" cy="256455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7" name="Picture 16" descr="https://vsjcllp.vsjadon.com/upload/insp-248439-931.jpg"/>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a:ext>
            </a:extLst>
          </a:blip>
          <a:srcRect/>
          <a:stretch>
            <a:fillRect/>
          </a:stretch>
        </xdr:blipFill>
        <xdr:spPr bwMode="auto">
          <a:xfrm>
            <a:off x="3781551" y="68498789"/>
            <a:ext cx="3450986" cy="256309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8" name="Picture 17" descr="https://vsjcllp.vsjadon.com/upload/insp-248439-880.jpg"/>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a:ext>
            </a:extLst>
          </a:blip>
          <a:srcRect/>
          <a:stretch>
            <a:fillRect/>
          </a:stretch>
        </xdr:blipFill>
        <xdr:spPr bwMode="auto">
          <a:xfrm>
            <a:off x="4845627" y="65234558"/>
            <a:ext cx="4156555" cy="312030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728383</xdr:colOff>
      <xdr:row>247</xdr:row>
      <xdr:rowOff>145676</xdr:rowOff>
    </xdr:from>
    <xdr:to>
      <xdr:col>1</xdr:col>
      <xdr:colOff>582706</xdr:colOff>
      <xdr:row>249</xdr:row>
      <xdr:rowOff>0</xdr:rowOff>
    </xdr:to>
    <xdr:sp macro="" textlink="">
      <xdr:nvSpPr>
        <xdr:cNvPr id="22" name="TextBox 21"/>
        <xdr:cNvSpPr txBox="1"/>
      </xdr:nvSpPr>
      <xdr:spPr>
        <a:xfrm>
          <a:off x="728383" y="61901294"/>
          <a:ext cx="1030941" cy="369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800" b="1"/>
            <a:t>Wing</a:t>
          </a:r>
          <a:r>
            <a:rPr lang="en-IN" sz="1800" b="1" baseline="0"/>
            <a:t> A</a:t>
          </a:r>
          <a:endParaRPr lang="en-IN" sz="1800" b="1"/>
        </a:p>
      </xdr:txBody>
    </xdr:sp>
    <xdr:clientData/>
  </xdr:twoCellAnchor>
  <xdr:twoCellAnchor>
    <xdr:from>
      <xdr:col>6</xdr:col>
      <xdr:colOff>1154205</xdr:colOff>
      <xdr:row>247</xdr:row>
      <xdr:rowOff>156882</xdr:rowOff>
    </xdr:from>
    <xdr:to>
      <xdr:col>7</xdr:col>
      <xdr:colOff>1008528</xdr:colOff>
      <xdr:row>249</xdr:row>
      <xdr:rowOff>11206</xdr:rowOff>
    </xdr:to>
    <xdr:sp macro="" textlink="">
      <xdr:nvSpPr>
        <xdr:cNvPr id="23" name="TextBox 22"/>
        <xdr:cNvSpPr txBox="1"/>
      </xdr:nvSpPr>
      <xdr:spPr>
        <a:xfrm>
          <a:off x="8213911" y="61912500"/>
          <a:ext cx="1030941" cy="369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800" b="1"/>
            <a:t>Wing</a:t>
          </a:r>
          <a:r>
            <a:rPr lang="en-IN" sz="1800" b="1" baseline="0"/>
            <a:t> B</a:t>
          </a:r>
          <a:endParaRPr lang="en-IN" sz="1800" b="1"/>
        </a:p>
      </xdr:txBody>
    </xdr:sp>
    <xdr:clientData/>
  </xdr:twoCellAnchor>
  <xdr:twoCellAnchor editAs="oneCell">
    <xdr:from>
      <xdr:col>1</xdr:col>
      <xdr:colOff>784411</xdr:colOff>
      <xdr:row>354</xdr:row>
      <xdr:rowOff>134470</xdr:rowOff>
    </xdr:from>
    <xdr:to>
      <xdr:col>6</xdr:col>
      <xdr:colOff>560294</xdr:colOff>
      <xdr:row>370</xdr:row>
      <xdr:rowOff>154081</xdr:rowOff>
    </xdr:to>
    <xdr:pic>
      <xdr:nvPicPr>
        <xdr:cNvPr id="26" name="Picture 25"/>
        <xdr:cNvPicPr>
          <a:picLocks noChangeAspect="1"/>
        </xdr:cNvPicPr>
      </xdr:nvPicPr>
      <xdr:blipFill>
        <a:blip xmlns:r="http://schemas.openxmlformats.org/officeDocument/2006/relationships" r:embed="rId13"/>
        <a:stretch>
          <a:fillRect/>
        </a:stretch>
      </xdr:blipFill>
      <xdr:spPr>
        <a:xfrm>
          <a:off x="1961029" y="86464588"/>
          <a:ext cx="5658971" cy="4143375"/>
        </a:xfrm>
        <a:prstGeom prst="rect">
          <a:avLst/>
        </a:prstGeom>
        <a:ln>
          <a:solidFill>
            <a:schemeClr val="tx1"/>
          </a:solidFill>
        </a:ln>
      </xdr:spPr>
    </xdr:pic>
    <xdr:clientData/>
  </xdr:twoCellAnchor>
  <xdr:twoCellAnchor>
    <xdr:from>
      <xdr:col>3</xdr:col>
      <xdr:colOff>627529</xdr:colOff>
      <xdr:row>358</xdr:row>
      <xdr:rowOff>246529</xdr:rowOff>
    </xdr:from>
    <xdr:to>
      <xdr:col>4</xdr:col>
      <xdr:colOff>1154205</xdr:colOff>
      <xdr:row>367</xdr:row>
      <xdr:rowOff>190500</xdr:rowOff>
    </xdr:to>
    <xdr:sp macro="" textlink="">
      <xdr:nvSpPr>
        <xdr:cNvPr id="7" name="Freeform 6"/>
        <xdr:cNvSpPr/>
      </xdr:nvSpPr>
      <xdr:spPr>
        <a:xfrm>
          <a:off x="4157382" y="87607588"/>
          <a:ext cx="1703294" cy="2263588"/>
        </a:xfrm>
        <a:custGeom>
          <a:avLst/>
          <a:gdLst>
            <a:gd name="connsiteX0" fmla="*/ 0 w 1703294"/>
            <a:gd name="connsiteY0" fmla="*/ 134471 h 2263588"/>
            <a:gd name="connsiteX1" fmla="*/ 952500 w 1703294"/>
            <a:gd name="connsiteY1" fmla="*/ 0 h 2263588"/>
            <a:gd name="connsiteX2" fmla="*/ 605118 w 1703294"/>
            <a:gd name="connsiteY2" fmla="*/ 504265 h 2263588"/>
            <a:gd name="connsiteX3" fmla="*/ 941294 w 1703294"/>
            <a:gd name="connsiteY3" fmla="*/ 672353 h 2263588"/>
            <a:gd name="connsiteX4" fmla="*/ 1053353 w 1703294"/>
            <a:gd name="connsiteY4" fmla="*/ 930088 h 2263588"/>
            <a:gd name="connsiteX5" fmla="*/ 1400736 w 1703294"/>
            <a:gd name="connsiteY5" fmla="*/ 1165412 h 2263588"/>
            <a:gd name="connsiteX6" fmla="*/ 1501589 w 1703294"/>
            <a:gd name="connsiteY6" fmla="*/ 1176618 h 2263588"/>
            <a:gd name="connsiteX7" fmla="*/ 1703294 w 1703294"/>
            <a:gd name="connsiteY7" fmla="*/ 1344706 h 2263588"/>
            <a:gd name="connsiteX8" fmla="*/ 1467971 w 1703294"/>
            <a:gd name="connsiteY8" fmla="*/ 2151530 h 2263588"/>
            <a:gd name="connsiteX9" fmla="*/ 862853 w 1703294"/>
            <a:gd name="connsiteY9" fmla="*/ 2263588 h 2263588"/>
            <a:gd name="connsiteX10" fmla="*/ 627530 w 1703294"/>
            <a:gd name="connsiteY10" fmla="*/ 2017059 h 2263588"/>
            <a:gd name="connsiteX11" fmla="*/ 425824 w 1703294"/>
            <a:gd name="connsiteY11" fmla="*/ 2061883 h 2263588"/>
            <a:gd name="connsiteX12" fmla="*/ 44824 w 1703294"/>
            <a:gd name="connsiteY12" fmla="*/ 1075765 h 2263588"/>
            <a:gd name="connsiteX13" fmla="*/ 246530 w 1703294"/>
            <a:gd name="connsiteY13" fmla="*/ 795618 h 2263588"/>
            <a:gd name="connsiteX14" fmla="*/ 0 w 1703294"/>
            <a:gd name="connsiteY14" fmla="*/ 134471 h 226358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Lst>
          <a:rect l="l" t="t" r="r" b="b"/>
          <a:pathLst>
            <a:path w="1703294" h="2263588">
              <a:moveTo>
                <a:pt x="0" y="134471"/>
              </a:moveTo>
              <a:lnTo>
                <a:pt x="952500" y="0"/>
              </a:lnTo>
              <a:lnTo>
                <a:pt x="605118" y="504265"/>
              </a:lnTo>
              <a:lnTo>
                <a:pt x="941294" y="672353"/>
              </a:lnTo>
              <a:lnTo>
                <a:pt x="1053353" y="930088"/>
              </a:lnTo>
              <a:lnTo>
                <a:pt x="1400736" y="1165412"/>
              </a:lnTo>
              <a:lnTo>
                <a:pt x="1501589" y="1176618"/>
              </a:lnTo>
              <a:lnTo>
                <a:pt x="1703294" y="1344706"/>
              </a:lnTo>
              <a:lnTo>
                <a:pt x="1467971" y="2151530"/>
              </a:lnTo>
              <a:lnTo>
                <a:pt x="862853" y="2263588"/>
              </a:lnTo>
              <a:lnTo>
                <a:pt x="627530" y="2017059"/>
              </a:lnTo>
              <a:lnTo>
                <a:pt x="425824" y="2061883"/>
              </a:lnTo>
              <a:lnTo>
                <a:pt x="44824" y="1075765"/>
              </a:lnTo>
              <a:lnTo>
                <a:pt x="246530" y="795618"/>
              </a:lnTo>
              <a:lnTo>
                <a:pt x="0" y="134471"/>
              </a:lnTo>
              <a:close/>
            </a:path>
          </a:pathLst>
        </a:custGeom>
        <a:no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247650</xdr:colOff>
      <xdr:row>7</xdr:row>
      <xdr:rowOff>123825</xdr:rowOff>
    </xdr:from>
    <xdr:to>
      <xdr:col>26</xdr:col>
      <xdr:colOff>37059</xdr:colOff>
      <xdr:row>25</xdr:row>
      <xdr:rowOff>161492</xdr:rowOff>
    </xdr:to>
    <xdr:pic>
      <xdr:nvPicPr>
        <xdr:cNvPr id="2" name="Picture 1"/>
        <xdr:cNvPicPr>
          <a:picLocks noChangeAspect="1"/>
        </xdr:cNvPicPr>
      </xdr:nvPicPr>
      <xdr:blipFill>
        <a:blip xmlns:r="http://schemas.openxmlformats.org/officeDocument/2006/relationships" r:embed="rId1"/>
        <a:stretch>
          <a:fillRect/>
        </a:stretch>
      </xdr:blipFill>
      <xdr:spPr>
        <a:xfrm>
          <a:off x="7772400" y="1457325"/>
          <a:ext cx="8323809" cy="3466667"/>
        </a:xfrm>
        <a:prstGeom prst="rect">
          <a:avLst/>
        </a:prstGeom>
      </xdr:spPr>
    </xdr:pic>
    <xdr:clientData/>
  </xdr:twoCellAnchor>
  <xdr:twoCellAnchor editAs="oneCell">
    <xdr:from>
      <xdr:col>13</xdr:col>
      <xdr:colOff>432547</xdr:colOff>
      <xdr:row>15</xdr:row>
      <xdr:rowOff>179855</xdr:rowOff>
    </xdr:from>
    <xdr:to>
      <xdr:col>26</xdr:col>
      <xdr:colOff>108874</xdr:colOff>
      <xdr:row>44</xdr:row>
      <xdr:rowOff>131545</xdr:rowOff>
    </xdr:to>
    <xdr:pic>
      <xdr:nvPicPr>
        <xdr:cNvPr id="3" name="Picture 2"/>
        <xdr:cNvPicPr>
          <a:picLocks noChangeAspect="1"/>
        </xdr:cNvPicPr>
      </xdr:nvPicPr>
      <xdr:blipFill>
        <a:blip xmlns:r="http://schemas.openxmlformats.org/officeDocument/2006/relationships" r:embed="rId2"/>
        <a:stretch>
          <a:fillRect/>
        </a:stretch>
      </xdr:blipFill>
      <xdr:spPr>
        <a:xfrm>
          <a:off x="8511988" y="3037355"/>
          <a:ext cx="7542857" cy="5476190"/>
        </a:xfrm>
        <a:prstGeom prst="rect">
          <a:avLst/>
        </a:prstGeom>
      </xdr:spPr>
    </xdr:pic>
    <xdr:clientData/>
  </xdr:twoCellAnchor>
  <xdr:twoCellAnchor editAs="oneCell">
    <xdr:from>
      <xdr:col>13</xdr:col>
      <xdr:colOff>309282</xdr:colOff>
      <xdr:row>37</xdr:row>
      <xdr:rowOff>34179</xdr:rowOff>
    </xdr:from>
    <xdr:to>
      <xdr:col>25</xdr:col>
      <xdr:colOff>295489</xdr:colOff>
      <xdr:row>62</xdr:row>
      <xdr:rowOff>109774</xdr:rowOff>
    </xdr:to>
    <xdr:pic>
      <xdr:nvPicPr>
        <xdr:cNvPr id="4" name="Picture 3"/>
        <xdr:cNvPicPr>
          <a:picLocks noChangeAspect="1"/>
        </xdr:cNvPicPr>
      </xdr:nvPicPr>
      <xdr:blipFill>
        <a:blip xmlns:r="http://schemas.openxmlformats.org/officeDocument/2006/relationships" r:embed="rId3"/>
        <a:stretch>
          <a:fillRect/>
        </a:stretch>
      </xdr:blipFill>
      <xdr:spPr>
        <a:xfrm>
          <a:off x="8388723" y="7082679"/>
          <a:ext cx="7247619" cy="48380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Ezu6zruwjU2J9p6D8"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FC382"/>
  <sheetViews>
    <sheetView tabSelected="1" view="pageBreakPreview" zoomScale="70" zoomScaleNormal="85" zoomScaleSheetLayoutView="70" zoomScalePageLayoutView="70" workbookViewId="0">
      <selection activeCell="O369" sqref="O369"/>
    </sheetView>
  </sheetViews>
  <sheetFormatPr defaultColWidth="9.140625" defaultRowHeight="17.100000000000001" customHeight="1" x14ac:dyDescent="0.25"/>
  <cols>
    <col min="1" max="7" width="17.5703125" style="1" customWidth="1"/>
    <col min="8" max="8" width="17.5703125" style="4" customWidth="1"/>
    <col min="9" max="9" width="33.85546875" style="1" customWidth="1"/>
    <col min="10" max="10" width="12" style="1" bestFit="1" customWidth="1"/>
    <col min="11" max="19" width="9.140625" style="1"/>
    <col min="20" max="22" width="0" style="1" hidden="1" customWidth="1"/>
    <col min="23" max="25" width="9.140625" style="1"/>
    <col min="26" max="26" width="7.85546875" style="1" customWidth="1"/>
    <col min="27" max="16384" width="9.140625" style="1"/>
  </cols>
  <sheetData>
    <row r="1" spans="1:11" ht="20.25" x14ac:dyDescent="0.25">
      <c r="A1" s="120" t="s">
        <v>38</v>
      </c>
      <c r="B1" s="121"/>
      <c r="C1" s="121"/>
      <c r="D1" s="121"/>
      <c r="E1" s="121"/>
      <c r="F1" s="121"/>
      <c r="G1" s="121"/>
      <c r="H1" s="122"/>
    </row>
    <row r="2" spans="1:11" ht="42" customHeight="1" x14ac:dyDescent="0.25">
      <c r="A2" s="102" t="s">
        <v>10</v>
      </c>
      <c r="B2" s="102"/>
      <c r="C2" s="100" t="s">
        <v>87</v>
      </c>
      <c r="D2" s="100"/>
      <c r="E2" s="102" t="s">
        <v>12</v>
      </c>
      <c r="F2" s="102"/>
      <c r="G2" s="111">
        <v>45918</v>
      </c>
      <c r="H2" s="100"/>
      <c r="J2" s="113"/>
      <c r="K2" s="114"/>
    </row>
    <row r="3" spans="1:11" ht="42.75" customHeight="1" x14ac:dyDescent="0.25">
      <c r="A3" s="115" t="s">
        <v>39</v>
      </c>
      <c r="B3" s="115"/>
      <c r="C3" s="112" t="s">
        <v>310</v>
      </c>
      <c r="D3" s="112"/>
      <c r="E3" s="102" t="s">
        <v>161</v>
      </c>
      <c r="F3" s="102"/>
      <c r="G3" s="111" t="s">
        <v>362</v>
      </c>
      <c r="H3" s="100"/>
    </row>
    <row r="4" spans="1:11" ht="43.5" customHeight="1" x14ac:dyDescent="0.25">
      <c r="A4" s="102" t="s">
        <v>36</v>
      </c>
      <c r="B4" s="102"/>
      <c r="C4" s="100" t="s">
        <v>311</v>
      </c>
      <c r="D4" s="100"/>
      <c r="E4" s="102" t="s">
        <v>33</v>
      </c>
      <c r="F4" s="102"/>
      <c r="G4" s="100" t="str">
        <f ca="1">TEXT(TODAY(),"DD/MM/YYYY")</f>
        <v>23/09/2025</v>
      </c>
      <c r="H4" s="100"/>
    </row>
    <row r="5" spans="1:11" ht="20.25" x14ac:dyDescent="0.25">
      <c r="A5" s="117" t="s">
        <v>40</v>
      </c>
      <c r="B5" s="117"/>
      <c r="C5" s="117"/>
      <c r="D5" s="117"/>
      <c r="E5" s="117"/>
      <c r="F5" s="117"/>
      <c r="G5" s="117"/>
      <c r="H5" s="117"/>
    </row>
    <row r="6" spans="1:11" ht="43.5" customHeight="1" x14ac:dyDescent="0.25">
      <c r="A6" s="102" t="s">
        <v>29</v>
      </c>
      <c r="B6" s="102"/>
      <c r="C6" s="100" t="s">
        <v>93</v>
      </c>
      <c r="D6" s="100"/>
      <c r="E6" s="102" t="s">
        <v>35</v>
      </c>
      <c r="F6" s="102"/>
      <c r="G6" s="100" t="s">
        <v>309</v>
      </c>
      <c r="H6" s="100"/>
    </row>
    <row r="7" spans="1:11" ht="23.25" customHeight="1" x14ac:dyDescent="0.25">
      <c r="A7" s="102" t="s">
        <v>42</v>
      </c>
      <c r="B7" s="102"/>
      <c r="C7" s="107" t="s">
        <v>312</v>
      </c>
      <c r="D7" s="107"/>
      <c r="E7" s="102" t="s">
        <v>43</v>
      </c>
      <c r="F7" s="102"/>
      <c r="G7" s="100" t="s">
        <v>312</v>
      </c>
      <c r="H7" s="100"/>
    </row>
    <row r="8" spans="1:11" ht="45.75" customHeight="1" x14ac:dyDescent="0.25">
      <c r="A8" s="102" t="s">
        <v>44</v>
      </c>
      <c r="B8" s="102"/>
      <c r="C8" s="100" t="s">
        <v>313</v>
      </c>
      <c r="D8" s="100"/>
      <c r="E8" s="100"/>
      <c r="F8" s="100"/>
      <c r="G8" s="100"/>
      <c r="H8" s="100"/>
    </row>
    <row r="9" spans="1:11" ht="36.75" customHeight="1" x14ac:dyDescent="0.25">
      <c r="A9" s="108" t="s">
        <v>152</v>
      </c>
      <c r="B9" s="36" t="s">
        <v>41</v>
      </c>
      <c r="C9" s="100" t="s">
        <v>314</v>
      </c>
      <c r="D9" s="100"/>
      <c r="E9" s="100"/>
      <c r="F9" s="100"/>
      <c r="G9" s="100"/>
      <c r="H9" s="100"/>
    </row>
    <row r="10" spans="1:11" ht="50.25" customHeight="1" x14ac:dyDescent="0.25">
      <c r="A10" s="108"/>
      <c r="B10" s="36" t="s">
        <v>11</v>
      </c>
      <c r="C10" s="100" t="s">
        <v>315</v>
      </c>
      <c r="D10" s="100"/>
      <c r="E10" s="100"/>
      <c r="F10" s="100"/>
      <c r="G10" s="100"/>
      <c r="H10" s="100"/>
    </row>
    <row r="11" spans="1:11" ht="42" customHeight="1" x14ac:dyDescent="0.25">
      <c r="A11" s="108"/>
      <c r="B11" s="36" t="s">
        <v>5</v>
      </c>
      <c r="C11" s="100" t="s">
        <v>316</v>
      </c>
      <c r="D11" s="100"/>
      <c r="E11" s="100"/>
      <c r="F11" s="100"/>
      <c r="G11" s="100"/>
      <c r="H11" s="100"/>
    </row>
    <row r="12" spans="1:11" ht="40.5" customHeight="1" x14ac:dyDescent="0.25">
      <c r="A12" s="109" t="s">
        <v>34</v>
      </c>
      <c r="B12" s="109"/>
      <c r="C12" s="100" t="s">
        <v>358</v>
      </c>
      <c r="D12" s="100"/>
      <c r="E12" s="100"/>
      <c r="F12" s="100"/>
      <c r="G12" s="100"/>
      <c r="H12" s="100"/>
    </row>
    <row r="13" spans="1:11" ht="20.100000000000001" customHeight="1" x14ac:dyDescent="0.25">
      <c r="A13" s="117" t="s">
        <v>45</v>
      </c>
      <c r="B13" s="117"/>
      <c r="C13" s="117"/>
      <c r="D13" s="117"/>
      <c r="E13" s="117"/>
      <c r="F13" s="117"/>
      <c r="G13" s="117"/>
      <c r="H13" s="117"/>
    </row>
    <row r="14" spans="1:11" ht="41.25" customHeight="1" x14ac:dyDescent="0.25">
      <c r="A14" s="102" t="s">
        <v>27</v>
      </c>
      <c r="B14" s="102" t="s">
        <v>4</v>
      </c>
      <c r="C14" s="100" t="s">
        <v>88</v>
      </c>
      <c r="D14" s="100"/>
      <c r="E14" s="102" t="s">
        <v>46</v>
      </c>
      <c r="F14" s="102" t="s">
        <v>4</v>
      </c>
      <c r="G14" s="100" t="s">
        <v>317</v>
      </c>
      <c r="H14" s="100"/>
    </row>
    <row r="15" spans="1:11" ht="41.25" customHeight="1" x14ac:dyDescent="0.25">
      <c r="A15" s="102" t="s">
        <v>47</v>
      </c>
      <c r="B15" s="102" t="s">
        <v>4</v>
      </c>
      <c r="C15" s="100" t="s">
        <v>318</v>
      </c>
      <c r="D15" s="100"/>
      <c r="E15" s="102" t="s">
        <v>48</v>
      </c>
      <c r="F15" s="102" t="s">
        <v>4</v>
      </c>
      <c r="G15" s="111">
        <v>47118</v>
      </c>
      <c r="H15" s="100"/>
    </row>
    <row r="16" spans="1:11" ht="41.25" customHeight="1" x14ac:dyDescent="0.25">
      <c r="A16" s="102" t="s">
        <v>49</v>
      </c>
      <c r="B16" s="102" t="s">
        <v>4</v>
      </c>
      <c r="C16" s="110">
        <v>45017</v>
      </c>
      <c r="D16" s="100"/>
      <c r="E16" s="102" t="s">
        <v>50</v>
      </c>
      <c r="F16" s="102" t="s">
        <v>4</v>
      </c>
      <c r="G16" s="110">
        <v>45352</v>
      </c>
      <c r="H16" s="100"/>
    </row>
    <row r="17" spans="1:8" ht="41.25" customHeight="1" x14ac:dyDescent="0.25">
      <c r="A17" s="102" t="s">
        <v>51</v>
      </c>
      <c r="B17" s="102" t="s">
        <v>4</v>
      </c>
      <c r="C17" s="111">
        <v>47118</v>
      </c>
      <c r="D17" s="100"/>
      <c r="E17" s="102" t="s">
        <v>52</v>
      </c>
      <c r="F17" s="102" t="s">
        <v>4</v>
      </c>
      <c r="G17" s="100" t="s">
        <v>319</v>
      </c>
      <c r="H17" s="100"/>
    </row>
    <row r="18" spans="1:8" ht="41.25" customHeight="1" x14ac:dyDescent="0.25">
      <c r="A18" s="102" t="s">
        <v>53</v>
      </c>
      <c r="B18" s="102" t="s">
        <v>4</v>
      </c>
      <c r="C18" s="100" t="str">
        <f>IF(AND(ISNUMBER(SEARCH("Flat",G21)),ISNUMBER(SEARCH("Shop",G21)),ISNUMBER(SEARCH("Office",G21))),"Residential + Commercial",IF(AND(ISNUMBER(SEARCH("Flat",G21)),ISNUMBER(SEARCH("Shop",G21))),"Residential + Commercial",IF(AND(ISNUMBER(SEARCH("Flat",G21)),ISNUMBER(SEARCH("Office",G21))),"Residential + Commercial",IF(AND(ISNUMBER(SEARCH("Shop",G21)),ISNUMBER(SEARCH("Office",G21))),"Commercial",IF(ISNUMBER(SEARCH("Shop",G21)),"Commercial",IF(ISNUMBER(SEARCH("Office",G21)),"Commercial",IF(ISNUMBER(SEARCH("Flat",G21)),"Residential")))))))</f>
        <v>Residential</v>
      </c>
      <c r="D18" s="100"/>
      <c r="E18" s="102" t="s">
        <v>96</v>
      </c>
      <c r="F18" s="102" t="s">
        <v>4</v>
      </c>
      <c r="G18" s="100">
        <v>6340</v>
      </c>
      <c r="H18" s="100"/>
    </row>
    <row r="19" spans="1:8" ht="41.25" customHeight="1" x14ac:dyDescent="0.25">
      <c r="A19" s="102" t="s">
        <v>54</v>
      </c>
      <c r="B19" s="102" t="s">
        <v>4</v>
      </c>
      <c r="C19" s="100">
        <f>6974/G19</f>
        <v>1.1000000000000001</v>
      </c>
      <c r="D19" s="100"/>
      <c r="E19" s="102" t="s">
        <v>245</v>
      </c>
      <c r="F19" s="102" t="s">
        <v>4</v>
      </c>
      <c r="G19" s="100">
        <v>6340</v>
      </c>
      <c r="H19" s="100"/>
    </row>
    <row r="20" spans="1:8" ht="41.25" customHeight="1" x14ac:dyDescent="0.25">
      <c r="A20" s="102" t="s">
        <v>94</v>
      </c>
      <c r="B20" s="102" t="s">
        <v>4</v>
      </c>
      <c r="C20" s="100">
        <v>16230.4</v>
      </c>
      <c r="D20" s="100"/>
      <c r="E20" s="102" t="s">
        <v>95</v>
      </c>
      <c r="F20" s="102" t="s">
        <v>4</v>
      </c>
      <c r="G20" s="100">
        <v>16230.031999999999</v>
      </c>
      <c r="H20" s="100"/>
    </row>
    <row r="21" spans="1:8" ht="41.25" customHeight="1" x14ac:dyDescent="0.25">
      <c r="A21" s="109" t="s">
        <v>56</v>
      </c>
      <c r="B21" s="109" t="s">
        <v>4</v>
      </c>
      <c r="C21" s="100" t="s">
        <v>355</v>
      </c>
      <c r="D21" s="100"/>
      <c r="E21" s="102" t="s">
        <v>55</v>
      </c>
      <c r="F21" s="102" t="s">
        <v>4</v>
      </c>
      <c r="G21" s="100" t="s">
        <v>320</v>
      </c>
      <c r="H21" s="100"/>
    </row>
    <row r="22" spans="1:8" ht="41.25" customHeight="1" x14ac:dyDescent="0.25">
      <c r="A22" s="102" t="s">
        <v>165</v>
      </c>
      <c r="B22" s="102" t="s">
        <v>4</v>
      </c>
      <c r="C22" s="100" t="s">
        <v>363</v>
      </c>
      <c r="D22" s="100"/>
      <c r="E22" s="102" t="s">
        <v>166</v>
      </c>
      <c r="F22" s="102" t="s">
        <v>4</v>
      </c>
      <c r="G22" s="100" t="s">
        <v>364</v>
      </c>
      <c r="H22" s="100"/>
    </row>
    <row r="23" spans="1:8" ht="38.25" customHeight="1" x14ac:dyDescent="0.25">
      <c r="A23" s="102" t="s">
        <v>163</v>
      </c>
      <c r="B23" s="102" t="s">
        <v>4</v>
      </c>
      <c r="C23" s="163" t="s">
        <v>365</v>
      </c>
      <c r="D23" s="107"/>
      <c r="E23" s="107"/>
      <c r="F23" s="107"/>
      <c r="G23" s="107"/>
      <c r="H23" s="107"/>
    </row>
    <row r="24" spans="1:8" ht="67.5" customHeight="1" x14ac:dyDescent="0.25">
      <c r="A24" s="109" t="s">
        <v>25</v>
      </c>
      <c r="B24" s="109" t="s">
        <v>4</v>
      </c>
      <c r="C24" s="100" t="s">
        <v>321</v>
      </c>
      <c r="D24" s="100"/>
      <c r="E24" s="100"/>
      <c r="F24" s="100"/>
      <c r="G24" s="100"/>
      <c r="H24" s="100"/>
    </row>
    <row r="25" spans="1:8" ht="24" customHeight="1" x14ac:dyDescent="0.25">
      <c r="A25" s="117" t="s">
        <v>20</v>
      </c>
      <c r="B25" s="117"/>
      <c r="C25" s="117"/>
      <c r="D25" s="117"/>
      <c r="E25" s="117"/>
      <c r="F25" s="117"/>
      <c r="G25" s="117"/>
      <c r="H25" s="117"/>
    </row>
    <row r="26" spans="1:8" ht="43.5" customHeight="1" x14ac:dyDescent="0.25">
      <c r="A26" s="102" t="s">
        <v>26</v>
      </c>
      <c r="B26" s="102" t="s">
        <v>4</v>
      </c>
      <c r="C26" s="100" t="str">
        <f>IF(AND(G26="Upper"),"Developed","Developing")</f>
        <v>Developing</v>
      </c>
      <c r="D26" s="100"/>
      <c r="E26" s="102" t="s">
        <v>13</v>
      </c>
      <c r="F26" s="102" t="s">
        <v>4</v>
      </c>
      <c r="G26" s="100" t="s">
        <v>322</v>
      </c>
      <c r="H26" s="100"/>
    </row>
    <row r="27" spans="1:8" ht="43.5" customHeight="1" x14ac:dyDescent="0.25">
      <c r="A27" s="102" t="s">
        <v>14</v>
      </c>
      <c r="B27" s="102" t="s">
        <v>4</v>
      </c>
      <c r="C27" s="100" t="s">
        <v>307</v>
      </c>
      <c r="D27" s="100"/>
      <c r="E27" s="102" t="s">
        <v>153</v>
      </c>
      <c r="F27" s="102" t="s">
        <v>4</v>
      </c>
      <c r="G27" s="100" t="s">
        <v>323</v>
      </c>
      <c r="H27" s="100"/>
    </row>
    <row r="28" spans="1:8" ht="43.5" customHeight="1" x14ac:dyDescent="0.25">
      <c r="A28" s="102" t="s">
        <v>23</v>
      </c>
      <c r="B28" s="102" t="s">
        <v>4</v>
      </c>
      <c r="C28" s="100" t="s">
        <v>98</v>
      </c>
      <c r="D28" s="100"/>
      <c r="E28" s="102" t="s">
        <v>16</v>
      </c>
      <c r="F28" s="102" t="s">
        <v>4</v>
      </c>
      <c r="G28" s="100" t="s">
        <v>324</v>
      </c>
      <c r="H28" s="100"/>
    </row>
    <row r="29" spans="1:8" ht="65.25" customHeight="1" x14ac:dyDescent="0.25">
      <c r="A29" s="102" t="s">
        <v>107</v>
      </c>
      <c r="B29" s="102" t="s">
        <v>4</v>
      </c>
      <c r="C29" s="100" t="s">
        <v>326</v>
      </c>
      <c r="D29" s="100"/>
      <c r="E29" s="102" t="s">
        <v>108</v>
      </c>
      <c r="F29" s="102" t="s">
        <v>4</v>
      </c>
      <c r="G29" s="100" t="s">
        <v>325</v>
      </c>
      <c r="H29" s="100"/>
    </row>
    <row r="30" spans="1:8" ht="84" customHeight="1" x14ac:dyDescent="0.25">
      <c r="A30" s="102" t="s">
        <v>17</v>
      </c>
      <c r="B30" s="102" t="s">
        <v>4</v>
      </c>
      <c r="C30" s="100" t="s">
        <v>328</v>
      </c>
      <c r="D30" s="100"/>
      <c r="E30" s="102" t="s">
        <v>15</v>
      </c>
      <c r="F30" s="102" t="s">
        <v>4</v>
      </c>
      <c r="G30" s="100" t="s">
        <v>327</v>
      </c>
      <c r="H30" s="100"/>
    </row>
    <row r="31" spans="1:8" ht="20.25" x14ac:dyDescent="0.25">
      <c r="A31" s="102" t="s">
        <v>113</v>
      </c>
      <c r="B31" s="102" t="s">
        <v>4</v>
      </c>
      <c r="C31" s="100" t="s">
        <v>114</v>
      </c>
      <c r="D31" s="100"/>
      <c r="E31" s="102" t="s">
        <v>115</v>
      </c>
      <c r="F31" s="102" t="s">
        <v>4</v>
      </c>
      <c r="G31" s="100" t="s">
        <v>114</v>
      </c>
      <c r="H31" s="100"/>
    </row>
    <row r="32" spans="1:8" ht="21.75" customHeight="1" x14ac:dyDescent="0.25">
      <c r="A32" s="102" t="s">
        <v>116</v>
      </c>
      <c r="B32" s="102" t="s">
        <v>4</v>
      </c>
      <c r="C32" s="100" t="s">
        <v>114</v>
      </c>
      <c r="D32" s="100"/>
      <c r="E32" s="100"/>
      <c r="F32" s="100"/>
      <c r="G32" s="100"/>
      <c r="H32" s="100"/>
    </row>
    <row r="33" spans="1:15" ht="20.25" x14ac:dyDescent="0.25">
      <c r="A33" s="135" t="s">
        <v>37</v>
      </c>
      <c r="B33" s="135"/>
      <c r="C33" s="135"/>
      <c r="D33" s="135"/>
      <c r="E33" s="135"/>
      <c r="F33" s="135"/>
      <c r="G33" s="135"/>
      <c r="H33" s="135"/>
    </row>
    <row r="34" spans="1:15" ht="43.5" customHeight="1" x14ac:dyDescent="0.25">
      <c r="A34" s="102" t="s">
        <v>18</v>
      </c>
      <c r="B34" s="102"/>
      <c r="C34" s="100" t="s">
        <v>99</v>
      </c>
      <c r="D34" s="100"/>
      <c r="E34" s="102" t="s">
        <v>19</v>
      </c>
      <c r="F34" s="102" t="s">
        <v>4</v>
      </c>
      <c r="G34" s="100" t="s">
        <v>100</v>
      </c>
      <c r="H34" s="100"/>
    </row>
    <row r="35" spans="1:15" ht="43.5" customHeight="1" x14ac:dyDescent="0.25">
      <c r="A35" s="102" t="s">
        <v>22</v>
      </c>
      <c r="B35" s="102"/>
      <c r="C35" s="100" t="s">
        <v>100</v>
      </c>
      <c r="D35" s="100"/>
      <c r="E35" s="102" t="s">
        <v>32</v>
      </c>
      <c r="F35" s="102" t="s">
        <v>4</v>
      </c>
      <c r="G35" s="100" t="s">
        <v>100</v>
      </c>
      <c r="H35" s="100"/>
    </row>
    <row r="36" spans="1:15" ht="20.25" x14ac:dyDescent="0.25">
      <c r="A36" s="102" t="s">
        <v>31</v>
      </c>
      <c r="B36" s="102"/>
      <c r="C36" s="100" t="s">
        <v>101</v>
      </c>
      <c r="D36" s="100"/>
      <c r="E36" s="102" t="s">
        <v>21</v>
      </c>
      <c r="F36" s="102" t="s">
        <v>4</v>
      </c>
      <c r="G36" s="100" t="s">
        <v>102</v>
      </c>
      <c r="H36" s="100"/>
    </row>
    <row r="37" spans="1:15" ht="20.25" x14ac:dyDescent="0.25">
      <c r="A37" s="117" t="s">
        <v>0</v>
      </c>
      <c r="B37" s="117"/>
      <c r="C37" s="117"/>
      <c r="D37" s="117"/>
      <c r="E37" s="117"/>
      <c r="F37" s="117"/>
      <c r="G37" s="117"/>
      <c r="H37" s="117"/>
    </row>
    <row r="38" spans="1:15" ht="20.25" x14ac:dyDescent="0.25">
      <c r="A38" s="106" t="s">
        <v>0</v>
      </c>
      <c r="B38" s="106"/>
      <c r="C38" s="106" t="s">
        <v>231</v>
      </c>
      <c r="D38" s="106"/>
      <c r="E38" s="106"/>
      <c r="F38" s="106" t="s">
        <v>7</v>
      </c>
      <c r="G38" s="106"/>
      <c r="H38" s="106"/>
      <c r="J38" s="104" t="s">
        <v>1</v>
      </c>
      <c r="K38" s="105"/>
      <c r="L38" s="2" t="s">
        <v>6</v>
      </c>
      <c r="M38" s="104" t="s">
        <v>2</v>
      </c>
      <c r="N38" s="105"/>
      <c r="O38" s="2" t="s">
        <v>3</v>
      </c>
    </row>
    <row r="39" spans="1:15" ht="20.25" x14ac:dyDescent="0.25">
      <c r="A39" s="108" t="s">
        <v>2</v>
      </c>
      <c r="B39" s="108"/>
      <c r="C39" s="107" t="s">
        <v>331</v>
      </c>
      <c r="D39" s="107"/>
      <c r="E39" s="107"/>
      <c r="F39" s="107" t="s">
        <v>366</v>
      </c>
      <c r="G39" s="107"/>
      <c r="H39" s="107"/>
    </row>
    <row r="40" spans="1:15" ht="20.25" customHeight="1" x14ac:dyDescent="0.25">
      <c r="A40" s="108" t="s">
        <v>3</v>
      </c>
      <c r="B40" s="108"/>
      <c r="C40" s="107" t="s">
        <v>332</v>
      </c>
      <c r="D40" s="107"/>
      <c r="E40" s="107"/>
      <c r="F40" s="107" t="s">
        <v>366</v>
      </c>
      <c r="G40" s="107"/>
      <c r="H40" s="107"/>
    </row>
    <row r="41" spans="1:15" ht="20.25" customHeight="1" x14ac:dyDescent="0.25">
      <c r="A41" s="108" t="s">
        <v>1</v>
      </c>
      <c r="B41" s="108"/>
      <c r="C41" s="107" t="s">
        <v>329</v>
      </c>
      <c r="D41" s="107"/>
      <c r="E41" s="107"/>
      <c r="F41" s="107" t="s">
        <v>366</v>
      </c>
      <c r="G41" s="107"/>
      <c r="H41" s="107"/>
    </row>
    <row r="42" spans="1:15" ht="20.25" x14ac:dyDescent="0.25">
      <c r="A42" s="108" t="s">
        <v>6</v>
      </c>
      <c r="B42" s="108"/>
      <c r="C42" s="107" t="s">
        <v>330</v>
      </c>
      <c r="D42" s="107"/>
      <c r="E42" s="107"/>
      <c r="F42" s="107" t="s">
        <v>333</v>
      </c>
      <c r="G42" s="107"/>
      <c r="H42" s="107"/>
    </row>
    <row r="43" spans="1:15" ht="51" customHeight="1" x14ac:dyDescent="0.25">
      <c r="A43" s="102" t="s">
        <v>232</v>
      </c>
      <c r="B43" s="102"/>
      <c r="C43" s="100" t="s">
        <v>98</v>
      </c>
      <c r="D43" s="100"/>
      <c r="E43" s="100"/>
      <c r="F43" s="100"/>
      <c r="G43" s="100"/>
      <c r="H43" s="100"/>
    </row>
    <row r="44" spans="1:15" ht="20.25" x14ac:dyDescent="0.25">
      <c r="A44" s="117" t="s">
        <v>57</v>
      </c>
      <c r="B44" s="117"/>
      <c r="C44" s="117"/>
      <c r="D44" s="117"/>
      <c r="E44" s="117"/>
      <c r="F44" s="117"/>
      <c r="G44" s="117"/>
      <c r="H44" s="117"/>
    </row>
    <row r="45" spans="1:15" ht="21" customHeight="1" x14ac:dyDescent="0.25">
      <c r="A45" s="106" t="s">
        <v>58</v>
      </c>
      <c r="B45" s="106"/>
      <c r="C45" s="2" t="s">
        <v>59</v>
      </c>
      <c r="D45" s="106" t="s">
        <v>151</v>
      </c>
      <c r="E45" s="106"/>
      <c r="F45" s="106"/>
      <c r="G45" s="106" t="s">
        <v>60</v>
      </c>
      <c r="H45" s="106"/>
    </row>
    <row r="46" spans="1:15" ht="20.25" x14ac:dyDescent="0.25">
      <c r="A46" s="101" t="s">
        <v>339</v>
      </c>
      <c r="B46" s="101"/>
      <c r="C46" s="35" t="s">
        <v>89</v>
      </c>
      <c r="D46" s="100" t="s">
        <v>334</v>
      </c>
      <c r="E46" s="100"/>
      <c r="F46" s="100"/>
      <c r="G46" s="100" t="s">
        <v>334</v>
      </c>
      <c r="H46" s="100"/>
    </row>
    <row r="47" spans="1:15" ht="20.25" x14ac:dyDescent="0.25">
      <c r="A47" s="101" t="s">
        <v>340</v>
      </c>
      <c r="B47" s="101"/>
      <c r="C47" s="35" t="s">
        <v>89</v>
      </c>
      <c r="D47" s="100" t="s">
        <v>334</v>
      </c>
      <c r="E47" s="100"/>
      <c r="F47" s="100"/>
      <c r="G47" s="100" t="s">
        <v>334</v>
      </c>
      <c r="H47" s="100"/>
    </row>
    <row r="48" spans="1:15" ht="20.25" hidden="1" x14ac:dyDescent="0.25">
      <c r="A48" s="101" t="s">
        <v>305</v>
      </c>
      <c r="B48" s="101"/>
      <c r="C48" s="35" t="s">
        <v>89</v>
      </c>
      <c r="D48" s="100"/>
      <c r="E48" s="100"/>
      <c r="F48" s="100"/>
      <c r="G48" s="100"/>
      <c r="H48" s="100"/>
    </row>
    <row r="49" spans="1:14" ht="20.25" hidden="1" x14ac:dyDescent="0.25">
      <c r="A49" s="101" t="s">
        <v>306</v>
      </c>
      <c r="B49" s="101"/>
      <c r="C49" s="35" t="s">
        <v>89</v>
      </c>
      <c r="D49" s="100"/>
      <c r="E49" s="100"/>
      <c r="F49" s="100"/>
      <c r="G49" s="100"/>
      <c r="H49" s="100"/>
    </row>
    <row r="50" spans="1:14" ht="20.25" x14ac:dyDescent="0.25">
      <c r="A50" s="117" t="s">
        <v>61</v>
      </c>
      <c r="B50" s="117"/>
      <c r="C50" s="117"/>
      <c r="D50" s="117"/>
      <c r="E50" s="117"/>
      <c r="F50" s="117"/>
      <c r="G50" s="117"/>
      <c r="H50" s="117"/>
    </row>
    <row r="51" spans="1:14" ht="42.75" customHeight="1" x14ac:dyDescent="0.25">
      <c r="A51" s="102" t="s">
        <v>62</v>
      </c>
      <c r="B51" s="102" t="s">
        <v>4</v>
      </c>
      <c r="C51" s="100" t="s">
        <v>98</v>
      </c>
      <c r="D51" s="100"/>
      <c r="E51" s="100"/>
      <c r="F51" s="100"/>
      <c r="G51" s="100"/>
      <c r="H51" s="100"/>
    </row>
    <row r="52" spans="1:14" ht="44.25" customHeight="1" x14ac:dyDescent="0.25">
      <c r="A52" s="102" t="s">
        <v>63</v>
      </c>
      <c r="B52" s="102" t="s">
        <v>4</v>
      </c>
      <c r="C52" s="100" t="s">
        <v>335</v>
      </c>
      <c r="D52" s="100"/>
      <c r="E52" s="100"/>
      <c r="F52" s="100"/>
      <c r="G52" s="51" t="s">
        <v>233</v>
      </c>
      <c r="H52" s="77">
        <v>44742</v>
      </c>
    </row>
    <row r="53" spans="1:14" ht="44.25" customHeight="1" x14ac:dyDescent="0.25">
      <c r="A53" s="102" t="s">
        <v>64</v>
      </c>
      <c r="B53" s="102" t="s">
        <v>4</v>
      </c>
      <c r="C53" s="100" t="s">
        <v>335</v>
      </c>
      <c r="D53" s="100"/>
      <c r="E53" s="100"/>
      <c r="F53" s="100"/>
      <c r="G53" s="51" t="s">
        <v>233</v>
      </c>
      <c r="H53" s="77">
        <v>44742</v>
      </c>
    </row>
    <row r="54" spans="1:14" ht="44.25" customHeight="1" x14ac:dyDescent="0.25">
      <c r="A54" s="102" t="s">
        <v>337</v>
      </c>
      <c r="B54" s="102"/>
      <c r="C54" s="100" t="s">
        <v>336</v>
      </c>
      <c r="D54" s="100"/>
      <c r="E54" s="100"/>
      <c r="F54" s="100"/>
      <c r="G54" s="51" t="s">
        <v>233</v>
      </c>
      <c r="H54" s="77">
        <v>44742</v>
      </c>
    </row>
    <row r="55" spans="1:14" ht="36.75" customHeight="1" x14ac:dyDescent="0.25">
      <c r="A55" s="102"/>
      <c r="B55" s="102"/>
      <c r="C55" s="83" t="s">
        <v>338</v>
      </c>
      <c r="D55" s="103"/>
      <c r="E55" s="103"/>
      <c r="F55" s="103"/>
      <c r="G55" s="103"/>
      <c r="H55" s="84"/>
    </row>
    <row r="56" spans="1:14" ht="46.5" hidden="1" customHeight="1" x14ac:dyDescent="0.25">
      <c r="A56" s="102" t="s">
        <v>65</v>
      </c>
      <c r="B56" s="102" t="s">
        <v>4</v>
      </c>
      <c r="C56" s="100"/>
      <c r="D56" s="100"/>
      <c r="E56" s="100"/>
      <c r="F56" s="100"/>
      <c r="G56" s="51" t="s">
        <v>234</v>
      </c>
      <c r="H56" s="74"/>
    </row>
    <row r="57" spans="1:14" ht="45" hidden="1" customHeight="1" x14ac:dyDescent="0.25">
      <c r="A57" s="102" t="s">
        <v>67</v>
      </c>
      <c r="B57" s="102" t="s">
        <v>4</v>
      </c>
      <c r="C57" s="100"/>
      <c r="D57" s="100"/>
      <c r="E57" s="100"/>
      <c r="F57" s="100"/>
      <c r="G57" s="51" t="s">
        <v>234</v>
      </c>
      <c r="H57" s="74"/>
    </row>
    <row r="58" spans="1:14" ht="46.5" hidden="1" customHeight="1" x14ac:dyDescent="0.25">
      <c r="A58" s="102" t="s">
        <v>66</v>
      </c>
      <c r="B58" s="102" t="s">
        <v>4</v>
      </c>
      <c r="C58" s="100"/>
      <c r="D58" s="100"/>
      <c r="E58" s="100"/>
      <c r="F58" s="100"/>
      <c r="G58" s="51" t="s">
        <v>234</v>
      </c>
      <c r="H58" s="74"/>
      <c r="N58" s="73" t="s">
        <v>308</v>
      </c>
    </row>
    <row r="59" spans="1:14" ht="45" hidden="1" customHeight="1" x14ac:dyDescent="0.25">
      <c r="A59" s="102" t="s">
        <v>68</v>
      </c>
      <c r="B59" s="102" t="s">
        <v>4</v>
      </c>
      <c r="C59" s="100"/>
      <c r="D59" s="100"/>
      <c r="E59" s="100"/>
      <c r="F59" s="100"/>
      <c r="G59" s="51" t="s">
        <v>234</v>
      </c>
      <c r="H59" s="74"/>
    </row>
    <row r="60" spans="1:14" ht="21" thickBot="1" x14ac:dyDescent="0.3">
      <c r="A60" s="117" t="s">
        <v>69</v>
      </c>
      <c r="B60" s="117"/>
      <c r="C60" s="117"/>
      <c r="D60" s="117"/>
      <c r="E60" s="117"/>
      <c r="F60" s="117"/>
      <c r="G60" s="117"/>
      <c r="H60" s="117"/>
    </row>
    <row r="61" spans="1:14" ht="20.25" customHeight="1" x14ac:dyDescent="0.3">
      <c r="A61" s="159" t="str">
        <f>CONCATENATE((IF(OR(A46="",A46="NA"),"",A46)),"= ",(IF(OR(D46="",D46="NA"),"",D46)),".")</f>
        <v>Wing A (Aaradhya) = G + 1st to 17th Floor.</v>
      </c>
      <c r="B61" s="159"/>
      <c r="C61" s="159"/>
      <c r="D61" s="30" t="s">
        <v>117</v>
      </c>
      <c r="E61" s="160" t="s">
        <v>104</v>
      </c>
      <c r="F61" s="160"/>
      <c r="G61" s="30" t="s">
        <v>118</v>
      </c>
      <c r="H61" s="30" t="s">
        <v>119</v>
      </c>
      <c r="I61" s="16" t="str">
        <f ca="1">(IF(E64&gt;99%,"All work completed. Please provide OC.",IF(E64&gt;89.8%,"Plinth, RCC, Brick, Plaster, Flooring, Wooden, Plumbing, Electrification, etc., work Completed. Finishing work is in process.",IF(E64&lt;94%,(IF(C64=0,"Work not yet Started.",IF(D64=25%,"Piling work in process",IF(D64=50%,"Excavation work in process",IF(D64=100%,"Excavation work Completed. ","0")))&amp;(IF(C65=0%,"",IF(C65=J66,"Footing work is process",IF(C65=J67,"Footing work Completed",IF(C65=J68,"1st Basement Completed",IF(C65=J69,"1st &amp; 2nd Basement Completed",IF(C65=J70,"1st to 3rd Basement Completed",IF(C65=J71,"1st to 4th Basement Completed",IF(C65=J72,"Plinth work is process",IF(C65=J73,"Plinth work completed","0")))))))))))&amp;(IF(C66=(E62+G62+H62),", RCC Slab",IF(C66&gt;0,", RCC upto "&amp;C66&amp;" Slab",""))&amp;(IF(C67=H62,", Brickwork",IF(C67&gt;0,", Brickwork upto "&amp;C67&amp;" Floor",""))&amp;(IF(C68=H62,", Internal Plaster",IF(C68&gt;0,", Internal Plaster upto "&amp;C68&amp;" Floor",""))&amp;(IF(C69=H62,", External Plaster",IF(C69&gt;0,", External Plaster upto "&amp;C69&amp;" Floor",""))&amp;(IF(C70=H62,", External Plumbing, Elevation and Waterproofing",IF(C70&gt;0,", External Plumbing, Elevation and Waterproofing upto "&amp;C70&amp;" Floor",""))&amp;(IF(C71=H62,", Flooring &amp; Fitting",IF(C71&gt;0,", Flooring &amp; Fitting upto "&amp;C71&amp;" Floor",""))&amp;(IF(C72=H62,", Wooden Work",IF(C72&gt;0,", Wooden Work upto "&amp;C72&amp;" Floor",""))&amp;(IF(C73=H62,", Electrical &amp; Sanitary fittings",IF(C73&gt;0,", Electrical &amp; Sanitary fittings upto "&amp;C73&amp;" Floor",""))&amp;(IF(C74&gt;0,", Finishing upto "&amp;C74&amp;" Floor","")&amp;(IF(C66&gt;0.5," Completed",""))))))))))))))))</f>
        <v>Excavation work Completed. Plinth work completed, RCC upto 2 Slab Completed</v>
      </c>
      <c r="J61" s="18"/>
    </row>
    <row r="62" spans="1:14" ht="20.25" x14ac:dyDescent="0.3">
      <c r="A62" s="159"/>
      <c r="B62" s="159"/>
      <c r="C62" s="159"/>
      <c r="D62" s="75">
        <f>IF(AND(ISNUMBER(SEARCH("1B",A61))),1,IF(AND(ISNUMBER(SEARCH("2B",A61))),2,IF(AND(ISNUMBER(SEARCH("3B",A61))),3,IF(AND(ISNUMBER(SEARCH("4B",A61))),4,IF(ISNUMBER(SEARCH("5B",A61)),5,0)))))</f>
        <v>0</v>
      </c>
      <c r="E62" s="160">
        <v>1</v>
      </c>
      <c r="F62" s="160"/>
      <c r="G62" s="75">
        <v>0</v>
      </c>
      <c r="H62" s="30">
        <f ca="1">--TRIM(RIGHT(SUBSTITUTE(LEFT(A61,_xlfn.AGGREGATE(16,6,FIND({0,1,2,3,4,5,6,7,8,9},A61,ROW(INDIRECT("1:"&amp;LEN(A61)))),1))," ",REPT(" ",LEN(A61))),LEN(A61)))</f>
        <v>17</v>
      </c>
      <c r="I62" s="17" t="s">
        <v>123</v>
      </c>
      <c r="J62" s="18"/>
    </row>
    <row r="63" spans="1:14" ht="20.25" customHeight="1" x14ac:dyDescent="0.3">
      <c r="A63" s="90" t="s">
        <v>121</v>
      </c>
      <c r="B63" s="90"/>
      <c r="C63" s="28" t="s">
        <v>135</v>
      </c>
      <c r="D63" s="28" t="s">
        <v>136</v>
      </c>
      <c r="E63" s="90" t="s">
        <v>122</v>
      </c>
      <c r="F63" s="90"/>
      <c r="G63" s="29" t="s">
        <v>120</v>
      </c>
      <c r="H63" s="29"/>
      <c r="I63" s="20" t="s">
        <v>137</v>
      </c>
      <c r="J63" s="19">
        <f ca="1">H62*25%</f>
        <v>4.25</v>
      </c>
    </row>
    <row r="64" spans="1:14" ht="20.25" customHeight="1" x14ac:dyDescent="0.3">
      <c r="A64" s="91" t="s">
        <v>138</v>
      </c>
      <c r="B64" s="91"/>
      <c r="C64" s="32">
        <f ca="1">J65</f>
        <v>17</v>
      </c>
      <c r="D64" s="5">
        <f ca="1">((100/H62)*C64)/100</f>
        <v>1</v>
      </c>
      <c r="E64" s="92">
        <f ca="1">(((C64/H62*10)+(C65/H62*15)+(25/(E62+G62+H62)*C66)+(5/(H62)*C67)+(2.5/(H62)*C68)+(2.5/(H62)*C69)+(5/H62*C70)+(10/H62*C71)+(2.5/H62*C72)+(2.5/H62*C73)+(10/H62*C74)+(10/H62*C75))/100)</f>
        <v>0.27777777777777779</v>
      </c>
      <c r="F64" s="93"/>
      <c r="G64" s="91" t="str">
        <f ca="1">I61</f>
        <v>Excavation work Completed. Plinth work completed, RCC upto 2 Slab Completed</v>
      </c>
      <c r="H64" s="91"/>
      <c r="I64" s="20" t="s">
        <v>124</v>
      </c>
      <c r="J64" s="24">
        <f ca="1">H62*50%</f>
        <v>8.5</v>
      </c>
    </row>
    <row r="65" spans="1:10" ht="20.25" x14ac:dyDescent="0.3">
      <c r="A65" s="91" t="s">
        <v>105</v>
      </c>
      <c r="B65" s="91"/>
      <c r="C65" s="32">
        <f ca="1">J73</f>
        <v>17</v>
      </c>
      <c r="D65" s="5">
        <f ca="1">((100/H62)*C65)/100</f>
        <v>1</v>
      </c>
      <c r="E65" s="94"/>
      <c r="F65" s="95"/>
      <c r="G65" s="91"/>
      <c r="H65" s="91"/>
      <c r="I65" s="20" t="s">
        <v>125</v>
      </c>
      <c r="J65" s="24">
        <f ca="1">H62</f>
        <v>17</v>
      </c>
    </row>
    <row r="66" spans="1:10" ht="21" customHeight="1" x14ac:dyDescent="0.35">
      <c r="A66" s="91" t="s">
        <v>139</v>
      </c>
      <c r="B66" s="91"/>
      <c r="C66" s="30">
        <v>2</v>
      </c>
      <c r="D66" s="5">
        <f ca="1">((100/(E62+G62+H62))*C66)/100</f>
        <v>0.1111111111111111</v>
      </c>
      <c r="E66" s="94"/>
      <c r="F66" s="95"/>
      <c r="G66" s="91"/>
      <c r="H66" s="91"/>
      <c r="I66" s="20" t="s">
        <v>126</v>
      </c>
      <c r="J66" s="25">
        <f ca="1">(IF(D62&gt;1,(H62/(D62+2)),H62*0.2))</f>
        <v>3.4000000000000004</v>
      </c>
    </row>
    <row r="67" spans="1:10" ht="21" customHeight="1" x14ac:dyDescent="0.35">
      <c r="A67" s="91" t="s">
        <v>140</v>
      </c>
      <c r="B67" s="91"/>
      <c r="C67" s="30">
        <v>0</v>
      </c>
      <c r="D67" s="5">
        <f ca="1">((100/H62)*C67)/100</f>
        <v>0</v>
      </c>
      <c r="E67" s="94"/>
      <c r="F67" s="95"/>
      <c r="G67" s="91"/>
      <c r="H67" s="91"/>
      <c r="I67" s="20" t="s">
        <v>127</v>
      </c>
      <c r="J67" s="25">
        <f ca="1">(IF(D62&gt;1,(H62/(D62+2)+J66),H62*0.2+J66))</f>
        <v>6.8000000000000007</v>
      </c>
    </row>
    <row r="68" spans="1:10" ht="21" customHeight="1" x14ac:dyDescent="0.35">
      <c r="A68" s="98" t="s">
        <v>141</v>
      </c>
      <c r="B68" s="99"/>
      <c r="C68" s="30">
        <v>0</v>
      </c>
      <c r="D68" s="5">
        <f ca="1">((100/H62)*C68)/100</f>
        <v>0</v>
      </c>
      <c r="E68" s="94"/>
      <c r="F68" s="95"/>
      <c r="G68" s="91"/>
      <c r="H68" s="91"/>
      <c r="I68" s="20" t="s">
        <v>142</v>
      </c>
      <c r="J68" s="25">
        <f>(IF(D62&gt;1,(H62/(D62+2)+J67),0))</f>
        <v>0</v>
      </c>
    </row>
    <row r="69" spans="1:10" ht="21" customHeight="1" x14ac:dyDescent="0.35">
      <c r="A69" s="98" t="s">
        <v>172</v>
      </c>
      <c r="B69" s="99"/>
      <c r="C69" s="30">
        <v>0</v>
      </c>
      <c r="D69" s="5">
        <f ca="1">((100/H62)*C69)/100</f>
        <v>0</v>
      </c>
      <c r="E69" s="94"/>
      <c r="F69" s="95"/>
      <c r="G69" s="91"/>
      <c r="H69" s="91"/>
      <c r="I69" s="20" t="s">
        <v>143</v>
      </c>
      <c r="J69" s="25">
        <f>(IF(D62&gt;2,(H62/(D62+2)+J68),0))</f>
        <v>0</v>
      </c>
    </row>
    <row r="70" spans="1:10" ht="21" x14ac:dyDescent="0.35">
      <c r="A70" s="98" t="s">
        <v>169</v>
      </c>
      <c r="B70" s="99"/>
      <c r="C70" s="30">
        <v>0</v>
      </c>
      <c r="D70" s="5">
        <f ca="1">((100/(H62))*C70)/100</f>
        <v>0</v>
      </c>
      <c r="E70" s="94"/>
      <c r="F70" s="95"/>
      <c r="G70" s="91"/>
      <c r="H70" s="91"/>
      <c r="I70" s="20" t="s">
        <v>145</v>
      </c>
      <c r="J70" s="26">
        <f>(IF(D62&gt;3,(H62/(D62+2)+J69),0))</f>
        <v>0</v>
      </c>
    </row>
    <row r="71" spans="1:10" ht="21" x14ac:dyDescent="0.35">
      <c r="A71" s="91" t="s">
        <v>144</v>
      </c>
      <c r="B71" s="91"/>
      <c r="C71" s="30">
        <v>0</v>
      </c>
      <c r="D71" s="5">
        <f ca="1">((100/(H62))*C71)/100</f>
        <v>0</v>
      </c>
      <c r="E71" s="94"/>
      <c r="F71" s="95"/>
      <c r="G71" s="91"/>
      <c r="H71" s="91"/>
      <c r="I71" s="20" t="s">
        <v>146</v>
      </c>
      <c r="J71" s="25">
        <f>(IF(D62&gt;4,(H62/(D62+2)+J70),0))</f>
        <v>0</v>
      </c>
    </row>
    <row r="72" spans="1:10" ht="21" customHeight="1" x14ac:dyDescent="0.35">
      <c r="A72" s="91" t="s">
        <v>171</v>
      </c>
      <c r="B72" s="91"/>
      <c r="C72" s="30">
        <v>0</v>
      </c>
      <c r="D72" s="5">
        <f ca="1">((100/H62)*C72)/100</f>
        <v>0</v>
      </c>
      <c r="E72" s="94"/>
      <c r="F72" s="95"/>
      <c r="G72" s="91"/>
      <c r="H72" s="91"/>
      <c r="I72" s="20" t="s">
        <v>128</v>
      </c>
      <c r="J72" s="25">
        <f ca="1">(IF(D62=1,(H62/(D62+3)+J67),IF(D62=0,(H62*0.3+J67),IF(D62&gt;1,0))))</f>
        <v>11.9</v>
      </c>
    </row>
    <row r="73" spans="1:10" ht="21.75" thickBot="1" x14ac:dyDescent="0.4">
      <c r="A73" s="91" t="s">
        <v>170</v>
      </c>
      <c r="B73" s="91"/>
      <c r="C73" s="30">
        <v>0</v>
      </c>
      <c r="D73" s="5">
        <f ca="1">((100/H62)*C73)/100</f>
        <v>0</v>
      </c>
      <c r="E73" s="94"/>
      <c r="F73" s="95"/>
      <c r="G73" s="91"/>
      <c r="H73" s="91"/>
      <c r="I73" s="22" t="s">
        <v>129</v>
      </c>
      <c r="J73" s="27">
        <f ca="1">(IF(D62&gt;1.5,(H62/(D62+2)+J67+MAX(0,J68-J67)+MAX(0,J69-J68)+MAX(0,J70-J69)+MAX(0,J71-J70)+MAX(0,J72-J71)),IF(D62=1,(H62/(D62+3)+J72),IF(D62=0,H62*0.3+J72))))</f>
        <v>17</v>
      </c>
    </row>
    <row r="74" spans="1:10" ht="20.25" x14ac:dyDescent="0.25">
      <c r="A74" s="91" t="s">
        <v>147</v>
      </c>
      <c r="B74" s="91"/>
      <c r="C74" s="30">
        <v>0</v>
      </c>
      <c r="D74" s="5">
        <f ca="1">((100/(H62))*C74)/100</f>
        <v>0</v>
      </c>
      <c r="E74" s="94"/>
      <c r="F74" s="95"/>
      <c r="G74" s="91"/>
      <c r="H74" s="91"/>
    </row>
    <row r="75" spans="1:10" ht="20.25" x14ac:dyDescent="0.25">
      <c r="A75" s="91" t="s">
        <v>148</v>
      </c>
      <c r="B75" s="91"/>
      <c r="C75" s="30">
        <v>0</v>
      </c>
      <c r="D75" s="5">
        <f ca="1">((100/(H62))*C75)/100</f>
        <v>0</v>
      </c>
      <c r="E75" s="96"/>
      <c r="F75" s="97"/>
      <c r="G75" s="91"/>
      <c r="H75" s="91"/>
    </row>
    <row r="76" spans="1:10" ht="21" thickBot="1" x14ac:dyDescent="0.3">
      <c r="A76" s="117" t="s">
        <v>69</v>
      </c>
      <c r="B76" s="117"/>
      <c r="C76" s="117"/>
      <c r="D76" s="117"/>
      <c r="E76" s="117"/>
      <c r="F76" s="117"/>
      <c r="G76" s="117"/>
      <c r="H76" s="117"/>
    </row>
    <row r="77" spans="1:10" ht="20.25" customHeight="1" x14ac:dyDescent="0.3">
      <c r="A77" s="159" t="str">
        <f>CONCATENATE((IF(OR(A47="",A47="NA"),"",A47)),"= ",(IF(OR(D47="",D47="NA"),"",D47)),".")</f>
        <v>Wing B (Durva) = G + 1st to 17th Floor.</v>
      </c>
      <c r="B77" s="159"/>
      <c r="C77" s="159"/>
      <c r="D77" s="30" t="s">
        <v>117</v>
      </c>
      <c r="E77" s="160" t="s">
        <v>104</v>
      </c>
      <c r="F77" s="160"/>
      <c r="G77" s="30" t="s">
        <v>118</v>
      </c>
      <c r="H77" s="30" t="s">
        <v>119</v>
      </c>
      <c r="I77" s="16" t="str">
        <f ca="1">(IF(E80&gt;99%,"All work completed. Please provide OC.",IF(E80&gt;89.8%,"Plinth, RCC, Brick, Plaster, Flooring, Wooden, Plumbing, Electrification, etc., work Completed. Finishing work is in process.",IF(E80&lt;94%,(IF(C80=0,"Work not yet Started.",IF(D80=25%,"Piling work in process",IF(D80=50%,"Excavation work in process",IF(D80=100%,"Excavation work Completed. ","0")))&amp;(IF(C81=0%,"",IF(C81=J82,"Footing work is process",IF(C81=J83,"Footing work Completed",IF(C81=J84,"1st Basement Completed",IF(C81=J85,"1st &amp; 2nd Basement Completed",IF(C81=J86,"1st to 3rd Basement Completed",IF(C81=J87,"1st to 4th Basement Completed",IF(C81=J88,"Plinth work is process",IF(C81=J89,"Plinth work completed","0")))))))))))&amp;(IF(C82=(E78+G78+H78),", RCC Slab",IF(C82&gt;0,", RCC upto "&amp;C82&amp;" Slab",""))&amp;(IF(C83=H78,", Brickwork",IF(C83&gt;0,", Brickwork upto "&amp;C83&amp;" Floor",""))&amp;(IF(C84=H78,", Internal Plaster",IF(C84&gt;0,", Internal Plaster upto "&amp;C84&amp;" Floor",""))&amp;(IF(C85=H78,", External Plaster",IF(C85&gt;0,", External Plaster upto "&amp;C85&amp;" Floor",""))&amp;(IF(C86=H78,", External Plumbing, Elevation and Waterproofing",IF(C86&gt;0,", External Plumbing, Elevation and Waterproofing upto "&amp;C86&amp;" Floor",""))&amp;(IF(C87=H78,", Flooring &amp; Fitting",IF(C87&gt;0,", Flooring &amp; Fitting upto "&amp;C87&amp;" Floor",""))&amp;(IF(C88=H78,", Wooden Work",IF(C88&gt;0,", Wooden Work upto "&amp;C88&amp;" Floor",""))&amp;(IF(C89=H78,", Electrical &amp; Sanitary fittings",IF(C89&gt;0,", Electrical &amp; Sanitary fittings upto "&amp;C89&amp;" Floor",""))&amp;(IF(C90&gt;0,", Finishing upto "&amp;C90&amp;" Floor","")&amp;(IF(C82&gt;0.5," Completed",""))))))))))))))))</f>
        <v>Excavation work Completed. Plinth work completed, RCC upto 3 Slab Completed</v>
      </c>
      <c r="J77" s="18"/>
    </row>
    <row r="78" spans="1:10" ht="20.25" x14ac:dyDescent="0.3">
      <c r="A78" s="159"/>
      <c r="B78" s="159"/>
      <c r="C78" s="159"/>
      <c r="D78" s="75">
        <f>IF(AND(ISNUMBER(SEARCH("1B",A77))),1,IF(AND(ISNUMBER(SEARCH("2B",A77))),2,IF(AND(ISNUMBER(SEARCH("3B",A77))),3,IF(AND(ISNUMBER(SEARCH("4B",A77))),4,IF(ISNUMBER(SEARCH("5B",A77)),5,0)))))</f>
        <v>0</v>
      </c>
      <c r="E78" s="160">
        <v>1</v>
      </c>
      <c r="F78" s="160"/>
      <c r="G78" s="75">
        <v>0</v>
      </c>
      <c r="H78" s="30">
        <f ca="1">--TRIM(RIGHT(SUBSTITUTE(LEFT(A77,_xlfn.AGGREGATE(16,6,FIND({0,1,2,3,4,5,6,7,8,9},A77,ROW(INDIRECT("1:"&amp;LEN(A77)))),1))," ",REPT(" ",LEN(A77))),LEN(A77)))</f>
        <v>17</v>
      </c>
      <c r="I78" s="17" t="s">
        <v>123</v>
      </c>
      <c r="J78" s="18"/>
    </row>
    <row r="79" spans="1:10" ht="20.25" customHeight="1" x14ac:dyDescent="0.3">
      <c r="A79" s="90" t="s">
        <v>121</v>
      </c>
      <c r="B79" s="90"/>
      <c r="C79" s="28" t="s">
        <v>135</v>
      </c>
      <c r="D79" s="28" t="s">
        <v>136</v>
      </c>
      <c r="E79" s="90" t="s">
        <v>122</v>
      </c>
      <c r="F79" s="90"/>
      <c r="G79" s="29" t="s">
        <v>120</v>
      </c>
      <c r="H79" s="29"/>
      <c r="I79" s="20" t="s">
        <v>137</v>
      </c>
      <c r="J79" s="19">
        <f ca="1">H78*25%</f>
        <v>4.25</v>
      </c>
    </row>
    <row r="80" spans="1:10" ht="20.25" customHeight="1" x14ac:dyDescent="0.3">
      <c r="A80" s="91" t="s">
        <v>138</v>
      </c>
      <c r="B80" s="91"/>
      <c r="C80" s="30">
        <f ca="1">J81</f>
        <v>17</v>
      </c>
      <c r="D80" s="5">
        <f ca="1">((100/H78)*C80)/100</f>
        <v>1</v>
      </c>
      <c r="E80" s="92">
        <f ca="1">(((C80/H78*10)+(C81/H78*15)+(25/(E78+G78+H78)*C82)+(5/(H78)*C83)+(2.5/(H78)*C84)+(2.5/(H78)*C85)+(5/H78*C86)+(10/H78*C87)+(2.5/H78*C88)+(2.5/H78*C89)+(10/H78*C90)+(10/H78*C91))/100)</f>
        <v>0.29166666666666663</v>
      </c>
      <c r="F80" s="93"/>
      <c r="G80" s="91" t="str">
        <f ca="1">I77</f>
        <v>Excavation work Completed. Plinth work completed, RCC upto 3 Slab Completed</v>
      </c>
      <c r="H80" s="91"/>
      <c r="I80" s="20" t="s">
        <v>124</v>
      </c>
      <c r="J80" s="24">
        <f ca="1">H78*50%</f>
        <v>8.5</v>
      </c>
    </row>
    <row r="81" spans="1:10" ht="20.25" x14ac:dyDescent="0.3">
      <c r="A81" s="91" t="s">
        <v>105</v>
      </c>
      <c r="B81" s="91"/>
      <c r="C81" s="32">
        <f ca="1">J89</f>
        <v>17</v>
      </c>
      <c r="D81" s="5">
        <f ca="1">((100/H78)*C81)/100</f>
        <v>1</v>
      </c>
      <c r="E81" s="94"/>
      <c r="F81" s="95"/>
      <c r="G81" s="91"/>
      <c r="H81" s="91"/>
      <c r="I81" s="20" t="s">
        <v>125</v>
      </c>
      <c r="J81" s="24">
        <f ca="1">H78</f>
        <v>17</v>
      </c>
    </row>
    <row r="82" spans="1:10" ht="21" customHeight="1" x14ac:dyDescent="0.35">
      <c r="A82" s="91" t="s">
        <v>139</v>
      </c>
      <c r="B82" s="91"/>
      <c r="C82" s="30">
        <v>3</v>
      </c>
      <c r="D82" s="5">
        <f ca="1">((100/(E78+G78+H78))*C82)/100</f>
        <v>0.16666666666666663</v>
      </c>
      <c r="E82" s="94"/>
      <c r="F82" s="95"/>
      <c r="G82" s="91"/>
      <c r="H82" s="91"/>
      <c r="I82" s="20" t="s">
        <v>126</v>
      </c>
      <c r="J82" s="25">
        <f ca="1">(IF(D78&gt;1,(H78/(D78+2)),H78*0.2))</f>
        <v>3.4000000000000004</v>
      </c>
    </row>
    <row r="83" spans="1:10" ht="21" customHeight="1" x14ac:dyDescent="0.35">
      <c r="A83" s="91" t="s">
        <v>140</v>
      </c>
      <c r="B83" s="91"/>
      <c r="C83" s="30">
        <v>0</v>
      </c>
      <c r="D83" s="5">
        <f ca="1">((100/H78)*C83)/100</f>
        <v>0</v>
      </c>
      <c r="E83" s="94"/>
      <c r="F83" s="95"/>
      <c r="G83" s="91"/>
      <c r="H83" s="91"/>
      <c r="I83" s="20" t="s">
        <v>127</v>
      </c>
      <c r="J83" s="25">
        <f ca="1">(IF(D78&gt;1,(H78/(D78+2)+J82),H78*0.2+J82))</f>
        <v>6.8000000000000007</v>
      </c>
    </row>
    <row r="84" spans="1:10" ht="21" customHeight="1" x14ac:dyDescent="0.35">
      <c r="A84" s="98" t="s">
        <v>141</v>
      </c>
      <c r="B84" s="99"/>
      <c r="C84" s="30">
        <v>0</v>
      </c>
      <c r="D84" s="5">
        <f ca="1">((100/H78)*C84)/100</f>
        <v>0</v>
      </c>
      <c r="E84" s="94"/>
      <c r="F84" s="95"/>
      <c r="G84" s="91"/>
      <c r="H84" s="91"/>
      <c r="I84" s="20" t="s">
        <v>142</v>
      </c>
      <c r="J84" s="25">
        <f>(IF(D78&gt;1,(H78/(D78+2)+J83),0))</f>
        <v>0</v>
      </c>
    </row>
    <row r="85" spans="1:10" ht="21" customHeight="1" x14ac:dyDescent="0.35">
      <c r="A85" s="98" t="s">
        <v>172</v>
      </c>
      <c r="B85" s="99"/>
      <c r="C85" s="30">
        <v>0</v>
      </c>
      <c r="D85" s="5">
        <f ca="1">((100/H78)*C85)/100</f>
        <v>0</v>
      </c>
      <c r="E85" s="94"/>
      <c r="F85" s="95"/>
      <c r="G85" s="91"/>
      <c r="H85" s="91"/>
      <c r="I85" s="20" t="s">
        <v>143</v>
      </c>
      <c r="J85" s="25">
        <f>(IF(D78&gt;2,(H78/(D78+2)+J84),0))</f>
        <v>0</v>
      </c>
    </row>
    <row r="86" spans="1:10" ht="57.75" customHeight="1" x14ac:dyDescent="0.35">
      <c r="A86" s="98" t="s">
        <v>169</v>
      </c>
      <c r="B86" s="99"/>
      <c r="C86" s="30">
        <v>0</v>
      </c>
      <c r="D86" s="5">
        <f ca="1">((100/(H78))*C86)/100</f>
        <v>0</v>
      </c>
      <c r="E86" s="94"/>
      <c r="F86" s="95"/>
      <c r="G86" s="91"/>
      <c r="H86" s="91"/>
      <c r="I86" s="20" t="s">
        <v>145</v>
      </c>
      <c r="J86" s="26">
        <f>(IF(D78&gt;3,(H78/(D78+2)+J85),0))</f>
        <v>0</v>
      </c>
    </row>
    <row r="87" spans="1:10" ht="21" x14ac:dyDescent="0.35">
      <c r="A87" s="91" t="s">
        <v>144</v>
      </c>
      <c r="B87" s="91"/>
      <c r="C87" s="30">
        <v>0</v>
      </c>
      <c r="D87" s="5">
        <f ca="1">((100/(H78))*C87)/100</f>
        <v>0</v>
      </c>
      <c r="E87" s="94"/>
      <c r="F87" s="95"/>
      <c r="G87" s="91"/>
      <c r="H87" s="91"/>
      <c r="I87" s="20" t="s">
        <v>146</v>
      </c>
      <c r="J87" s="25">
        <f>(IF(D78&gt;4,(H78/(D78+2)+J86),0))</f>
        <v>0</v>
      </c>
    </row>
    <row r="88" spans="1:10" ht="21" customHeight="1" x14ac:dyDescent="0.35">
      <c r="A88" s="91" t="s">
        <v>171</v>
      </c>
      <c r="B88" s="91"/>
      <c r="C88" s="30">
        <v>0</v>
      </c>
      <c r="D88" s="5">
        <f ca="1">((100/H78)*C88)/100</f>
        <v>0</v>
      </c>
      <c r="E88" s="94"/>
      <c r="F88" s="95"/>
      <c r="G88" s="91"/>
      <c r="H88" s="91"/>
      <c r="I88" s="20" t="s">
        <v>128</v>
      </c>
      <c r="J88" s="25">
        <f ca="1">(IF(D78=1,(H78/(D78+3)+J83),IF(D78=0,(H78*0.3+J83),IF(D78&gt;1,0))))</f>
        <v>11.9</v>
      </c>
    </row>
    <row r="89" spans="1:10" ht="21.75" thickBot="1" x14ac:dyDescent="0.4">
      <c r="A89" s="91" t="s">
        <v>170</v>
      </c>
      <c r="B89" s="91"/>
      <c r="C89" s="30">
        <v>0</v>
      </c>
      <c r="D89" s="5">
        <f ca="1">((100/H78)*C89)/100</f>
        <v>0</v>
      </c>
      <c r="E89" s="94"/>
      <c r="F89" s="95"/>
      <c r="G89" s="91"/>
      <c r="H89" s="91"/>
      <c r="I89" s="22" t="s">
        <v>129</v>
      </c>
      <c r="J89" s="27">
        <f ca="1">(IF(D78&gt;1.5,(H78/(D78+2)+J83+MAX(0,J84-J83)+MAX(0,J85-J84)+MAX(0,J86-J85)+MAX(0,J87-J86)+MAX(0,J88-J87)),IF(D78=1,(H78/(D78+3)+J88),IF(D78=0,H78*0.3+J88))))</f>
        <v>17</v>
      </c>
    </row>
    <row r="90" spans="1:10" ht="20.25" x14ac:dyDescent="0.25">
      <c r="A90" s="91" t="s">
        <v>147</v>
      </c>
      <c r="B90" s="91"/>
      <c r="C90" s="30">
        <v>0</v>
      </c>
      <c r="D90" s="5">
        <f ca="1">((100/(H78))*C90)/100</f>
        <v>0</v>
      </c>
      <c r="E90" s="94"/>
      <c r="F90" s="95"/>
      <c r="G90" s="91"/>
      <c r="H90" s="91"/>
    </row>
    <row r="91" spans="1:10" ht="20.25" x14ac:dyDescent="0.25">
      <c r="A91" s="91" t="s">
        <v>148</v>
      </c>
      <c r="B91" s="91"/>
      <c r="C91" s="30">
        <v>0</v>
      </c>
      <c r="D91" s="5">
        <f ca="1">((100/(H78))*C91)/100</f>
        <v>0</v>
      </c>
      <c r="E91" s="96"/>
      <c r="F91" s="97"/>
      <c r="G91" s="91"/>
      <c r="H91" s="91"/>
    </row>
    <row r="92" spans="1:10" ht="21" hidden="1" thickBot="1" x14ac:dyDescent="0.3">
      <c r="A92" s="117" t="s">
        <v>69</v>
      </c>
      <c r="B92" s="117"/>
      <c r="C92" s="117"/>
      <c r="D92" s="117"/>
      <c r="E92" s="117"/>
      <c r="F92" s="117"/>
      <c r="G92" s="117"/>
      <c r="H92" s="117"/>
    </row>
    <row r="93" spans="1:10" ht="20.25" hidden="1" customHeight="1" x14ac:dyDescent="0.3">
      <c r="A93" s="159" t="str">
        <f>CONCATENATE((IF(OR(A48="",A48="NA"),"",A48)),"= ",(IF(OR(D48="",D48="NA"),"",D48)),".")</f>
        <v>Tower 3 = .</v>
      </c>
      <c r="B93" s="159"/>
      <c r="C93" s="159"/>
      <c r="D93" s="30" t="s">
        <v>117</v>
      </c>
      <c r="E93" s="160" t="s">
        <v>104</v>
      </c>
      <c r="F93" s="160"/>
      <c r="G93" s="30" t="s">
        <v>118</v>
      </c>
      <c r="H93" s="30" t="s">
        <v>119</v>
      </c>
      <c r="I93" s="16" t="str">
        <f ca="1">(IF(E96&gt;99%,"All work completed. Please provide OC.",IF(E96&gt;89.8%,"Plinth, RCC, Brick, Plaster, Flooring, Wooden, Plumbing, Electrification, etc., work Completed. Finishing work is in process.",IF(E96&lt;94%,(IF(C96=0,"Work not yet Started.",IF(D96=25%,"Piling work in process",IF(D96=50%,"Excavation work in process",IF(D96=100%,"Excavation work Completed. ","0")))&amp;(IF(C97=0%,"",IF(C97=J98,"Footing work is process",IF(C97=J99,"Footing work Completed",IF(C97=J100,"1st Basement Completed",IF(C97=J101,"1st &amp; 2nd Basement Completed",IF(C97=J102,"1st to 3rd Basement Completed",IF(C97=J103,"1st to 4th Basement Completed",IF(C97=J104,"Plinth work is process",IF(C97=J105,"Plinth work completed","0")))))))))))&amp;(IF(C98=(E94+G94+H94),", RCC Slab",IF(C98&gt;0,", RCC upto "&amp;C98&amp;" Slab",""))&amp;(IF(C99=H94,", Brickwork",IF(C99&gt;0,", Brickwork upto "&amp;C99&amp;" Floor",""))&amp;(IF(C100=H94,", Internal Plaster",IF(C100&gt;0,", Internal Plaster upto "&amp;C100&amp;" Floor",""))&amp;(IF(C101=H94,", External Plaster",IF(C101&gt;0,", External Plaster upto "&amp;C101&amp;" Floor",""))&amp;(IF(C102=H94,", External Plumbing, Elevation and Waterproofing",IF(C102&gt;0,", External Plumbing, Elevation and Waterproofing upto "&amp;C102&amp;" Floor",""))&amp;(IF(C103=H94,", Flooring &amp; Fitting",IF(C103&gt;0,", Flooring &amp; Fitting upto "&amp;C103&amp;" Floor",""))&amp;(IF(C104=H94,", Wooden Work",IF(C104&gt;0,", Wooden Work upto "&amp;C104&amp;" Floor",""))&amp;(IF(C105=H94,", Electrical &amp; Sanitary fittings",IF(C105&gt;0,", Electrical &amp; Sanitary fittings upto "&amp;C105&amp;" Floor",""))&amp;(IF(C106&gt;0,", Finishing upto "&amp;C106&amp;" Floor","")&amp;(IF(C98&gt;0.5," Completed",""))))))))))))))))</f>
        <v>Excavation work Completed. Plinth work completed</v>
      </c>
      <c r="J93" s="18"/>
    </row>
    <row r="94" spans="1:10" ht="20.25" hidden="1" x14ac:dyDescent="0.3">
      <c r="A94" s="159"/>
      <c r="B94" s="159"/>
      <c r="C94" s="159"/>
      <c r="D94" s="52">
        <f>IF(AND(ISNUMBER(SEARCH("1B",A93))),1,IF(AND(ISNUMBER(SEARCH("2B",A93))),2,IF(AND(ISNUMBER(SEARCH("3B",A93))),3,IF(AND(ISNUMBER(SEARCH("4B",A93))),4,IF(ISNUMBER(SEARCH("5B",A93)),5,0)))))</f>
        <v>0</v>
      </c>
      <c r="E94" s="160">
        <v>1</v>
      </c>
      <c r="F94" s="160"/>
      <c r="G94" s="52">
        <v>0</v>
      </c>
      <c r="H94" s="30">
        <f ca="1">--TRIM(RIGHT(SUBSTITUTE(LEFT(A93,_xlfn.AGGREGATE(16,6,FIND({0,1,2,3,4,5,6,7,8,9},A93,ROW(INDIRECT("1:"&amp;LEN(A93)))),1))," ",REPT(" ",LEN(A93))),LEN(A93)))</f>
        <v>3</v>
      </c>
      <c r="I94" s="17" t="s">
        <v>123</v>
      </c>
      <c r="J94" s="18"/>
    </row>
    <row r="95" spans="1:10" ht="20.25" hidden="1" customHeight="1" x14ac:dyDescent="0.3">
      <c r="A95" s="90" t="s">
        <v>121</v>
      </c>
      <c r="B95" s="90"/>
      <c r="C95" s="28" t="s">
        <v>135</v>
      </c>
      <c r="D95" s="28" t="s">
        <v>136</v>
      </c>
      <c r="E95" s="90" t="s">
        <v>122</v>
      </c>
      <c r="F95" s="90"/>
      <c r="G95" s="29" t="s">
        <v>120</v>
      </c>
      <c r="H95" s="29"/>
      <c r="I95" s="20" t="s">
        <v>137</v>
      </c>
      <c r="J95" s="19">
        <f ca="1">H94*25%</f>
        <v>0.75</v>
      </c>
    </row>
    <row r="96" spans="1:10" ht="20.25" hidden="1" customHeight="1" x14ac:dyDescent="0.3">
      <c r="A96" s="91" t="s">
        <v>138</v>
      </c>
      <c r="B96" s="91"/>
      <c r="C96" s="30">
        <f ca="1">J97</f>
        <v>3</v>
      </c>
      <c r="D96" s="5">
        <f ca="1">((100/H94)*C96)/100</f>
        <v>1</v>
      </c>
      <c r="E96" s="92">
        <f ca="1">(((C96/H94*10)+(C97/H94*15)+(25/(E94+G94+H94)*C98)+(5/(H94)*C99)+(2.5/(H94)*C100)+(2.5/(H94)*C101)+(5/H94*C102)+(10/H94*C103)+(2.5/H94*C104)+(2.5/H94*C105)+(10/H94*C106)+(10/H94*C107))/100)</f>
        <v>0.25</v>
      </c>
      <c r="F96" s="93"/>
      <c r="G96" s="91" t="str">
        <f ca="1">I93</f>
        <v>Excavation work Completed. Plinth work completed</v>
      </c>
      <c r="H96" s="91"/>
      <c r="I96" s="20" t="s">
        <v>124</v>
      </c>
      <c r="J96" s="24">
        <f ca="1">H94*50%</f>
        <v>1.5</v>
      </c>
    </row>
    <row r="97" spans="1:11" ht="20.25" hidden="1" x14ac:dyDescent="0.3">
      <c r="A97" s="91" t="s">
        <v>105</v>
      </c>
      <c r="B97" s="91"/>
      <c r="C97" s="32">
        <f ca="1">J105</f>
        <v>3</v>
      </c>
      <c r="D97" s="5">
        <f ca="1">((100/H94)*C97)/100</f>
        <v>1</v>
      </c>
      <c r="E97" s="94"/>
      <c r="F97" s="95"/>
      <c r="G97" s="91"/>
      <c r="H97" s="91"/>
      <c r="I97" s="20" t="s">
        <v>125</v>
      </c>
      <c r="J97" s="24">
        <f ca="1">H94</f>
        <v>3</v>
      </c>
    </row>
    <row r="98" spans="1:11" ht="21" hidden="1" customHeight="1" x14ac:dyDescent="0.35">
      <c r="A98" s="91" t="s">
        <v>139</v>
      </c>
      <c r="B98" s="91"/>
      <c r="C98" s="30">
        <v>0</v>
      </c>
      <c r="D98" s="5">
        <f ca="1">((100/(E94+G94+H94))*C98)/100</f>
        <v>0</v>
      </c>
      <c r="E98" s="94"/>
      <c r="F98" s="95"/>
      <c r="G98" s="91"/>
      <c r="H98" s="91"/>
      <c r="I98" s="20" t="s">
        <v>126</v>
      </c>
      <c r="J98" s="25">
        <f ca="1">(IF(D94&gt;1,(H94/(D94+2)),H94*0.2))</f>
        <v>0.60000000000000009</v>
      </c>
    </row>
    <row r="99" spans="1:11" ht="21" hidden="1" customHeight="1" x14ac:dyDescent="0.35">
      <c r="A99" s="91" t="s">
        <v>140</v>
      </c>
      <c r="B99" s="91"/>
      <c r="C99" s="30">
        <v>0</v>
      </c>
      <c r="D99" s="5">
        <f ca="1">((100/H94)*C99)/100</f>
        <v>0</v>
      </c>
      <c r="E99" s="94"/>
      <c r="F99" s="95"/>
      <c r="G99" s="91"/>
      <c r="H99" s="91"/>
      <c r="I99" s="20" t="s">
        <v>127</v>
      </c>
      <c r="J99" s="25">
        <f ca="1">(IF(D94&gt;1,(H94/(D94+2)+J98),H94*0.2+J98))</f>
        <v>1.2000000000000002</v>
      </c>
    </row>
    <row r="100" spans="1:11" ht="21" hidden="1" customHeight="1" x14ac:dyDescent="0.35">
      <c r="A100" s="98" t="s">
        <v>141</v>
      </c>
      <c r="B100" s="99"/>
      <c r="C100" s="30">
        <v>0</v>
      </c>
      <c r="D100" s="5">
        <f ca="1">((100/H94)*C100)/100</f>
        <v>0</v>
      </c>
      <c r="E100" s="94"/>
      <c r="F100" s="95"/>
      <c r="G100" s="91"/>
      <c r="H100" s="91"/>
      <c r="I100" s="20" t="s">
        <v>142</v>
      </c>
      <c r="J100" s="25">
        <f>(IF(D94&gt;1,(H94/(D94+2)+J99),0))</f>
        <v>0</v>
      </c>
    </row>
    <row r="101" spans="1:11" ht="21" hidden="1" customHeight="1" x14ac:dyDescent="0.35">
      <c r="A101" s="98" t="s">
        <v>172</v>
      </c>
      <c r="B101" s="99"/>
      <c r="C101" s="30">
        <v>0</v>
      </c>
      <c r="D101" s="5">
        <f ca="1">((100/H94)*C101)/100</f>
        <v>0</v>
      </c>
      <c r="E101" s="94"/>
      <c r="F101" s="95"/>
      <c r="G101" s="91"/>
      <c r="H101" s="91"/>
      <c r="I101" s="20" t="s">
        <v>143</v>
      </c>
      <c r="J101" s="25">
        <f>(IF(D94&gt;2,(H94/(D94+2)+J100),0))</f>
        <v>0</v>
      </c>
    </row>
    <row r="102" spans="1:11" ht="57.75" hidden="1" customHeight="1" x14ac:dyDescent="0.35">
      <c r="A102" s="98" t="s">
        <v>169</v>
      </c>
      <c r="B102" s="99"/>
      <c r="C102" s="30">
        <v>0</v>
      </c>
      <c r="D102" s="5">
        <f ca="1">((100/(H94))*C102)/100</f>
        <v>0</v>
      </c>
      <c r="E102" s="94"/>
      <c r="F102" s="95"/>
      <c r="G102" s="91"/>
      <c r="H102" s="91"/>
      <c r="I102" s="20" t="s">
        <v>145</v>
      </c>
      <c r="J102" s="26">
        <f>(IF(D94&gt;3,(H94/(D94+2)+J101),0))</f>
        <v>0</v>
      </c>
    </row>
    <row r="103" spans="1:11" ht="21" hidden="1" x14ac:dyDescent="0.35">
      <c r="A103" s="91" t="s">
        <v>144</v>
      </c>
      <c r="B103" s="91"/>
      <c r="C103" s="30">
        <v>0</v>
      </c>
      <c r="D103" s="5">
        <f ca="1">((100/(H94))*C103)/100</f>
        <v>0</v>
      </c>
      <c r="E103" s="94"/>
      <c r="F103" s="95"/>
      <c r="G103" s="91"/>
      <c r="H103" s="91"/>
      <c r="I103" s="20" t="s">
        <v>146</v>
      </c>
      <c r="J103" s="25">
        <f>(IF(D94&gt;4,(H94/(D94+2)+J102),0))</f>
        <v>0</v>
      </c>
    </row>
    <row r="104" spans="1:11" ht="21" hidden="1" customHeight="1" x14ac:dyDescent="0.35">
      <c r="A104" s="91" t="s">
        <v>171</v>
      </c>
      <c r="B104" s="91"/>
      <c r="C104" s="30">
        <v>0</v>
      </c>
      <c r="D104" s="5">
        <f ca="1">((100/H94)*C104)/100</f>
        <v>0</v>
      </c>
      <c r="E104" s="94"/>
      <c r="F104" s="95"/>
      <c r="G104" s="91"/>
      <c r="H104" s="91"/>
      <c r="I104" s="20" t="s">
        <v>128</v>
      </c>
      <c r="J104" s="25">
        <f ca="1">(IF(D94=1,(H94/(D94+3)+J99),IF(D94=0,(H94*0.3+J99),IF(D94&gt;1,0))))</f>
        <v>2.1</v>
      </c>
    </row>
    <row r="105" spans="1:11" ht="21.75" hidden="1" thickBot="1" x14ac:dyDescent="0.4">
      <c r="A105" s="91" t="s">
        <v>170</v>
      </c>
      <c r="B105" s="91"/>
      <c r="C105" s="30">
        <v>0</v>
      </c>
      <c r="D105" s="5">
        <f ca="1">((100/H94)*C105)/100</f>
        <v>0</v>
      </c>
      <c r="E105" s="94"/>
      <c r="F105" s="95"/>
      <c r="G105" s="91"/>
      <c r="H105" s="91"/>
      <c r="I105" s="22" t="s">
        <v>129</v>
      </c>
      <c r="J105" s="27">
        <f ca="1">(IF(D94&gt;1.5,(H94/(D94+2)+J99+MAX(0,J100-J99)+MAX(0,J101-J100)+MAX(0,J102-J101)+MAX(0,J103-J102)+MAX(0,J104-J103)),IF(D94=1,(H94/(D94+3)+J104),IF(D94=0,H94*0.3+J104))))</f>
        <v>3</v>
      </c>
    </row>
    <row r="106" spans="1:11" ht="20.25" hidden="1" x14ac:dyDescent="0.25">
      <c r="A106" s="91" t="s">
        <v>147</v>
      </c>
      <c r="B106" s="91"/>
      <c r="C106" s="30">
        <v>0</v>
      </c>
      <c r="D106" s="5">
        <f ca="1">((100/(H94))*C106)/100</f>
        <v>0</v>
      </c>
      <c r="E106" s="94"/>
      <c r="F106" s="95"/>
      <c r="G106" s="91"/>
      <c r="H106" s="91"/>
    </row>
    <row r="107" spans="1:11" ht="20.25" hidden="1" x14ac:dyDescent="0.25">
      <c r="A107" s="91" t="s">
        <v>148</v>
      </c>
      <c r="B107" s="91"/>
      <c r="C107" s="30">
        <v>0</v>
      </c>
      <c r="D107" s="5">
        <f ca="1">((100/(H94))*C107)/100</f>
        <v>0</v>
      </c>
      <c r="E107" s="96"/>
      <c r="F107" s="97"/>
      <c r="G107" s="91"/>
      <c r="H107" s="91"/>
    </row>
    <row r="108" spans="1:11" ht="36.75" customHeight="1" x14ac:dyDescent="0.3">
      <c r="A108" s="164" t="s">
        <v>130</v>
      </c>
      <c r="B108" s="165"/>
      <c r="C108" s="165"/>
      <c r="D108" s="165"/>
      <c r="E108" s="165"/>
      <c r="F108" s="165"/>
      <c r="G108" s="161">
        <f ca="1">AVERAGE(E64,E80)</f>
        <v>0.28472222222222221</v>
      </c>
      <c r="H108" s="162"/>
      <c r="I108" s="20"/>
      <c r="J108" s="21"/>
      <c r="K108" s="21"/>
    </row>
    <row r="109" spans="1:11" ht="20.25" x14ac:dyDescent="0.25">
      <c r="A109" s="120" t="s">
        <v>73</v>
      </c>
      <c r="B109" s="121"/>
      <c r="C109" s="121"/>
      <c r="D109" s="121"/>
      <c r="E109" s="121"/>
      <c r="F109" s="121"/>
      <c r="G109" s="121"/>
      <c r="H109" s="122"/>
    </row>
    <row r="110" spans="1:11" ht="54.75" customHeight="1" x14ac:dyDescent="0.25">
      <c r="A110" s="79" t="s">
        <v>74</v>
      </c>
      <c r="B110" s="80"/>
      <c r="C110" s="81" t="s">
        <v>109</v>
      </c>
      <c r="D110" s="82"/>
      <c r="E110" s="79" t="s">
        <v>149</v>
      </c>
      <c r="F110" s="80" t="s">
        <v>4</v>
      </c>
      <c r="G110" s="123" t="s">
        <v>162</v>
      </c>
      <c r="H110" s="123"/>
    </row>
    <row r="111" spans="1:11" ht="44.25" customHeight="1" x14ac:dyDescent="0.25">
      <c r="A111" s="88" t="s">
        <v>159</v>
      </c>
      <c r="B111" s="89"/>
      <c r="C111" s="81" t="s">
        <v>352</v>
      </c>
      <c r="D111" s="82"/>
      <c r="E111" s="79" t="s">
        <v>160</v>
      </c>
      <c r="F111" s="80" t="s">
        <v>4</v>
      </c>
      <c r="G111" s="100" t="s">
        <v>150</v>
      </c>
      <c r="H111" s="100"/>
    </row>
    <row r="112" spans="1:11" ht="20.25" x14ac:dyDescent="0.25">
      <c r="A112" s="79" t="s">
        <v>75</v>
      </c>
      <c r="B112" s="80"/>
      <c r="C112" s="83">
        <v>250000</v>
      </c>
      <c r="D112" s="84"/>
      <c r="E112" s="79" t="s">
        <v>103</v>
      </c>
      <c r="F112" s="80" t="s">
        <v>4</v>
      </c>
      <c r="G112" s="81" t="s">
        <v>110</v>
      </c>
      <c r="H112" s="82"/>
    </row>
    <row r="113" spans="1:150 16226:16383" ht="20.25" x14ac:dyDescent="0.25">
      <c r="A113" s="120" t="s">
        <v>72</v>
      </c>
      <c r="B113" s="121"/>
      <c r="C113" s="121"/>
      <c r="D113" s="121"/>
      <c r="E113" s="121"/>
      <c r="F113" s="121"/>
      <c r="G113" s="121"/>
      <c r="H113" s="122"/>
    </row>
    <row r="114" spans="1:150 16226:16383" ht="20.25" customHeight="1" x14ac:dyDescent="0.25">
      <c r="A114" s="79" t="s">
        <v>8</v>
      </c>
      <c r="B114" s="85"/>
      <c r="C114" s="85"/>
      <c r="D114" s="85"/>
      <c r="E114" s="85"/>
      <c r="F114" s="80"/>
      <c r="G114" s="152">
        <f>4750/10.764</f>
        <v>441.28576737272391</v>
      </c>
      <c r="H114" s="153"/>
    </row>
    <row r="115" spans="1:150 16226:16383" ht="20.25" customHeight="1" x14ac:dyDescent="0.25">
      <c r="A115" s="79" t="s">
        <v>28</v>
      </c>
      <c r="B115" s="85"/>
      <c r="C115" s="85"/>
      <c r="D115" s="85"/>
      <c r="E115" s="85"/>
      <c r="F115" s="80" t="s">
        <v>4</v>
      </c>
      <c r="G115" s="148">
        <f>387000/10.764</f>
        <v>35953.177257525087</v>
      </c>
      <c r="H115" s="148"/>
    </row>
    <row r="116" spans="1:150 16226:16383" ht="20.25" customHeight="1" x14ac:dyDescent="0.25">
      <c r="A116" s="79" t="s">
        <v>111</v>
      </c>
      <c r="B116" s="85"/>
      <c r="C116" s="85"/>
      <c r="D116" s="85"/>
      <c r="E116" s="85"/>
      <c r="F116" s="80" t="s">
        <v>4</v>
      </c>
      <c r="G116" s="148">
        <f>G114*0.8</f>
        <v>353.02861389817917</v>
      </c>
      <c r="H116" s="148"/>
    </row>
    <row r="117" spans="1:150 16226:16383" ht="20.25" hidden="1" x14ac:dyDescent="0.25">
      <c r="A117" s="149" t="s">
        <v>246</v>
      </c>
      <c r="B117" s="150"/>
      <c r="C117" s="150"/>
      <c r="D117" s="150"/>
      <c r="E117" s="150"/>
      <c r="F117" s="150"/>
      <c r="G117" s="150"/>
      <c r="H117" s="151"/>
    </row>
    <row r="118" spans="1:150 16226:16383" s="3" customFormat="1" ht="20.25" hidden="1" x14ac:dyDescent="0.25">
      <c r="A118" s="118" t="s">
        <v>156</v>
      </c>
      <c r="B118" s="119"/>
      <c r="C118" s="118" t="s">
        <v>157</v>
      </c>
      <c r="D118" s="119"/>
      <c r="E118" s="118" t="s">
        <v>155</v>
      </c>
      <c r="F118" s="119"/>
      <c r="G118" s="118" t="s">
        <v>167</v>
      </c>
      <c r="H118" s="119"/>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WZB118" s="1"/>
      <c r="WZC118" s="1"/>
      <c r="WZD118" s="1"/>
      <c r="WZE118" s="1"/>
      <c r="WZF118" s="1"/>
      <c r="WZG118" s="1"/>
      <c r="WZH118" s="1"/>
      <c r="WZI118" s="1"/>
      <c r="WZJ118" s="1"/>
      <c r="WZK118" s="1"/>
      <c r="WZL118" s="1"/>
      <c r="WZM118" s="1"/>
      <c r="WZN118" s="1"/>
      <c r="WZO118" s="1"/>
      <c r="WZP118" s="1"/>
      <c r="WZQ118" s="1"/>
      <c r="WZR118" s="1"/>
      <c r="WZS118" s="1"/>
      <c r="WZT118" s="1"/>
      <c r="WZU118" s="1"/>
      <c r="WZV118" s="1"/>
      <c r="WZW118" s="1"/>
      <c r="WZX118" s="1"/>
      <c r="WZY118" s="1"/>
      <c r="WZZ118" s="1"/>
      <c r="XAA118" s="1"/>
      <c r="XAB118" s="1"/>
      <c r="XAC118" s="1"/>
      <c r="XAD118" s="1"/>
      <c r="XAE118" s="1"/>
      <c r="XAF118" s="1"/>
      <c r="XAG118" s="1"/>
      <c r="XAH118" s="1"/>
      <c r="XAI118" s="1"/>
      <c r="XAJ118" s="1"/>
      <c r="XAK118" s="1"/>
      <c r="XAL118" s="1"/>
      <c r="XAM118" s="1"/>
      <c r="XAN118" s="1"/>
      <c r="XAO118" s="1"/>
      <c r="XAP118" s="1"/>
      <c r="XAQ118" s="1"/>
      <c r="XAR118" s="1"/>
      <c r="XAS118" s="1"/>
      <c r="XAT118" s="1"/>
      <c r="XAU118" s="1"/>
      <c r="XAV118" s="1"/>
      <c r="XAW118" s="1"/>
      <c r="XAX118" s="1"/>
      <c r="XAY118" s="1"/>
      <c r="XAZ118" s="1"/>
      <c r="XBA118" s="1"/>
      <c r="XBB118" s="1"/>
      <c r="XBC118" s="1"/>
      <c r="XBD118" s="1"/>
      <c r="XBE118" s="1"/>
      <c r="XBF118" s="1"/>
      <c r="XBG118" s="1"/>
      <c r="XBH118" s="1"/>
      <c r="XBI118" s="1"/>
      <c r="XBJ118" s="1"/>
      <c r="XBK118" s="1"/>
      <c r="XBL118" s="1"/>
      <c r="XBM118" s="1"/>
      <c r="XBN118" s="1"/>
      <c r="XBO118" s="1"/>
      <c r="XBP118" s="1"/>
      <c r="XBQ118" s="1"/>
      <c r="XBR118" s="1"/>
      <c r="XBS118" s="1"/>
      <c r="XBT118" s="1"/>
      <c r="XBU118" s="1"/>
      <c r="XBV118" s="1"/>
      <c r="XBW118" s="1"/>
      <c r="XBX118" s="1"/>
      <c r="XBY118" s="1"/>
      <c r="XBZ118" s="1"/>
      <c r="XCA118" s="1"/>
      <c r="XCB118" s="1"/>
      <c r="XCC118" s="1"/>
      <c r="XCD118" s="1"/>
      <c r="XCE118" s="1"/>
      <c r="XCF118" s="1"/>
      <c r="XCG118" s="1"/>
      <c r="XCH118" s="1"/>
      <c r="XCI118" s="1"/>
      <c r="XCJ118" s="1"/>
      <c r="XCK118" s="1"/>
      <c r="XCL118" s="1"/>
      <c r="XCM118" s="1"/>
      <c r="XCN118" s="1"/>
      <c r="XCO118" s="1"/>
      <c r="XCP118" s="1"/>
      <c r="XCQ118" s="1"/>
      <c r="XCR118" s="1"/>
      <c r="XCS118" s="1"/>
      <c r="XCT118" s="1"/>
      <c r="XCU118" s="1"/>
      <c r="XCV118" s="1"/>
      <c r="XCW118" s="1"/>
      <c r="XCX118" s="1"/>
      <c r="XCY118" s="1"/>
      <c r="XCZ118" s="1"/>
      <c r="XDA118" s="1"/>
      <c r="XDB118" s="1"/>
      <c r="XDC118" s="1"/>
      <c r="XDD118" s="1"/>
      <c r="XDE118" s="1"/>
      <c r="XDF118" s="1"/>
      <c r="XDG118" s="1"/>
      <c r="XDH118" s="1"/>
      <c r="XDI118" s="1"/>
      <c r="XDJ118" s="1"/>
      <c r="XDK118" s="1"/>
      <c r="XDL118" s="1"/>
      <c r="XDM118" s="1"/>
      <c r="XDN118" s="1"/>
      <c r="XDO118" s="1"/>
      <c r="XDP118" s="1"/>
      <c r="XDQ118" s="1"/>
      <c r="XDR118" s="1"/>
      <c r="XDS118" s="1"/>
      <c r="XDT118" s="1"/>
      <c r="XDU118" s="1"/>
      <c r="XDV118" s="1"/>
      <c r="XDW118" s="1"/>
      <c r="XDX118" s="1"/>
      <c r="XDY118" s="1"/>
      <c r="XDZ118" s="1"/>
      <c r="XEA118" s="1"/>
      <c r="XEB118" s="1"/>
      <c r="XEC118" s="1"/>
      <c r="XED118" s="1"/>
      <c r="XEE118" s="1"/>
      <c r="XEF118" s="1"/>
      <c r="XEG118" s="1"/>
      <c r="XEH118" s="1"/>
      <c r="XEI118" s="1"/>
      <c r="XEJ118" s="1"/>
      <c r="XEK118" s="1"/>
      <c r="XEL118" s="1"/>
      <c r="XEM118" s="1"/>
      <c r="XEN118" s="1"/>
      <c r="XEO118" s="1"/>
      <c r="XEP118" s="1"/>
      <c r="XEQ118" s="1"/>
      <c r="XER118" s="1"/>
      <c r="XES118" s="1"/>
      <c r="XET118" s="1"/>
      <c r="XEU118" s="1"/>
      <c r="XEV118" s="1"/>
      <c r="XEW118" s="1"/>
      <c r="XEX118" s="1"/>
      <c r="XEY118" s="1"/>
      <c r="XEZ118" s="1"/>
      <c r="XFA118" s="1"/>
      <c r="XFB118" s="1"/>
      <c r="XFC118" s="1"/>
    </row>
    <row r="119" spans="1:150 16226:16383" s="3" customFormat="1" ht="20.25" hidden="1" x14ac:dyDescent="0.25">
      <c r="A119" s="86"/>
      <c r="B119" s="87"/>
      <c r="C119" s="86"/>
      <c r="D119" s="87"/>
      <c r="E119" s="86"/>
      <c r="F119" s="87"/>
      <c r="G119" s="86"/>
      <c r="H119" s="87"/>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WZB119" s="1"/>
      <c r="WZC119" s="1"/>
      <c r="WZD119" s="1"/>
      <c r="WZE119" s="1"/>
      <c r="WZF119" s="1"/>
      <c r="WZG119" s="1"/>
      <c r="WZH119" s="1"/>
      <c r="WZI119" s="1"/>
      <c r="WZJ119" s="1"/>
      <c r="WZK119" s="1"/>
      <c r="WZL119" s="1"/>
      <c r="WZM119" s="1"/>
      <c r="WZN119" s="1"/>
      <c r="WZO119" s="1"/>
      <c r="WZP119" s="1"/>
      <c r="WZQ119" s="1"/>
      <c r="WZR119" s="1"/>
      <c r="WZS119" s="1"/>
      <c r="WZT119" s="1"/>
      <c r="WZU119" s="1"/>
      <c r="WZV119" s="1"/>
      <c r="WZW119" s="1"/>
      <c r="WZX119" s="1"/>
      <c r="WZY119" s="1"/>
      <c r="WZZ119" s="1"/>
      <c r="XAA119" s="1"/>
      <c r="XAB119" s="1"/>
      <c r="XAC119" s="1"/>
      <c r="XAD119" s="1"/>
      <c r="XAE119" s="1"/>
      <c r="XAF119" s="1"/>
      <c r="XAG119" s="1"/>
      <c r="XAH119" s="1"/>
      <c r="XAI119" s="1"/>
      <c r="XAJ119" s="1"/>
      <c r="XAK119" s="1"/>
      <c r="XAL119" s="1"/>
      <c r="XAM119" s="1"/>
      <c r="XAN119" s="1"/>
      <c r="XAO119" s="1"/>
      <c r="XAP119" s="1"/>
      <c r="XAQ119" s="1"/>
      <c r="XAR119" s="1"/>
      <c r="XAS119" s="1"/>
      <c r="XAT119" s="1"/>
      <c r="XAU119" s="1"/>
      <c r="XAV119" s="1"/>
      <c r="XAW119" s="1"/>
      <c r="XAX119" s="1"/>
      <c r="XAY119" s="1"/>
      <c r="XAZ119" s="1"/>
      <c r="XBA119" s="1"/>
      <c r="XBB119" s="1"/>
      <c r="XBC119" s="1"/>
      <c r="XBD119" s="1"/>
      <c r="XBE119" s="1"/>
      <c r="XBF119" s="1"/>
      <c r="XBG119" s="1"/>
      <c r="XBH119" s="1"/>
      <c r="XBI119" s="1"/>
      <c r="XBJ119" s="1"/>
      <c r="XBK119" s="1"/>
      <c r="XBL119" s="1"/>
      <c r="XBM119" s="1"/>
      <c r="XBN119" s="1"/>
      <c r="XBO119" s="1"/>
      <c r="XBP119" s="1"/>
      <c r="XBQ119" s="1"/>
      <c r="XBR119" s="1"/>
      <c r="XBS119" s="1"/>
      <c r="XBT119" s="1"/>
      <c r="XBU119" s="1"/>
      <c r="XBV119" s="1"/>
      <c r="XBW119" s="1"/>
      <c r="XBX119" s="1"/>
      <c r="XBY119" s="1"/>
      <c r="XBZ119" s="1"/>
      <c r="XCA119" s="1"/>
      <c r="XCB119" s="1"/>
      <c r="XCC119" s="1"/>
      <c r="XCD119" s="1"/>
      <c r="XCE119" s="1"/>
      <c r="XCF119" s="1"/>
      <c r="XCG119" s="1"/>
      <c r="XCH119" s="1"/>
      <c r="XCI119" s="1"/>
      <c r="XCJ119" s="1"/>
      <c r="XCK119" s="1"/>
      <c r="XCL119" s="1"/>
      <c r="XCM119" s="1"/>
      <c r="XCN119" s="1"/>
      <c r="XCO119" s="1"/>
      <c r="XCP119" s="1"/>
      <c r="XCQ119" s="1"/>
      <c r="XCR119" s="1"/>
      <c r="XCS119" s="1"/>
      <c r="XCT119" s="1"/>
      <c r="XCU119" s="1"/>
      <c r="XCV119" s="1"/>
      <c r="XCW119" s="1"/>
      <c r="XCX119" s="1"/>
      <c r="XCY119" s="1"/>
      <c r="XCZ119" s="1"/>
      <c r="XDA119" s="1"/>
      <c r="XDB119" s="1"/>
      <c r="XDC119" s="1"/>
      <c r="XDD119" s="1"/>
      <c r="XDE119" s="1"/>
      <c r="XDF119" s="1"/>
      <c r="XDG119" s="1"/>
      <c r="XDH119" s="1"/>
      <c r="XDI119" s="1"/>
      <c r="XDJ119" s="1"/>
      <c r="XDK119" s="1"/>
      <c r="XDL119" s="1"/>
      <c r="XDM119" s="1"/>
      <c r="XDN119" s="1"/>
      <c r="XDO119" s="1"/>
      <c r="XDP119" s="1"/>
      <c r="XDQ119" s="1"/>
      <c r="XDR119" s="1"/>
      <c r="XDS119" s="1"/>
      <c r="XDT119" s="1"/>
      <c r="XDU119" s="1"/>
      <c r="XDV119" s="1"/>
      <c r="XDW119" s="1"/>
      <c r="XDX119" s="1"/>
      <c r="XDY119" s="1"/>
      <c r="XDZ119" s="1"/>
      <c r="XEA119" s="1"/>
      <c r="XEB119" s="1"/>
      <c r="XEC119" s="1"/>
      <c r="XED119" s="1"/>
      <c r="XEE119" s="1"/>
      <c r="XEF119" s="1"/>
      <c r="XEG119" s="1"/>
      <c r="XEH119" s="1"/>
      <c r="XEI119" s="1"/>
      <c r="XEJ119" s="1"/>
      <c r="XEK119" s="1"/>
      <c r="XEL119" s="1"/>
      <c r="XEM119" s="1"/>
      <c r="XEN119" s="1"/>
      <c r="XEO119" s="1"/>
      <c r="XEP119" s="1"/>
      <c r="XEQ119" s="1"/>
      <c r="XER119" s="1"/>
      <c r="XES119" s="1"/>
      <c r="XET119" s="1"/>
      <c r="XEU119" s="1"/>
      <c r="XEV119" s="1"/>
      <c r="XEW119" s="1"/>
      <c r="XEX119" s="1"/>
      <c r="XEY119" s="1"/>
      <c r="XEZ119" s="1"/>
      <c r="XFA119" s="1"/>
      <c r="XFB119" s="1"/>
      <c r="XFC119" s="1"/>
    </row>
    <row r="120" spans="1:150 16226:16383" s="3" customFormat="1" ht="20.25" hidden="1" x14ac:dyDescent="0.25">
      <c r="A120" s="86"/>
      <c r="B120" s="87"/>
      <c r="C120" s="86"/>
      <c r="D120" s="87"/>
      <c r="E120" s="86"/>
      <c r="F120" s="87"/>
      <c r="G120" s="86"/>
      <c r="H120" s="87"/>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WZB120" s="1"/>
      <c r="WZC120" s="1"/>
      <c r="WZD120" s="1"/>
      <c r="WZE120" s="1"/>
      <c r="WZF120" s="1"/>
      <c r="WZG120" s="1"/>
      <c r="WZH120" s="1"/>
      <c r="WZI120" s="1"/>
      <c r="WZJ120" s="1"/>
      <c r="WZK120" s="1"/>
      <c r="WZL120" s="1"/>
      <c r="WZM120" s="1"/>
      <c r="WZN120" s="1"/>
      <c r="WZO120" s="1"/>
      <c r="WZP120" s="1"/>
      <c r="WZQ120" s="1"/>
      <c r="WZR120" s="1"/>
      <c r="WZS120" s="1"/>
      <c r="WZT120" s="1"/>
      <c r="WZU120" s="1"/>
      <c r="WZV120" s="1"/>
      <c r="WZW120" s="1"/>
      <c r="WZX120" s="1"/>
      <c r="WZY120" s="1"/>
      <c r="WZZ120" s="1"/>
      <c r="XAA120" s="1"/>
      <c r="XAB120" s="1"/>
      <c r="XAC120" s="1"/>
      <c r="XAD120" s="1"/>
      <c r="XAE120" s="1"/>
      <c r="XAF120" s="1"/>
      <c r="XAG120" s="1"/>
      <c r="XAH120" s="1"/>
      <c r="XAI120" s="1"/>
      <c r="XAJ120" s="1"/>
      <c r="XAK120" s="1"/>
      <c r="XAL120" s="1"/>
      <c r="XAM120" s="1"/>
      <c r="XAN120" s="1"/>
      <c r="XAO120" s="1"/>
      <c r="XAP120" s="1"/>
      <c r="XAQ120" s="1"/>
      <c r="XAR120" s="1"/>
      <c r="XAS120" s="1"/>
      <c r="XAT120" s="1"/>
      <c r="XAU120" s="1"/>
      <c r="XAV120" s="1"/>
      <c r="XAW120" s="1"/>
      <c r="XAX120" s="1"/>
      <c r="XAY120" s="1"/>
      <c r="XAZ120" s="1"/>
      <c r="XBA120" s="1"/>
      <c r="XBB120" s="1"/>
      <c r="XBC120" s="1"/>
      <c r="XBD120" s="1"/>
      <c r="XBE120" s="1"/>
      <c r="XBF120" s="1"/>
      <c r="XBG120" s="1"/>
      <c r="XBH120" s="1"/>
      <c r="XBI120" s="1"/>
      <c r="XBJ120" s="1"/>
      <c r="XBK120" s="1"/>
      <c r="XBL120" s="1"/>
      <c r="XBM120" s="1"/>
      <c r="XBN120" s="1"/>
      <c r="XBO120" s="1"/>
      <c r="XBP120" s="1"/>
      <c r="XBQ120" s="1"/>
      <c r="XBR120" s="1"/>
      <c r="XBS120" s="1"/>
      <c r="XBT120" s="1"/>
      <c r="XBU120" s="1"/>
      <c r="XBV120" s="1"/>
      <c r="XBW120" s="1"/>
      <c r="XBX120" s="1"/>
      <c r="XBY120" s="1"/>
      <c r="XBZ120" s="1"/>
      <c r="XCA120" s="1"/>
      <c r="XCB120" s="1"/>
      <c r="XCC120" s="1"/>
      <c r="XCD120" s="1"/>
      <c r="XCE120" s="1"/>
      <c r="XCF120" s="1"/>
      <c r="XCG120" s="1"/>
      <c r="XCH120" s="1"/>
      <c r="XCI120" s="1"/>
      <c r="XCJ120" s="1"/>
      <c r="XCK120" s="1"/>
      <c r="XCL120" s="1"/>
      <c r="XCM120" s="1"/>
      <c r="XCN120" s="1"/>
      <c r="XCO120" s="1"/>
      <c r="XCP120" s="1"/>
      <c r="XCQ120" s="1"/>
      <c r="XCR120" s="1"/>
      <c r="XCS120" s="1"/>
      <c r="XCT120" s="1"/>
      <c r="XCU120" s="1"/>
      <c r="XCV120" s="1"/>
      <c r="XCW120" s="1"/>
      <c r="XCX120" s="1"/>
      <c r="XCY120" s="1"/>
      <c r="XCZ120" s="1"/>
      <c r="XDA120" s="1"/>
      <c r="XDB120" s="1"/>
      <c r="XDC120" s="1"/>
      <c r="XDD120" s="1"/>
      <c r="XDE120" s="1"/>
      <c r="XDF120" s="1"/>
      <c r="XDG120" s="1"/>
      <c r="XDH120" s="1"/>
      <c r="XDI120" s="1"/>
      <c r="XDJ120" s="1"/>
      <c r="XDK120" s="1"/>
      <c r="XDL120" s="1"/>
      <c r="XDM120" s="1"/>
      <c r="XDN120" s="1"/>
      <c r="XDO120" s="1"/>
      <c r="XDP120" s="1"/>
      <c r="XDQ120" s="1"/>
      <c r="XDR120" s="1"/>
      <c r="XDS120" s="1"/>
      <c r="XDT120" s="1"/>
      <c r="XDU120" s="1"/>
      <c r="XDV120" s="1"/>
      <c r="XDW120" s="1"/>
      <c r="XDX120" s="1"/>
      <c r="XDY120" s="1"/>
      <c r="XDZ120" s="1"/>
      <c r="XEA120" s="1"/>
      <c r="XEB120" s="1"/>
      <c r="XEC120" s="1"/>
      <c r="XED120" s="1"/>
      <c r="XEE120" s="1"/>
      <c r="XEF120" s="1"/>
      <c r="XEG120" s="1"/>
      <c r="XEH120" s="1"/>
      <c r="XEI120" s="1"/>
      <c r="XEJ120" s="1"/>
      <c r="XEK120" s="1"/>
      <c r="XEL120" s="1"/>
      <c r="XEM120" s="1"/>
      <c r="XEN120" s="1"/>
      <c r="XEO120" s="1"/>
      <c r="XEP120" s="1"/>
      <c r="XEQ120" s="1"/>
      <c r="XER120" s="1"/>
      <c r="XES120" s="1"/>
      <c r="XET120" s="1"/>
      <c r="XEU120" s="1"/>
      <c r="XEV120" s="1"/>
      <c r="XEW120" s="1"/>
      <c r="XEX120" s="1"/>
      <c r="XEY120" s="1"/>
      <c r="XEZ120" s="1"/>
      <c r="XFA120" s="1"/>
      <c r="XFB120" s="1"/>
      <c r="XFC120" s="1"/>
    </row>
    <row r="121" spans="1:150 16226:16383" s="3" customFormat="1" ht="20.25" hidden="1" x14ac:dyDescent="0.25">
      <c r="A121" s="118" t="s">
        <v>158</v>
      </c>
      <c r="B121" s="119"/>
      <c r="C121" s="118" t="s">
        <v>97</v>
      </c>
      <c r="D121" s="119"/>
      <c r="E121" s="118">
        <f>SUM(F119:F120)</f>
        <v>0</v>
      </c>
      <c r="F121" s="119"/>
      <c r="G121" s="118">
        <f>SUM(H119:H120)</f>
        <v>0</v>
      </c>
      <c r="H121" s="119">
        <f>SUM(H119:H120)</f>
        <v>0</v>
      </c>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WZB121" s="1"/>
      <c r="WZC121" s="1"/>
      <c r="WZD121" s="1"/>
      <c r="WZE121" s="1"/>
      <c r="WZF121" s="1"/>
      <c r="WZG121" s="1"/>
      <c r="WZH121" s="1"/>
      <c r="WZI121" s="1"/>
      <c r="WZJ121" s="1"/>
      <c r="WZK121" s="1"/>
      <c r="WZL121" s="1"/>
      <c r="WZM121" s="1"/>
      <c r="WZN121" s="1"/>
      <c r="WZO121" s="1"/>
      <c r="WZP121" s="1"/>
      <c r="WZQ121" s="1"/>
      <c r="WZR121" s="1"/>
      <c r="WZS121" s="1"/>
      <c r="WZT121" s="1"/>
      <c r="WZU121" s="1"/>
      <c r="WZV121" s="1"/>
      <c r="WZW121" s="1"/>
      <c r="WZX121" s="1"/>
      <c r="WZY121" s="1"/>
      <c r="WZZ121" s="1"/>
      <c r="XAA121" s="1"/>
      <c r="XAB121" s="1"/>
      <c r="XAC121" s="1"/>
      <c r="XAD121" s="1"/>
      <c r="XAE121" s="1"/>
      <c r="XAF121" s="1"/>
      <c r="XAG121" s="1"/>
      <c r="XAH121" s="1"/>
      <c r="XAI121" s="1"/>
      <c r="XAJ121" s="1"/>
      <c r="XAK121" s="1"/>
      <c r="XAL121" s="1"/>
      <c r="XAM121" s="1"/>
      <c r="XAN121" s="1"/>
      <c r="XAO121" s="1"/>
      <c r="XAP121" s="1"/>
      <c r="XAQ121" s="1"/>
      <c r="XAR121" s="1"/>
      <c r="XAS121" s="1"/>
      <c r="XAT121" s="1"/>
      <c r="XAU121" s="1"/>
      <c r="XAV121" s="1"/>
      <c r="XAW121" s="1"/>
      <c r="XAX121" s="1"/>
      <c r="XAY121" s="1"/>
      <c r="XAZ121" s="1"/>
      <c r="XBA121" s="1"/>
      <c r="XBB121" s="1"/>
      <c r="XBC121" s="1"/>
      <c r="XBD121" s="1"/>
      <c r="XBE121" s="1"/>
      <c r="XBF121" s="1"/>
      <c r="XBG121" s="1"/>
      <c r="XBH121" s="1"/>
      <c r="XBI121" s="1"/>
      <c r="XBJ121" s="1"/>
      <c r="XBK121" s="1"/>
      <c r="XBL121" s="1"/>
      <c r="XBM121" s="1"/>
      <c r="XBN121" s="1"/>
      <c r="XBO121" s="1"/>
      <c r="XBP121" s="1"/>
      <c r="XBQ121" s="1"/>
      <c r="XBR121" s="1"/>
      <c r="XBS121" s="1"/>
      <c r="XBT121" s="1"/>
      <c r="XBU121" s="1"/>
      <c r="XBV121" s="1"/>
      <c r="XBW121" s="1"/>
      <c r="XBX121" s="1"/>
      <c r="XBY121" s="1"/>
      <c r="XBZ121" s="1"/>
      <c r="XCA121" s="1"/>
      <c r="XCB121" s="1"/>
      <c r="XCC121" s="1"/>
      <c r="XCD121" s="1"/>
      <c r="XCE121" s="1"/>
      <c r="XCF121" s="1"/>
      <c r="XCG121" s="1"/>
      <c r="XCH121" s="1"/>
      <c r="XCI121" s="1"/>
      <c r="XCJ121" s="1"/>
      <c r="XCK121" s="1"/>
      <c r="XCL121" s="1"/>
      <c r="XCM121" s="1"/>
      <c r="XCN121" s="1"/>
      <c r="XCO121" s="1"/>
      <c r="XCP121" s="1"/>
      <c r="XCQ121" s="1"/>
      <c r="XCR121" s="1"/>
      <c r="XCS121" s="1"/>
      <c r="XCT121" s="1"/>
      <c r="XCU121" s="1"/>
      <c r="XCV121" s="1"/>
      <c r="XCW121" s="1"/>
      <c r="XCX121" s="1"/>
      <c r="XCY121" s="1"/>
      <c r="XCZ121" s="1"/>
      <c r="XDA121" s="1"/>
      <c r="XDB121" s="1"/>
      <c r="XDC121" s="1"/>
      <c r="XDD121" s="1"/>
      <c r="XDE121" s="1"/>
      <c r="XDF121" s="1"/>
      <c r="XDG121" s="1"/>
      <c r="XDH121" s="1"/>
      <c r="XDI121" s="1"/>
      <c r="XDJ121" s="1"/>
      <c r="XDK121" s="1"/>
      <c r="XDL121" s="1"/>
      <c r="XDM121" s="1"/>
      <c r="XDN121" s="1"/>
      <c r="XDO121" s="1"/>
      <c r="XDP121" s="1"/>
      <c r="XDQ121" s="1"/>
      <c r="XDR121" s="1"/>
      <c r="XDS121" s="1"/>
      <c r="XDT121" s="1"/>
      <c r="XDU121" s="1"/>
      <c r="XDV121" s="1"/>
      <c r="XDW121" s="1"/>
      <c r="XDX121" s="1"/>
      <c r="XDY121" s="1"/>
      <c r="XDZ121" s="1"/>
      <c r="XEA121" s="1"/>
      <c r="XEB121" s="1"/>
      <c r="XEC121" s="1"/>
      <c r="XED121" s="1"/>
      <c r="XEE121" s="1"/>
      <c r="XEF121" s="1"/>
      <c r="XEG121" s="1"/>
      <c r="XEH121" s="1"/>
      <c r="XEI121" s="1"/>
      <c r="XEJ121" s="1"/>
      <c r="XEK121" s="1"/>
      <c r="XEL121" s="1"/>
      <c r="XEM121" s="1"/>
      <c r="XEN121" s="1"/>
      <c r="XEO121" s="1"/>
      <c r="XEP121" s="1"/>
      <c r="XEQ121" s="1"/>
      <c r="XER121" s="1"/>
      <c r="XES121" s="1"/>
      <c r="XET121" s="1"/>
      <c r="XEU121" s="1"/>
      <c r="XEV121" s="1"/>
      <c r="XEW121" s="1"/>
      <c r="XEX121" s="1"/>
      <c r="XEY121" s="1"/>
      <c r="XEZ121" s="1"/>
      <c r="XFA121" s="1"/>
      <c r="XFB121" s="1"/>
      <c r="XFC121" s="1"/>
    </row>
    <row r="122" spans="1:150 16226:16383" ht="20.25" x14ac:dyDescent="0.25">
      <c r="A122" s="149" t="s">
        <v>235</v>
      </c>
      <c r="B122" s="150"/>
      <c r="C122" s="150"/>
      <c r="D122" s="150"/>
      <c r="E122" s="150"/>
      <c r="F122" s="150"/>
      <c r="G122" s="150"/>
      <c r="H122" s="151"/>
    </row>
    <row r="123" spans="1:150 16226:16383" s="3" customFormat="1" ht="20.25" x14ac:dyDescent="0.25">
      <c r="A123" s="118" t="s">
        <v>156</v>
      </c>
      <c r="B123" s="119"/>
      <c r="C123" s="118" t="s">
        <v>157</v>
      </c>
      <c r="D123" s="119"/>
      <c r="E123" s="118" t="s">
        <v>155</v>
      </c>
      <c r="F123" s="119"/>
      <c r="G123" s="118" t="s">
        <v>167</v>
      </c>
      <c r="H123" s="119"/>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WZB123" s="1"/>
      <c r="WZC123" s="1"/>
      <c r="WZD123" s="1"/>
      <c r="WZE123" s="1"/>
      <c r="WZF123" s="1"/>
      <c r="WZG123" s="1"/>
      <c r="WZH123" s="1"/>
      <c r="WZI123" s="1"/>
      <c r="WZJ123" s="1"/>
      <c r="WZK123" s="1"/>
      <c r="WZL123" s="1"/>
      <c r="WZM123" s="1"/>
      <c r="WZN123" s="1"/>
      <c r="WZO123" s="1"/>
      <c r="WZP123" s="1"/>
      <c r="WZQ123" s="1"/>
      <c r="WZR123" s="1"/>
      <c r="WZS123" s="1"/>
      <c r="WZT123" s="1"/>
      <c r="WZU123" s="1"/>
      <c r="WZV123" s="1"/>
      <c r="WZW123" s="1"/>
      <c r="WZX123" s="1"/>
      <c r="WZY123" s="1"/>
      <c r="WZZ123" s="1"/>
      <c r="XAA123" s="1"/>
      <c r="XAB123" s="1"/>
      <c r="XAC123" s="1"/>
      <c r="XAD123" s="1"/>
      <c r="XAE123" s="1"/>
      <c r="XAF123" s="1"/>
      <c r="XAG123" s="1"/>
      <c r="XAH123" s="1"/>
      <c r="XAI123" s="1"/>
      <c r="XAJ123" s="1"/>
      <c r="XAK123" s="1"/>
      <c r="XAL123" s="1"/>
      <c r="XAM123" s="1"/>
      <c r="XAN123" s="1"/>
      <c r="XAO123" s="1"/>
      <c r="XAP123" s="1"/>
      <c r="XAQ123" s="1"/>
      <c r="XAR123" s="1"/>
      <c r="XAS123" s="1"/>
      <c r="XAT123" s="1"/>
      <c r="XAU123" s="1"/>
      <c r="XAV123" s="1"/>
      <c r="XAW123" s="1"/>
      <c r="XAX123" s="1"/>
      <c r="XAY123" s="1"/>
      <c r="XAZ123" s="1"/>
      <c r="XBA123" s="1"/>
      <c r="XBB123" s="1"/>
      <c r="XBC123" s="1"/>
      <c r="XBD123" s="1"/>
      <c r="XBE123" s="1"/>
      <c r="XBF123" s="1"/>
      <c r="XBG123" s="1"/>
      <c r="XBH123" s="1"/>
      <c r="XBI123" s="1"/>
      <c r="XBJ123" s="1"/>
      <c r="XBK123" s="1"/>
      <c r="XBL123" s="1"/>
      <c r="XBM123" s="1"/>
      <c r="XBN123" s="1"/>
      <c r="XBO123" s="1"/>
      <c r="XBP123" s="1"/>
      <c r="XBQ123" s="1"/>
      <c r="XBR123" s="1"/>
      <c r="XBS123" s="1"/>
      <c r="XBT123" s="1"/>
      <c r="XBU123" s="1"/>
      <c r="XBV123" s="1"/>
      <c r="XBW123" s="1"/>
      <c r="XBX123" s="1"/>
      <c r="XBY123" s="1"/>
      <c r="XBZ123" s="1"/>
      <c r="XCA123" s="1"/>
      <c r="XCB123" s="1"/>
      <c r="XCC123" s="1"/>
      <c r="XCD123" s="1"/>
      <c r="XCE123" s="1"/>
      <c r="XCF123" s="1"/>
      <c r="XCG123" s="1"/>
      <c r="XCH123" s="1"/>
      <c r="XCI123" s="1"/>
      <c r="XCJ123" s="1"/>
      <c r="XCK123" s="1"/>
      <c r="XCL123" s="1"/>
      <c r="XCM123" s="1"/>
      <c r="XCN123" s="1"/>
      <c r="XCO123" s="1"/>
      <c r="XCP123" s="1"/>
      <c r="XCQ123" s="1"/>
      <c r="XCR123" s="1"/>
      <c r="XCS123" s="1"/>
      <c r="XCT123" s="1"/>
      <c r="XCU123" s="1"/>
      <c r="XCV123" s="1"/>
      <c r="XCW123" s="1"/>
      <c r="XCX123" s="1"/>
      <c r="XCY123" s="1"/>
      <c r="XCZ123" s="1"/>
      <c r="XDA123" s="1"/>
      <c r="XDB123" s="1"/>
      <c r="XDC123" s="1"/>
      <c r="XDD123" s="1"/>
      <c r="XDE123" s="1"/>
      <c r="XDF123" s="1"/>
      <c r="XDG123" s="1"/>
      <c r="XDH123" s="1"/>
      <c r="XDI123" s="1"/>
      <c r="XDJ123" s="1"/>
      <c r="XDK123" s="1"/>
      <c r="XDL123" s="1"/>
      <c r="XDM123" s="1"/>
      <c r="XDN123" s="1"/>
      <c r="XDO123" s="1"/>
      <c r="XDP123" s="1"/>
      <c r="XDQ123" s="1"/>
      <c r="XDR123" s="1"/>
      <c r="XDS123" s="1"/>
      <c r="XDT123" s="1"/>
      <c r="XDU123" s="1"/>
      <c r="XDV123" s="1"/>
      <c r="XDW123" s="1"/>
      <c r="XDX123" s="1"/>
      <c r="XDY123" s="1"/>
      <c r="XDZ123" s="1"/>
      <c r="XEA123" s="1"/>
      <c r="XEB123" s="1"/>
      <c r="XEC123" s="1"/>
      <c r="XED123" s="1"/>
      <c r="XEE123" s="1"/>
      <c r="XEF123" s="1"/>
      <c r="XEG123" s="1"/>
      <c r="XEH123" s="1"/>
      <c r="XEI123" s="1"/>
      <c r="XEJ123" s="1"/>
      <c r="XEK123" s="1"/>
      <c r="XEL123" s="1"/>
      <c r="XEM123" s="1"/>
      <c r="XEN123" s="1"/>
      <c r="XEO123" s="1"/>
      <c r="XEP123" s="1"/>
      <c r="XEQ123" s="1"/>
      <c r="XER123" s="1"/>
      <c r="XES123" s="1"/>
      <c r="XET123" s="1"/>
      <c r="XEU123" s="1"/>
      <c r="XEV123" s="1"/>
      <c r="XEW123" s="1"/>
      <c r="XEX123" s="1"/>
      <c r="XEY123" s="1"/>
      <c r="XEZ123" s="1"/>
      <c r="XFA123" s="1"/>
      <c r="XFB123" s="1"/>
      <c r="XFC123" s="1"/>
    </row>
    <row r="124" spans="1:150 16226:16383" s="3" customFormat="1" ht="20.25" x14ac:dyDescent="0.25">
      <c r="A124" s="86" t="s">
        <v>353</v>
      </c>
      <c r="B124" s="87"/>
      <c r="C124" s="86" t="s">
        <v>97</v>
      </c>
      <c r="D124" s="87"/>
      <c r="E124" s="86">
        <f>COUNT(E135:E143)*12+COUNT(E145,E147:E153)*2+COUNT(E155:E163)</f>
        <v>133</v>
      </c>
      <c r="F124" s="87"/>
      <c r="G124" s="86">
        <f>SUM(H135:H143)*12+SUM(H145,H147:H153)*2+SUM(H155:H163)</f>
        <v>61231.530671999994</v>
      </c>
      <c r="H124" s="87"/>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WZB124" s="1"/>
      <c r="WZC124" s="1"/>
      <c r="WZD124" s="1"/>
      <c r="WZE124" s="1"/>
      <c r="WZF124" s="1"/>
      <c r="WZG124" s="1"/>
      <c r="WZH124" s="1"/>
      <c r="WZI124" s="1"/>
      <c r="WZJ124" s="1"/>
      <c r="WZK124" s="1"/>
      <c r="WZL124" s="1"/>
      <c r="WZM124" s="1"/>
      <c r="WZN124" s="1"/>
      <c r="WZO124" s="1"/>
      <c r="WZP124" s="1"/>
      <c r="WZQ124" s="1"/>
      <c r="WZR124" s="1"/>
      <c r="WZS124" s="1"/>
      <c r="WZT124" s="1"/>
      <c r="WZU124" s="1"/>
      <c r="WZV124" s="1"/>
      <c r="WZW124" s="1"/>
      <c r="WZX124" s="1"/>
      <c r="WZY124" s="1"/>
      <c r="WZZ124" s="1"/>
      <c r="XAA124" s="1"/>
      <c r="XAB124" s="1"/>
      <c r="XAC124" s="1"/>
      <c r="XAD124" s="1"/>
      <c r="XAE124" s="1"/>
      <c r="XAF124" s="1"/>
      <c r="XAG124" s="1"/>
      <c r="XAH124" s="1"/>
      <c r="XAI124" s="1"/>
      <c r="XAJ124" s="1"/>
      <c r="XAK124" s="1"/>
      <c r="XAL124" s="1"/>
      <c r="XAM124" s="1"/>
      <c r="XAN124" s="1"/>
      <c r="XAO124" s="1"/>
      <c r="XAP124" s="1"/>
      <c r="XAQ124" s="1"/>
      <c r="XAR124" s="1"/>
      <c r="XAS124" s="1"/>
      <c r="XAT124" s="1"/>
      <c r="XAU124" s="1"/>
      <c r="XAV124" s="1"/>
      <c r="XAW124" s="1"/>
      <c r="XAX124" s="1"/>
      <c r="XAY124" s="1"/>
      <c r="XAZ124" s="1"/>
      <c r="XBA124" s="1"/>
      <c r="XBB124" s="1"/>
      <c r="XBC124" s="1"/>
      <c r="XBD124" s="1"/>
      <c r="XBE124" s="1"/>
      <c r="XBF124" s="1"/>
      <c r="XBG124" s="1"/>
      <c r="XBH124" s="1"/>
      <c r="XBI124" s="1"/>
      <c r="XBJ124" s="1"/>
      <c r="XBK124" s="1"/>
      <c r="XBL124" s="1"/>
      <c r="XBM124" s="1"/>
      <c r="XBN124" s="1"/>
      <c r="XBO124" s="1"/>
      <c r="XBP124" s="1"/>
      <c r="XBQ124" s="1"/>
      <c r="XBR124" s="1"/>
      <c r="XBS124" s="1"/>
      <c r="XBT124" s="1"/>
      <c r="XBU124" s="1"/>
      <c r="XBV124" s="1"/>
      <c r="XBW124" s="1"/>
      <c r="XBX124" s="1"/>
      <c r="XBY124" s="1"/>
      <c r="XBZ124" s="1"/>
      <c r="XCA124" s="1"/>
      <c r="XCB124" s="1"/>
      <c r="XCC124" s="1"/>
      <c r="XCD124" s="1"/>
      <c r="XCE124" s="1"/>
      <c r="XCF124" s="1"/>
      <c r="XCG124" s="1"/>
      <c r="XCH124" s="1"/>
      <c r="XCI124" s="1"/>
      <c r="XCJ124" s="1"/>
      <c r="XCK124" s="1"/>
      <c r="XCL124" s="1"/>
      <c r="XCM124" s="1"/>
      <c r="XCN124" s="1"/>
      <c r="XCO124" s="1"/>
      <c r="XCP124" s="1"/>
      <c r="XCQ124" s="1"/>
      <c r="XCR124" s="1"/>
      <c r="XCS124" s="1"/>
      <c r="XCT124" s="1"/>
      <c r="XCU124" s="1"/>
      <c r="XCV124" s="1"/>
      <c r="XCW124" s="1"/>
      <c r="XCX124" s="1"/>
      <c r="XCY124" s="1"/>
      <c r="XCZ124" s="1"/>
      <c r="XDA124" s="1"/>
      <c r="XDB124" s="1"/>
      <c r="XDC124" s="1"/>
      <c r="XDD124" s="1"/>
      <c r="XDE124" s="1"/>
      <c r="XDF124" s="1"/>
      <c r="XDG124" s="1"/>
      <c r="XDH124" s="1"/>
      <c r="XDI124" s="1"/>
      <c r="XDJ124" s="1"/>
      <c r="XDK124" s="1"/>
      <c r="XDL124" s="1"/>
      <c r="XDM124" s="1"/>
      <c r="XDN124" s="1"/>
      <c r="XDO124" s="1"/>
      <c r="XDP124" s="1"/>
      <c r="XDQ124" s="1"/>
      <c r="XDR124" s="1"/>
      <c r="XDS124" s="1"/>
      <c r="XDT124" s="1"/>
      <c r="XDU124" s="1"/>
      <c r="XDV124" s="1"/>
      <c r="XDW124" s="1"/>
      <c r="XDX124" s="1"/>
      <c r="XDY124" s="1"/>
      <c r="XDZ124" s="1"/>
      <c r="XEA124" s="1"/>
      <c r="XEB124" s="1"/>
      <c r="XEC124" s="1"/>
      <c r="XED124" s="1"/>
      <c r="XEE124" s="1"/>
      <c r="XEF124" s="1"/>
      <c r="XEG124" s="1"/>
      <c r="XEH124" s="1"/>
      <c r="XEI124" s="1"/>
      <c r="XEJ124" s="1"/>
      <c r="XEK124" s="1"/>
      <c r="XEL124" s="1"/>
      <c r="XEM124" s="1"/>
      <c r="XEN124" s="1"/>
      <c r="XEO124" s="1"/>
      <c r="XEP124" s="1"/>
      <c r="XEQ124" s="1"/>
      <c r="XER124" s="1"/>
      <c r="XES124" s="1"/>
      <c r="XET124" s="1"/>
      <c r="XEU124" s="1"/>
      <c r="XEV124" s="1"/>
      <c r="XEW124" s="1"/>
      <c r="XEX124" s="1"/>
      <c r="XEY124" s="1"/>
      <c r="XEZ124" s="1"/>
      <c r="XFA124" s="1"/>
      <c r="XFB124" s="1"/>
      <c r="XFC124" s="1"/>
    </row>
    <row r="125" spans="1:150 16226:16383" s="3" customFormat="1" ht="20.25" x14ac:dyDescent="0.25">
      <c r="A125" s="86" t="s">
        <v>354</v>
      </c>
      <c r="B125" s="87"/>
      <c r="C125" s="86" t="s">
        <v>97</v>
      </c>
      <c r="D125" s="87"/>
      <c r="E125" s="86">
        <f>COUNT(E169:E177)*12+COUNT(E179:E185,E187)*2+COUNT(E189:E197)</f>
        <v>133</v>
      </c>
      <c r="F125" s="87"/>
      <c r="G125" s="86">
        <f>SUM(H169:H177)*12+SUM(H179:H185,H187)*2+SUM(H189:H197)</f>
        <v>61231.530671999994</v>
      </c>
      <c r="H125" s="87"/>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WZB125" s="1"/>
      <c r="WZC125" s="1"/>
      <c r="WZD125" s="1"/>
      <c r="WZE125" s="1"/>
      <c r="WZF125" s="1"/>
      <c r="WZG125" s="1"/>
      <c r="WZH125" s="1"/>
      <c r="WZI125" s="1"/>
      <c r="WZJ125" s="1"/>
      <c r="WZK125" s="1"/>
      <c r="WZL125" s="1"/>
      <c r="WZM125" s="1"/>
      <c r="WZN125" s="1"/>
      <c r="WZO125" s="1"/>
      <c r="WZP125" s="1"/>
      <c r="WZQ125" s="1"/>
      <c r="WZR125" s="1"/>
      <c r="WZS125" s="1"/>
      <c r="WZT125" s="1"/>
      <c r="WZU125" s="1"/>
      <c r="WZV125" s="1"/>
      <c r="WZW125" s="1"/>
      <c r="WZX125" s="1"/>
      <c r="WZY125" s="1"/>
      <c r="WZZ125" s="1"/>
      <c r="XAA125" s="1"/>
      <c r="XAB125" s="1"/>
      <c r="XAC125" s="1"/>
      <c r="XAD125" s="1"/>
      <c r="XAE125" s="1"/>
      <c r="XAF125" s="1"/>
      <c r="XAG125" s="1"/>
      <c r="XAH125" s="1"/>
      <c r="XAI125" s="1"/>
      <c r="XAJ125" s="1"/>
      <c r="XAK125" s="1"/>
      <c r="XAL125" s="1"/>
      <c r="XAM125" s="1"/>
      <c r="XAN125" s="1"/>
      <c r="XAO125" s="1"/>
      <c r="XAP125" s="1"/>
      <c r="XAQ125" s="1"/>
      <c r="XAR125" s="1"/>
      <c r="XAS125" s="1"/>
      <c r="XAT125" s="1"/>
      <c r="XAU125" s="1"/>
      <c r="XAV125" s="1"/>
      <c r="XAW125" s="1"/>
      <c r="XAX125" s="1"/>
      <c r="XAY125" s="1"/>
      <c r="XAZ125" s="1"/>
      <c r="XBA125" s="1"/>
      <c r="XBB125" s="1"/>
      <c r="XBC125" s="1"/>
      <c r="XBD125" s="1"/>
      <c r="XBE125" s="1"/>
      <c r="XBF125" s="1"/>
      <c r="XBG125" s="1"/>
      <c r="XBH125" s="1"/>
      <c r="XBI125" s="1"/>
      <c r="XBJ125" s="1"/>
      <c r="XBK125" s="1"/>
      <c r="XBL125" s="1"/>
      <c r="XBM125" s="1"/>
      <c r="XBN125" s="1"/>
      <c r="XBO125" s="1"/>
      <c r="XBP125" s="1"/>
      <c r="XBQ125" s="1"/>
      <c r="XBR125" s="1"/>
      <c r="XBS125" s="1"/>
      <c r="XBT125" s="1"/>
      <c r="XBU125" s="1"/>
      <c r="XBV125" s="1"/>
      <c r="XBW125" s="1"/>
      <c r="XBX125" s="1"/>
      <c r="XBY125" s="1"/>
      <c r="XBZ125" s="1"/>
      <c r="XCA125" s="1"/>
      <c r="XCB125" s="1"/>
      <c r="XCC125" s="1"/>
      <c r="XCD125" s="1"/>
      <c r="XCE125" s="1"/>
      <c r="XCF125" s="1"/>
      <c r="XCG125" s="1"/>
      <c r="XCH125" s="1"/>
      <c r="XCI125" s="1"/>
      <c r="XCJ125" s="1"/>
      <c r="XCK125" s="1"/>
      <c r="XCL125" s="1"/>
      <c r="XCM125" s="1"/>
      <c r="XCN125" s="1"/>
      <c r="XCO125" s="1"/>
      <c r="XCP125" s="1"/>
      <c r="XCQ125" s="1"/>
      <c r="XCR125" s="1"/>
      <c r="XCS125" s="1"/>
      <c r="XCT125" s="1"/>
      <c r="XCU125" s="1"/>
      <c r="XCV125" s="1"/>
      <c r="XCW125" s="1"/>
      <c r="XCX125" s="1"/>
      <c r="XCY125" s="1"/>
      <c r="XCZ125" s="1"/>
      <c r="XDA125" s="1"/>
      <c r="XDB125" s="1"/>
      <c r="XDC125" s="1"/>
      <c r="XDD125" s="1"/>
      <c r="XDE125" s="1"/>
      <c r="XDF125" s="1"/>
      <c r="XDG125" s="1"/>
      <c r="XDH125" s="1"/>
      <c r="XDI125" s="1"/>
      <c r="XDJ125" s="1"/>
      <c r="XDK125" s="1"/>
      <c r="XDL125" s="1"/>
      <c r="XDM125" s="1"/>
      <c r="XDN125" s="1"/>
      <c r="XDO125" s="1"/>
      <c r="XDP125" s="1"/>
      <c r="XDQ125" s="1"/>
      <c r="XDR125" s="1"/>
      <c r="XDS125" s="1"/>
      <c r="XDT125" s="1"/>
      <c r="XDU125" s="1"/>
      <c r="XDV125" s="1"/>
      <c r="XDW125" s="1"/>
      <c r="XDX125" s="1"/>
      <c r="XDY125" s="1"/>
      <c r="XDZ125" s="1"/>
      <c r="XEA125" s="1"/>
      <c r="XEB125" s="1"/>
      <c r="XEC125" s="1"/>
      <c r="XED125" s="1"/>
      <c r="XEE125" s="1"/>
      <c r="XEF125" s="1"/>
      <c r="XEG125" s="1"/>
      <c r="XEH125" s="1"/>
      <c r="XEI125" s="1"/>
      <c r="XEJ125" s="1"/>
      <c r="XEK125" s="1"/>
      <c r="XEL125" s="1"/>
      <c r="XEM125" s="1"/>
      <c r="XEN125" s="1"/>
      <c r="XEO125" s="1"/>
      <c r="XEP125" s="1"/>
      <c r="XEQ125" s="1"/>
      <c r="XER125" s="1"/>
      <c r="XES125" s="1"/>
      <c r="XET125" s="1"/>
      <c r="XEU125" s="1"/>
      <c r="XEV125" s="1"/>
      <c r="XEW125" s="1"/>
      <c r="XEX125" s="1"/>
      <c r="XEY125" s="1"/>
      <c r="XEZ125" s="1"/>
      <c r="XFA125" s="1"/>
      <c r="XFB125" s="1"/>
      <c r="XFC125" s="1"/>
    </row>
    <row r="126" spans="1:150 16226:16383" s="3" customFormat="1" ht="20.25" x14ac:dyDescent="0.25">
      <c r="A126" s="118" t="s">
        <v>158</v>
      </c>
      <c r="B126" s="119"/>
      <c r="C126" s="118" t="s">
        <v>97</v>
      </c>
      <c r="D126" s="119"/>
      <c r="E126" s="118">
        <f>SUM(E124:F125)</f>
        <v>266</v>
      </c>
      <c r="F126" s="119"/>
      <c r="G126" s="118">
        <f>SUM(G124:H125)</f>
        <v>122463.06134399999</v>
      </c>
      <c r="H126" s="119"/>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WZB126" s="1"/>
      <c r="WZC126" s="1"/>
      <c r="WZD126" s="1"/>
      <c r="WZE126" s="1"/>
      <c r="WZF126" s="1"/>
      <c r="WZG126" s="1"/>
      <c r="WZH126" s="1"/>
      <c r="WZI126" s="1"/>
      <c r="WZJ126" s="1"/>
      <c r="WZK126" s="1"/>
      <c r="WZL126" s="1"/>
      <c r="WZM126" s="1"/>
      <c r="WZN126" s="1"/>
      <c r="WZO126" s="1"/>
      <c r="WZP126" s="1"/>
      <c r="WZQ126" s="1"/>
      <c r="WZR126" s="1"/>
      <c r="WZS126" s="1"/>
      <c r="WZT126" s="1"/>
      <c r="WZU126" s="1"/>
      <c r="WZV126" s="1"/>
      <c r="WZW126" s="1"/>
      <c r="WZX126" s="1"/>
      <c r="WZY126" s="1"/>
      <c r="WZZ126" s="1"/>
      <c r="XAA126" s="1"/>
      <c r="XAB126" s="1"/>
      <c r="XAC126" s="1"/>
      <c r="XAD126" s="1"/>
      <c r="XAE126" s="1"/>
      <c r="XAF126" s="1"/>
      <c r="XAG126" s="1"/>
      <c r="XAH126" s="1"/>
      <c r="XAI126" s="1"/>
      <c r="XAJ126" s="1"/>
      <c r="XAK126" s="1"/>
      <c r="XAL126" s="1"/>
      <c r="XAM126" s="1"/>
      <c r="XAN126" s="1"/>
      <c r="XAO126" s="1"/>
      <c r="XAP126" s="1"/>
      <c r="XAQ126" s="1"/>
      <c r="XAR126" s="1"/>
      <c r="XAS126" s="1"/>
      <c r="XAT126" s="1"/>
      <c r="XAU126" s="1"/>
      <c r="XAV126" s="1"/>
      <c r="XAW126" s="1"/>
      <c r="XAX126" s="1"/>
      <c r="XAY126" s="1"/>
      <c r="XAZ126" s="1"/>
      <c r="XBA126" s="1"/>
      <c r="XBB126" s="1"/>
      <c r="XBC126" s="1"/>
      <c r="XBD126" s="1"/>
      <c r="XBE126" s="1"/>
      <c r="XBF126" s="1"/>
      <c r="XBG126" s="1"/>
      <c r="XBH126" s="1"/>
      <c r="XBI126" s="1"/>
      <c r="XBJ126" s="1"/>
      <c r="XBK126" s="1"/>
      <c r="XBL126" s="1"/>
      <c r="XBM126" s="1"/>
      <c r="XBN126" s="1"/>
      <c r="XBO126" s="1"/>
      <c r="XBP126" s="1"/>
      <c r="XBQ126" s="1"/>
      <c r="XBR126" s="1"/>
      <c r="XBS126" s="1"/>
      <c r="XBT126" s="1"/>
      <c r="XBU126" s="1"/>
      <c r="XBV126" s="1"/>
      <c r="XBW126" s="1"/>
      <c r="XBX126" s="1"/>
      <c r="XBY126" s="1"/>
      <c r="XBZ126" s="1"/>
      <c r="XCA126" s="1"/>
      <c r="XCB126" s="1"/>
      <c r="XCC126" s="1"/>
      <c r="XCD126" s="1"/>
      <c r="XCE126" s="1"/>
      <c r="XCF126" s="1"/>
      <c r="XCG126" s="1"/>
      <c r="XCH126" s="1"/>
      <c r="XCI126" s="1"/>
      <c r="XCJ126" s="1"/>
      <c r="XCK126" s="1"/>
      <c r="XCL126" s="1"/>
      <c r="XCM126" s="1"/>
      <c r="XCN126" s="1"/>
      <c r="XCO126" s="1"/>
      <c r="XCP126" s="1"/>
      <c r="XCQ126" s="1"/>
      <c r="XCR126" s="1"/>
      <c r="XCS126" s="1"/>
      <c r="XCT126" s="1"/>
      <c r="XCU126" s="1"/>
      <c r="XCV126" s="1"/>
      <c r="XCW126" s="1"/>
      <c r="XCX126" s="1"/>
      <c r="XCY126" s="1"/>
      <c r="XCZ126" s="1"/>
      <c r="XDA126" s="1"/>
      <c r="XDB126" s="1"/>
      <c r="XDC126" s="1"/>
      <c r="XDD126" s="1"/>
      <c r="XDE126" s="1"/>
      <c r="XDF126" s="1"/>
      <c r="XDG126" s="1"/>
      <c r="XDH126" s="1"/>
      <c r="XDI126" s="1"/>
      <c r="XDJ126" s="1"/>
      <c r="XDK126" s="1"/>
      <c r="XDL126" s="1"/>
      <c r="XDM126" s="1"/>
      <c r="XDN126" s="1"/>
      <c r="XDO126" s="1"/>
      <c r="XDP126" s="1"/>
      <c r="XDQ126" s="1"/>
      <c r="XDR126" s="1"/>
      <c r="XDS126" s="1"/>
      <c r="XDT126" s="1"/>
      <c r="XDU126" s="1"/>
      <c r="XDV126" s="1"/>
      <c r="XDW126" s="1"/>
      <c r="XDX126" s="1"/>
      <c r="XDY126" s="1"/>
      <c r="XDZ126" s="1"/>
      <c r="XEA126" s="1"/>
      <c r="XEB126" s="1"/>
      <c r="XEC126" s="1"/>
      <c r="XED126" s="1"/>
      <c r="XEE126" s="1"/>
      <c r="XEF126" s="1"/>
      <c r="XEG126" s="1"/>
      <c r="XEH126" s="1"/>
      <c r="XEI126" s="1"/>
      <c r="XEJ126" s="1"/>
      <c r="XEK126" s="1"/>
      <c r="XEL126" s="1"/>
      <c r="XEM126" s="1"/>
      <c r="XEN126" s="1"/>
      <c r="XEO126" s="1"/>
      <c r="XEP126" s="1"/>
      <c r="XEQ126" s="1"/>
      <c r="XER126" s="1"/>
      <c r="XES126" s="1"/>
      <c r="XET126" s="1"/>
      <c r="XEU126" s="1"/>
      <c r="XEV126" s="1"/>
      <c r="XEW126" s="1"/>
      <c r="XEX126" s="1"/>
      <c r="XEY126" s="1"/>
      <c r="XEZ126" s="1"/>
      <c r="XFA126" s="1"/>
      <c r="XFB126" s="1"/>
      <c r="XFC126" s="1"/>
    </row>
    <row r="127" spans="1:150 16226:16383" s="3" customFormat="1" ht="20.25" hidden="1" x14ac:dyDescent="0.25">
      <c r="A127" s="118" t="s">
        <v>247</v>
      </c>
      <c r="B127" s="119"/>
      <c r="C127" s="118" t="s">
        <v>97</v>
      </c>
      <c r="D127" s="119"/>
      <c r="E127" s="118">
        <f>SUM(F121,E126)</f>
        <v>266</v>
      </c>
      <c r="F127" s="119"/>
      <c r="G127" s="118">
        <f>SUM(H121,G126)</f>
        <v>122463.06134399999</v>
      </c>
      <c r="H127" s="119"/>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WZB127" s="1"/>
      <c r="WZC127" s="1"/>
      <c r="WZD127" s="1"/>
      <c r="WZE127" s="1"/>
      <c r="WZF127" s="1"/>
      <c r="WZG127" s="1"/>
      <c r="WZH127" s="1"/>
      <c r="WZI127" s="1"/>
      <c r="WZJ127" s="1"/>
      <c r="WZK127" s="1"/>
      <c r="WZL127" s="1"/>
      <c r="WZM127" s="1"/>
      <c r="WZN127" s="1"/>
      <c r="WZO127" s="1"/>
      <c r="WZP127" s="1"/>
      <c r="WZQ127" s="1"/>
      <c r="WZR127" s="1"/>
      <c r="WZS127" s="1"/>
      <c r="WZT127" s="1"/>
      <c r="WZU127" s="1"/>
      <c r="WZV127" s="1"/>
      <c r="WZW127" s="1"/>
      <c r="WZX127" s="1"/>
      <c r="WZY127" s="1"/>
      <c r="WZZ127" s="1"/>
      <c r="XAA127" s="1"/>
      <c r="XAB127" s="1"/>
      <c r="XAC127" s="1"/>
      <c r="XAD127" s="1"/>
      <c r="XAE127" s="1"/>
      <c r="XAF127" s="1"/>
      <c r="XAG127" s="1"/>
      <c r="XAH127" s="1"/>
      <c r="XAI127" s="1"/>
      <c r="XAJ127" s="1"/>
      <c r="XAK127" s="1"/>
      <c r="XAL127" s="1"/>
      <c r="XAM127" s="1"/>
      <c r="XAN127" s="1"/>
      <c r="XAO127" s="1"/>
      <c r="XAP127" s="1"/>
      <c r="XAQ127" s="1"/>
      <c r="XAR127" s="1"/>
      <c r="XAS127" s="1"/>
      <c r="XAT127" s="1"/>
      <c r="XAU127" s="1"/>
      <c r="XAV127" s="1"/>
      <c r="XAW127" s="1"/>
      <c r="XAX127" s="1"/>
      <c r="XAY127" s="1"/>
      <c r="XAZ127" s="1"/>
      <c r="XBA127" s="1"/>
      <c r="XBB127" s="1"/>
      <c r="XBC127" s="1"/>
      <c r="XBD127" s="1"/>
      <c r="XBE127" s="1"/>
      <c r="XBF127" s="1"/>
      <c r="XBG127" s="1"/>
      <c r="XBH127" s="1"/>
      <c r="XBI127" s="1"/>
      <c r="XBJ127" s="1"/>
      <c r="XBK127" s="1"/>
      <c r="XBL127" s="1"/>
      <c r="XBM127" s="1"/>
      <c r="XBN127" s="1"/>
      <c r="XBO127" s="1"/>
      <c r="XBP127" s="1"/>
      <c r="XBQ127" s="1"/>
      <c r="XBR127" s="1"/>
      <c r="XBS127" s="1"/>
      <c r="XBT127" s="1"/>
      <c r="XBU127" s="1"/>
      <c r="XBV127" s="1"/>
      <c r="XBW127" s="1"/>
      <c r="XBX127" s="1"/>
      <c r="XBY127" s="1"/>
      <c r="XBZ127" s="1"/>
      <c r="XCA127" s="1"/>
      <c r="XCB127" s="1"/>
      <c r="XCC127" s="1"/>
      <c r="XCD127" s="1"/>
      <c r="XCE127" s="1"/>
      <c r="XCF127" s="1"/>
      <c r="XCG127" s="1"/>
      <c r="XCH127" s="1"/>
      <c r="XCI127" s="1"/>
      <c r="XCJ127" s="1"/>
      <c r="XCK127" s="1"/>
      <c r="XCL127" s="1"/>
      <c r="XCM127" s="1"/>
      <c r="XCN127" s="1"/>
      <c r="XCO127" s="1"/>
      <c r="XCP127" s="1"/>
      <c r="XCQ127" s="1"/>
      <c r="XCR127" s="1"/>
      <c r="XCS127" s="1"/>
      <c r="XCT127" s="1"/>
      <c r="XCU127" s="1"/>
      <c r="XCV127" s="1"/>
      <c r="XCW127" s="1"/>
      <c r="XCX127" s="1"/>
      <c r="XCY127" s="1"/>
      <c r="XCZ127" s="1"/>
      <c r="XDA127" s="1"/>
      <c r="XDB127" s="1"/>
      <c r="XDC127" s="1"/>
      <c r="XDD127" s="1"/>
      <c r="XDE127" s="1"/>
      <c r="XDF127" s="1"/>
      <c r="XDG127" s="1"/>
      <c r="XDH127" s="1"/>
      <c r="XDI127" s="1"/>
      <c r="XDJ127" s="1"/>
      <c r="XDK127" s="1"/>
      <c r="XDL127" s="1"/>
      <c r="XDM127" s="1"/>
      <c r="XDN127" s="1"/>
      <c r="XDO127" s="1"/>
      <c r="XDP127" s="1"/>
      <c r="XDQ127" s="1"/>
      <c r="XDR127" s="1"/>
      <c r="XDS127" s="1"/>
      <c r="XDT127" s="1"/>
      <c r="XDU127" s="1"/>
      <c r="XDV127" s="1"/>
      <c r="XDW127" s="1"/>
      <c r="XDX127" s="1"/>
      <c r="XDY127" s="1"/>
      <c r="XDZ127" s="1"/>
      <c r="XEA127" s="1"/>
      <c r="XEB127" s="1"/>
      <c r="XEC127" s="1"/>
      <c r="XED127" s="1"/>
      <c r="XEE127" s="1"/>
      <c r="XEF127" s="1"/>
      <c r="XEG127" s="1"/>
      <c r="XEH127" s="1"/>
      <c r="XEI127" s="1"/>
      <c r="XEJ127" s="1"/>
      <c r="XEK127" s="1"/>
      <c r="XEL127" s="1"/>
      <c r="XEM127" s="1"/>
      <c r="XEN127" s="1"/>
      <c r="XEO127" s="1"/>
      <c r="XEP127" s="1"/>
      <c r="XEQ127" s="1"/>
      <c r="XER127" s="1"/>
      <c r="XES127" s="1"/>
      <c r="XET127" s="1"/>
      <c r="XEU127" s="1"/>
      <c r="XEV127" s="1"/>
      <c r="XEW127" s="1"/>
      <c r="XEX127" s="1"/>
      <c r="XEY127" s="1"/>
      <c r="XEZ127" s="1"/>
      <c r="XFA127" s="1"/>
      <c r="XFB127" s="1"/>
      <c r="XFC127" s="1"/>
    </row>
    <row r="128" spans="1:150 16226:16383" ht="20.25" x14ac:dyDescent="0.25">
      <c r="A128" s="166" t="s">
        <v>154</v>
      </c>
      <c r="B128" s="167"/>
      <c r="C128" s="167"/>
      <c r="D128" s="167"/>
      <c r="E128" s="167"/>
      <c r="F128" s="167"/>
      <c r="G128" s="167"/>
      <c r="H128" s="151"/>
    </row>
    <row r="129" spans="1:150 16226:16383" ht="66" customHeight="1" x14ac:dyDescent="0.25">
      <c r="A129" s="53" t="s">
        <v>236</v>
      </c>
      <c r="B129" s="31" t="s">
        <v>237</v>
      </c>
      <c r="C129" s="34" t="s">
        <v>238</v>
      </c>
      <c r="D129" s="31" t="s">
        <v>90</v>
      </c>
      <c r="E129" s="31" t="s">
        <v>168</v>
      </c>
      <c r="F129" s="34" t="s">
        <v>239</v>
      </c>
      <c r="G129" s="31" t="s">
        <v>92</v>
      </c>
      <c r="H129" s="31" t="s">
        <v>91</v>
      </c>
    </row>
    <row r="130" spans="1:150 16226:16383" s="3" customFormat="1" ht="20.25" x14ac:dyDescent="0.25">
      <c r="A130" s="154" t="s">
        <v>341</v>
      </c>
      <c r="B130" s="155"/>
      <c r="C130" s="155"/>
      <c r="D130" s="155"/>
      <c r="E130" s="155"/>
      <c r="F130" s="155"/>
      <c r="G130" s="155"/>
      <c r="H130" s="156"/>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WZB130" s="1"/>
      <c r="WZC130" s="1"/>
      <c r="WZD130" s="1"/>
      <c r="WZE130" s="1"/>
      <c r="WZF130" s="1"/>
      <c r="WZG130" s="1"/>
      <c r="WZH130" s="1"/>
      <c r="WZI130" s="1"/>
      <c r="WZJ130" s="1"/>
      <c r="WZK130" s="1"/>
      <c r="WZL130" s="1"/>
      <c r="WZM130" s="1"/>
      <c r="WZN130" s="1"/>
      <c r="WZO130" s="1"/>
      <c r="WZP130" s="1"/>
      <c r="WZQ130" s="1"/>
      <c r="WZR130" s="1"/>
      <c r="WZS130" s="1"/>
      <c r="WZT130" s="1"/>
      <c r="WZU130" s="1"/>
      <c r="WZV130" s="1"/>
      <c r="WZW130" s="1"/>
      <c r="WZX130" s="1"/>
      <c r="WZY130" s="1"/>
      <c r="WZZ130" s="1"/>
      <c r="XAA130" s="1"/>
      <c r="XAB130" s="1"/>
      <c r="XAC130" s="1"/>
      <c r="XAD130" s="1"/>
      <c r="XAE130" s="1"/>
      <c r="XAF130" s="1"/>
      <c r="XAG130" s="1"/>
      <c r="XAH130" s="1"/>
      <c r="XAI130" s="1"/>
      <c r="XAJ130" s="1"/>
      <c r="XAK130" s="1"/>
      <c r="XAL130" s="1"/>
      <c r="XAM130" s="1"/>
      <c r="XAN130" s="1"/>
      <c r="XAO130" s="1"/>
      <c r="XAP130" s="1"/>
      <c r="XAQ130" s="1"/>
      <c r="XAR130" s="1"/>
      <c r="XAS130" s="1"/>
      <c r="XAT130" s="1"/>
      <c r="XAU130" s="1"/>
      <c r="XAV130" s="1"/>
      <c r="XAW130" s="1"/>
      <c r="XAX130" s="1"/>
      <c r="XAY130" s="1"/>
      <c r="XAZ130" s="1"/>
      <c r="XBA130" s="1"/>
      <c r="XBB130" s="1"/>
      <c r="XBC130" s="1"/>
      <c r="XBD130" s="1"/>
      <c r="XBE130" s="1"/>
      <c r="XBF130" s="1"/>
      <c r="XBG130" s="1"/>
      <c r="XBH130" s="1"/>
      <c r="XBI130" s="1"/>
      <c r="XBJ130" s="1"/>
      <c r="XBK130" s="1"/>
      <c r="XBL130" s="1"/>
      <c r="XBM130" s="1"/>
      <c r="XBN130" s="1"/>
      <c r="XBO130" s="1"/>
      <c r="XBP130" s="1"/>
      <c r="XBQ130" s="1"/>
      <c r="XBR130" s="1"/>
      <c r="XBS130" s="1"/>
      <c r="XBT130" s="1"/>
      <c r="XBU130" s="1"/>
      <c r="XBV130" s="1"/>
      <c r="XBW130" s="1"/>
      <c r="XBX130" s="1"/>
      <c r="XBY130" s="1"/>
      <c r="XBZ130" s="1"/>
      <c r="XCA130" s="1"/>
      <c r="XCB130" s="1"/>
      <c r="XCC130" s="1"/>
      <c r="XCD130" s="1"/>
      <c r="XCE130" s="1"/>
      <c r="XCF130" s="1"/>
      <c r="XCG130" s="1"/>
      <c r="XCH130" s="1"/>
      <c r="XCI130" s="1"/>
      <c r="XCJ130" s="1"/>
      <c r="XCK130" s="1"/>
      <c r="XCL130" s="1"/>
      <c r="XCM130" s="1"/>
      <c r="XCN130" s="1"/>
      <c r="XCO130" s="1"/>
      <c r="XCP130" s="1"/>
      <c r="XCQ130" s="1"/>
      <c r="XCR130" s="1"/>
      <c r="XCS130" s="1"/>
      <c r="XCT130" s="1"/>
      <c r="XCU130" s="1"/>
      <c r="XCV130" s="1"/>
      <c r="XCW130" s="1"/>
      <c r="XCX130" s="1"/>
      <c r="XCY130" s="1"/>
      <c r="XCZ130" s="1"/>
      <c r="XDA130" s="1"/>
      <c r="XDB130" s="1"/>
      <c r="XDC130" s="1"/>
      <c r="XDD130" s="1"/>
      <c r="XDE130" s="1"/>
      <c r="XDF130" s="1"/>
      <c r="XDG130" s="1"/>
      <c r="XDH130" s="1"/>
      <c r="XDI130" s="1"/>
      <c r="XDJ130" s="1"/>
      <c r="XDK130" s="1"/>
      <c r="XDL130" s="1"/>
      <c r="XDM130" s="1"/>
      <c r="XDN130" s="1"/>
      <c r="XDO130" s="1"/>
      <c r="XDP130" s="1"/>
      <c r="XDQ130" s="1"/>
      <c r="XDR130" s="1"/>
      <c r="XDS130" s="1"/>
      <c r="XDT130" s="1"/>
      <c r="XDU130" s="1"/>
      <c r="XDV130" s="1"/>
      <c r="XDW130" s="1"/>
      <c r="XDX130" s="1"/>
      <c r="XDY130" s="1"/>
      <c r="XDZ130" s="1"/>
      <c r="XEA130" s="1"/>
      <c r="XEB130" s="1"/>
      <c r="XEC130" s="1"/>
      <c r="XED130" s="1"/>
      <c r="XEE130" s="1"/>
      <c r="XEF130" s="1"/>
      <c r="XEG130" s="1"/>
      <c r="XEH130" s="1"/>
      <c r="XEI130" s="1"/>
      <c r="XEJ130" s="1"/>
      <c r="XEK130" s="1"/>
      <c r="XEL130" s="1"/>
      <c r="XEM130" s="1"/>
      <c r="XEN130" s="1"/>
      <c r="XEO130" s="1"/>
      <c r="XEP130" s="1"/>
      <c r="XEQ130" s="1"/>
      <c r="XER130" s="1"/>
      <c r="XES130" s="1"/>
      <c r="XET130" s="1"/>
      <c r="XEU130" s="1"/>
      <c r="XEV130" s="1"/>
      <c r="XEW130" s="1"/>
      <c r="XEX130" s="1"/>
      <c r="XEY130" s="1"/>
      <c r="XEZ130" s="1"/>
      <c r="XFA130" s="1"/>
      <c r="XFB130" s="1"/>
      <c r="XFC130" s="1"/>
    </row>
    <row r="131" spans="1:150 16226:16383" s="3" customFormat="1" ht="20.25" x14ac:dyDescent="0.25">
      <c r="A131" s="154" t="s">
        <v>342</v>
      </c>
      <c r="B131" s="155"/>
      <c r="C131" s="155"/>
      <c r="D131" s="155"/>
      <c r="E131" s="155"/>
      <c r="F131" s="155"/>
      <c r="G131" s="155"/>
      <c r="H131" s="156"/>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WZB131" s="1"/>
      <c r="WZC131" s="1"/>
      <c r="WZD131" s="1"/>
      <c r="WZE131" s="1"/>
      <c r="WZF131" s="1"/>
      <c r="WZG131" s="1"/>
      <c r="WZH131" s="1"/>
      <c r="WZI131" s="1"/>
      <c r="WZJ131" s="1"/>
      <c r="WZK131" s="1"/>
      <c r="WZL131" s="1"/>
      <c r="WZM131" s="1"/>
      <c r="WZN131" s="1"/>
      <c r="WZO131" s="1"/>
      <c r="WZP131" s="1"/>
      <c r="WZQ131" s="1"/>
      <c r="WZR131" s="1"/>
      <c r="WZS131" s="1"/>
      <c r="WZT131" s="1"/>
      <c r="WZU131" s="1"/>
      <c r="WZV131" s="1"/>
      <c r="WZW131" s="1"/>
      <c r="WZX131" s="1"/>
      <c r="WZY131" s="1"/>
      <c r="WZZ131" s="1"/>
      <c r="XAA131" s="1"/>
      <c r="XAB131" s="1"/>
      <c r="XAC131" s="1"/>
      <c r="XAD131" s="1"/>
      <c r="XAE131" s="1"/>
      <c r="XAF131" s="1"/>
      <c r="XAG131" s="1"/>
      <c r="XAH131" s="1"/>
      <c r="XAI131" s="1"/>
      <c r="XAJ131" s="1"/>
      <c r="XAK131" s="1"/>
      <c r="XAL131" s="1"/>
      <c r="XAM131" s="1"/>
      <c r="XAN131" s="1"/>
      <c r="XAO131" s="1"/>
      <c r="XAP131" s="1"/>
      <c r="XAQ131" s="1"/>
      <c r="XAR131" s="1"/>
      <c r="XAS131" s="1"/>
      <c r="XAT131" s="1"/>
      <c r="XAU131" s="1"/>
      <c r="XAV131" s="1"/>
      <c r="XAW131" s="1"/>
      <c r="XAX131" s="1"/>
      <c r="XAY131" s="1"/>
      <c r="XAZ131" s="1"/>
      <c r="XBA131" s="1"/>
      <c r="XBB131" s="1"/>
      <c r="XBC131" s="1"/>
      <c r="XBD131" s="1"/>
      <c r="XBE131" s="1"/>
      <c r="XBF131" s="1"/>
      <c r="XBG131" s="1"/>
      <c r="XBH131" s="1"/>
      <c r="XBI131" s="1"/>
      <c r="XBJ131" s="1"/>
      <c r="XBK131" s="1"/>
      <c r="XBL131" s="1"/>
      <c r="XBM131" s="1"/>
      <c r="XBN131" s="1"/>
      <c r="XBO131" s="1"/>
      <c r="XBP131" s="1"/>
      <c r="XBQ131" s="1"/>
      <c r="XBR131" s="1"/>
      <c r="XBS131" s="1"/>
      <c r="XBT131" s="1"/>
      <c r="XBU131" s="1"/>
      <c r="XBV131" s="1"/>
      <c r="XBW131" s="1"/>
      <c r="XBX131" s="1"/>
      <c r="XBY131" s="1"/>
      <c r="XBZ131" s="1"/>
      <c r="XCA131" s="1"/>
      <c r="XCB131" s="1"/>
      <c r="XCC131" s="1"/>
      <c r="XCD131" s="1"/>
      <c r="XCE131" s="1"/>
      <c r="XCF131" s="1"/>
      <c r="XCG131" s="1"/>
      <c r="XCH131" s="1"/>
      <c r="XCI131" s="1"/>
      <c r="XCJ131" s="1"/>
      <c r="XCK131" s="1"/>
      <c r="XCL131" s="1"/>
      <c r="XCM131" s="1"/>
      <c r="XCN131" s="1"/>
      <c r="XCO131" s="1"/>
      <c r="XCP131" s="1"/>
      <c r="XCQ131" s="1"/>
      <c r="XCR131" s="1"/>
      <c r="XCS131" s="1"/>
      <c r="XCT131" s="1"/>
      <c r="XCU131" s="1"/>
      <c r="XCV131" s="1"/>
      <c r="XCW131" s="1"/>
      <c r="XCX131" s="1"/>
      <c r="XCY131" s="1"/>
      <c r="XCZ131" s="1"/>
      <c r="XDA131" s="1"/>
      <c r="XDB131" s="1"/>
      <c r="XDC131" s="1"/>
      <c r="XDD131" s="1"/>
      <c r="XDE131" s="1"/>
      <c r="XDF131" s="1"/>
      <c r="XDG131" s="1"/>
      <c r="XDH131" s="1"/>
      <c r="XDI131" s="1"/>
      <c r="XDJ131" s="1"/>
      <c r="XDK131" s="1"/>
      <c r="XDL131" s="1"/>
      <c r="XDM131" s="1"/>
      <c r="XDN131" s="1"/>
      <c r="XDO131" s="1"/>
      <c r="XDP131" s="1"/>
      <c r="XDQ131" s="1"/>
      <c r="XDR131" s="1"/>
      <c r="XDS131" s="1"/>
      <c r="XDT131" s="1"/>
      <c r="XDU131" s="1"/>
      <c r="XDV131" s="1"/>
      <c r="XDW131" s="1"/>
      <c r="XDX131" s="1"/>
      <c r="XDY131" s="1"/>
      <c r="XDZ131" s="1"/>
      <c r="XEA131" s="1"/>
      <c r="XEB131" s="1"/>
      <c r="XEC131" s="1"/>
      <c r="XED131" s="1"/>
      <c r="XEE131" s="1"/>
      <c r="XEF131" s="1"/>
      <c r="XEG131" s="1"/>
      <c r="XEH131" s="1"/>
      <c r="XEI131" s="1"/>
      <c r="XEJ131" s="1"/>
      <c r="XEK131" s="1"/>
      <c r="XEL131" s="1"/>
      <c r="XEM131" s="1"/>
      <c r="XEN131" s="1"/>
      <c r="XEO131" s="1"/>
      <c r="XEP131" s="1"/>
      <c r="XEQ131" s="1"/>
      <c r="XER131" s="1"/>
      <c r="XES131" s="1"/>
      <c r="XET131" s="1"/>
      <c r="XEU131" s="1"/>
      <c r="XEV131" s="1"/>
      <c r="XEW131" s="1"/>
      <c r="XEX131" s="1"/>
      <c r="XEY131" s="1"/>
      <c r="XEZ131" s="1"/>
      <c r="XFA131" s="1"/>
      <c r="XFB131" s="1"/>
      <c r="XFC131" s="1"/>
    </row>
    <row r="132" spans="1:150 16226:16383" s="3" customFormat="1" ht="20.25" x14ac:dyDescent="0.25">
      <c r="A132" s="154" t="s">
        <v>343</v>
      </c>
      <c r="B132" s="155"/>
      <c r="C132" s="155"/>
      <c r="D132" s="155"/>
      <c r="E132" s="155"/>
      <c r="F132" s="155"/>
      <c r="G132" s="155"/>
      <c r="H132" s="156"/>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WZB132" s="1"/>
      <c r="WZC132" s="1"/>
      <c r="WZD132" s="1"/>
      <c r="WZE132" s="1"/>
      <c r="WZF132" s="1"/>
      <c r="WZG132" s="1"/>
      <c r="WZH132" s="1"/>
      <c r="WZI132" s="1"/>
      <c r="WZJ132" s="1"/>
      <c r="WZK132" s="1"/>
      <c r="WZL132" s="1"/>
      <c r="WZM132" s="1"/>
      <c r="WZN132" s="1"/>
      <c r="WZO132" s="1"/>
      <c r="WZP132" s="1"/>
      <c r="WZQ132" s="1"/>
      <c r="WZR132" s="1"/>
      <c r="WZS132" s="1"/>
      <c r="WZT132" s="1"/>
      <c r="WZU132" s="1"/>
      <c r="WZV132" s="1"/>
      <c r="WZW132" s="1"/>
      <c r="WZX132" s="1"/>
      <c r="WZY132" s="1"/>
      <c r="WZZ132" s="1"/>
      <c r="XAA132" s="1"/>
      <c r="XAB132" s="1"/>
      <c r="XAC132" s="1"/>
      <c r="XAD132" s="1"/>
      <c r="XAE132" s="1"/>
      <c r="XAF132" s="1"/>
      <c r="XAG132" s="1"/>
      <c r="XAH132" s="1"/>
      <c r="XAI132" s="1"/>
      <c r="XAJ132" s="1"/>
      <c r="XAK132" s="1"/>
      <c r="XAL132" s="1"/>
      <c r="XAM132" s="1"/>
      <c r="XAN132" s="1"/>
      <c r="XAO132" s="1"/>
      <c r="XAP132" s="1"/>
      <c r="XAQ132" s="1"/>
      <c r="XAR132" s="1"/>
      <c r="XAS132" s="1"/>
      <c r="XAT132" s="1"/>
      <c r="XAU132" s="1"/>
      <c r="XAV132" s="1"/>
      <c r="XAW132" s="1"/>
      <c r="XAX132" s="1"/>
      <c r="XAY132" s="1"/>
      <c r="XAZ132" s="1"/>
      <c r="XBA132" s="1"/>
      <c r="XBB132" s="1"/>
      <c r="XBC132" s="1"/>
      <c r="XBD132" s="1"/>
      <c r="XBE132" s="1"/>
      <c r="XBF132" s="1"/>
      <c r="XBG132" s="1"/>
      <c r="XBH132" s="1"/>
      <c r="XBI132" s="1"/>
      <c r="XBJ132" s="1"/>
      <c r="XBK132" s="1"/>
      <c r="XBL132" s="1"/>
      <c r="XBM132" s="1"/>
      <c r="XBN132" s="1"/>
      <c r="XBO132" s="1"/>
      <c r="XBP132" s="1"/>
      <c r="XBQ132" s="1"/>
      <c r="XBR132" s="1"/>
      <c r="XBS132" s="1"/>
      <c r="XBT132" s="1"/>
      <c r="XBU132" s="1"/>
      <c r="XBV132" s="1"/>
      <c r="XBW132" s="1"/>
      <c r="XBX132" s="1"/>
      <c r="XBY132" s="1"/>
      <c r="XBZ132" s="1"/>
      <c r="XCA132" s="1"/>
      <c r="XCB132" s="1"/>
      <c r="XCC132" s="1"/>
      <c r="XCD132" s="1"/>
      <c r="XCE132" s="1"/>
      <c r="XCF132" s="1"/>
      <c r="XCG132" s="1"/>
      <c r="XCH132" s="1"/>
      <c r="XCI132" s="1"/>
      <c r="XCJ132" s="1"/>
      <c r="XCK132" s="1"/>
      <c r="XCL132" s="1"/>
      <c r="XCM132" s="1"/>
      <c r="XCN132" s="1"/>
      <c r="XCO132" s="1"/>
      <c r="XCP132" s="1"/>
      <c r="XCQ132" s="1"/>
      <c r="XCR132" s="1"/>
      <c r="XCS132" s="1"/>
      <c r="XCT132" s="1"/>
      <c r="XCU132" s="1"/>
      <c r="XCV132" s="1"/>
      <c r="XCW132" s="1"/>
      <c r="XCX132" s="1"/>
      <c r="XCY132" s="1"/>
      <c r="XCZ132" s="1"/>
      <c r="XDA132" s="1"/>
      <c r="XDB132" s="1"/>
      <c r="XDC132" s="1"/>
      <c r="XDD132" s="1"/>
      <c r="XDE132" s="1"/>
      <c r="XDF132" s="1"/>
      <c r="XDG132" s="1"/>
      <c r="XDH132" s="1"/>
      <c r="XDI132" s="1"/>
      <c r="XDJ132" s="1"/>
      <c r="XDK132" s="1"/>
      <c r="XDL132" s="1"/>
      <c r="XDM132" s="1"/>
      <c r="XDN132" s="1"/>
      <c r="XDO132" s="1"/>
      <c r="XDP132" s="1"/>
      <c r="XDQ132" s="1"/>
      <c r="XDR132" s="1"/>
      <c r="XDS132" s="1"/>
      <c r="XDT132" s="1"/>
      <c r="XDU132" s="1"/>
      <c r="XDV132" s="1"/>
      <c r="XDW132" s="1"/>
      <c r="XDX132" s="1"/>
      <c r="XDY132" s="1"/>
      <c r="XDZ132" s="1"/>
      <c r="XEA132" s="1"/>
      <c r="XEB132" s="1"/>
      <c r="XEC132" s="1"/>
      <c r="XED132" s="1"/>
      <c r="XEE132" s="1"/>
      <c r="XEF132" s="1"/>
      <c r="XEG132" s="1"/>
      <c r="XEH132" s="1"/>
      <c r="XEI132" s="1"/>
      <c r="XEJ132" s="1"/>
      <c r="XEK132" s="1"/>
      <c r="XEL132" s="1"/>
      <c r="XEM132" s="1"/>
      <c r="XEN132" s="1"/>
      <c r="XEO132" s="1"/>
      <c r="XEP132" s="1"/>
      <c r="XEQ132" s="1"/>
      <c r="XER132" s="1"/>
      <c r="XES132" s="1"/>
      <c r="XET132" s="1"/>
      <c r="XEU132" s="1"/>
      <c r="XEV132" s="1"/>
      <c r="XEW132" s="1"/>
      <c r="XEX132" s="1"/>
      <c r="XEY132" s="1"/>
      <c r="XEZ132" s="1"/>
      <c r="XFA132" s="1"/>
      <c r="XFB132" s="1"/>
      <c r="XFC132" s="1"/>
    </row>
    <row r="133" spans="1:150 16226:16383" s="3" customFormat="1" ht="20.25" x14ac:dyDescent="0.25">
      <c r="A133" s="154" t="s">
        <v>345</v>
      </c>
      <c r="B133" s="155"/>
      <c r="C133" s="155"/>
      <c r="D133" s="155"/>
      <c r="E133" s="155"/>
      <c r="F133" s="155"/>
      <c r="G133" s="155"/>
      <c r="H133" s="156"/>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WZB133" s="1"/>
      <c r="WZC133" s="1"/>
      <c r="WZD133" s="1"/>
      <c r="WZE133" s="1"/>
      <c r="WZF133" s="1"/>
      <c r="WZG133" s="1"/>
      <c r="WZH133" s="1"/>
      <c r="WZI133" s="1"/>
      <c r="WZJ133" s="1"/>
      <c r="WZK133" s="1"/>
      <c r="WZL133" s="1"/>
      <c r="WZM133" s="1"/>
      <c r="WZN133" s="1"/>
      <c r="WZO133" s="1"/>
      <c r="WZP133" s="1"/>
      <c r="WZQ133" s="1"/>
      <c r="WZR133" s="1"/>
      <c r="WZS133" s="1"/>
      <c r="WZT133" s="1"/>
      <c r="WZU133" s="1"/>
      <c r="WZV133" s="1"/>
      <c r="WZW133" s="1"/>
      <c r="WZX133" s="1"/>
      <c r="WZY133" s="1"/>
      <c r="WZZ133" s="1"/>
      <c r="XAA133" s="1"/>
      <c r="XAB133" s="1"/>
      <c r="XAC133" s="1"/>
      <c r="XAD133" s="1"/>
      <c r="XAE133" s="1"/>
      <c r="XAF133" s="1"/>
      <c r="XAG133" s="1"/>
      <c r="XAH133" s="1"/>
      <c r="XAI133" s="1"/>
      <c r="XAJ133" s="1"/>
      <c r="XAK133" s="1"/>
      <c r="XAL133" s="1"/>
      <c r="XAM133" s="1"/>
      <c r="XAN133" s="1"/>
      <c r="XAO133" s="1"/>
      <c r="XAP133" s="1"/>
      <c r="XAQ133" s="1"/>
      <c r="XAR133" s="1"/>
      <c r="XAS133" s="1"/>
      <c r="XAT133" s="1"/>
      <c r="XAU133" s="1"/>
      <c r="XAV133" s="1"/>
      <c r="XAW133" s="1"/>
      <c r="XAX133" s="1"/>
      <c r="XAY133" s="1"/>
      <c r="XAZ133" s="1"/>
      <c r="XBA133" s="1"/>
      <c r="XBB133" s="1"/>
      <c r="XBC133" s="1"/>
      <c r="XBD133" s="1"/>
      <c r="XBE133" s="1"/>
      <c r="XBF133" s="1"/>
      <c r="XBG133" s="1"/>
      <c r="XBH133" s="1"/>
      <c r="XBI133" s="1"/>
      <c r="XBJ133" s="1"/>
      <c r="XBK133" s="1"/>
      <c r="XBL133" s="1"/>
      <c r="XBM133" s="1"/>
      <c r="XBN133" s="1"/>
      <c r="XBO133" s="1"/>
      <c r="XBP133" s="1"/>
      <c r="XBQ133" s="1"/>
      <c r="XBR133" s="1"/>
      <c r="XBS133" s="1"/>
      <c r="XBT133" s="1"/>
      <c r="XBU133" s="1"/>
      <c r="XBV133" s="1"/>
      <c r="XBW133" s="1"/>
      <c r="XBX133" s="1"/>
      <c r="XBY133" s="1"/>
      <c r="XBZ133" s="1"/>
      <c r="XCA133" s="1"/>
      <c r="XCB133" s="1"/>
      <c r="XCC133" s="1"/>
      <c r="XCD133" s="1"/>
      <c r="XCE133" s="1"/>
      <c r="XCF133" s="1"/>
      <c r="XCG133" s="1"/>
      <c r="XCH133" s="1"/>
      <c r="XCI133" s="1"/>
      <c r="XCJ133" s="1"/>
      <c r="XCK133" s="1"/>
      <c r="XCL133" s="1"/>
      <c r="XCM133" s="1"/>
      <c r="XCN133" s="1"/>
      <c r="XCO133" s="1"/>
      <c r="XCP133" s="1"/>
      <c r="XCQ133" s="1"/>
      <c r="XCR133" s="1"/>
      <c r="XCS133" s="1"/>
      <c r="XCT133" s="1"/>
      <c r="XCU133" s="1"/>
      <c r="XCV133" s="1"/>
      <c r="XCW133" s="1"/>
      <c r="XCX133" s="1"/>
      <c r="XCY133" s="1"/>
      <c r="XCZ133" s="1"/>
      <c r="XDA133" s="1"/>
      <c r="XDB133" s="1"/>
      <c r="XDC133" s="1"/>
      <c r="XDD133" s="1"/>
      <c r="XDE133" s="1"/>
      <c r="XDF133" s="1"/>
      <c r="XDG133" s="1"/>
      <c r="XDH133" s="1"/>
      <c r="XDI133" s="1"/>
      <c r="XDJ133" s="1"/>
      <c r="XDK133" s="1"/>
      <c r="XDL133" s="1"/>
      <c r="XDM133" s="1"/>
      <c r="XDN133" s="1"/>
      <c r="XDO133" s="1"/>
      <c r="XDP133" s="1"/>
      <c r="XDQ133" s="1"/>
      <c r="XDR133" s="1"/>
      <c r="XDS133" s="1"/>
      <c r="XDT133" s="1"/>
      <c r="XDU133" s="1"/>
      <c r="XDV133" s="1"/>
      <c r="XDW133" s="1"/>
      <c r="XDX133" s="1"/>
      <c r="XDY133" s="1"/>
      <c r="XDZ133" s="1"/>
      <c r="XEA133" s="1"/>
      <c r="XEB133" s="1"/>
      <c r="XEC133" s="1"/>
      <c r="XED133" s="1"/>
      <c r="XEE133" s="1"/>
      <c r="XEF133" s="1"/>
      <c r="XEG133" s="1"/>
      <c r="XEH133" s="1"/>
      <c r="XEI133" s="1"/>
      <c r="XEJ133" s="1"/>
      <c r="XEK133" s="1"/>
      <c r="XEL133" s="1"/>
      <c r="XEM133" s="1"/>
      <c r="XEN133" s="1"/>
      <c r="XEO133" s="1"/>
      <c r="XEP133" s="1"/>
      <c r="XEQ133" s="1"/>
      <c r="XER133" s="1"/>
      <c r="XES133" s="1"/>
      <c r="XET133" s="1"/>
      <c r="XEU133" s="1"/>
      <c r="XEV133" s="1"/>
      <c r="XEW133" s="1"/>
      <c r="XEX133" s="1"/>
      <c r="XEY133" s="1"/>
      <c r="XEZ133" s="1"/>
      <c r="XFA133" s="1"/>
      <c r="XFB133" s="1"/>
      <c r="XFC133" s="1"/>
    </row>
    <row r="134" spans="1:150 16226:16383" s="3" customFormat="1" ht="20.25" x14ac:dyDescent="0.25">
      <c r="A134" s="154" t="s">
        <v>344</v>
      </c>
      <c r="B134" s="155"/>
      <c r="C134" s="155"/>
      <c r="D134" s="155"/>
      <c r="E134" s="155"/>
      <c r="F134" s="155"/>
      <c r="G134" s="155"/>
      <c r="H134" s="156"/>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WZB134" s="1"/>
      <c r="WZC134" s="1"/>
      <c r="WZD134" s="1"/>
      <c r="WZE134" s="1"/>
      <c r="WZF134" s="1"/>
      <c r="WZG134" s="1"/>
      <c r="WZH134" s="1"/>
      <c r="WZI134" s="1"/>
      <c r="WZJ134" s="1"/>
      <c r="WZK134" s="1"/>
      <c r="WZL134" s="1"/>
      <c r="WZM134" s="1"/>
      <c r="WZN134" s="1"/>
      <c r="WZO134" s="1"/>
      <c r="WZP134" s="1"/>
      <c r="WZQ134" s="1"/>
      <c r="WZR134" s="1"/>
      <c r="WZS134" s="1"/>
      <c r="WZT134" s="1"/>
      <c r="WZU134" s="1"/>
      <c r="WZV134" s="1"/>
      <c r="WZW134" s="1"/>
      <c r="WZX134" s="1"/>
      <c r="WZY134" s="1"/>
      <c r="WZZ134" s="1"/>
      <c r="XAA134" s="1"/>
      <c r="XAB134" s="1"/>
      <c r="XAC134" s="1"/>
      <c r="XAD134" s="1"/>
      <c r="XAE134" s="1"/>
      <c r="XAF134" s="1"/>
      <c r="XAG134" s="1"/>
      <c r="XAH134" s="1"/>
      <c r="XAI134" s="1"/>
      <c r="XAJ134" s="1"/>
      <c r="XAK134" s="1"/>
      <c r="XAL134" s="1"/>
      <c r="XAM134" s="1"/>
      <c r="XAN134" s="1"/>
      <c r="XAO134" s="1"/>
      <c r="XAP134" s="1"/>
      <c r="XAQ134" s="1"/>
      <c r="XAR134" s="1"/>
      <c r="XAS134" s="1"/>
      <c r="XAT134" s="1"/>
      <c r="XAU134" s="1"/>
      <c r="XAV134" s="1"/>
      <c r="XAW134" s="1"/>
      <c r="XAX134" s="1"/>
      <c r="XAY134" s="1"/>
      <c r="XAZ134" s="1"/>
      <c r="XBA134" s="1"/>
      <c r="XBB134" s="1"/>
      <c r="XBC134" s="1"/>
      <c r="XBD134" s="1"/>
      <c r="XBE134" s="1"/>
      <c r="XBF134" s="1"/>
      <c r="XBG134" s="1"/>
      <c r="XBH134" s="1"/>
      <c r="XBI134" s="1"/>
      <c r="XBJ134" s="1"/>
      <c r="XBK134" s="1"/>
      <c r="XBL134" s="1"/>
      <c r="XBM134" s="1"/>
      <c r="XBN134" s="1"/>
      <c r="XBO134" s="1"/>
      <c r="XBP134" s="1"/>
      <c r="XBQ134" s="1"/>
      <c r="XBR134" s="1"/>
      <c r="XBS134" s="1"/>
      <c r="XBT134" s="1"/>
      <c r="XBU134" s="1"/>
      <c r="XBV134" s="1"/>
      <c r="XBW134" s="1"/>
      <c r="XBX134" s="1"/>
      <c r="XBY134" s="1"/>
      <c r="XBZ134" s="1"/>
      <c r="XCA134" s="1"/>
      <c r="XCB134" s="1"/>
      <c r="XCC134" s="1"/>
      <c r="XCD134" s="1"/>
      <c r="XCE134" s="1"/>
      <c r="XCF134" s="1"/>
      <c r="XCG134" s="1"/>
      <c r="XCH134" s="1"/>
      <c r="XCI134" s="1"/>
      <c r="XCJ134" s="1"/>
      <c r="XCK134" s="1"/>
      <c r="XCL134" s="1"/>
      <c r="XCM134" s="1"/>
      <c r="XCN134" s="1"/>
      <c r="XCO134" s="1"/>
      <c r="XCP134" s="1"/>
      <c r="XCQ134" s="1"/>
      <c r="XCR134" s="1"/>
      <c r="XCS134" s="1"/>
      <c r="XCT134" s="1"/>
      <c r="XCU134" s="1"/>
      <c r="XCV134" s="1"/>
      <c r="XCW134" s="1"/>
      <c r="XCX134" s="1"/>
      <c r="XCY134" s="1"/>
      <c r="XCZ134" s="1"/>
      <c r="XDA134" s="1"/>
      <c r="XDB134" s="1"/>
      <c r="XDC134" s="1"/>
      <c r="XDD134" s="1"/>
      <c r="XDE134" s="1"/>
      <c r="XDF134" s="1"/>
      <c r="XDG134" s="1"/>
      <c r="XDH134" s="1"/>
      <c r="XDI134" s="1"/>
      <c r="XDJ134" s="1"/>
      <c r="XDK134" s="1"/>
      <c r="XDL134" s="1"/>
      <c r="XDM134" s="1"/>
      <c r="XDN134" s="1"/>
      <c r="XDO134" s="1"/>
      <c r="XDP134" s="1"/>
      <c r="XDQ134" s="1"/>
      <c r="XDR134" s="1"/>
      <c r="XDS134" s="1"/>
      <c r="XDT134" s="1"/>
      <c r="XDU134" s="1"/>
      <c r="XDV134" s="1"/>
      <c r="XDW134" s="1"/>
      <c r="XDX134" s="1"/>
      <c r="XDY134" s="1"/>
      <c r="XDZ134" s="1"/>
      <c r="XEA134" s="1"/>
      <c r="XEB134" s="1"/>
      <c r="XEC134" s="1"/>
      <c r="XED134" s="1"/>
      <c r="XEE134" s="1"/>
      <c r="XEF134" s="1"/>
      <c r="XEG134" s="1"/>
      <c r="XEH134" s="1"/>
      <c r="XEI134" s="1"/>
      <c r="XEJ134" s="1"/>
      <c r="XEK134" s="1"/>
      <c r="XEL134" s="1"/>
      <c r="XEM134" s="1"/>
      <c r="XEN134" s="1"/>
      <c r="XEO134" s="1"/>
      <c r="XEP134" s="1"/>
      <c r="XEQ134" s="1"/>
      <c r="XER134" s="1"/>
      <c r="XES134" s="1"/>
      <c r="XET134" s="1"/>
      <c r="XEU134" s="1"/>
      <c r="XEV134" s="1"/>
      <c r="XEW134" s="1"/>
      <c r="XEX134" s="1"/>
      <c r="XEY134" s="1"/>
      <c r="XEZ134" s="1"/>
      <c r="XFA134" s="1"/>
      <c r="XFB134" s="1"/>
      <c r="XFC134" s="1"/>
    </row>
    <row r="135" spans="1:150 16226:16383" s="3" customFormat="1" ht="20.25" x14ac:dyDescent="0.25">
      <c r="A135" s="116">
        <v>1</v>
      </c>
      <c r="B135" s="116"/>
      <c r="C135" s="76" t="s">
        <v>97</v>
      </c>
      <c r="D135" s="76" t="s">
        <v>346</v>
      </c>
      <c r="E135" s="76">
        <f>(1.2*1.2+2.88*4.32+2.1*2.75+2.75*3.2+1.65*1.5+1.2*1.2+1.2*0.9+1.6*0.9)*(10.764)</f>
        <v>375.57318239999995</v>
      </c>
      <c r="F135" s="76">
        <f>(1.98+2.1)*(10.764)</f>
        <v>43.917119999999997</v>
      </c>
      <c r="G135" s="76">
        <v>0</v>
      </c>
      <c r="H135" s="76">
        <f>E135+F135+(IF(G135&lt;101,G135,IF(G135&lt;201,G135/2,IF(G135&lt;=301,G135/3,G135/4))))</f>
        <v>419.49030239999996</v>
      </c>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WZB135" s="1"/>
      <c r="WZC135" s="1"/>
      <c r="WZD135" s="1"/>
      <c r="WZE135" s="1"/>
      <c r="WZF135" s="1"/>
      <c r="WZG135" s="1"/>
      <c r="WZH135" s="1"/>
      <c r="WZI135" s="1"/>
      <c r="WZJ135" s="1"/>
      <c r="WZK135" s="1"/>
      <c r="WZL135" s="1"/>
      <c r="WZM135" s="1"/>
      <c r="WZN135" s="1"/>
      <c r="WZO135" s="1"/>
      <c r="WZP135" s="1"/>
      <c r="WZQ135" s="1"/>
      <c r="WZR135" s="1"/>
      <c r="WZS135" s="1"/>
      <c r="WZT135" s="1"/>
      <c r="WZU135" s="1"/>
      <c r="WZV135" s="1"/>
      <c r="WZW135" s="1"/>
      <c r="WZX135" s="1"/>
      <c r="WZY135" s="1"/>
      <c r="WZZ135" s="1"/>
      <c r="XAA135" s="1"/>
      <c r="XAB135" s="1"/>
      <c r="XAC135" s="1"/>
      <c r="XAD135" s="1"/>
      <c r="XAE135" s="1"/>
      <c r="XAF135" s="1"/>
      <c r="XAG135" s="1"/>
      <c r="XAH135" s="1"/>
      <c r="XAI135" s="1"/>
      <c r="XAJ135" s="1"/>
      <c r="XAK135" s="1"/>
      <c r="XAL135" s="1"/>
      <c r="XAM135" s="1"/>
      <c r="XAN135" s="1"/>
      <c r="XAO135" s="1"/>
      <c r="XAP135" s="1"/>
      <c r="XAQ135" s="1"/>
      <c r="XAR135" s="1"/>
      <c r="XAS135" s="1"/>
      <c r="XAT135" s="1"/>
      <c r="XAU135" s="1"/>
      <c r="XAV135" s="1"/>
      <c r="XAW135" s="1"/>
      <c r="XAX135" s="1"/>
      <c r="XAY135" s="1"/>
      <c r="XAZ135" s="1"/>
      <c r="XBA135" s="1"/>
      <c r="XBB135" s="1"/>
      <c r="XBC135" s="1"/>
      <c r="XBD135" s="1"/>
      <c r="XBE135" s="1"/>
      <c r="XBF135" s="1"/>
      <c r="XBG135" s="1"/>
      <c r="XBH135" s="1"/>
      <c r="XBI135" s="1"/>
      <c r="XBJ135" s="1"/>
      <c r="XBK135" s="1"/>
      <c r="XBL135" s="1"/>
      <c r="XBM135" s="1"/>
      <c r="XBN135" s="1"/>
      <c r="XBO135" s="1"/>
      <c r="XBP135" s="1"/>
      <c r="XBQ135" s="1"/>
      <c r="XBR135" s="1"/>
      <c r="XBS135" s="1"/>
      <c r="XBT135" s="1"/>
      <c r="XBU135" s="1"/>
      <c r="XBV135" s="1"/>
      <c r="XBW135" s="1"/>
      <c r="XBX135" s="1"/>
      <c r="XBY135" s="1"/>
      <c r="XBZ135" s="1"/>
      <c r="XCA135" s="1"/>
      <c r="XCB135" s="1"/>
      <c r="XCC135" s="1"/>
      <c r="XCD135" s="1"/>
      <c r="XCE135" s="1"/>
      <c r="XCF135" s="1"/>
      <c r="XCG135" s="1"/>
      <c r="XCH135" s="1"/>
      <c r="XCI135" s="1"/>
      <c r="XCJ135" s="1"/>
      <c r="XCK135" s="1"/>
      <c r="XCL135" s="1"/>
      <c r="XCM135" s="1"/>
      <c r="XCN135" s="1"/>
      <c r="XCO135" s="1"/>
      <c r="XCP135" s="1"/>
      <c r="XCQ135" s="1"/>
      <c r="XCR135" s="1"/>
      <c r="XCS135" s="1"/>
      <c r="XCT135" s="1"/>
      <c r="XCU135" s="1"/>
      <c r="XCV135" s="1"/>
      <c r="XCW135" s="1"/>
      <c r="XCX135" s="1"/>
      <c r="XCY135" s="1"/>
      <c r="XCZ135" s="1"/>
      <c r="XDA135" s="1"/>
      <c r="XDB135" s="1"/>
      <c r="XDC135" s="1"/>
      <c r="XDD135" s="1"/>
      <c r="XDE135" s="1"/>
      <c r="XDF135" s="1"/>
      <c r="XDG135" s="1"/>
      <c r="XDH135" s="1"/>
      <c r="XDI135" s="1"/>
      <c r="XDJ135" s="1"/>
      <c r="XDK135" s="1"/>
      <c r="XDL135" s="1"/>
      <c r="XDM135" s="1"/>
      <c r="XDN135" s="1"/>
      <c r="XDO135" s="1"/>
      <c r="XDP135" s="1"/>
      <c r="XDQ135" s="1"/>
      <c r="XDR135" s="1"/>
      <c r="XDS135" s="1"/>
      <c r="XDT135" s="1"/>
      <c r="XDU135" s="1"/>
      <c r="XDV135" s="1"/>
      <c r="XDW135" s="1"/>
      <c r="XDX135" s="1"/>
      <c r="XDY135" s="1"/>
      <c r="XDZ135" s="1"/>
      <c r="XEA135" s="1"/>
      <c r="XEB135" s="1"/>
      <c r="XEC135" s="1"/>
      <c r="XED135" s="1"/>
      <c r="XEE135" s="1"/>
      <c r="XEF135" s="1"/>
      <c r="XEG135" s="1"/>
      <c r="XEH135" s="1"/>
      <c r="XEI135" s="1"/>
      <c r="XEJ135" s="1"/>
      <c r="XEK135" s="1"/>
      <c r="XEL135" s="1"/>
      <c r="XEM135" s="1"/>
      <c r="XEN135" s="1"/>
      <c r="XEO135" s="1"/>
      <c r="XEP135" s="1"/>
      <c r="XEQ135" s="1"/>
      <c r="XER135" s="1"/>
      <c r="XES135" s="1"/>
      <c r="XET135" s="1"/>
      <c r="XEU135" s="1"/>
      <c r="XEV135" s="1"/>
      <c r="XEW135" s="1"/>
      <c r="XEX135" s="1"/>
      <c r="XEY135" s="1"/>
      <c r="XEZ135" s="1"/>
      <c r="XFA135" s="1"/>
      <c r="XFB135" s="1"/>
      <c r="XFC135" s="1"/>
    </row>
    <row r="136" spans="1:150 16226:16383" s="3" customFormat="1" ht="20.25" x14ac:dyDescent="0.25">
      <c r="A136" s="157">
        <f>A135+1</f>
        <v>2</v>
      </c>
      <c r="B136" s="158"/>
      <c r="C136" s="76" t="s">
        <v>97</v>
      </c>
      <c r="D136" s="76" t="s">
        <v>346</v>
      </c>
      <c r="E136" s="76">
        <f>(4.32*3+2.75*2.1+3.2*2.75+1.2*1.8+1.2*1.2+1.2*0.9+2.5*0.9)*(10.764)</f>
        <v>370.98126000000002</v>
      </c>
      <c r="F136" s="76">
        <f>(3+2.1)*(10.764)</f>
        <v>54.896399999999993</v>
      </c>
      <c r="G136" s="76">
        <v>0</v>
      </c>
      <c r="H136" s="76">
        <f t="shared" ref="H136:H142" si="0">E136+F136+(IF(G136&lt;101,G136,IF(G136&lt;201,G136/2,IF(G136&lt;=301,G136/3,G136/4))))</f>
        <v>425.87765999999999</v>
      </c>
      <c r="I136" s="1"/>
      <c r="J136" s="76">
        <f>10.764</f>
        <v>10.763999999999999</v>
      </c>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WZB136" s="1"/>
      <c r="WZC136" s="1"/>
      <c r="WZD136" s="1"/>
      <c r="WZE136" s="1"/>
      <c r="WZF136" s="1"/>
      <c r="WZG136" s="1"/>
      <c r="WZH136" s="1"/>
      <c r="WZI136" s="1"/>
      <c r="WZJ136" s="1"/>
      <c r="WZK136" s="1"/>
      <c r="WZL136" s="1"/>
      <c r="WZM136" s="1"/>
      <c r="WZN136" s="1"/>
      <c r="WZO136" s="1"/>
      <c r="WZP136" s="1"/>
      <c r="WZQ136" s="1"/>
      <c r="WZR136" s="1"/>
      <c r="WZS136" s="1"/>
      <c r="WZT136" s="1"/>
      <c r="WZU136" s="1"/>
      <c r="WZV136" s="1"/>
      <c r="WZW136" s="1"/>
      <c r="WZX136" s="1"/>
      <c r="WZY136" s="1"/>
      <c r="WZZ136" s="1"/>
      <c r="XAA136" s="1"/>
      <c r="XAB136" s="1"/>
      <c r="XAC136" s="1"/>
      <c r="XAD136" s="1"/>
      <c r="XAE136" s="1"/>
      <c r="XAF136" s="1"/>
      <c r="XAG136" s="1"/>
      <c r="XAH136" s="1"/>
      <c r="XAI136" s="1"/>
      <c r="XAJ136" s="1"/>
      <c r="XAK136" s="1"/>
      <c r="XAL136" s="1"/>
      <c r="XAM136" s="1"/>
      <c r="XAN136" s="1"/>
      <c r="XAO136" s="1"/>
      <c r="XAP136" s="1"/>
      <c r="XAQ136" s="1"/>
      <c r="XAR136" s="1"/>
      <c r="XAS136" s="1"/>
      <c r="XAT136" s="1"/>
      <c r="XAU136" s="1"/>
      <c r="XAV136" s="1"/>
      <c r="XAW136" s="1"/>
      <c r="XAX136" s="1"/>
      <c r="XAY136" s="1"/>
      <c r="XAZ136" s="1"/>
      <c r="XBA136" s="1"/>
      <c r="XBB136" s="1"/>
      <c r="XBC136" s="1"/>
      <c r="XBD136" s="1"/>
      <c r="XBE136" s="1"/>
      <c r="XBF136" s="1"/>
      <c r="XBG136" s="1"/>
      <c r="XBH136" s="1"/>
      <c r="XBI136" s="1"/>
      <c r="XBJ136" s="1"/>
      <c r="XBK136" s="1"/>
      <c r="XBL136" s="1"/>
      <c r="XBM136" s="1"/>
      <c r="XBN136" s="1"/>
      <c r="XBO136" s="1"/>
      <c r="XBP136" s="1"/>
      <c r="XBQ136" s="1"/>
      <c r="XBR136" s="1"/>
      <c r="XBS136" s="1"/>
      <c r="XBT136" s="1"/>
      <c r="XBU136" s="1"/>
      <c r="XBV136" s="1"/>
      <c r="XBW136" s="1"/>
      <c r="XBX136" s="1"/>
      <c r="XBY136" s="1"/>
      <c r="XBZ136" s="1"/>
      <c r="XCA136" s="1"/>
      <c r="XCB136" s="1"/>
      <c r="XCC136" s="1"/>
      <c r="XCD136" s="1"/>
      <c r="XCE136" s="1"/>
      <c r="XCF136" s="1"/>
      <c r="XCG136" s="1"/>
      <c r="XCH136" s="1"/>
      <c r="XCI136" s="1"/>
      <c r="XCJ136" s="1"/>
      <c r="XCK136" s="1"/>
      <c r="XCL136" s="1"/>
      <c r="XCM136" s="1"/>
      <c r="XCN136" s="1"/>
      <c r="XCO136" s="1"/>
      <c r="XCP136" s="1"/>
      <c r="XCQ136" s="1"/>
      <c r="XCR136" s="1"/>
      <c r="XCS136" s="1"/>
      <c r="XCT136" s="1"/>
      <c r="XCU136" s="1"/>
      <c r="XCV136" s="1"/>
      <c r="XCW136" s="1"/>
      <c r="XCX136" s="1"/>
      <c r="XCY136" s="1"/>
      <c r="XCZ136" s="1"/>
      <c r="XDA136" s="1"/>
      <c r="XDB136" s="1"/>
      <c r="XDC136" s="1"/>
      <c r="XDD136" s="1"/>
      <c r="XDE136" s="1"/>
      <c r="XDF136" s="1"/>
      <c r="XDG136" s="1"/>
      <c r="XDH136" s="1"/>
      <c r="XDI136" s="1"/>
      <c r="XDJ136" s="1"/>
      <c r="XDK136" s="1"/>
      <c r="XDL136" s="1"/>
      <c r="XDM136" s="1"/>
      <c r="XDN136" s="1"/>
      <c r="XDO136" s="1"/>
      <c r="XDP136" s="1"/>
      <c r="XDQ136" s="1"/>
      <c r="XDR136" s="1"/>
      <c r="XDS136" s="1"/>
      <c r="XDT136" s="1"/>
      <c r="XDU136" s="1"/>
      <c r="XDV136" s="1"/>
      <c r="XDW136" s="1"/>
      <c r="XDX136" s="1"/>
      <c r="XDY136" s="1"/>
      <c r="XDZ136" s="1"/>
      <c r="XEA136" s="1"/>
      <c r="XEB136" s="1"/>
      <c r="XEC136" s="1"/>
      <c r="XED136" s="1"/>
      <c r="XEE136" s="1"/>
      <c r="XEF136" s="1"/>
      <c r="XEG136" s="1"/>
      <c r="XEH136" s="1"/>
      <c r="XEI136" s="1"/>
      <c r="XEJ136" s="1"/>
      <c r="XEK136" s="1"/>
      <c r="XEL136" s="1"/>
      <c r="XEM136" s="1"/>
      <c r="XEN136" s="1"/>
      <c r="XEO136" s="1"/>
      <c r="XEP136" s="1"/>
      <c r="XEQ136" s="1"/>
      <c r="XER136" s="1"/>
      <c r="XES136" s="1"/>
      <c r="XET136" s="1"/>
      <c r="XEU136" s="1"/>
      <c r="XEV136" s="1"/>
      <c r="XEW136" s="1"/>
      <c r="XEX136" s="1"/>
      <c r="XEY136" s="1"/>
      <c r="XEZ136" s="1"/>
      <c r="XFA136" s="1"/>
      <c r="XFB136" s="1"/>
      <c r="XFC136" s="1"/>
    </row>
    <row r="137" spans="1:150 16226:16383" s="3" customFormat="1" ht="20.25" x14ac:dyDescent="0.25">
      <c r="A137" s="157">
        <f t="shared" ref="A137:A143" si="1">A136+1</f>
        <v>3</v>
      </c>
      <c r="B137" s="158"/>
      <c r="C137" s="76" t="s">
        <v>97</v>
      </c>
      <c r="D137" s="76" t="s">
        <v>347</v>
      </c>
      <c r="E137" s="76">
        <f>(4.32*3+1.95*1.95+2.75*2.1+3.2*2.75+2.85*3.2+(1.2*2.1)*2+1.2*1+1.5*0.9)*(10.764)</f>
        <v>517.18329000000006</v>
      </c>
      <c r="F137" s="76">
        <f>(3+2.1+2.85)*(10.764)</f>
        <v>85.573799999999991</v>
      </c>
      <c r="G137" s="76">
        <v>0</v>
      </c>
      <c r="H137" s="76">
        <f t="shared" si="0"/>
        <v>602.75709000000006</v>
      </c>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WZB137" s="1"/>
      <c r="WZC137" s="1"/>
      <c r="WZD137" s="1"/>
      <c r="WZE137" s="1"/>
      <c r="WZF137" s="1"/>
      <c r="WZG137" s="1"/>
      <c r="WZH137" s="1"/>
      <c r="WZI137" s="1"/>
      <c r="WZJ137" s="1"/>
      <c r="WZK137" s="1"/>
      <c r="WZL137" s="1"/>
      <c r="WZM137" s="1"/>
      <c r="WZN137" s="1"/>
      <c r="WZO137" s="1"/>
      <c r="WZP137" s="1"/>
      <c r="WZQ137" s="1"/>
      <c r="WZR137" s="1"/>
      <c r="WZS137" s="1"/>
      <c r="WZT137" s="1"/>
      <c r="WZU137" s="1"/>
      <c r="WZV137" s="1"/>
      <c r="WZW137" s="1"/>
      <c r="WZX137" s="1"/>
      <c r="WZY137" s="1"/>
      <c r="WZZ137" s="1"/>
      <c r="XAA137" s="1"/>
      <c r="XAB137" s="1"/>
      <c r="XAC137" s="1"/>
      <c r="XAD137" s="1"/>
      <c r="XAE137" s="1"/>
      <c r="XAF137" s="1"/>
      <c r="XAG137" s="1"/>
      <c r="XAH137" s="1"/>
      <c r="XAI137" s="1"/>
      <c r="XAJ137" s="1"/>
      <c r="XAK137" s="1"/>
      <c r="XAL137" s="1"/>
      <c r="XAM137" s="1"/>
      <c r="XAN137" s="1"/>
      <c r="XAO137" s="1"/>
      <c r="XAP137" s="1"/>
      <c r="XAQ137" s="1"/>
      <c r="XAR137" s="1"/>
      <c r="XAS137" s="1"/>
      <c r="XAT137" s="1"/>
      <c r="XAU137" s="1"/>
      <c r="XAV137" s="1"/>
      <c r="XAW137" s="1"/>
      <c r="XAX137" s="1"/>
      <c r="XAY137" s="1"/>
      <c r="XAZ137" s="1"/>
      <c r="XBA137" s="1"/>
      <c r="XBB137" s="1"/>
      <c r="XBC137" s="1"/>
      <c r="XBD137" s="1"/>
      <c r="XBE137" s="1"/>
      <c r="XBF137" s="1"/>
      <c r="XBG137" s="1"/>
      <c r="XBH137" s="1"/>
      <c r="XBI137" s="1"/>
      <c r="XBJ137" s="1"/>
      <c r="XBK137" s="1"/>
      <c r="XBL137" s="1"/>
      <c r="XBM137" s="1"/>
      <c r="XBN137" s="1"/>
      <c r="XBO137" s="1"/>
      <c r="XBP137" s="1"/>
      <c r="XBQ137" s="1"/>
      <c r="XBR137" s="1"/>
      <c r="XBS137" s="1"/>
      <c r="XBT137" s="1"/>
      <c r="XBU137" s="1"/>
      <c r="XBV137" s="1"/>
      <c r="XBW137" s="1"/>
      <c r="XBX137" s="1"/>
      <c r="XBY137" s="1"/>
      <c r="XBZ137" s="1"/>
      <c r="XCA137" s="1"/>
      <c r="XCB137" s="1"/>
      <c r="XCC137" s="1"/>
      <c r="XCD137" s="1"/>
      <c r="XCE137" s="1"/>
      <c r="XCF137" s="1"/>
      <c r="XCG137" s="1"/>
      <c r="XCH137" s="1"/>
      <c r="XCI137" s="1"/>
      <c r="XCJ137" s="1"/>
      <c r="XCK137" s="1"/>
      <c r="XCL137" s="1"/>
      <c r="XCM137" s="1"/>
      <c r="XCN137" s="1"/>
      <c r="XCO137" s="1"/>
      <c r="XCP137" s="1"/>
      <c r="XCQ137" s="1"/>
      <c r="XCR137" s="1"/>
      <c r="XCS137" s="1"/>
      <c r="XCT137" s="1"/>
      <c r="XCU137" s="1"/>
      <c r="XCV137" s="1"/>
      <c r="XCW137" s="1"/>
      <c r="XCX137" s="1"/>
      <c r="XCY137" s="1"/>
      <c r="XCZ137" s="1"/>
      <c r="XDA137" s="1"/>
      <c r="XDB137" s="1"/>
      <c r="XDC137" s="1"/>
      <c r="XDD137" s="1"/>
      <c r="XDE137" s="1"/>
      <c r="XDF137" s="1"/>
      <c r="XDG137" s="1"/>
      <c r="XDH137" s="1"/>
      <c r="XDI137" s="1"/>
      <c r="XDJ137" s="1"/>
      <c r="XDK137" s="1"/>
      <c r="XDL137" s="1"/>
      <c r="XDM137" s="1"/>
      <c r="XDN137" s="1"/>
      <c r="XDO137" s="1"/>
      <c r="XDP137" s="1"/>
      <c r="XDQ137" s="1"/>
      <c r="XDR137" s="1"/>
      <c r="XDS137" s="1"/>
      <c r="XDT137" s="1"/>
      <c r="XDU137" s="1"/>
      <c r="XDV137" s="1"/>
      <c r="XDW137" s="1"/>
      <c r="XDX137" s="1"/>
      <c r="XDY137" s="1"/>
      <c r="XDZ137" s="1"/>
      <c r="XEA137" s="1"/>
      <c r="XEB137" s="1"/>
      <c r="XEC137" s="1"/>
      <c r="XED137" s="1"/>
      <c r="XEE137" s="1"/>
      <c r="XEF137" s="1"/>
      <c r="XEG137" s="1"/>
      <c r="XEH137" s="1"/>
      <c r="XEI137" s="1"/>
      <c r="XEJ137" s="1"/>
      <c r="XEK137" s="1"/>
      <c r="XEL137" s="1"/>
      <c r="XEM137" s="1"/>
      <c r="XEN137" s="1"/>
      <c r="XEO137" s="1"/>
      <c r="XEP137" s="1"/>
      <c r="XEQ137" s="1"/>
      <c r="XER137" s="1"/>
      <c r="XES137" s="1"/>
      <c r="XET137" s="1"/>
      <c r="XEU137" s="1"/>
      <c r="XEV137" s="1"/>
      <c r="XEW137" s="1"/>
      <c r="XEX137" s="1"/>
      <c r="XEY137" s="1"/>
      <c r="XEZ137" s="1"/>
      <c r="XFA137" s="1"/>
      <c r="XFB137" s="1"/>
      <c r="XFC137" s="1"/>
    </row>
    <row r="138" spans="1:150 16226:16383" s="3" customFormat="1" ht="20.25" customHeight="1" x14ac:dyDescent="0.25">
      <c r="A138" s="157">
        <f t="shared" si="1"/>
        <v>4</v>
      </c>
      <c r="B138" s="158"/>
      <c r="C138" s="76" t="s">
        <v>97</v>
      </c>
      <c r="D138" s="76" t="s">
        <v>346</v>
      </c>
      <c r="E138" s="76">
        <f>(4.32*3+2.75*2.1+3.2*2.78+1.2*1.8+1.2*1.32+1.2*1.4+1.5*0.9)*(10.764)</f>
        <v>370.33542</v>
      </c>
      <c r="F138" s="76">
        <f>(2.1+2.1)*(10.764)</f>
        <v>45.208799999999997</v>
      </c>
      <c r="G138" s="76">
        <v>0</v>
      </c>
      <c r="H138" s="76">
        <f t="shared" si="0"/>
        <v>415.54422</v>
      </c>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WZB138" s="1"/>
      <c r="WZC138" s="1"/>
      <c r="WZD138" s="1"/>
      <c r="WZE138" s="1"/>
      <c r="WZF138" s="1"/>
      <c r="WZG138" s="1"/>
      <c r="WZH138" s="1"/>
      <c r="WZI138" s="1"/>
      <c r="WZJ138" s="1"/>
      <c r="WZK138" s="1"/>
      <c r="WZL138" s="1"/>
      <c r="WZM138" s="1"/>
      <c r="WZN138" s="1"/>
      <c r="WZO138" s="1"/>
      <c r="WZP138" s="1"/>
      <c r="WZQ138" s="1"/>
      <c r="WZR138" s="1"/>
      <c r="WZS138" s="1"/>
      <c r="WZT138" s="1"/>
      <c r="WZU138" s="1"/>
      <c r="WZV138" s="1"/>
      <c r="WZW138" s="1"/>
      <c r="WZX138" s="1"/>
      <c r="WZY138" s="1"/>
      <c r="WZZ138" s="1"/>
      <c r="XAA138" s="1"/>
      <c r="XAB138" s="1"/>
      <c r="XAC138" s="1"/>
      <c r="XAD138" s="1"/>
      <c r="XAE138" s="1"/>
      <c r="XAF138" s="1"/>
      <c r="XAG138" s="1"/>
      <c r="XAH138" s="1"/>
      <c r="XAI138" s="1"/>
      <c r="XAJ138" s="1"/>
      <c r="XAK138" s="1"/>
      <c r="XAL138" s="1"/>
      <c r="XAM138" s="1"/>
      <c r="XAN138" s="1"/>
      <c r="XAO138" s="1"/>
      <c r="XAP138" s="1"/>
      <c r="XAQ138" s="1"/>
      <c r="XAR138" s="1"/>
      <c r="XAS138" s="1"/>
      <c r="XAT138" s="1"/>
      <c r="XAU138" s="1"/>
      <c r="XAV138" s="1"/>
      <c r="XAW138" s="1"/>
      <c r="XAX138" s="1"/>
      <c r="XAY138" s="1"/>
      <c r="XAZ138" s="1"/>
      <c r="XBA138" s="1"/>
      <c r="XBB138" s="1"/>
      <c r="XBC138" s="1"/>
      <c r="XBD138" s="1"/>
      <c r="XBE138" s="1"/>
      <c r="XBF138" s="1"/>
      <c r="XBG138" s="1"/>
      <c r="XBH138" s="1"/>
      <c r="XBI138" s="1"/>
      <c r="XBJ138" s="1"/>
      <c r="XBK138" s="1"/>
      <c r="XBL138" s="1"/>
      <c r="XBM138" s="1"/>
      <c r="XBN138" s="1"/>
      <c r="XBO138" s="1"/>
      <c r="XBP138" s="1"/>
      <c r="XBQ138" s="1"/>
      <c r="XBR138" s="1"/>
      <c r="XBS138" s="1"/>
      <c r="XBT138" s="1"/>
      <c r="XBU138" s="1"/>
      <c r="XBV138" s="1"/>
      <c r="XBW138" s="1"/>
      <c r="XBX138" s="1"/>
      <c r="XBY138" s="1"/>
      <c r="XBZ138" s="1"/>
      <c r="XCA138" s="1"/>
      <c r="XCB138" s="1"/>
      <c r="XCC138" s="1"/>
      <c r="XCD138" s="1"/>
      <c r="XCE138" s="1"/>
      <c r="XCF138" s="1"/>
      <c r="XCG138" s="1"/>
      <c r="XCH138" s="1"/>
      <c r="XCI138" s="1"/>
      <c r="XCJ138" s="1"/>
      <c r="XCK138" s="1"/>
      <c r="XCL138" s="1"/>
      <c r="XCM138" s="1"/>
      <c r="XCN138" s="1"/>
      <c r="XCO138" s="1"/>
      <c r="XCP138" s="1"/>
      <c r="XCQ138" s="1"/>
      <c r="XCR138" s="1"/>
      <c r="XCS138" s="1"/>
      <c r="XCT138" s="1"/>
      <c r="XCU138" s="1"/>
      <c r="XCV138" s="1"/>
      <c r="XCW138" s="1"/>
      <c r="XCX138" s="1"/>
      <c r="XCY138" s="1"/>
      <c r="XCZ138" s="1"/>
      <c r="XDA138" s="1"/>
      <c r="XDB138" s="1"/>
      <c r="XDC138" s="1"/>
      <c r="XDD138" s="1"/>
      <c r="XDE138" s="1"/>
      <c r="XDF138" s="1"/>
      <c r="XDG138" s="1"/>
      <c r="XDH138" s="1"/>
      <c r="XDI138" s="1"/>
      <c r="XDJ138" s="1"/>
      <c r="XDK138" s="1"/>
      <c r="XDL138" s="1"/>
      <c r="XDM138" s="1"/>
      <c r="XDN138" s="1"/>
      <c r="XDO138" s="1"/>
      <c r="XDP138" s="1"/>
      <c r="XDQ138" s="1"/>
      <c r="XDR138" s="1"/>
      <c r="XDS138" s="1"/>
      <c r="XDT138" s="1"/>
      <c r="XDU138" s="1"/>
      <c r="XDV138" s="1"/>
      <c r="XDW138" s="1"/>
      <c r="XDX138" s="1"/>
      <c r="XDY138" s="1"/>
      <c r="XDZ138" s="1"/>
      <c r="XEA138" s="1"/>
      <c r="XEB138" s="1"/>
      <c r="XEC138" s="1"/>
      <c r="XED138" s="1"/>
      <c r="XEE138" s="1"/>
      <c r="XEF138" s="1"/>
      <c r="XEG138" s="1"/>
      <c r="XEH138" s="1"/>
      <c r="XEI138" s="1"/>
      <c r="XEJ138" s="1"/>
      <c r="XEK138" s="1"/>
      <c r="XEL138" s="1"/>
      <c r="XEM138" s="1"/>
      <c r="XEN138" s="1"/>
      <c r="XEO138" s="1"/>
      <c r="XEP138" s="1"/>
      <c r="XEQ138" s="1"/>
      <c r="XER138" s="1"/>
      <c r="XES138" s="1"/>
      <c r="XET138" s="1"/>
      <c r="XEU138" s="1"/>
      <c r="XEV138" s="1"/>
      <c r="XEW138" s="1"/>
      <c r="XEX138" s="1"/>
      <c r="XEY138" s="1"/>
      <c r="XEZ138" s="1"/>
      <c r="XFA138" s="1"/>
      <c r="XFB138" s="1"/>
      <c r="XFC138" s="1"/>
    </row>
    <row r="139" spans="1:150 16226:16383" s="3" customFormat="1" ht="20.25" customHeight="1" x14ac:dyDescent="0.25">
      <c r="A139" s="157">
        <f t="shared" si="1"/>
        <v>5</v>
      </c>
      <c r="B139" s="158"/>
      <c r="C139" s="76" t="s">
        <v>97</v>
      </c>
      <c r="D139" s="76" t="s">
        <v>346</v>
      </c>
      <c r="E139" s="76">
        <f>(4.32*3+2.75*2.1+3.2*2.78+1.2*1.8+1.2*1.32+1.2*1.4+1.5*0.9)*(10.764)</f>
        <v>370.33542</v>
      </c>
      <c r="F139" s="76">
        <f>(2.1+2.1)*(10.764)</f>
        <v>45.208799999999997</v>
      </c>
      <c r="G139" s="76">
        <v>0</v>
      </c>
      <c r="H139" s="76">
        <f t="shared" si="0"/>
        <v>415.54422</v>
      </c>
      <c r="I139" s="1"/>
      <c r="J139" s="1">
        <f>3570000/H139</f>
        <v>8591.143440763055</v>
      </c>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WZB139" s="1"/>
      <c r="WZC139" s="1"/>
      <c r="WZD139" s="1"/>
      <c r="WZE139" s="1"/>
      <c r="WZF139" s="1"/>
      <c r="WZG139" s="1"/>
      <c r="WZH139" s="1"/>
      <c r="WZI139" s="1"/>
      <c r="WZJ139" s="1"/>
      <c r="WZK139" s="1"/>
      <c r="WZL139" s="1"/>
      <c r="WZM139" s="1"/>
      <c r="WZN139" s="1"/>
      <c r="WZO139" s="1"/>
      <c r="WZP139" s="1"/>
      <c r="WZQ139" s="1"/>
      <c r="WZR139" s="1"/>
      <c r="WZS139" s="1"/>
      <c r="WZT139" s="1"/>
      <c r="WZU139" s="1"/>
      <c r="WZV139" s="1"/>
      <c r="WZW139" s="1"/>
      <c r="WZX139" s="1"/>
      <c r="WZY139" s="1"/>
      <c r="WZZ139" s="1"/>
      <c r="XAA139" s="1"/>
      <c r="XAB139" s="1"/>
      <c r="XAC139" s="1"/>
      <c r="XAD139" s="1"/>
      <c r="XAE139" s="1"/>
      <c r="XAF139" s="1"/>
      <c r="XAG139" s="1"/>
      <c r="XAH139" s="1"/>
      <c r="XAI139" s="1"/>
      <c r="XAJ139" s="1"/>
      <c r="XAK139" s="1"/>
      <c r="XAL139" s="1"/>
      <c r="XAM139" s="1"/>
      <c r="XAN139" s="1"/>
      <c r="XAO139" s="1"/>
      <c r="XAP139" s="1"/>
      <c r="XAQ139" s="1"/>
      <c r="XAR139" s="1"/>
      <c r="XAS139" s="1"/>
      <c r="XAT139" s="1"/>
      <c r="XAU139" s="1"/>
      <c r="XAV139" s="1"/>
      <c r="XAW139" s="1"/>
      <c r="XAX139" s="1"/>
      <c r="XAY139" s="1"/>
      <c r="XAZ139" s="1"/>
      <c r="XBA139" s="1"/>
      <c r="XBB139" s="1"/>
      <c r="XBC139" s="1"/>
      <c r="XBD139" s="1"/>
      <c r="XBE139" s="1"/>
      <c r="XBF139" s="1"/>
      <c r="XBG139" s="1"/>
      <c r="XBH139" s="1"/>
      <c r="XBI139" s="1"/>
      <c r="XBJ139" s="1"/>
      <c r="XBK139" s="1"/>
      <c r="XBL139" s="1"/>
      <c r="XBM139" s="1"/>
      <c r="XBN139" s="1"/>
      <c r="XBO139" s="1"/>
      <c r="XBP139" s="1"/>
      <c r="XBQ139" s="1"/>
      <c r="XBR139" s="1"/>
      <c r="XBS139" s="1"/>
      <c r="XBT139" s="1"/>
      <c r="XBU139" s="1"/>
      <c r="XBV139" s="1"/>
      <c r="XBW139" s="1"/>
      <c r="XBX139" s="1"/>
      <c r="XBY139" s="1"/>
      <c r="XBZ139" s="1"/>
      <c r="XCA139" s="1"/>
      <c r="XCB139" s="1"/>
      <c r="XCC139" s="1"/>
      <c r="XCD139" s="1"/>
      <c r="XCE139" s="1"/>
      <c r="XCF139" s="1"/>
      <c r="XCG139" s="1"/>
      <c r="XCH139" s="1"/>
      <c r="XCI139" s="1"/>
      <c r="XCJ139" s="1"/>
      <c r="XCK139" s="1"/>
      <c r="XCL139" s="1"/>
      <c r="XCM139" s="1"/>
      <c r="XCN139" s="1"/>
      <c r="XCO139" s="1"/>
      <c r="XCP139" s="1"/>
      <c r="XCQ139" s="1"/>
      <c r="XCR139" s="1"/>
      <c r="XCS139" s="1"/>
      <c r="XCT139" s="1"/>
      <c r="XCU139" s="1"/>
      <c r="XCV139" s="1"/>
      <c r="XCW139" s="1"/>
      <c r="XCX139" s="1"/>
      <c r="XCY139" s="1"/>
      <c r="XCZ139" s="1"/>
      <c r="XDA139" s="1"/>
      <c r="XDB139" s="1"/>
      <c r="XDC139" s="1"/>
      <c r="XDD139" s="1"/>
      <c r="XDE139" s="1"/>
      <c r="XDF139" s="1"/>
      <c r="XDG139" s="1"/>
      <c r="XDH139" s="1"/>
      <c r="XDI139" s="1"/>
      <c r="XDJ139" s="1"/>
      <c r="XDK139" s="1"/>
      <c r="XDL139" s="1"/>
      <c r="XDM139" s="1"/>
      <c r="XDN139" s="1"/>
      <c r="XDO139" s="1"/>
      <c r="XDP139" s="1"/>
      <c r="XDQ139" s="1"/>
      <c r="XDR139" s="1"/>
      <c r="XDS139" s="1"/>
      <c r="XDT139" s="1"/>
      <c r="XDU139" s="1"/>
      <c r="XDV139" s="1"/>
      <c r="XDW139" s="1"/>
      <c r="XDX139" s="1"/>
      <c r="XDY139" s="1"/>
      <c r="XDZ139" s="1"/>
      <c r="XEA139" s="1"/>
      <c r="XEB139" s="1"/>
      <c r="XEC139" s="1"/>
      <c r="XED139" s="1"/>
      <c r="XEE139" s="1"/>
      <c r="XEF139" s="1"/>
      <c r="XEG139" s="1"/>
      <c r="XEH139" s="1"/>
      <c r="XEI139" s="1"/>
      <c r="XEJ139" s="1"/>
      <c r="XEK139" s="1"/>
      <c r="XEL139" s="1"/>
      <c r="XEM139" s="1"/>
      <c r="XEN139" s="1"/>
      <c r="XEO139" s="1"/>
      <c r="XEP139" s="1"/>
      <c r="XEQ139" s="1"/>
      <c r="XER139" s="1"/>
      <c r="XES139" s="1"/>
      <c r="XET139" s="1"/>
      <c r="XEU139" s="1"/>
      <c r="XEV139" s="1"/>
      <c r="XEW139" s="1"/>
      <c r="XEX139" s="1"/>
      <c r="XEY139" s="1"/>
      <c r="XEZ139" s="1"/>
      <c r="XFA139" s="1"/>
      <c r="XFB139" s="1"/>
      <c r="XFC139" s="1"/>
    </row>
    <row r="140" spans="1:150 16226:16383" s="3" customFormat="1" ht="20.25" customHeight="1" x14ac:dyDescent="0.25">
      <c r="A140" s="157">
        <f t="shared" si="1"/>
        <v>6</v>
      </c>
      <c r="B140" s="158"/>
      <c r="C140" s="76" t="s">
        <v>97</v>
      </c>
      <c r="D140" s="76" t="s">
        <v>346</v>
      </c>
      <c r="E140" s="76">
        <f>(4.32*3+2.75*2.1+3.2*2.78+1.2*1.8+1.2*1.32+1.2*1.4+1.5*0.9)*(10.764)</f>
        <v>370.33542</v>
      </c>
      <c r="F140" s="76">
        <f>(2.1+2.1)*(10.764)</f>
        <v>45.208799999999997</v>
      </c>
      <c r="G140" s="76">
        <v>0</v>
      </c>
      <c r="H140" s="76">
        <f t="shared" si="0"/>
        <v>415.54422</v>
      </c>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WZB140" s="1"/>
      <c r="WZC140" s="1"/>
      <c r="WZD140" s="1"/>
      <c r="WZE140" s="1"/>
      <c r="WZF140" s="1"/>
      <c r="WZG140" s="1"/>
      <c r="WZH140" s="1"/>
      <c r="WZI140" s="1"/>
      <c r="WZJ140" s="1"/>
      <c r="WZK140" s="1"/>
      <c r="WZL140" s="1"/>
      <c r="WZM140" s="1"/>
      <c r="WZN140" s="1"/>
      <c r="WZO140" s="1"/>
      <c r="WZP140" s="1"/>
      <c r="WZQ140" s="1"/>
      <c r="WZR140" s="1"/>
      <c r="WZS140" s="1"/>
      <c r="WZT140" s="1"/>
      <c r="WZU140" s="1"/>
      <c r="WZV140" s="1"/>
      <c r="WZW140" s="1"/>
      <c r="WZX140" s="1"/>
      <c r="WZY140" s="1"/>
      <c r="WZZ140" s="1"/>
      <c r="XAA140" s="1"/>
      <c r="XAB140" s="1"/>
      <c r="XAC140" s="1"/>
      <c r="XAD140" s="1"/>
      <c r="XAE140" s="1"/>
      <c r="XAF140" s="1"/>
      <c r="XAG140" s="1"/>
      <c r="XAH140" s="1"/>
      <c r="XAI140" s="1"/>
      <c r="XAJ140" s="1"/>
      <c r="XAK140" s="1"/>
      <c r="XAL140" s="1"/>
      <c r="XAM140" s="1"/>
      <c r="XAN140" s="1"/>
      <c r="XAO140" s="1"/>
      <c r="XAP140" s="1"/>
      <c r="XAQ140" s="1"/>
      <c r="XAR140" s="1"/>
      <c r="XAS140" s="1"/>
      <c r="XAT140" s="1"/>
      <c r="XAU140" s="1"/>
      <c r="XAV140" s="1"/>
      <c r="XAW140" s="1"/>
      <c r="XAX140" s="1"/>
      <c r="XAY140" s="1"/>
      <c r="XAZ140" s="1"/>
      <c r="XBA140" s="1"/>
      <c r="XBB140" s="1"/>
      <c r="XBC140" s="1"/>
      <c r="XBD140" s="1"/>
      <c r="XBE140" s="1"/>
      <c r="XBF140" s="1"/>
      <c r="XBG140" s="1"/>
      <c r="XBH140" s="1"/>
      <c r="XBI140" s="1"/>
      <c r="XBJ140" s="1"/>
      <c r="XBK140" s="1"/>
      <c r="XBL140" s="1"/>
      <c r="XBM140" s="1"/>
      <c r="XBN140" s="1"/>
      <c r="XBO140" s="1"/>
      <c r="XBP140" s="1"/>
      <c r="XBQ140" s="1"/>
      <c r="XBR140" s="1"/>
      <c r="XBS140" s="1"/>
      <c r="XBT140" s="1"/>
      <c r="XBU140" s="1"/>
      <c r="XBV140" s="1"/>
      <c r="XBW140" s="1"/>
      <c r="XBX140" s="1"/>
      <c r="XBY140" s="1"/>
      <c r="XBZ140" s="1"/>
      <c r="XCA140" s="1"/>
      <c r="XCB140" s="1"/>
      <c r="XCC140" s="1"/>
      <c r="XCD140" s="1"/>
      <c r="XCE140" s="1"/>
      <c r="XCF140" s="1"/>
      <c r="XCG140" s="1"/>
      <c r="XCH140" s="1"/>
      <c r="XCI140" s="1"/>
      <c r="XCJ140" s="1"/>
      <c r="XCK140" s="1"/>
      <c r="XCL140" s="1"/>
      <c r="XCM140" s="1"/>
      <c r="XCN140" s="1"/>
      <c r="XCO140" s="1"/>
      <c r="XCP140" s="1"/>
      <c r="XCQ140" s="1"/>
      <c r="XCR140" s="1"/>
      <c r="XCS140" s="1"/>
      <c r="XCT140" s="1"/>
      <c r="XCU140" s="1"/>
      <c r="XCV140" s="1"/>
      <c r="XCW140" s="1"/>
      <c r="XCX140" s="1"/>
      <c r="XCY140" s="1"/>
      <c r="XCZ140" s="1"/>
      <c r="XDA140" s="1"/>
      <c r="XDB140" s="1"/>
      <c r="XDC140" s="1"/>
      <c r="XDD140" s="1"/>
      <c r="XDE140" s="1"/>
      <c r="XDF140" s="1"/>
      <c r="XDG140" s="1"/>
      <c r="XDH140" s="1"/>
      <c r="XDI140" s="1"/>
      <c r="XDJ140" s="1"/>
      <c r="XDK140" s="1"/>
      <c r="XDL140" s="1"/>
      <c r="XDM140" s="1"/>
      <c r="XDN140" s="1"/>
      <c r="XDO140" s="1"/>
      <c r="XDP140" s="1"/>
      <c r="XDQ140" s="1"/>
      <c r="XDR140" s="1"/>
      <c r="XDS140" s="1"/>
      <c r="XDT140" s="1"/>
      <c r="XDU140" s="1"/>
      <c r="XDV140" s="1"/>
      <c r="XDW140" s="1"/>
      <c r="XDX140" s="1"/>
      <c r="XDY140" s="1"/>
      <c r="XDZ140" s="1"/>
      <c r="XEA140" s="1"/>
      <c r="XEB140" s="1"/>
      <c r="XEC140" s="1"/>
      <c r="XED140" s="1"/>
      <c r="XEE140" s="1"/>
      <c r="XEF140" s="1"/>
      <c r="XEG140" s="1"/>
      <c r="XEH140" s="1"/>
      <c r="XEI140" s="1"/>
      <c r="XEJ140" s="1"/>
      <c r="XEK140" s="1"/>
      <c r="XEL140" s="1"/>
      <c r="XEM140" s="1"/>
      <c r="XEN140" s="1"/>
      <c r="XEO140" s="1"/>
      <c r="XEP140" s="1"/>
      <c r="XEQ140" s="1"/>
      <c r="XER140" s="1"/>
      <c r="XES140" s="1"/>
      <c r="XET140" s="1"/>
      <c r="XEU140" s="1"/>
      <c r="XEV140" s="1"/>
      <c r="XEW140" s="1"/>
      <c r="XEX140" s="1"/>
      <c r="XEY140" s="1"/>
      <c r="XEZ140" s="1"/>
      <c r="XFA140" s="1"/>
      <c r="XFB140" s="1"/>
      <c r="XFC140" s="1"/>
    </row>
    <row r="141" spans="1:150 16226:16383" s="3" customFormat="1" ht="20.25" customHeight="1" x14ac:dyDescent="0.25">
      <c r="A141" s="157">
        <f t="shared" si="1"/>
        <v>7</v>
      </c>
      <c r="B141" s="158"/>
      <c r="C141" s="76" t="s">
        <v>97</v>
      </c>
      <c r="D141" s="76" t="s">
        <v>347</v>
      </c>
      <c r="E141" s="76">
        <f>(4.32*3+1.95*1.95+2.75*2.1+3.2*2.75+2.85*3.2+(1.2*2.1)*2+1.2*1+1.5*0.9)*(10.764)</f>
        <v>517.18329000000006</v>
      </c>
      <c r="F141" s="76">
        <f>(3+2.1+2.85)*(10.764)</f>
        <v>85.573799999999991</v>
      </c>
      <c r="G141" s="76">
        <v>0</v>
      </c>
      <c r="H141" s="76">
        <f t="shared" si="0"/>
        <v>602.75709000000006</v>
      </c>
      <c r="I141" s="1"/>
      <c r="J141" s="1">
        <f>5330000/H141</f>
        <v>8842.6998013411994</v>
      </c>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WZB141" s="1"/>
      <c r="WZC141" s="1"/>
      <c r="WZD141" s="1"/>
      <c r="WZE141" s="1"/>
      <c r="WZF141" s="1"/>
      <c r="WZG141" s="1"/>
      <c r="WZH141" s="1"/>
      <c r="WZI141" s="1"/>
      <c r="WZJ141" s="1"/>
      <c r="WZK141" s="1"/>
      <c r="WZL141" s="1"/>
      <c r="WZM141" s="1"/>
      <c r="WZN141" s="1"/>
      <c r="WZO141" s="1"/>
      <c r="WZP141" s="1"/>
      <c r="WZQ141" s="1"/>
      <c r="WZR141" s="1"/>
      <c r="WZS141" s="1"/>
      <c r="WZT141" s="1"/>
      <c r="WZU141" s="1"/>
      <c r="WZV141" s="1"/>
      <c r="WZW141" s="1"/>
      <c r="WZX141" s="1"/>
      <c r="WZY141" s="1"/>
      <c r="WZZ141" s="1"/>
      <c r="XAA141" s="1"/>
      <c r="XAB141" s="1"/>
      <c r="XAC141" s="1"/>
      <c r="XAD141" s="1"/>
      <c r="XAE141" s="1"/>
      <c r="XAF141" s="1"/>
      <c r="XAG141" s="1"/>
      <c r="XAH141" s="1"/>
      <c r="XAI141" s="1"/>
      <c r="XAJ141" s="1"/>
      <c r="XAK141" s="1"/>
      <c r="XAL141" s="1"/>
      <c r="XAM141" s="1"/>
      <c r="XAN141" s="1"/>
      <c r="XAO141" s="1"/>
      <c r="XAP141" s="1"/>
      <c r="XAQ141" s="1"/>
      <c r="XAR141" s="1"/>
      <c r="XAS141" s="1"/>
      <c r="XAT141" s="1"/>
      <c r="XAU141" s="1"/>
      <c r="XAV141" s="1"/>
      <c r="XAW141" s="1"/>
      <c r="XAX141" s="1"/>
      <c r="XAY141" s="1"/>
      <c r="XAZ141" s="1"/>
      <c r="XBA141" s="1"/>
      <c r="XBB141" s="1"/>
      <c r="XBC141" s="1"/>
      <c r="XBD141" s="1"/>
      <c r="XBE141" s="1"/>
      <c r="XBF141" s="1"/>
      <c r="XBG141" s="1"/>
      <c r="XBH141" s="1"/>
      <c r="XBI141" s="1"/>
      <c r="XBJ141" s="1"/>
      <c r="XBK141" s="1"/>
      <c r="XBL141" s="1"/>
      <c r="XBM141" s="1"/>
      <c r="XBN141" s="1"/>
      <c r="XBO141" s="1"/>
      <c r="XBP141" s="1"/>
      <c r="XBQ141" s="1"/>
      <c r="XBR141" s="1"/>
      <c r="XBS141" s="1"/>
      <c r="XBT141" s="1"/>
      <c r="XBU141" s="1"/>
      <c r="XBV141" s="1"/>
      <c r="XBW141" s="1"/>
      <c r="XBX141" s="1"/>
      <c r="XBY141" s="1"/>
      <c r="XBZ141" s="1"/>
      <c r="XCA141" s="1"/>
      <c r="XCB141" s="1"/>
      <c r="XCC141" s="1"/>
      <c r="XCD141" s="1"/>
      <c r="XCE141" s="1"/>
      <c r="XCF141" s="1"/>
      <c r="XCG141" s="1"/>
      <c r="XCH141" s="1"/>
      <c r="XCI141" s="1"/>
      <c r="XCJ141" s="1"/>
      <c r="XCK141" s="1"/>
      <c r="XCL141" s="1"/>
      <c r="XCM141" s="1"/>
      <c r="XCN141" s="1"/>
      <c r="XCO141" s="1"/>
      <c r="XCP141" s="1"/>
      <c r="XCQ141" s="1"/>
      <c r="XCR141" s="1"/>
      <c r="XCS141" s="1"/>
      <c r="XCT141" s="1"/>
      <c r="XCU141" s="1"/>
      <c r="XCV141" s="1"/>
      <c r="XCW141" s="1"/>
      <c r="XCX141" s="1"/>
      <c r="XCY141" s="1"/>
      <c r="XCZ141" s="1"/>
      <c r="XDA141" s="1"/>
      <c r="XDB141" s="1"/>
      <c r="XDC141" s="1"/>
      <c r="XDD141" s="1"/>
      <c r="XDE141" s="1"/>
      <c r="XDF141" s="1"/>
      <c r="XDG141" s="1"/>
      <c r="XDH141" s="1"/>
      <c r="XDI141" s="1"/>
      <c r="XDJ141" s="1"/>
      <c r="XDK141" s="1"/>
      <c r="XDL141" s="1"/>
      <c r="XDM141" s="1"/>
      <c r="XDN141" s="1"/>
      <c r="XDO141" s="1"/>
      <c r="XDP141" s="1"/>
      <c r="XDQ141" s="1"/>
      <c r="XDR141" s="1"/>
      <c r="XDS141" s="1"/>
      <c r="XDT141" s="1"/>
      <c r="XDU141" s="1"/>
      <c r="XDV141" s="1"/>
      <c r="XDW141" s="1"/>
      <c r="XDX141" s="1"/>
      <c r="XDY141" s="1"/>
      <c r="XDZ141" s="1"/>
      <c r="XEA141" s="1"/>
      <c r="XEB141" s="1"/>
      <c r="XEC141" s="1"/>
      <c r="XED141" s="1"/>
      <c r="XEE141" s="1"/>
      <c r="XEF141" s="1"/>
      <c r="XEG141" s="1"/>
      <c r="XEH141" s="1"/>
      <c r="XEI141" s="1"/>
      <c r="XEJ141" s="1"/>
      <c r="XEK141" s="1"/>
      <c r="XEL141" s="1"/>
      <c r="XEM141" s="1"/>
      <c r="XEN141" s="1"/>
      <c r="XEO141" s="1"/>
      <c r="XEP141" s="1"/>
      <c r="XEQ141" s="1"/>
      <c r="XER141" s="1"/>
      <c r="XES141" s="1"/>
      <c r="XET141" s="1"/>
      <c r="XEU141" s="1"/>
      <c r="XEV141" s="1"/>
      <c r="XEW141" s="1"/>
      <c r="XEX141" s="1"/>
      <c r="XEY141" s="1"/>
      <c r="XEZ141" s="1"/>
      <c r="XFA141" s="1"/>
      <c r="XFB141" s="1"/>
      <c r="XFC141" s="1"/>
    </row>
    <row r="142" spans="1:150 16226:16383" s="3" customFormat="1" ht="20.25" customHeight="1" x14ac:dyDescent="0.25">
      <c r="A142" s="157">
        <f t="shared" si="1"/>
        <v>8</v>
      </c>
      <c r="B142" s="158"/>
      <c r="C142" s="76" t="s">
        <v>97</v>
      </c>
      <c r="D142" s="76" t="s">
        <v>346</v>
      </c>
      <c r="E142" s="76">
        <f>(4.32*3+2.75*2.1+3.2*2.75+1.2*1.8+1.2*1.2+1.2*0.9+2.5*0.9)*(10.764)</f>
        <v>370.98126000000002</v>
      </c>
      <c r="F142" s="76">
        <f>(3+2.1)*(10.764)</f>
        <v>54.896399999999993</v>
      </c>
      <c r="G142" s="76">
        <v>0</v>
      </c>
      <c r="H142" s="76">
        <f t="shared" si="0"/>
        <v>425.87765999999999</v>
      </c>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WZB142" s="1"/>
      <c r="WZC142" s="1"/>
      <c r="WZD142" s="1"/>
      <c r="WZE142" s="1"/>
      <c r="WZF142" s="1"/>
      <c r="WZG142" s="1"/>
      <c r="WZH142" s="1"/>
      <c r="WZI142" s="1"/>
      <c r="WZJ142" s="1"/>
      <c r="WZK142" s="1"/>
      <c r="WZL142" s="1"/>
      <c r="WZM142" s="1"/>
      <c r="WZN142" s="1"/>
      <c r="WZO142" s="1"/>
      <c r="WZP142" s="1"/>
      <c r="WZQ142" s="1"/>
      <c r="WZR142" s="1"/>
      <c r="WZS142" s="1"/>
      <c r="WZT142" s="1"/>
      <c r="WZU142" s="1"/>
      <c r="WZV142" s="1"/>
      <c r="WZW142" s="1"/>
      <c r="WZX142" s="1"/>
      <c r="WZY142" s="1"/>
      <c r="WZZ142" s="1"/>
      <c r="XAA142" s="1"/>
      <c r="XAB142" s="1"/>
      <c r="XAC142" s="1"/>
      <c r="XAD142" s="1"/>
      <c r="XAE142" s="1"/>
      <c r="XAF142" s="1"/>
      <c r="XAG142" s="1"/>
      <c r="XAH142" s="1"/>
      <c r="XAI142" s="1"/>
      <c r="XAJ142" s="1"/>
      <c r="XAK142" s="1"/>
      <c r="XAL142" s="1"/>
      <c r="XAM142" s="1"/>
      <c r="XAN142" s="1"/>
      <c r="XAO142" s="1"/>
      <c r="XAP142" s="1"/>
      <c r="XAQ142" s="1"/>
      <c r="XAR142" s="1"/>
      <c r="XAS142" s="1"/>
      <c r="XAT142" s="1"/>
      <c r="XAU142" s="1"/>
      <c r="XAV142" s="1"/>
      <c r="XAW142" s="1"/>
      <c r="XAX142" s="1"/>
      <c r="XAY142" s="1"/>
      <c r="XAZ142" s="1"/>
      <c r="XBA142" s="1"/>
      <c r="XBB142" s="1"/>
      <c r="XBC142" s="1"/>
      <c r="XBD142" s="1"/>
      <c r="XBE142" s="1"/>
      <c r="XBF142" s="1"/>
      <c r="XBG142" s="1"/>
      <c r="XBH142" s="1"/>
      <c r="XBI142" s="1"/>
      <c r="XBJ142" s="1"/>
      <c r="XBK142" s="1"/>
      <c r="XBL142" s="1"/>
      <c r="XBM142" s="1"/>
      <c r="XBN142" s="1"/>
      <c r="XBO142" s="1"/>
      <c r="XBP142" s="1"/>
      <c r="XBQ142" s="1"/>
      <c r="XBR142" s="1"/>
      <c r="XBS142" s="1"/>
      <c r="XBT142" s="1"/>
      <c r="XBU142" s="1"/>
      <c r="XBV142" s="1"/>
      <c r="XBW142" s="1"/>
      <c r="XBX142" s="1"/>
      <c r="XBY142" s="1"/>
      <c r="XBZ142" s="1"/>
      <c r="XCA142" s="1"/>
      <c r="XCB142" s="1"/>
      <c r="XCC142" s="1"/>
      <c r="XCD142" s="1"/>
      <c r="XCE142" s="1"/>
      <c r="XCF142" s="1"/>
      <c r="XCG142" s="1"/>
      <c r="XCH142" s="1"/>
      <c r="XCI142" s="1"/>
      <c r="XCJ142" s="1"/>
      <c r="XCK142" s="1"/>
      <c r="XCL142" s="1"/>
      <c r="XCM142" s="1"/>
      <c r="XCN142" s="1"/>
      <c r="XCO142" s="1"/>
      <c r="XCP142" s="1"/>
      <c r="XCQ142" s="1"/>
      <c r="XCR142" s="1"/>
      <c r="XCS142" s="1"/>
      <c r="XCT142" s="1"/>
      <c r="XCU142" s="1"/>
      <c r="XCV142" s="1"/>
      <c r="XCW142" s="1"/>
      <c r="XCX142" s="1"/>
      <c r="XCY142" s="1"/>
      <c r="XCZ142" s="1"/>
      <c r="XDA142" s="1"/>
      <c r="XDB142" s="1"/>
      <c r="XDC142" s="1"/>
      <c r="XDD142" s="1"/>
      <c r="XDE142" s="1"/>
      <c r="XDF142" s="1"/>
      <c r="XDG142" s="1"/>
      <c r="XDH142" s="1"/>
      <c r="XDI142" s="1"/>
      <c r="XDJ142" s="1"/>
      <c r="XDK142" s="1"/>
      <c r="XDL142" s="1"/>
      <c r="XDM142" s="1"/>
      <c r="XDN142" s="1"/>
      <c r="XDO142" s="1"/>
      <c r="XDP142" s="1"/>
      <c r="XDQ142" s="1"/>
      <c r="XDR142" s="1"/>
      <c r="XDS142" s="1"/>
      <c r="XDT142" s="1"/>
      <c r="XDU142" s="1"/>
      <c r="XDV142" s="1"/>
      <c r="XDW142" s="1"/>
      <c r="XDX142" s="1"/>
      <c r="XDY142" s="1"/>
      <c r="XDZ142" s="1"/>
      <c r="XEA142" s="1"/>
      <c r="XEB142" s="1"/>
      <c r="XEC142" s="1"/>
      <c r="XED142" s="1"/>
      <c r="XEE142" s="1"/>
      <c r="XEF142" s="1"/>
      <c r="XEG142" s="1"/>
      <c r="XEH142" s="1"/>
      <c r="XEI142" s="1"/>
      <c r="XEJ142" s="1"/>
      <c r="XEK142" s="1"/>
      <c r="XEL142" s="1"/>
      <c r="XEM142" s="1"/>
      <c r="XEN142" s="1"/>
      <c r="XEO142" s="1"/>
      <c r="XEP142" s="1"/>
      <c r="XEQ142" s="1"/>
      <c r="XER142" s="1"/>
      <c r="XES142" s="1"/>
      <c r="XET142" s="1"/>
      <c r="XEU142" s="1"/>
      <c r="XEV142" s="1"/>
      <c r="XEW142" s="1"/>
      <c r="XEX142" s="1"/>
      <c r="XEY142" s="1"/>
      <c r="XEZ142" s="1"/>
      <c r="XFA142" s="1"/>
      <c r="XFB142" s="1"/>
      <c r="XFC142" s="1"/>
    </row>
    <row r="143" spans="1:150 16226:16383" s="3" customFormat="1" ht="20.25" customHeight="1" x14ac:dyDescent="0.25">
      <c r="A143" s="157">
        <f t="shared" si="1"/>
        <v>9</v>
      </c>
      <c r="B143" s="158"/>
      <c r="C143" s="76" t="s">
        <v>97</v>
      </c>
      <c r="D143" s="76" t="s">
        <v>346</v>
      </c>
      <c r="E143" s="76">
        <f>(1.2*1.2+2.88*4.32+2.1*2.75+2.75*3.2+1.65*1.5+1.2*1.2+1.2*0.9+1.6*0.9)*(10.764)</f>
        <v>375.57318239999995</v>
      </c>
      <c r="F143" s="76">
        <f>(1.98+2.1)*(10.764)</f>
        <v>43.917119999999997</v>
      </c>
      <c r="G143" s="76">
        <v>0</v>
      </c>
      <c r="H143" s="76">
        <f t="shared" ref="H143" si="2">E143+F143+(IF(G143&lt;101,G143,IF(G143&lt;201,G143/2,IF(G143&lt;=301,G143/3,G143/4))))</f>
        <v>419.49030239999996</v>
      </c>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WZB143" s="1"/>
      <c r="WZC143" s="1"/>
      <c r="WZD143" s="1"/>
      <c r="WZE143" s="1"/>
      <c r="WZF143" s="1"/>
      <c r="WZG143" s="1"/>
      <c r="WZH143" s="1"/>
      <c r="WZI143" s="1"/>
      <c r="WZJ143" s="1"/>
      <c r="WZK143" s="1"/>
      <c r="WZL143" s="1"/>
      <c r="WZM143" s="1"/>
      <c r="WZN143" s="1"/>
      <c r="WZO143" s="1"/>
      <c r="WZP143" s="1"/>
      <c r="WZQ143" s="1"/>
      <c r="WZR143" s="1"/>
      <c r="WZS143" s="1"/>
      <c r="WZT143" s="1"/>
      <c r="WZU143" s="1"/>
      <c r="WZV143" s="1"/>
      <c r="WZW143" s="1"/>
      <c r="WZX143" s="1"/>
      <c r="WZY143" s="1"/>
      <c r="WZZ143" s="1"/>
      <c r="XAA143" s="1"/>
      <c r="XAB143" s="1"/>
      <c r="XAC143" s="1"/>
      <c r="XAD143" s="1"/>
      <c r="XAE143" s="1"/>
      <c r="XAF143" s="1"/>
      <c r="XAG143" s="1"/>
      <c r="XAH143" s="1"/>
      <c r="XAI143" s="1"/>
      <c r="XAJ143" s="1"/>
      <c r="XAK143" s="1"/>
      <c r="XAL143" s="1"/>
      <c r="XAM143" s="1"/>
      <c r="XAN143" s="1"/>
      <c r="XAO143" s="1"/>
      <c r="XAP143" s="1"/>
      <c r="XAQ143" s="1"/>
      <c r="XAR143" s="1"/>
      <c r="XAS143" s="1"/>
      <c r="XAT143" s="1"/>
      <c r="XAU143" s="1"/>
      <c r="XAV143" s="1"/>
      <c r="XAW143" s="1"/>
      <c r="XAX143" s="1"/>
      <c r="XAY143" s="1"/>
      <c r="XAZ143" s="1"/>
      <c r="XBA143" s="1"/>
      <c r="XBB143" s="1"/>
      <c r="XBC143" s="1"/>
      <c r="XBD143" s="1"/>
      <c r="XBE143" s="1"/>
      <c r="XBF143" s="1"/>
      <c r="XBG143" s="1"/>
      <c r="XBH143" s="1"/>
      <c r="XBI143" s="1"/>
      <c r="XBJ143" s="1"/>
      <c r="XBK143" s="1"/>
      <c r="XBL143" s="1"/>
      <c r="XBM143" s="1"/>
      <c r="XBN143" s="1"/>
      <c r="XBO143" s="1"/>
      <c r="XBP143" s="1"/>
      <c r="XBQ143" s="1"/>
      <c r="XBR143" s="1"/>
      <c r="XBS143" s="1"/>
      <c r="XBT143" s="1"/>
      <c r="XBU143" s="1"/>
      <c r="XBV143" s="1"/>
      <c r="XBW143" s="1"/>
      <c r="XBX143" s="1"/>
      <c r="XBY143" s="1"/>
      <c r="XBZ143" s="1"/>
      <c r="XCA143" s="1"/>
      <c r="XCB143" s="1"/>
      <c r="XCC143" s="1"/>
      <c r="XCD143" s="1"/>
      <c r="XCE143" s="1"/>
      <c r="XCF143" s="1"/>
      <c r="XCG143" s="1"/>
      <c r="XCH143" s="1"/>
      <c r="XCI143" s="1"/>
      <c r="XCJ143" s="1"/>
      <c r="XCK143" s="1"/>
      <c r="XCL143" s="1"/>
      <c r="XCM143" s="1"/>
      <c r="XCN143" s="1"/>
      <c r="XCO143" s="1"/>
      <c r="XCP143" s="1"/>
      <c r="XCQ143" s="1"/>
      <c r="XCR143" s="1"/>
      <c r="XCS143" s="1"/>
      <c r="XCT143" s="1"/>
      <c r="XCU143" s="1"/>
      <c r="XCV143" s="1"/>
      <c r="XCW143" s="1"/>
      <c r="XCX143" s="1"/>
      <c r="XCY143" s="1"/>
      <c r="XCZ143" s="1"/>
      <c r="XDA143" s="1"/>
      <c r="XDB143" s="1"/>
      <c r="XDC143" s="1"/>
      <c r="XDD143" s="1"/>
      <c r="XDE143" s="1"/>
      <c r="XDF143" s="1"/>
      <c r="XDG143" s="1"/>
      <c r="XDH143" s="1"/>
      <c r="XDI143" s="1"/>
      <c r="XDJ143" s="1"/>
      <c r="XDK143" s="1"/>
      <c r="XDL143" s="1"/>
      <c r="XDM143" s="1"/>
      <c r="XDN143" s="1"/>
      <c r="XDO143" s="1"/>
      <c r="XDP143" s="1"/>
      <c r="XDQ143" s="1"/>
      <c r="XDR143" s="1"/>
      <c r="XDS143" s="1"/>
      <c r="XDT143" s="1"/>
      <c r="XDU143" s="1"/>
      <c r="XDV143" s="1"/>
      <c r="XDW143" s="1"/>
      <c r="XDX143" s="1"/>
      <c r="XDY143" s="1"/>
      <c r="XDZ143" s="1"/>
      <c r="XEA143" s="1"/>
      <c r="XEB143" s="1"/>
      <c r="XEC143" s="1"/>
      <c r="XED143" s="1"/>
      <c r="XEE143" s="1"/>
      <c r="XEF143" s="1"/>
      <c r="XEG143" s="1"/>
      <c r="XEH143" s="1"/>
      <c r="XEI143" s="1"/>
      <c r="XEJ143" s="1"/>
      <c r="XEK143" s="1"/>
      <c r="XEL143" s="1"/>
      <c r="XEM143" s="1"/>
      <c r="XEN143" s="1"/>
      <c r="XEO143" s="1"/>
      <c r="XEP143" s="1"/>
      <c r="XEQ143" s="1"/>
      <c r="XER143" s="1"/>
      <c r="XES143" s="1"/>
      <c r="XET143" s="1"/>
      <c r="XEU143" s="1"/>
      <c r="XEV143" s="1"/>
      <c r="XEW143" s="1"/>
      <c r="XEX143" s="1"/>
      <c r="XEY143" s="1"/>
      <c r="XEZ143" s="1"/>
      <c r="XFA143" s="1"/>
      <c r="XFB143" s="1"/>
      <c r="XFC143" s="1"/>
    </row>
    <row r="144" spans="1:150 16226:16383" s="3" customFormat="1" ht="20.25" x14ac:dyDescent="0.25">
      <c r="A144" s="154" t="s">
        <v>348</v>
      </c>
      <c r="B144" s="155"/>
      <c r="C144" s="155"/>
      <c r="D144" s="155"/>
      <c r="E144" s="155"/>
      <c r="F144" s="155"/>
      <c r="G144" s="155"/>
      <c r="H144" s="156"/>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WZB144" s="1"/>
      <c r="WZC144" s="1"/>
      <c r="WZD144" s="1"/>
      <c r="WZE144" s="1"/>
      <c r="WZF144" s="1"/>
      <c r="WZG144" s="1"/>
      <c r="WZH144" s="1"/>
      <c r="WZI144" s="1"/>
      <c r="WZJ144" s="1"/>
      <c r="WZK144" s="1"/>
      <c r="WZL144" s="1"/>
      <c r="WZM144" s="1"/>
      <c r="WZN144" s="1"/>
      <c r="WZO144" s="1"/>
      <c r="WZP144" s="1"/>
      <c r="WZQ144" s="1"/>
      <c r="WZR144" s="1"/>
      <c r="WZS144" s="1"/>
      <c r="WZT144" s="1"/>
      <c r="WZU144" s="1"/>
      <c r="WZV144" s="1"/>
      <c r="WZW144" s="1"/>
      <c r="WZX144" s="1"/>
      <c r="WZY144" s="1"/>
      <c r="WZZ144" s="1"/>
      <c r="XAA144" s="1"/>
      <c r="XAB144" s="1"/>
      <c r="XAC144" s="1"/>
      <c r="XAD144" s="1"/>
      <c r="XAE144" s="1"/>
      <c r="XAF144" s="1"/>
      <c r="XAG144" s="1"/>
      <c r="XAH144" s="1"/>
      <c r="XAI144" s="1"/>
      <c r="XAJ144" s="1"/>
      <c r="XAK144" s="1"/>
      <c r="XAL144" s="1"/>
      <c r="XAM144" s="1"/>
      <c r="XAN144" s="1"/>
      <c r="XAO144" s="1"/>
      <c r="XAP144" s="1"/>
      <c r="XAQ144" s="1"/>
      <c r="XAR144" s="1"/>
      <c r="XAS144" s="1"/>
      <c r="XAT144" s="1"/>
      <c r="XAU144" s="1"/>
      <c r="XAV144" s="1"/>
      <c r="XAW144" s="1"/>
      <c r="XAX144" s="1"/>
      <c r="XAY144" s="1"/>
      <c r="XAZ144" s="1"/>
      <c r="XBA144" s="1"/>
      <c r="XBB144" s="1"/>
      <c r="XBC144" s="1"/>
      <c r="XBD144" s="1"/>
      <c r="XBE144" s="1"/>
      <c r="XBF144" s="1"/>
      <c r="XBG144" s="1"/>
      <c r="XBH144" s="1"/>
      <c r="XBI144" s="1"/>
      <c r="XBJ144" s="1"/>
      <c r="XBK144" s="1"/>
      <c r="XBL144" s="1"/>
      <c r="XBM144" s="1"/>
      <c r="XBN144" s="1"/>
      <c r="XBO144" s="1"/>
      <c r="XBP144" s="1"/>
      <c r="XBQ144" s="1"/>
      <c r="XBR144" s="1"/>
      <c r="XBS144" s="1"/>
      <c r="XBT144" s="1"/>
      <c r="XBU144" s="1"/>
      <c r="XBV144" s="1"/>
      <c r="XBW144" s="1"/>
      <c r="XBX144" s="1"/>
      <c r="XBY144" s="1"/>
      <c r="XBZ144" s="1"/>
      <c r="XCA144" s="1"/>
      <c r="XCB144" s="1"/>
      <c r="XCC144" s="1"/>
      <c r="XCD144" s="1"/>
      <c r="XCE144" s="1"/>
      <c r="XCF144" s="1"/>
      <c r="XCG144" s="1"/>
      <c r="XCH144" s="1"/>
      <c r="XCI144" s="1"/>
      <c r="XCJ144" s="1"/>
      <c r="XCK144" s="1"/>
      <c r="XCL144" s="1"/>
      <c r="XCM144" s="1"/>
      <c r="XCN144" s="1"/>
      <c r="XCO144" s="1"/>
      <c r="XCP144" s="1"/>
      <c r="XCQ144" s="1"/>
      <c r="XCR144" s="1"/>
      <c r="XCS144" s="1"/>
      <c r="XCT144" s="1"/>
      <c r="XCU144" s="1"/>
      <c r="XCV144" s="1"/>
      <c r="XCW144" s="1"/>
      <c r="XCX144" s="1"/>
      <c r="XCY144" s="1"/>
      <c r="XCZ144" s="1"/>
      <c r="XDA144" s="1"/>
      <c r="XDB144" s="1"/>
      <c r="XDC144" s="1"/>
      <c r="XDD144" s="1"/>
      <c r="XDE144" s="1"/>
      <c r="XDF144" s="1"/>
      <c r="XDG144" s="1"/>
      <c r="XDH144" s="1"/>
      <c r="XDI144" s="1"/>
      <c r="XDJ144" s="1"/>
      <c r="XDK144" s="1"/>
      <c r="XDL144" s="1"/>
      <c r="XDM144" s="1"/>
      <c r="XDN144" s="1"/>
      <c r="XDO144" s="1"/>
      <c r="XDP144" s="1"/>
      <c r="XDQ144" s="1"/>
      <c r="XDR144" s="1"/>
      <c r="XDS144" s="1"/>
      <c r="XDT144" s="1"/>
      <c r="XDU144" s="1"/>
      <c r="XDV144" s="1"/>
      <c r="XDW144" s="1"/>
      <c r="XDX144" s="1"/>
      <c r="XDY144" s="1"/>
      <c r="XDZ144" s="1"/>
      <c r="XEA144" s="1"/>
      <c r="XEB144" s="1"/>
      <c r="XEC144" s="1"/>
      <c r="XED144" s="1"/>
      <c r="XEE144" s="1"/>
      <c r="XEF144" s="1"/>
      <c r="XEG144" s="1"/>
      <c r="XEH144" s="1"/>
      <c r="XEI144" s="1"/>
      <c r="XEJ144" s="1"/>
      <c r="XEK144" s="1"/>
      <c r="XEL144" s="1"/>
      <c r="XEM144" s="1"/>
      <c r="XEN144" s="1"/>
      <c r="XEO144" s="1"/>
      <c r="XEP144" s="1"/>
      <c r="XEQ144" s="1"/>
      <c r="XER144" s="1"/>
      <c r="XES144" s="1"/>
      <c r="XET144" s="1"/>
      <c r="XEU144" s="1"/>
      <c r="XEV144" s="1"/>
      <c r="XEW144" s="1"/>
      <c r="XEX144" s="1"/>
      <c r="XEY144" s="1"/>
      <c r="XEZ144" s="1"/>
      <c r="XFA144" s="1"/>
      <c r="XFB144" s="1"/>
      <c r="XFC144" s="1"/>
    </row>
    <row r="145" spans="1:150 16226:16383" s="3" customFormat="1" ht="20.25" x14ac:dyDescent="0.25">
      <c r="A145" s="116">
        <v>1</v>
      </c>
      <c r="B145" s="116"/>
      <c r="C145" s="76" t="s">
        <v>97</v>
      </c>
      <c r="D145" s="76" t="s">
        <v>346</v>
      </c>
      <c r="E145" s="76">
        <f>(1.2*1.2+2.88*4.32+2.1*2.75+2.75*3.2+1.65*1.5+1.2*1.2+1.2*0.9+1.6*0.9)*(10.764)</f>
        <v>375.57318239999995</v>
      </c>
      <c r="F145" s="76">
        <f>(1.98+2.1)*(10.764)</f>
        <v>43.917119999999997</v>
      </c>
      <c r="G145" s="76">
        <v>0</v>
      </c>
      <c r="H145" s="76">
        <f>E145+F145+(IF(G145&lt;101,G145,IF(G145&lt;201,G145/2,IF(G145&lt;=301,G145/3,G145/4))))</f>
        <v>419.49030239999996</v>
      </c>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WZB145" s="1"/>
      <c r="WZC145" s="1"/>
      <c r="WZD145" s="1"/>
      <c r="WZE145" s="1"/>
      <c r="WZF145" s="1"/>
      <c r="WZG145" s="1"/>
      <c r="WZH145" s="1"/>
      <c r="WZI145" s="1"/>
      <c r="WZJ145" s="1"/>
      <c r="WZK145" s="1"/>
      <c r="WZL145" s="1"/>
      <c r="WZM145" s="1"/>
      <c r="WZN145" s="1"/>
      <c r="WZO145" s="1"/>
      <c r="WZP145" s="1"/>
      <c r="WZQ145" s="1"/>
      <c r="WZR145" s="1"/>
      <c r="WZS145" s="1"/>
      <c r="WZT145" s="1"/>
      <c r="WZU145" s="1"/>
      <c r="WZV145" s="1"/>
      <c r="WZW145" s="1"/>
      <c r="WZX145" s="1"/>
      <c r="WZY145" s="1"/>
      <c r="WZZ145" s="1"/>
      <c r="XAA145" s="1"/>
      <c r="XAB145" s="1"/>
      <c r="XAC145" s="1"/>
      <c r="XAD145" s="1"/>
      <c r="XAE145" s="1"/>
      <c r="XAF145" s="1"/>
      <c r="XAG145" s="1"/>
      <c r="XAH145" s="1"/>
      <c r="XAI145" s="1"/>
      <c r="XAJ145" s="1"/>
      <c r="XAK145" s="1"/>
      <c r="XAL145" s="1"/>
      <c r="XAM145" s="1"/>
      <c r="XAN145" s="1"/>
      <c r="XAO145" s="1"/>
      <c r="XAP145" s="1"/>
      <c r="XAQ145" s="1"/>
      <c r="XAR145" s="1"/>
      <c r="XAS145" s="1"/>
      <c r="XAT145" s="1"/>
      <c r="XAU145" s="1"/>
      <c r="XAV145" s="1"/>
      <c r="XAW145" s="1"/>
      <c r="XAX145" s="1"/>
      <c r="XAY145" s="1"/>
      <c r="XAZ145" s="1"/>
      <c r="XBA145" s="1"/>
      <c r="XBB145" s="1"/>
      <c r="XBC145" s="1"/>
      <c r="XBD145" s="1"/>
      <c r="XBE145" s="1"/>
      <c r="XBF145" s="1"/>
      <c r="XBG145" s="1"/>
      <c r="XBH145" s="1"/>
      <c r="XBI145" s="1"/>
      <c r="XBJ145" s="1"/>
      <c r="XBK145" s="1"/>
      <c r="XBL145" s="1"/>
      <c r="XBM145" s="1"/>
      <c r="XBN145" s="1"/>
      <c r="XBO145" s="1"/>
      <c r="XBP145" s="1"/>
      <c r="XBQ145" s="1"/>
      <c r="XBR145" s="1"/>
      <c r="XBS145" s="1"/>
      <c r="XBT145" s="1"/>
      <c r="XBU145" s="1"/>
      <c r="XBV145" s="1"/>
      <c r="XBW145" s="1"/>
      <c r="XBX145" s="1"/>
      <c r="XBY145" s="1"/>
      <c r="XBZ145" s="1"/>
      <c r="XCA145" s="1"/>
      <c r="XCB145" s="1"/>
      <c r="XCC145" s="1"/>
      <c r="XCD145" s="1"/>
      <c r="XCE145" s="1"/>
      <c r="XCF145" s="1"/>
      <c r="XCG145" s="1"/>
      <c r="XCH145" s="1"/>
      <c r="XCI145" s="1"/>
      <c r="XCJ145" s="1"/>
      <c r="XCK145" s="1"/>
      <c r="XCL145" s="1"/>
      <c r="XCM145" s="1"/>
      <c r="XCN145" s="1"/>
      <c r="XCO145" s="1"/>
      <c r="XCP145" s="1"/>
      <c r="XCQ145" s="1"/>
      <c r="XCR145" s="1"/>
      <c r="XCS145" s="1"/>
      <c r="XCT145" s="1"/>
      <c r="XCU145" s="1"/>
      <c r="XCV145" s="1"/>
      <c r="XCW145" s="1"/>
      <c r="XCX145" s="1"/>
      <c r="XCY145" s="1"/>
      <c r="XCZ145" s="1"/>
      <c r="XDA145" s="1"/>
      <c r="XDB145" s="1"/>
      <c r="XDC145" s="1"/>
      <c r="XDD145" s="1"/>
      <c r="XDE145" s="1"/>
      <c r="XDF145" s="1"/>
      <c r="XDG145" s="1"/>
      <c r="XDH145" s="1"/>
      <c r="XDI145" s="1"/>
      <c r="XDJ145" s="1"/>
      <c r="XDK145" s="1"/>
      <c r="XDL145" s="1"/>
      <c r="XDM145" s="1"/>
      <c r="XDN145" s="1"/>
      <c r="XDO145" s="1"/>
      <c r="XDP145" s="1"/>
      <c r="XDQ145" s="1"/>
      <c r="XDR145" s="1"/>
      <c r="XDS145" s="1"/>
      <c r="XDT145" s="1"/>
      <c r="XDU145" s="1"/>
      <c r="XDV145" s="1"/>
      <c r="XDW145" s="1"/>
      <c r="XDX145" s="1"/>
      <c r="XDY145" s="1"/>
      <c r="XDZ145" s="1"/>
      <c r="XEA145" s="1"/>
      <c r="XEB145" s="1"/>
      <c r="XEC145" s="1"/>
      <c r="XED145" s="1"/>
      <c r="XEE145" s="1"/>
      <c r="XEF145" s="1"/>
      <c r="XEG145" s="1"/>
      <c r="XEH145" s="1"/>
      <c r="XEI145" s="1"/>
      <c r="XEJ145" s="1"/>
      <c r="XEK145" s="1"/>
      <c r="XEL145" s="1"/>
      <c r="XEM145" s="1"/>
      <c r="XEN145" s="1"/>
      <c r="XEO145" s="1"/>
      <c r="XEP145" s="1"/>
      <c r="XEQ145" s="1"/>
      <c r="XER145" s="1"/>
      <c r="XES145" s="1"/>
      <c r="XET145" s="1"/>
      <c r="XEU145" s="1"/>
      <c r="XEV145" s="1"/>
      <c r="XEW145" s="1"/>
      <c r="XEX145" s="1"/>
      <c r="XEY145" s="1"/>
      <c r="XEZ145" s="1"/>
      <c r="XFA145" s="1"/>
      <c r="XFB145" s="1"/>
      <c r="XFC145" s="1"/>
    </row>
    <row r="146" spans="1:150 16226:16383" s="3" customFormat="1" ht="20.25" x14ac:dyDescent="0.25">
      <c r="A146" s="157">
        <f>A145+1</f>
        <v>2</v>
      </c>
      <c r="B146" s="158"/>
      <c r="C146" s="76" t="s">
        <v>97</v>
      </c>
      <c r="D146" s="157" t="s">
        <v>349</v>
      </c>
      <c r="E146" s="168"/>
      <c r="F146" s="168"/>
      <c r="G146" s="168"/>
      <c r="H146" s="158"/>
      <c r="I146" s="1"/>
      <c r="J146" s="76">
        <f>10.764</f>
        <v>10.763999999999999</v>
      </c>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WZB146" s="1"/>
      <c r="WZC146" s="1"/>
      <c r="WZD146" s="1"/>
      <c r="WZE146" s="1"/>
      <c r="WZF146" s="1"/>
      <c r="WZG146" s="1"/>
      <c r="WZH146" s="1"/>
      <c r="WZI146" s="1"/>
      <c r="WZJ146" s="1"/>
      <c r="WZK146" s="1"/>
      <c r="WZL146" s="1"/>
      <c r="WZM146" s="1"/>
      <c r="WZN146" s="1"/>
      <c r="WZO146" s="1"/>
      <c r="WZP146" s="1"/>
      <c r="WZQ146" s="1"/>
      <c r="WZR146" s="1"/>
      <c r="WZS146" s="1"/>
      <c r="WZT146" s="1"/>
      <c r="WZU146" s="1"/>
      <c r="WZV146" s="1"/>
      <c r="WZW146" s="1"/>
      <c r="WZX146" s="1"/>
      <c r="WZY146" s="1"/>
      <c r="WZZ146" s="1"/>
      <c r="XAA146" s="1"/>
      <c r="XAB146" s="1"/>
      <c r="XAC146" s="1"/>
      <c r="XAD146" s="1"/>
      <c r="XAE146" s="1"/>
      <c r="XAF146" s="1"/>
      <c r="XAG146" s="1"/>
      <c r="XAH146" s="1"/>
      <c r="XAI146" s="1"/>
      <c r="XAJ146" s="1"/>
      <c r="XAK146" s="1"/>
      <c r="XAL146" s="1"/>
      <c r="XAM146" s="1"/>
      <c r="XAN146" s="1"/>
      <c r="XAO146" s="1"/>
      <c r="XAP146" s="1"/>
      <c r="XAQ146" s="1"/>
      <c r="XAR146" s="1"/>
      <c r="XAS146" s="1"/>
      <c r="XAT146" s="1"/>
      <c r="XAU146" s="1"/>
      <c r="XAV146" s="1"/>
      <c r="XAW146" s="1"/>
      <c r="XAX146" s="1"/>
      <c r="XAY146" s="1"/>
      <c r="XAZ146" s="1"/>
      <c r="XBA146" s="1"/>
      <c r="XBB146" s="1"/>
      <c r="XBC146" s="1"/>
      <c r="XBD146" s="1"/>
      <c r="XBE146" s="1"/>
      <c r="XBF146" s="1"/>
      <c r="XBG146" s="1"/>
      <c r="XBH146" s="1"/>
      <c r="XBI146" s="1"/>
      <c r="XBJ146" s="1"/>
      <c r="XBK146" s="1"/>
      <c r="XBL146" s="1"/>
      <c r="XBM146" s="1"/>
      <c r="XBN146" s="1"/>
      <c r="XBO146" s="1"/>
      <c r="XBP146" s="1"/>
      <c r="XBQ146" s="1"/>
      <c r="XBR146" s="1"/>
      <c r="XBS146" s="1"/>
      <c r="XBT146" s="1"/>
      <c r="XBU146" s="1"/>
      <c r="XBV146" s="1"/>
      <c r="XBW146" s="1"/>
      <c r="XBX146" s="1"/>
      <c r="XBY146" s="1"/>
      <c r="XBZ146" s="1"/>
      <c r="XCA146" s="1"/>
      <c r="XCB146" s="1"/>
      <c r="XCC146" s="1"/>
      <c r="XCD146" s="1"/>
      <c r="XCE146" s="1"/>
      <c r="XCF146" s="1"/>
      <c r="XCG146" s="1"/>
      <c r="XCH146" s="1"/>
      <c r="XCI146" s="1"/>
      <c r="XCJ146" s="1"/>
      <c r="XCK146" s="1"/>
      <c r="XCL146" s="1"/>
      <c r="XCM146" s="1"/>
      <c r="XCN146" s="1"/>
      <c r="XCO146" s="1"/>
      <c r="XCP146" s="1"/>
      <c r="XCQ146" s="1"/>
      <c r="XCR146" s="1"/>
      <c r="XCS146" s="1"/>
      <c r="XCT146" s="1"/>
      <c r="XCU146" s="1"/>
      <c r="XCV146" s="1"/>
      <c r="XCW146" s="1"/>
      <c r="XCX146" s="1"/>
      <c r="XCY146" s="1"/>
      <c r="XCZ146" s="1"/>
      <c r="XDA146" s="1"/>
      <c r="XDB146" s="1"/>
      <c r="XDC146" s="1"/>
      <c r="XDD146" s="1"/>
      <c r="XDE146" s="1"/>
      <c r="XDF146" s="1"/>
      <c r="XDG146" s="1"/>
      <c r="XDH146" s="1"/>
      <c r="XDI146" s="1"/>
      <c r="XDJ146" s="1"/>
      <c r="XDK146" s="1"/>
      <c r="XDL146" s="1"/>
      <c r="XDM146" s="1"/>
      <c r="XDN146" s="1"/>
      <c r="XDO146" s="1"/>
      <c r="XDP146" s="1"/>
      <c r="XDQ146" s="1"/>
      <c r="XDR146" s="1"/>
      <c r="XDS146" s="1"/>
      <c r="XDT146" s="1"/>
      <c r="XDU146" s="1"/>
      <c r="XDV146" s="1"/>
      <c r="XDW146" s="1"/>
      <c r="XDX146" s="1"/>
      <c r="XDY146" s="1"/>
      <c r="XDZ146" s="1"/>
      <c r="XEA146" s="1"/>
      <c r="XEB146" s="1"/>
      <c r="XEC146" s="1"/>
      <c r="XED146" s="1"/>
      <c r="XEE146" s="1"/>
      <c r="XEF146" s="1"/>
      <c r="XEG146" s="1"/>
      <c r="XEH146" s="1"/>
      <c r="XEI146" s="1"/>
      <c r="XEJ146" s="1"/>
      <c r="XEK146" s="1"/>
      <c r="XEL146" s="1"/>
      <c r="XEM146" s="1"/>
      <c r="XEN146" s="1"/>
      <c r="XEO146" s="1"/>
      <c r="XEP146" s="1"/>
      <c r="XEQ146" s="1"/>
      <c r="XER146" s="1"/>
      <c r="XES146" s="1"/>
      <c r="XET146" s="1"/>
      <c r="XEU146" s="1"/>
      <c r="XEV146" s="1"/>
      <c r="XEW146" s="1"/>
      <c r="XEX146" s="1"/>
      <c r="XEY146" s="1"/>
      <c r="XEZ146" s="1"/>
      <c r="XFA146" s="1"/>
      <c r="XFB146" s="1"/>
      <c r="XFC146" s="1"/>
    </row>
    <row r="147" spans="1:150 16226:16383" s="3" customFormat="1" ht="20.25" x14ac:dyDescent="0.25">
      <c r="A147" s="157">
        <f t="shared" ref="A147:A153" si="3">A146+1</f>
        <v>3</v>
      </c>
      <c r="B147" s="158"/>
      <c r="C147" s="76" t="s">
        <v>97</v>
      </c>
      <c r="D147" s="76" t="s">
        <v>347</v>
      </c>
      <c r="E147" s="76">
        <f>(4.32*3+1.95*1.95+2.75*2.1+3.2*2.75+2.85*3.2+(1.2*2.1)*2+1.2*1+1.5*0.9)*(10.764)</f>
        <v>517.18329000000006</v>
      </c>
      <c r="F147" s="76">
        <f>(3+2.1+2.85)*(10.764)</f>
        <v>85.573799999999991</v>
      </c>
      <c r="G147" s="76">
        <v>0</v>
      </c>
      <c r="H147" s="76">
        <f t="shared" ref="H147:H153" si="4">E147+F147+(IF(G147&lt;101,G147,IF(G147&lt;201,G147/2,IF(G147&lt;=301,G147/3,G147/4))))</f>
        <v>602.75709000000006</v>
      </c>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WZB147" s="1"/>
      <c r="WZC147" s="1"/>
      <c r="WZD147" s="1"/>
      <c r="WZE147" s="1"/>
      <c r="WZF147" s="1"/>
      <c r="WZG147" s="1"/>
      <c r="WZH147" s="1"/>
      <c r="WZI147" s="1"/>
      <c r="WZJ147" s="1"/>
      <c r="WZK147" s="1"/>
      <c r="WZL147" s="1"/>
      <c r="WZM147" s="1"/>
      <c r="WZN147" s="1"/>
      <c r="WZO147" s="1"/>
      <c r="WZP147" s="1"/>
      <c r="WZQ147" s="1"/>
      <c r="WZR147" s="1"/>
      <c r="WZS147" s="1"/>
      <c r="WZT147" s="1"/>
      <c r="WZU147" s="1"/>
      <c r="WZV147" s="1"/>
      <c r="WZW147" s="1"/>
      <c r="WZX147" s="1"/>
      <c r="WZY147" s="1"/>
      <c r="WZZ147" s="1"/>
      <c r="XAA147" s="1"/>
      <c r="XAB147" s="1"/>
      <c r="XAC147" s="1"/>
      <c r="XAD147" s="1"/>
      <c r="XAE147" s="1"/>
      <c r="XAF147" s="1"/>
      <c r="XAG147" s="1"/>
      <c r="XAH147" s="1"/>
      <c r="XAI147" s="1"/>
      <c r="XAJ147" s="1"/>
      <c r="XAK147" s="1"/>
      <c r="XAL147" s="1"/>
      <c r="XAM147" s="1"/>
      <c r="XAN147" s="1"/>
      <c r="XAO147" s="1"/>
      <c r="XAP147" s="1"/>
      <c r="XAQ147" s="1"/>
      <c r="XAR147" s="1"/>
      <c r="XAS147" s="1"/>
      <c r="XAT147" s="1"/>
      <c r="XAU147" s="1"/>
      <c r="XAV147" s="1"/>
      <c r="XAW147" s="1"/>
      <c r="XAX147" s="1"/>
      <c r="XAY147" s="1"/>
      <c r="XAZ147" s="1"/>
      <c r="XBA147" s="1"/>
      <c r="XBB147" s="1"/>
      <c r="XBC147" s="1"/>
      <c r="XBD147" s="1"/>
      <c r="XBE147" s="1"/>
      <c r="XBF147" s="1"/>
      <c r="XBG147" s="1"/>
      <c r="XBH147" s="1"/>
      <c r="XBI147" s="1"/>
      <c r="XBJ147" s="1"/>
      <c r="XBK147" s="1"/>
      <c r="XBL147" s="1"/>
      <c r="XBM147" s="1"/>
      <c r="XBN147" s="1"/>
      <c r="XBO147" s="1"/>
      <c r="XBP147" s="1"/>
      <c r="XBQ147" s="1"/>
      <c r="XBR147" s="1"/>
      <c r="XBS147" s="1"/>
      <c r="XBT147" s="1"/>
      <c r="XBU147" s="1"/>
      <c r="XBV147" s="1"/>
      <c r="XBW147" s="1"/>
      <c r="XBX147" s="1"/>
      <c r="XBY147" s="1"/>
      <c r="XBZ147" s="1"/>
      <c r="XCA147" s="1"/>
      <c r="XCB147" s="1"/>
      <c r="XCC147" s="1"/>
      <c r="XCD147" s="1"/>
      <c r="XCE147" s="1"/>
      <c r="XCF147" s="1"/>
      <c r="XCG147" s="1"/>
      <c r="XCH147" s="1"/>
      <c r="XCI147" s="1"/>
      <c r="XCJ147" s="1"/>
      <c r="XCK147" s="1"/>
      <c r="XCL147" s="1"/>
      <c r="XCM147" s="1"/>
      <c r="XCN147" s="1"/>
      <c r="XCO147" s="1"/>
      <c r="XCP147" s="1"/>
      <c r="XCQ147" s="1"/>
      <c r="XCR147" s="1"/>
      <c r="XCS147" s="1"/>
      <c r="XCT147" s="1"/>
      <c r="XCU147" s="1"/>
      <c r="XCV147" s="1"/>
      <c r="XCW147" s="1"/>
      <c r="XCX147" s="1"/>
      <c r="XCY147" s="1"/>
      <c r="XCZ147" s="1"/>
      <c r="XDA147" s="1"/>
      <c r="XDB147" s="1"/>
      <c r="XDC147" s="1"/>
      <c r="XDD147" s="1"/>
      <c r="XDE147" s="1"/>
      <c r="XDF147" s="1"/>
      <c r="XDG147" s="1"/>
      <c r="XDH147" s="1"/>
      <c r="XDI147" s="1"/>
      <c r="XDJ147" s="1"/>
      <c r="XDK147" s="1"/>
      <c r="XDL147" s="1"/>
      <c r="XDM147" s="1"/>
      <c r="XDN147" s="1"/>
      <c r="XDO147" s="1"/>
      <c r="XDP147" s="1"/>
      <c r="XDQ147" s="1"/>
      <c r="XDR147" s="1"/>
      <c r="XDS147" s="1"/>
      <c r="XDT147" s="1"/>
      <c r="XDU147" s="1"/>
      <c r="XDV147" s="1"/>
      <c r="XDW147" s="1"/>
      <c r="XDX147" s="1"/>
      <c r="XDY147" s="1"/>
      <c r="XDZ147" s="1"/>
      <c r="XEA147" s="1"/>
      <c r="XEB147" s="1"/>
      <c r="XEC147" s="1"/>
      <c r="XED147" s="1"/>
      <c r="XEE147" s="1"/>
      <c r="XEF147" s="1"/>
      <c r="XEG147" s="1"/>
      <c r="XEH147" s="1"/>
      <c r="XEI147" s="1"/>
      <c r="XEJ147" s="1"/>
      <c r="XEK147" s="1"/>
      <c r="XEL147" s="1"/>
      <c r="XEM147" s="1"/>
      <c r="XEN147" s="1"/>
      <c r="XEO147" s="1"/>
      <c r="XEP147" s="1"/>
      <c r="XEQ147" s="1"/>
      <c r="XER147" s="1"/>
      <c r="XES147" s="1"/>
      <c r="XET147" s="1"/>
      <c r="XEU147" s="1"/>
      <c r="XEV147" s="1"/>
      <c r="XEW147" s="1"/>
      <c r="XEX147" s="1"/>
      <c r="XEY147" s="1"/>
      <c r="XEZ147" s="1"/>
      <c r="XFA147" s="1"/>
      <c r="XFB147" s="1"/>
      <c r="XFC147" s="1"/>
    </row>
    <row r="148" spans="1:150 16226:16383" s="3" customFormat="1" ht="20.25" customHeight="1" x14ac:dyDescent="0.25">
      <c r="A148" s="157">
        <f t="shared" si="3"/>
        <v>4</v>
      </c>
      <c r="B148" s="158"/>
      <c r="C148" s="76" t="s">
        <v>97</v>
      </c>
      <c r="D148" s="76" t="s">
        <v>346</v>
      </c>
      <c r="E148" s="76">
        <f>(4.32*3+2.75*2.1+3.2*2.78+1.2*1.8+1.2*1.32+1.2*1.4+1.5*0.9)*(10.764)</f>
        <v>370.33542</v>
      </c>
      <c r="F148" s="76">
        <f>(2.1+2.1)*(10.764)</f>
        <v>45.208799999999997</v>
      </c>
      <c r="G148" s="76">
        <v>0</v>
      </c>
      <c r="H148" s="76">
        <f t="shared" si="4"/>
        <v>415.54422</v>
      </c>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WZB148" s="1"/>
      <c r="WZC148" s="1"/>
      <c r="WZD148" s="1"/>
      <c r="WZE148" s="1"/>
      <c r="WZF148" s="1"/>
      <c r="WZG148" s="1"/>
      <c r="WZH148" s="1"/>
      <c r="WZI148" s="1"/>
      <c r="WZJ148" s="1"/>
      <c r="WZK148" s="1"/>
      <c r="WZL148" s="1"/>
      <c r="WZM148" s="1"/>
      <c r="WZN148" s="1"/>
      <c r="WZO148" s="1"/>
      <c r="WZP148" s="1"/>
      <c r="WZQ148" s="1"/>
      <c r="WZR148" s="1"/>
      <c r="WZS148" s="1"/>
      <c r="WZT148" s="1"/>
      <c r="WZU148" s="1"/>
      <c r="WZV148" s="1"/>
      <c r="WZW148" s="1"/>
      <c r="WZX148" s="1"/>
      <c r="WZY148" s="1"/>
      <c r="WZZ148" s="1"/>
      <c r="XAA148" s="1"/>
      <c r="XAB148" s="1"/>
      <c r="XAC148" s="1"/>
      <c r="XAD148" s="1"/>
      <c r="XAE148" s="1"/>
      <c r="XAF148" s="1"/>
      <c r="XAG148" s="1"/>
      <c r="XAH148" s="1"/>
      <c r="XAI148" s="1"/>
      <c r="XAJ148" s="1"/>
      <c r="XAK148" s="1"/>
      <c r="XAL148" s="1"/>
      <c r="XAM148" s="1"/>
      <c r="XAN148" s="1"/>
      <c r="XAO148" s="1"/>
      <c r="XAP148" s="1"/>
      <c r="XAQ148" s="1"/>
      <c r="XAR148" s="1"/>
      <c r="XAS148" s="1"/>
      <c r="XAT148" s="1"/>
      <c r="XAU148" s="1"/>
      <c r="XAV148" s="1"/>
      <c r="XAW148" s="1"/>
      <c r="XAX148" s="1"/>
      <c r="XAY148" s="1"/>
      <c r="XAZ148" s="1"/>
      <c r="XBA148" s="1"/>
      <c r="XBB148" s="1"/>
      <c r="XBC148" s="1"/>
      <c r="XBD148" s="1"/>
      <c r="XBE148" s="1"/>
      <c r="XBF148" s="1"/>
      <c r="XBG148" s="1"/>
      <c r="XBH148" s="1"/>
      <c r="XBI148" s="1"/>
      <c r="XBJ148" s="1"/>
      <c r="XBK148" s="1"/>
      <c r="XBL148" s="1"/>
      <c r="XBM148" s="1"/>
      <c r="XBN148" s="1"/>
      <c r="XBO148" s="1"/>
      <c r="XBP148" s="1"/>
      <c r="XBQ148" s="1"/>
      <c r="XBR148" s="1"/>
      <c r="XBS148" s="1"/>
      <c r="XBT148" s="1"/>
      <c r="XBU148" s="1"/>
      <c r="XBV148" s="1"/>
      <c r="XBW148" s="1"/>
      <c r="XBX148" s="1"/>
      <c r="XBY148" s="1"/>
      <c r="XBZ148" s="1"/>
      <c r="XCA148" s="1"/>
      <c r="XCB148" s="1"/>
      <c r="XCC148" s="1"/>
      <c r="XCD148" s="1"/>
      <c r="XCE148" s="1"/>
      <c r="XCF148" s="1"/>
      <c r="XCG148" s="1"/>
      <c r="XCH148" s="1"/>
      <c r="XCI148" s="1"/>
      <c r="XCJ148" s="1"/>
      <c r="XCK148" s="1"/>
      <c r="XCL148" s="1"/>
      <c r="XCM148" s="1"/>
      <c r="XCN148" s="1"/>
      <c r="XCO148" s="1"/>
      <c r="XCP148" s="1"/>
      <c r="XCQ148" s="1"/>
      <c r="XCR148" s="1"/>
      <c r="XCS148" s="1"/>
      <c r="XCT148" s="1"/>
      <c r="XCU148" s="1"/>
      <c r="XCV148" s="1"/>
      <c r="XCW148" s="1"/>
      <c r="XCX148" s="1"/>
      <c r="XCY148" s="1"/>
      <c r="XCZ148" s="1"/>
      <c r="XDA148" s="1"/>
      <c r="XDB148" s="1"/>
      <c r="XDC148" s="1"/>
      <c r="XDD148" s="1"/>
      <c r="XDE148" s="1"/>
      <c r="XDF148" s="1"/>
      <c r="XDG148" s="1"/>
      <c r="XDH148" s="1"/>
      <c r="XDI148" s="1"/>
      <c r="XDJ148" s="1"/>
      <c r="XDK148" s="1"/>
      <c r="XDL148" s="1"/>
      <c r="XDM148" s="1"/>
      <c r="XDN148" s="1"/>
      <c r="XDO148" s="1"/>
      <c r="XDP148" s="1"/>
      <c r="XDQ148" s="1"/>
      <c r="XDR148" s="1"/>
      <c r="XDS148" s="1"/>
      <c r="XDT148" s="1"/>
      <c r="XDU148" s="1"/>
      <c r="XDV148" s="1"/>
      <c r="XDW148" s="1"/>
      <c r="XDX148" s="1"/>
      <c r="XDY148" s="1"/>
      <c r="XDZ148" s="1"/>
      <c r="XEA148" s="1"/>
      <c r="XEB148" s="1"/>
      <c r="XEC148" s="1"/>
      <c r="XED148" s="1"/>
      <c r="XEE148" s="1"/>
      <c r="XEF148" s="1"/>
      <c r="XEG148" s="1"/>
      <c r="XEH148" s="1"/>
      <c r="XEI148" s="1"/>
      <c r="XEJ148" s="1"/>
      <c r="XEK148" s="1"/>
      <c r="XEL148" s="1"/>
      <c r="XEM148" s="1"/>
      <c r="XEN148" s="1"/>
      <c r="XEO148" s="1"/>
      <c r="XEP148" s="1"/>
      <c r="XEQ148" s="1"/>
      <c r="XER148" s="1"/>
      <c r="XES148" s="1"/>
      <c r="XET148" s="1"/>
      <c r="XEU148" s="1"/>
      <c r="XEV148" s="1"/>
      <c r="XEW148" s="1"/>
      <c r="XEX148" s="1"/>
      <c r="XEY148" s="1"/>
      <c r="XEZ148" s="1"/>
      <c r="XFA148" s="1"/>
      <c r="XFB148" s="1"/>
      <c r="XFC148" s="1"/>
    </row>
    <row r="149" spans="1:150 16226:16383" s="3" customFormat="1" ht="20.25" customHeight="1" x14ac:dyDescent="0.25">
      <c r="A149" s="157">
        <f t="shared" si="3"/>
        <v>5</v>
      </c>
      <c r="B149" s="158"/>
      <c r="C149" s="76" t="s">
        <v>97</v>
      </c>
      <c r="D149" s="76" t="s">
        <v>346</v>
      </c>
      <c r="E149" s="76">
        <f>(4.32*3+2.75*2.1+3.2*2.78+1.2*1.8+1.2*1.32+1.2*1.4+1.5*0.9)*(10.764)</f>
        <v>370.33542</v>
      </c>
      <c r="F149" s="76">
        <f>(2.1+2.1)*(10.764)</f>
        <v>45.208799999999997</v>
      </c>
      <c r="G149" s="76">
        <v>0</v>
      </c>
      <c r="H149" s="76">
        <f t="shared" si="4"/>
        <v>415.54422</v>
      </c>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WZB149" s="1"/>
      <c r="WZC149" s="1"/>
      <c r="WZD149" s="1"/>
      <c r="WZE149" s="1"/>
      <c r="WZF149" s="1"/>
      <c r="WZG149" s="1"/>
      <c r="WZH149" s="1"/>
      <c r="WZI149" s="1"/>
      <c r="WZJ149" s="1"/>
      <c r="WZK149" s="1"/>
      <c r="WZL149" s="1"/>
      <c r="WZM149" s="1"/>
      <c r="WZN149" s="1"/>
      <c r="WZO149" s="1"/>
      <c r="WZP149" s="1"/>
      <c r="WZQ149" s="1"/>
      <c r="WZR149" s="1"/>
      <c r="WZS149" s="1"/>
      <c r="WZT149" s="1"/>
      <c r="WZU149" s="1"/>
      <c r="WZV149" s="1"/>
      <c r="WZW149" s="1"/>
      <c r="WZX149" s="1"/>
      <c r="WZY149" s="1"/>
      <c r="WZZ149" s="1"/>
      <c r="XAA149" s="1"/>
      <c r="XAB149" s="1"/>
      <c r="XAC149" s="1"/>
      <c r="XAD149" s="1"/>
      <c r="XAE149" s="1"/>
      <c r="XAF149" s="1"/>
      <c r="XAG149" s="1"/>
      <c r="XAH149" s="1"/>
      <c r="XAI149" s="1"/>
      <c r="XAJ149" s="1"/>
      <c r="XAK149" s="1"/>
      <c r="XAL149" s="1"/>
      <c r="XAM149" s="1"/>
      <c r="XAN149" s="1"/>
      <c r="XAO149" s="1"/>
      <c r="XAP149" s="1"/>
      <c r="XAQ149" s="1"/>
      <c r="XAR149" s="1"/>
      <c r="XAS149" s="1"/>
      <c r="XAT149" s="1"/>
      <c r="XAU149" s="1"/>
      <c r="XAV149" s="1"/>
      <c r="XAW149" s="1"/>
      <c r="XAX149" s="1"/>
      <c r="XAY149" s="1"/>
      <c r="XAZ149" s="1"/>
      <c r="XBA149" s="1"/>
      <c r="XBB149" s="1"/>
      <c r="XBC149" s="1"/>
      <c r="XBD149" s="1"/>
      <c r="XBE149" s="1"/>
      <c r="XBF149" s="1"/>
      <c r="XBG149" s="1"/>
      <c r="XBH149" s="1"/>
      <c r="XBI149" s="1"/>
      <c r="XBJ149" s="1"/>
      <c r="XBK149" s="1"/>
      <c r="XBL149" s="1"/>
      <c r="XBM149" s="1"/>
      <c r="XBN149" s="1"/>
      <c r="XBO149" s="1"/>
      <c r="XBP149" s="1"/>
      <c r="XBQ149" s="1"/>
      <c r="XBR149" s="1"/>
      <c r="XBS149" s="1"/>
      <c r="XBT149" s="1"/>
      <c r="XBU149" s="1"/>
      <c r="XBV149" s="1"/>
      <c r="XBW149" s="1"/>
      <c r="XBX149" s="1"/>
      <c r="XBY149" s="1"/>
      <c r="XBZ149" s="1"/>
      <c r="XCA149" s="1"/>
      <c r="XCB149" s="1"/>
      <c r="XCC149" s="1"/>
      <c r="XCD149" s="1"/>
      <c r="XCE149" s="1"/>
      <c r="XCF149" s="1"/>
      <c r="XCG149" s="1"/>
      <c r="XCH149" s="1"/>
      <c r="XCI149" s="1"/>
      <c r="XCJ149" s="1"/>
      <c r="XCK149" s="1"/>
      <c r="XCL149" s="1"/>
      <c r="XCM149" s="1"/>
      <c r="XCN149" s="1"/>
      <c r="XCO149" s="1"/>
      <c r="XCP149" s="1"/>
      <c r="XCQ149" s="1"/>
      <c r="XCR149" s="1"/>
      <c r="XCS149" s="1"/>
      <c r="XCT149" s="1"/>
      <c r="XCU149" s="1"/>
      <c r="XCV149" s="1"/>
      <c r="XCW149" s="1"/>
      <c r="XCX149" s="1"/>
      <c r="XCY149" s="1"/>
      <c r="XCZ149" s="1"/>
      <c r="XDA149" s="1"/>
      <c r="XDB149" s="1"/>
      <c r="XDC149" s="1"/>
      <c r="XDD149" s="1"/>
      <c r="XDE149" s="1"/>
      <c r="XDF149" s="1"/>
      <c r="XDG149" s="1"/>
      <c r="XDH149" s="1"/>
      <c r="XDI149" s="1"/>
      <c r="XDJ149" s="1"/>
      <c r="XDK149" s="1"/>
      <c r="XDL149" s="1"/>
      <c r="XDM149" s="1"/>
      <c r="XDN149" s="1"/>
      <c r="XDO149" s="1"/>
      <c r="XDP149" s="1"/>
      <c r="XDQ149" s="1"/>
      <c r="XDR149" s="1"/>
      <c r="XDS149" s="1"/>
      <c r="XDT149" s="1"/>
      <c r="XDU149" s="1"/>
      <c r="XDV149" s="1"/>
      <c r="XDW149" s="1"/>
      <c r="XDX149" s="1"/>
      <c r="XDY149" s="1"/>
      <c r="XDZ149" s="1"/>
      <c r="XEA149" s="1"/>
      <c r="XEB149" s="1"/>
      <c r="XEC149" s="1"/>
      <c r="XED149" s="1"/>
      <c r="XEE149" s="1"/>
      <c r="XEF149" s="1"/>
      <c r="XEG149" s="1"/>
      <c r="XEH149" s="1"/>
      <c r="XEI149" s="1"/>
      <c r="XEJ149" s="1"/>
      <c r="XEK149" s="1"/>
      <c r="XEL149" s="1"/>
      <c r="XEM149" s="1"/>
      <c r="XEN149" s="1"/>
      <c r="XEO149" s="1"/>
      <c r="XEP149" s="1"/>
      <c r="XEQ149" s="1"/>
      <c r="XER149" s="1"/>
      <c r="XES149" s="1"/>
      <c r="XET149" s="1"/>
      <c r="XEU149" s="1"/>
      <c r="XEV149" s="1"/>
      <c r="XEW149" s="1"/>
      <c r="XEX149" s="1"/>
      <c r="XEY149" s="1"/>
      <c r="XEZ149" s="1"/>
      <c r="XFA149" s="1"/>
      <c r="XFB149" s="1"/>
      <c r="XFC149" s="1"/>
    </row>
    <row r="150" spans="1:150 16226:16383" s="3" customFormat="1" ht="20.25" customHeight="1" x14ac:dyDescent="0.25">
      <c r="A150" s="157">
        <f t="shared" si="3"/>
        <v>6</v>
      </c>
      <c r="B150" s="158"/>
      <c r="C150" s="76" t="s">
        <v>97</v>
      </c>
      <c r="D150" s="76" t="s">
        <v>346</v>
      </c>
      <c r="E150" s="76">
        <f>(4.32*3+2.75*2.1+3.2*2.78+1.2*1.8+1.2*1.32+1.2*1.4+1.5*0.9)*(10.764)</f>
        <v>370.33542</v>
      </c>
      <c r="F150" s="76">
        <f>(2.1+2.1)*(10.764)</f>
        <v>45.208799999999997</v>
      </c>
      <c r="G150" s="76">
        <v>0</v>
      </c>
      <c r="H150" s="76">
        <f t="shared" si="4"/>
        <v>415.54422</v>
      </c>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WZB150" s="1"/>
      <c r="WZC150" s="1"/>
      <c r="WZD150" s="1"/>
      <c r="WZE150" s="1"/>
      <c r="WZF150" s="1"/>
      <c r="WZG150" s="1"/>
      <c r="WZH150" s="1"/>
      <c r="WZI150" s="1"/>
      <c r="WZJ150" s="1"/>
      <c r="WZK150" s="1"/>
      <c r="WZL150" s="1"/>
      <c r="WZM150" s="1"/>
      <c r="WZN150" s="1"/>
      <c r="WZO150" s="1"/>
      <c r="WZP150" s="1"/>
      <c r="WZQ150" s="1"/>
      <c r="WZR150" s="1"/>
      <c r="WZS150" s="1"/>
      <c r="WZT150" s="1"/>
      <c r="WZU150" s="1"/>
      <c r="WZV150" s="1"/>
      <c r="WZW150" s="1"/>
      <c r="WZX150" s="1"/>
      <c r="WZY150" s="1"/>
      <c r="WZZ150" s="1"/>
      <c r="XAA150" s="1"/>
      <c r="XAB150" s="1"/>
      <c r="XAC150" s="1"/>
      <c r="XAD150" s="1"/>
      <c r="XAE150" s="1"/>
      <c r="XAF150" s="1"/>
      <c r="XAG150" s="1"/>
      <c r="XAH150" s="1"/>
      <c r="XAI150" s="1"/>
      <c r="XAJ150" s="1"/>
      <c r="XAK150" s="1"/>
      <c r="XAL150" s="1"/>
      <c r="XAM150" s="1"/>
      <c r="XAN150" s="1"/>
      <c r="XAO150" s="1"/>
      <c r="XAP150" s="1"/>
      <c r="XAQ150" s="1"/>
      <c r="XAR150" s="1"/>
      <c r="XAS150" s="1"/>
      <c r="XAT150" s="1"/>
      <c r="XAU150" s="1"/>
      <c r="XAV150" s="1"/>
      <c r="XAW150" s="1"/>
      <c r="XAX150" s="1"/>
      <c r="XAY150" s="1"/>
      <c r="XAZ150" s="1"/>
      <c r="XBA150" s="1"/>
      <c r="XBB150" s="1"/>
      <c r="XBC150" s="1"/>
      <c r="XBD150" s="1"/>
      <c r="XBE150" s="1"/>
      <c r="XBF150" s="1"/>
      <c r="XBG150" s="1"/>
      <c r="XBH150" s="1"/>
      <c r="XBI150" s="1"/>
      <c r="XBJ150" s="1"/>
      <c r="XBK150" s="1"/>
      <c r="XBL150" s="1"/>
      <c r="XBM150" s="1"/>
      <c r="XBN150" s="1"/>
      <c r="XBO150" s="1"/>
      <c r="XBP150" s="1"/>
      <c r="XBQ150" s="1"/>
      <c r="XBR150" s="1"/>
      <c r="XBS150" s="1"/>
      <c r="XBT150" s="1"/>
      <c r="XBU150" s="1"/>
      <c r="XBV150" s="1"/>
      <c r="XBW150" s="1"/>
      <c r="XBX150" s="1"/>
      <c r="XBY150" s="1"/>
      <c r="XBZ150" s="1"/>
      <c r="XCA150" s="1"/>
      <c r="XCB150" s="1"/>
      <c r="XCC150" s="1"/>
      <c r="XCD150" s="1"/>
      <c r="XCE150" s="1"/>
      <c r="XCF150" s="1"/>
      <c r="XCG150" s="1"/>
      <c r="XCH150" s="1"/>
      <c r="XCI150" s="1"/>
      <c r="XCJ150" s="1"/>
      <c r="XCK150" s="1"/>
      <c r="XCL150" s="1"/>
      <c r="XCM150" s="1"/>
      <c r="XCN150" s="1"/>
      <c r="XCO150" s="1"/>
      <c r="XCP150" s="1"/>
      <c r="XCQ150" s="1"/>
      <c r="XCR150" s="1"/>
      <c r="XCS150" s="1"/>
      <c r="XCT150" s="1"/>
      <c r="XCU150" s="1"/>
      <c r="XCV150" s="1"/>
      <c r="XCW150" s="1"/>
      <c r="XCX150" s="1"/>
      <c r="XCY150" s="1"/>
      <c r="XCZ150" s="1"/>
      <c r="XDA150" s="1"/>
      <c r="XDB150" s="1"/>
      <c r="XDC150" s="1"/>
      <c r="XDD150" s="1"/>
      <c r="XDE150" s="1"/>
      <c r="XDF150" s="1"/>
      <c r="XDG150" s="1"/>
      <c r="XDH150" s="1"/>
      <c r="XDI150" s="1"/>
      <c r="XDJ150" s="1"/>
      <c r="XDK150" s="1"/>
      <c r="XDL150" s="1"/>
      <c r="XDM150" s="1"/>
      <c r="XDN150" s="1"/>
      <c r="XDO150" s="1"/>
      <c r="XDP150" s="1"/>
      <c r="XDQ150" s="1"/>
      <c r="XDR150" s="1"/>
      <c r="XDS150" s="1"/>
      <c r="XDT150" s="1"/>
      <c r="XDU150" s="1"/>
      <c r="XDV150" s="1"/>
      <c r="XDW150" s="1"/>
      <c r="XDX150" s="1"/>
      <c r="XDY150" s="1"/>
      <c r="XDZ150" s="1"/>
      <c r="XEA150" s="1"/>
      <c r="XEB150" s="1"/>
      <c r="XEC150" s="1"/>
      <c r="XED150" s="1"/>
      <c r="XEE150" s="1"/>
      <c r="XEF150" s="1"/>
      <c r="XEG150" s="1"/>
      <c r="XEH150" s="1"/>
      <c r="XEI150" s="1"/>
      <c r="XEJ150" s="1"/>
      <c r="XEK150" s="1"/>
      <c r="XEL150" s="1"/>
      <c r="XEM150" s="1"/>
      <c r="XEN150" s="1"/>
      <c r="XEO150" s="1"/>
      <c r="XEP150" s="1"/>
      <c r="XEQ150" s="1"/>
      <c r="XER150" s="1"/>
      <c r="XES150" s="1"/>
      <c r="XET150" s="1"/>
      <c r="XEU150" s="1"/>
      <c r="XEV150" s="1"/>
      <c r="XEW150" s="1"/>
      <c r="XEX150" s="1"/>
      <c r="XEY150" s="1"/>
      <c r="XEZ150" s="1"/>
      <c r="XFA150" s="1"/>
      <c r="XFB150" s="1"/>
      <c r="XFC150" s="1"/>
    </row>
    <row r="151" spans="1:150 16226:16383" s="3" customFormat="1" ht="20.25" customHeight="1" x14ac:dyDescent="0.25">
      <c r="A151" s="157">
        <f t="shared" si="3"/>
        <v>7</v>
      </c>
      <c r="B151" s="158"/>
      <c r="C151" s="76" t="s">
        <v>97</v>
      </c>
      <c r="D151" s="76" t="s">
        <v>347</v>
      </c>
      <c r="E151" s="76">
        <f>(4.32*3+1.95*1.95+2.75*2.1+3.2*2.75+2.85*3.2+(1.2*2.1)*2+1.2*1+1.5*0.9)*(10.764)</f>
        <v>517.18329000000006</v>
      </c>
      <c r="F151" s="76">
        <f>(3+2.1+2.85)*(10.764)</f>
        <v>85.573799999999991</v>
      </c>
      <c r="G151" s="76">
        <v>0</v>
      </c>
      <c r="H151" s="76">
        <f t="shared" si="4"/>
        <v>602.75709000000006</v>
      </c>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WZB151" s="1"/>
      <c r="WZC151" s="1"/>
      <c r="WZD151" s="1"/>
      <c r="WZE151" s="1"/>
      <c r="WZF151" s="1"/>
      <c r="WZG151" s="1"/>
      <c r="WZH151" s="1"/>
      <c r="WZI151" s="1"/>
      <c r="WZJ151" s="1"/>
      <c r="WZK151" s="1"/>
      <c r="WZL151" s="1"/>
      <c r="WZM151" s="1"/>
      <c r="WZN151" s="1"/>
      <c r="WZO151" s="1"/>
      <c r="WZP151" s="1"/>
      <c r="WZQ151" s="1"/>
      <c r="WZR151" s="1"/>
      <c r="WZS151" s="1"/>
      <c r="WZT151" s="1"/>
      <c r="WZU151" s="1"/>
      <c r="WZV151" s="1"/>
      <c r="WZW151" s="1"/>
      <c r="WZX151" s="1"/>
      <c r="WZY151" s="1"/>
      <c r="WZZ151" s="1"/>
      <c r="XAA151" s="1"/>
      <c r="XAB151" s="1"/>
      <c r="XAC151" s="1"/>
      <c r="XAD151" s="1"/>
      <c r="XAE151" s="1"/>
      <c r="XAF151" s="1"/>
      <c r="XAG151" s="1"/>
      <c r="XAH151" s="1"/>
      <c r="XAI151" s="1"/>
      <c r="XAJ151" s="1"/>
      <c r="XAK151" s="1"/>
      <c r="XAL151" s="1"/>
      <c r="XAM151" s="1"/>
      <c r="XAN151" s="1"/>
      <c r="XAO151" s="1"/>
      <c r="XAP151" s="1"/>
      <c r="XAQ151" s="1"/>
      <c r="XAR151" s="1"/>
      <c r="XAS151" s="1"/>
      <c r="XAT151" s="1"/>
      <c r="XAU151" s="1"/>
      <c r="XAV151" s="1"/>
      <c r="XAW151" s="1"/>
      <c r="XAX151" s="1"/>
      <c r="XAY151" s="1"/>
      <c r="XAZ151" s="1"/>
      <c r="XBA151" s="1"/>
      <c r="XBB151" s="1"/>
      <c r="XBC151" s="1"/>
      <c r="XBD151" s="1"/>
      <c r="XBE151" s="1"/>
      <c r="XBF151" s="1"/>
      <c r="XBG151" s="1"/>
      <c r="XBH151" s="1"/>
      <c r="XBI151" s="1"/>
      <c r="XBJ151" s="1"/>
      <c r="XBK151" s="1"/>
      <c r="XBL151" s="1"/>
      <c r="XBM151" s="1"/>
      <c r="XBN151" s="1"/>
      <c r="XBO151" s="1"/>
      <c r="XBP151" s="1"/>
      <c r="XBQ151" s="1"/>
      <c r="XBR151" s="1"/>
      <c r="XBS151" s="1"/>
      <c r="XBT151" s="1"/>
      <c r="XBU151" s="1"/>
      <c r="XBV151" s="1"/>
      <c r="XBW151" s="1"/>
      <c r="XBX151" s="1"/>
      <c r="XBY151" s="1"/>
      <c r="XBZ151" s="1"/>
      <c r="XCA151" s="1"/>
      <c r="XCB151" s="1"/>
      <c r="XCC151" s="1"/>
      <c r="XCD151" s="1"/>
      <c r="XCE151" s="1"/>
      <c r="XCF151" s="1"/>
      <c r="XCG151" s="1"/>
      <c r="XCH151" s="1"/>
      <c r="XCI151" s="1"/>
      <c r="XCJ151" s="1"/>
      <c r="XCK151" s="1"/>
      <c r="XCL151" s="1"/>
      <c r="XCM151" s="1"/>
      <c r="XCN151" s="1"/>
      <c r="XCO151" s="1"/>
      <c r="XCP151" s="1"/>
      <c r="XCQ151" s="1"/>
      <c r="XCR151" s="1"/>
      <c r="XCS151" s="1"/>
      <c r="XCT151" s="1"/>
      <c r="XCU151" s="1"/>
      <c r="XCV151" s="1"/>
      <c r="XCW151" s="1"/>
      <c r="XCX151" s="1"/>
      <c r="XCY151" s="1"/>
      <c r="XCZ151" s="1"/>
      <c r="XDA151" s="1"/>
      <c r="XDB151" s="1"/>
      <c r="XDC151" s="1"/>
      <c r="XDD151" s="1"/>
      <c r="XDE151" s="1"/>
      <c r="XDF151" s="1"/>
      <c r="XDG151" s="1"/>
      <c r="XDH151" s="1"/>
      <c r="XDI151" s="1"/>
      <c r="XDJ151" s="1"/>
      <c r="XDK151" s="1"/>
      <c r="XDL151" s="1"/>
      <c r="XDM151" s="1"/>
      <c r="XDN151" s="1"/>
      <c r="XDO151" s="1"/>
      <c r="XDP151" s="1"/>
      <c r="XDQ151" s="1"/>
      <c r="XDR151" s="1"/>
      <c r="XDS151" s="1"/>
      <c r="XDT151" s="1"/>
      <c r="XDU151" s="1"/>
      <c r="XDV151" s="1"/>
      <c r="XDW151" s="1"/>
      <c r="XDX151" s="1"/>
      <c r="XDY151" s="1"/>
      <c r="XDZ151" s="1"/>
      <c r="XEA151" s="1"/>
      <c r="XEB151" s="1"/>
      <c r="XEC151" s="1"/>
      <c r="XED151" s="1"/>
      <c r="XEE151" s="1"/>
      <c r="XEF151" s="1"/>
      <c r="XEG151" s="1"/>
      <c r="XEH151" s="1"/>
      <c r="XEI151" s="1"/>
      <c r="XEJ151" s="1"/>
      <c r="XEK151" s="1"/>
      <c r="XEL151" s="1"/>
      <c r="XEM151" s="1"/>
      <c r="XEN151" s="1"/>
      <c r="XEO151" s="1"/>
      <c r="XEP151" s="1"/>
      <c r="XEQ151" s="1"/>
      <c r="XER151" s="1"/>
      <c r="XES151" s="1"/>
      <c r="XET151" s="1"/>
      <c r="XEU151" s="1"/>
      <c r="XEV151" s="1"/>
      <c r="XEW151" s="1"/>
      <c r="XEX151" s="1"/>
      <c r="XEY151" s="1"/>
      <c r="XEZ151" s="1"/>
      <c r="XFA151" s="1"/>
      <c r="XFB151" s="1"/>
      <c r="XFC151" s="1"/>
    </row>
    <row r="152" spans="1:150 16226:16383" s="3" customFormat="1" ht="20.25" customHeight="1" x14ac:dyDescent="0.25">
      <c r="A152" s="157">
        <f t="shared" si="3"/>
        <v>8</v>
      </c>
      <c r="B152" s="158"/>
      <c r="C152" s="76" t="s">
        <v>97</v>
      </c>
      <c r="D152" s="76" t="s">
        <v>346</v>
      </c>
      <c r="E152" s="76">
        <f>(4.32*3+2.75*2.1+3.2*2.75+1.2*1.8+1.2*1.2+1.2*0.9+2.5*0.9)*(10.764)</f>
        <v>370.98126000000002</v>
      </c>
      <c r="F152" s="76">
        <f>(3+2.1)*(10.764)</f>
        <v>54.896399999999993</v>
      </c>
      <c r="G152" s="76">
        <v>0</v>
      </c>
      <c r="H152" s="76">
        <f t="shared" si="4"/>
        <v>425.87765999999999</v>
      </c>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WZB152" s="1"/>
      <c r="WZC152" s="1"/>
      <c r="WZD152" s="1"/>
      <c r="WZE152" s="1"/>
      <c r="WZF152" s="1"/>
      <c r="WZG152" s="1"/>
      <c r="WZH152" s="1"/>
      <c r="WZI152" s="1"/>
      <c r="WZJ152" s="1"/>
      <c r="WZK152" s="1"/>
      <c r="WZL152" s="1"/>
      <c r="WZM152" s="1"/>
      <c r="WZN152" s="1"/>
      <c r="WZO152" s="1"/>
      <c r="WZP152" s="1"/>
      <c r="WZQ152" s="1"/>
      <c r="WZR152" s="1"/>
      <c r="WZS152" s="1"/>
      <c r="WZT152" s="1"/>
      <c r="WZU152" s="1"/>
      <c r="WZV152" s="1"/>
      <c r="WZW152" s="1"/>
      <c r="WZX152" s="1"/>
      <c r="WZY152" s="1"/>
      <c r="WZZ152" s="1"/>
      <c r="XAA152" s="1"/>
      <c r="XAB152" s="1"/>
      <c r="XAC152" s="1"/>
      <c r="XAD152" s="1"/>
      <c r="XAE152" s="1"/>
      <c r="XAF152" s="1"/>
      <c r="XAG152" s="1"/>
      <c r="XAH152" s="1"/>
      <c r="XAI152" s="1"/>
      <c r="XAJ152" s="1"/>
      <c r="XAK152" s="1"/>
      <c r="XAL152" s="1"/>
      <c r="XAM152" s="1"/>
      <c r="XAN152" s="1"/>
      <c r="XAO152" s="1"/>
      <c r="XAP152" s="1"/>
      <c r="XAQ152" s="1"/>
      <c r="XAR152" s="1"/>
      <c r="XAS152" s="1"/>
      <c r="XAT152" s="1"/>
      <c r="XAU152" s="1"/>
      <c r="XAV152" s="1"/>
      <c r="XAW152" s="1"/>
      <c r="XAX152" s="1"/>
      <c r="XAY152" s="1"/>
      <c r="XAZ152" s="1"/>
      <c r="XBA152" s="1"/>
      <c r="XBB152" s="1"/>
      <c r="XBC152" s="1"/>
      <c r="XBD152" s="1"/>
      <c r="XBE152" s="1"/>
      <c r="XBF152" s="1"/>
      <c r="XBG152" s="1"/>
      <c r="XBH152" s="1"/>
      <c r="XBI152" s="1"/>
      <c r="XBJ152" s="1"/>
      <c r="XBK152" s="1"/>
      <c r="XBL152" s="1"/>
      <c r="XBM152" s="1"/>
      <c r="XBN152" s="1"/>
      <c r="XBO152" s="1"/>
      <c r="XBP152" s="1"/>
      <c r="XBQ152" s="1"/>
      <c r="XBR152" s="1"/>
      <c r="XBS152" s="1"/>
      <c r="XBT152" s="1"/>
      <c r="XBU152" s="1"/>
      <c r="XBV152" s="1"/>
      <c r="XBW152" s="1"/>
      <c r="XBX152" s="1"/>
      <c r="XBY152" s="1"/>
      <c r="XBZ152" s="1"/>
      <c r="XCA152" s="1"/>
      <c r="XCB152" s="1"/>
      <c r="XCC152" s="1"/>
      <c r="XCD152" s="1"/>
      <c r="XCE152" s="1"/>
      <c r="XCF152" s="1"/>
      <c r="XCG152" s="1"/>
      <c r="XCH152" s="1"/>
      <c r="XCI152" s="1"/>
      <c r="XCJ152" s="1"/>
      <c r="XCK152" s="1"/>
      <c r="XCL152" s="1"/>
      <c r="XCM152" s="1"/>
      <c r="XCN152" s="1"/>
      <c r="XCO152" s="1"/>
      <c r="XCP152" s="1"/>
      <c r="XCQ152" s="1"/>
      <c r="XCR152" s="1"/>
      <c r="XCS152" s="1"/>
      <c r="XCT152" s="1"/>
      <c r="XCU152" s="1"/>
      <c r="XCV152" s="1"/>
      <c r="XCW152" s="1"/>
      <c r="XCX152" s="1"/>
      <c r="XCY152" s="1"/>
      <c r="XCZ152" s="1"/>
      <c r="XDA152" s="1"/>
      <c r="XDB152" s="1"/>
      <c r="XDC152" s="1"/>
      <c r="XDD152" s="1"/>
      <c r="XDE152" s="1"/>
      <c r="XDF152" s="1"/>
      <c r="XDG152" s="1"/>
      <c r="XDH152" s="1"/>
      <c r="XDI152" s="1"/>
      <c r="XDJ152" s="1"/>
      <c r="XDK152" s="1"/>
      <c r="XDL152" s="1"/>
      <c r="XDM152" s="1"/>
      <c r="XDN152" s="1"/>
      <c r="XDO152" s="1"/>
      <c r="XDP152" s="1"/>
      <c r="XDQ152" s="1"/>
      <c r="XDR152" s="1"/>
      <c r="XDS152" s="1"/>
      <c r="XDT152" s="1"/>
      <c r="XDU152" s="1"/>
      <c r="XDV152" s="1"/>
      <c r="XDW152" s="1"/>
      <c r="XDX152" s="1"/>
      <c r="XDY152" s="1"/>
      <c r="XDZ152" s="1"/>
      <c r="XEA152" s="1"/>
      <c r="XEB152" s="1"/>
      <c r="XEC152" s="1"/>
      <c r="XED152" s="1"/>
      <c r="XEE152" s="1"/>
      <c r="XEF152" s="1"/>
      <c r="XEG152" s="1"/>
      <c r="XEH152" s="1"/>
      <c r="XEI152" s="1"/>
      <c r="XEJ152" s="1"/>
      <c r="XEK152" s="1"/>
      <c r="XEL152" s="1"/>
      <c r="XEM152" s="1"/>
      <c r="XEN152" s="1"/>
      <c r="XEO152" s="1"/>
      <c r="XEP152" s="1"/>
      <c r="XEQ152" s="1"/>
      <c r="XER152" s="1"/>
      <c r="XES152" s="1"/>
      <c r="XET152" s="1"/>
      <c r="XEU152" s="1"/>
      <c r="XEV152" s="1"/>
      <c r="XEW152" s="1"/>
      <c r="XEX152" s="1"/>
      <c r="XEY152" s="1"/>
      <c r="XEZ152" s="1"/>
      <c r="XFA152" s="1"/>
      <c r="XFB152" s="1"/>
      <c r="XFC152" s="1"/>
    </row>
    <row r="153" spans="1:150 16226:16383" s="3" customFormat="1" ht="20.25" customHeight="1" x14ac:dyDescent="0.25">
      <c r="A153" s="157">
        <f t="shared" si="3"/>
        <v>9</v>
      </c>
      <c r="B153" s="158"/>
      <c r="C153" s="76" t="s">
        <v>97</v>
      </c>
      <c r="D153" s="76" t="s">
        <v>346</v>
      </c>
      <c r="E153" s="76">
        <f>(1.2*1.2+2.88*4.32+2.1*2.75+2.75*3.2+1.65*1.5+1.2*1.2+1.2*0.9+1.6*0.9)*(10.764)</f>
        <v>375.57318239999995</v>
      </c>
      <c r="F153" s="76">
        <f>(1.98+2.1)*(10.764)</f>
        <v>43.917119999999997</v>
      </c>
      <c r="G153" s="76">
        <v>0</v>
      </c>
      <c r="H153" s="76">
        <f t="shared" si="4"/>
        <v>419.49030239999996</v>
      </c>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WZB153" s="1"/>
      <c r="WZC153" s="1"/>
      <c r="WZD153" s="1"/>
      <c r="WZE153" s="1"/>
      <c r="WZF153" s="1"/>
      <c r="WZG153" s="1"/>
      <c r="WZH153" s="1"/>
      <c r="WZI153" s="1"/>
      <c r="WZJ153" s="1"/>
      <c r="WZK153" s="1"/>
      <c r="WZL153" s="1"/>
      <c r="WZM153" s="1"/>
      <c r="WZN153" s="1"/>
      <c r="WZO153" s="1"/>
      <c r="WZP153" s="1"/>
      <c r="WZQ153" s="1"/>
      <c r="WZR153" s="1"/>
      <c r="WZS153" s="1"/>
      <c r="WZT153" s="1"/>
      <c r="WZU153" s="1"/>
      <c r="WZV153" s="1"/>
      <c r="WZW153" s="1"/>
      <c r="WZX153" s="1"/>
      <c r="WZY153" s="1"/>
      <c r="WZZ153" s="1"/>
      <c r="XAA153" s="1"/>
      <c r="XAB153" s="1"/>
      <c r="XAC153" s="1"/>
      <c r="XAD153" s="1"/>
      <c r="XAE153" s="1"/>
      <c r="XAF153" s="1"/>
      <c r="XAG153" s="1"/>
      <c r="XAH153" s="1"/>
      <c r="XAI153" s="1"/>
      <c r="XAJ153" s="1"/>
      <c r="XAK153" s="1"/>
      <c r="XAL153" s="1"/>
      <c r="XAM153" s="1"/>
      <c r="XAN153" s="1"/>
      <c r="XAO153" s="1"/>
      <c r="XAP153" s="1"/>
      <c r="XAQ153" s="1"/>
      <c r="XAR153" s="1"/>
      <c r="XAS153" s="1"/>
      <c r="XAT153" s="1"/>
      <c r="XAU153" s="1"/>
      <c r="XAV153" s="1"/>
      <c r="XAW153" s="1"/>
      <c r="XAX153" s="1"/>
      <c r="XAY153" s="1"/>
      <c r="XAZ153" s="1"/>
      <c r="XBA153" s="1"/>
      <c r="XBB153" s="1"/>
      <c r="XBC153" s="1"/>
      <c r="XBD153" s="1"/>
      <c r="XBE153" s="1"/>
      <c r="XBF153" s="1"/>
      <c r="XBG153" s="1"/>
      <c r="XBH153" s="1"/>
      <c r="XBI153" s="1"/>
      <c r="XBJ153" s="1"/>
      <c r="XBK153" s="1"/>
      <c r="XBL153" s="1"/>
      <c r="XBM153" s="1"/>
      <c r="XBN153" s="1"/>
      <c r="XBO153" s="1"/>
      <c r="XBP153" s="1"/>
      <c r="XBQ153" s="1"/>
      <c r="XBR153" s="1"/>
      <c r="XBS153" s="1"/>
      <c r="XBT153" s="1"/>
      <c r="XBU153" s="1"/>
      <c r="XBV153" s="1"/>
      <c r="XBW153" s="1"/>
      <c r="XBX153" s="1"/>
      <c r="XBY153" s="1"/>
      <c r="XBZ153" s="1"/>
      <c r="XCA153" s="1"/>
      <c r="XCB153" s="1"/>
      <c r="XCC153" s="1"/>
      <c r="XCD153" s="1"/>
      <c r="XCE153" s="1"/>
      <c r="XCF153" s="1"/>
      <c r="XCG153" s="1"/>
      <c r="XCH153" s="1"/>
      <c r="XCI153" s="1"/>
      <c r="XCJ153" s="1"/>
      <c r="XCK153" s="1"/>
      <c r="XCL153" s="1"/>
      <c r="XCM153" s="1"/>
      <c r="XCN153" s="1"/>
      <c r="XCO153" s="1"/>
      <c r="XCP153" s="1"/>
      <c r="XCQ153" s="1"/>
      <c r="XCR153" s="1"/>
      <c r="XCS153" s="1"/>
      <c r="XCT153" s="1"/>
      <c r="XCU153" s="1"/>
      <c r="XCV153" s="1"/>
      <c r="XCW153" s="1"/>
      <c r="XCX153" s="1"/>
      <c r="XCY153" s="1"/>
      <c r="XCZ153" s="1"/>
      <c r="XDA153" s="1"/>
      <c r="XDB153" s="1"/>
      <c r="XDC153" s="1"/>
      <c r="XDD153" s="1"/>
      <c r="XDE153" s="1"/>
      <c r="XDF153" s="1"/>
      <c r="XDG153" s="1"/>
      <c r="XDH153" s="1"/>
      <c r="XDI153" s="1"/>
      <c r="XDJ153" s="1"/>
      <c r="XDK153" s="1"/>
      <c r="XDL153" s="1"/>
      <c r="XDM153" s="1"/>
      <c r="XDN153" s="1"/>
      <c r="XDO153" s="1"/>
      <c r="XDP153" s="1"/>
      <c r="XDQ153" s="1"/>
      <c r="XDR153" s="1"/>
      <c r="XDS153" s="1"/>
      <c r="XDT153" s="1"/>
      <c r="XDU153" s="1"/>
      <c r="XDV153" s="1"/>
      <c r="XDW153" s="1"/>
      <c r="XDX153" s="1"/>
      <c r="XDY153" s="1"/>
      <c r="XDZ153" s="1"/>
      <c r="XEA153" s="1"/>
      <c r="XEB153" s="1"/>
      <c r="XEC153" s="1"/>
      <c r="XED153" s="1"/>
      <c r="XEE153" s="1"/>
      <c r="XEF153" s="1"/>
      <c r="XEG153" s="1"/>
      <c r="XEH153" s="1"/>
      <c r="XEI153" s="1"/>
      <c r="XEJ153" s="1"/>
      <c r="XEK153" s="1"/>
      <c r="XEL153" s="1"/>
      <c r="XEM153" s="1"/>
      <c r="XEN153" s="1"/>
      <c r="XEO153" s="1"/>
      <c r="XEP153" s="1"/>
      <c r="XEQ153" s="1"/>
      <c r="XER153" s="1"/>
      <c r="XES153" s="1"/>
      <c r="XET153" s="1"/>
      <c r="XEU153" s="1"/>
      <c r="XEV153" s="1"/>
      <c r="XEW153" s="1"/>
      <c r="XEX153" s="1"/>
      <c r="XEY153" s="1"/>
      <c r="XEZ153" s="1"/>
      <c r="XFA153" s="1"/>
      <c r="XFB153" s="1"/>
      <c r="XFC153" s="1"/>
    </row>
    <row r="154" spans="1:150 16226:16383" s="3" customFormat="1" ht="20.25" x14ac:dyDescent="0.25">
      <c r="A154" s="154" t="s">
        <v>350</v>
      </c>
      <c r="B154" s="155"/>
      <c r="C154" s="155"/>
      <c r="D154" s="155"/>
      <c r="E154" s="155"/>
      <c r="F154" s="155"/>
      <c r="G154" s="155"/>
      <c r="H154" s="156"/>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WZB154" s="1"/>
      <c r="WZC154" s="1"/>
      <c r="WZD154" s="1"/>
      <c r="WZE154" s="1"/>
      <c r="WZF154" s="1"/>
      <c r="WZG154" s="1"/>
      <c r="WZH154" s="1"/>
      <c r="WZI154" s="1"/>
      <c r="WZJ154" s="1"/>
      <c r="WZK154" s="1"/>
      <c r="WZL154" s="1"/>
      <c r="WZM154" s="1"/>
      <c r="WZN154" s="1"/>
      <c r="WZO154" s="1"/>
      <c r="WZP154" s="1"/>
      <c r="WZQ154" s="1"/>
      <c r="WZR154" s="1"/>
      <c r="WZS154" s="1"/>
      <c r="WZT154" s="1"/>
      <c r="WZU154" s="1"/>
      <c r="WZV154" s="1"/>
      <c r="WZW154" s="1"/>
      <c r="WZX154" s="1"/>
      <c r="WZY154" s="1"/>
      <c r="WZZ154" s="1"/>
      <c r="XAA154" s="1"/>
      <c r="XAB154" s="1"/>
      <c r="XAC154" s="1"/>
      <c r="XAD154" s="1"/>
      <c r="XAE154" s="1"/>
      <c r="XAF154" s="1"/>
      <c r="XAG154" s="1"/>
      <c r="XAH154" s="1"/>
      <c r="XAI154" s="1"/>
      <c r="XAJ154" s="1"/>
      <c r="XAK154" s="1"/>
      <c r="XAL154" s="1"/>
      <c r="XAM154" s="1"/>
      <c r="XAN154" s="1"/>
      <c r="XAO154" s="1"/>
      <c r="XAP154" s="1"/>
      <c r="XAQ154" s="1"/>
      <c r="XAR154" s="1"/>
      <c r="XAS154" s="1"/>
      <c r="XAT154" s="1"/>
      <c r="XAU154" s="1"/>
      <c r="XAV154" s="1"/>
      <c r="XAW154" s="1"/>
      <c r="XAX154" s="1"/>
      <c r="XAY154" s="1"/>
      <c r="XAZ154" s="1"/>
      <c r="XBA154" s="1"/>
      <c r="XBB154" s="1"/>
      <c r="XBC154" s="1"/>
      <c r="XBD154" s="1"/>
      <c r="XBE154" s="1"/>
      <c r="XBF154" s="1"/>
      <c r="XBG154" s="1"/>
      <c r="XBH154" s="1"/>
      <c r="XBI154" s="1"/>
      <c r="XBJ154" s="1"/>
      <c r="XBK154" s="1"/>
      <c r="XBL154" s="1"/>
      <c r="XBM154" s="1"/>
      <c r="XBN154" s="1"/>
      <c r="XBO154" s="1"/>
      <c r="XBP154" s="1"/>
      <c r="XBQ154" s="1"/>
      <c r="XBR154" s="1"/>
      <c r="XBS154" s="1"/>
      <c r="XBT154" s="1"/>
      <c r="XBU154" s="1"/>
      <c r="XBV154" s="1"/>
      <c r="XBW154" s="1"/>
      <c r="XBX154" s="1"/>
      <c r="XBY154" s="1"/>
      <c r="XBZ154" s="1"/>
      <c r="XCA154" s="1"/>
      <c r="XCB154" s="1"/>
      <c r="XCC154" s="1"/>
      <c r="XCD154" s="1"/>
      <c r="XCE154" s="1"/>
      <c r="XCF154" s="1"/>
      <c r="XCG154" s="1"/>
      <c r="XCH154" s="1"/>
      <c r="XCI154" s="1"/>
      <c r="XCJ154" s="1"/>
      <c r="XCK154" s="1"/>
      <c r="XCL154" s="1"/>
      <c r="XCM154" s="1"/>
      <c r="XCN154" s="1"/>
      <c r="XCO154" s="1"/>
      <c r="XCP154" s="1"/>
      <c r="XCQ154" s="1"/>
      <c r="XCR154" s="1"/>
      <c r="XCS154" s="1"/>
      <c r="XCT154" s="1"/>
      <c r="XCU154" s="1"/>
      <c r="XCV154" s="1"/>
      <c r="XCW154" s="1"/>
      <c r="XCX154" s="1"/>
      <c r="XCY154" s="1"/>
      <c r="XCZ154" s="1"/>
      <c r="XDA154" s="1"/>
      <c r="XDB154" s="1"/>
      <c r="XDC154" s="1"/>
      <c r="XDD154" s="1"/>
      <c r="XDE154" s="1"/>
      <c r="XDF154" s="1"/>
      <c r="XDG154" s="1"/>
      <c r="XDH154" s="1"/>
      <c r="XDI154" s="1"/>
      <c r="XDJ154" s="1"/>
      <c r="XDK154" s="1"/>
      <c r="XDL154" s="1"/>
      <c r="XDM154" s="1"/>
      <c r="XDN154" s="1"/>
      <c r="XDO154" s="1"/>
      <c r="XDP154" s="1"/>
      <c r="XDQ154" s="1"/>
      <c r="XDR154" s="1"/>
      <c r="XDS154" s="1"/>
      <c r="XDT154" s="1"/>
      <c r="XDU154" s="1"/>
      <c r="XDV154" s="1"/>
      <c r="XDW154" s="1"/>
      <c r="XDX154" s="1"/>
      <c r="XDY154" s="1"/>
      <c r="XDZ154" s="1"/>
      <c r="XEA154" s="1"/>
      <c r="XEB154" s="1"/>
      <c r="XEC154" s="1"/>
      <c r="XED154" s="1"/>
      <c r="XEE154" s="1"/>
      <c r="XEF154" s="1"/>
      <c r="XEG154" s="1"/>
      <c r="XEH154" s="1"/>
      <c r="XEI154" s="1"/>
      <c r="XEJ154" s="1"/>
      <c r="XEK154" s="1"/>
      <c r="XEL154" s="1"/>
      <c r="XEM154" s="1"/>
      <c r="XEN154" s="1"/>
      <c r="XEO154" s="1"/>
      <c r="XEP154" s="1"/>
      <c r="XEQ154" s="1"/>
      <c r="XER154" s="1"/>
      <c r="XES154" s="1"/>
      <c r="XET154" s="1"/>
      <c r="XEU154" s="1"/>
      <c r="XEV154" s="1"/>
      <c r="XEW154" s="1"/>
      <c r="XEX154" s="1"/>
      <c r="XEY154" s="1"/>
      <c r="XEZ154" s="1"/>
      <c r="XFA154" s="1"/>
      <c r="XFB154" s="1"/>
      <c r="XFC154" s="1"/>
    </row>
    <row r="155" spans="1:150 16226:16383" s="3" customFormat="1" ht="20.25" x14ac:dyDescent="0.25">
      <c r="A155" s="116">
        <v>1</v>
      </c>
      <c r="B155" s="116"/>
      <c r="C155" s="76" t="s">
        <v>97</v>
      </c>
      <c r="D155" s="76" t="s">
        <v>346</v>
      </c>
      <c r="E155" s="76">
        <f>(1.2*1.2+2.88*4.32+2.1*2.75+2.75*3.2+1.65*1.5+1.2*1.2+1.2*0.9+1.6*0.9)*(10.764)</f>
        <v>375.57318239999995</v>
      </c>
      <c r="F155" s="76">
        <f>(1.98+2.1)*(10.764)</f>
        <v>43.917119999999997</v>
      </c>
      <c r="G155" s="76">
        <v>0</v>
      </c>
      <c r="H155" s="76">
        <f>E155+F155+(IF(G155&lt;101,G155,IF(G155&lt;201,G155/2,IF(G155&lt;=301,G155/3,G155/4))))</f>
        <v>419.49030239999996</v>
      </c>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WZB155" s="1"/>
      <c r="WZC155" s="1"/>
      <c r="WZD155" s="1"/>
      <c r="WZE155" s="1"/>
      <c r="WZF155" s="1"/>
      <c r="WZG155" s="1"/>
      <c r="WZH155" s="1"/>
      <c r="WZI155" s="1"/>
      <c r="WZJ155" s="1"/>
      <c r="WZK155" s="1"/>
      <c r="WZL155" s="1"/>
      <c r="WZM155" s="1"/>
      <c r="WZN155" s="1"/>
      <c r="WZO155" s="1"/>
      <c r="WZP155" s="1"/>
      <c r="WZQ155" s="1"/>
      <c r="WZR155" s="1"/>
      <c r="WZS155" s="1"/>
      <c r="WZT155" s="1"/>
      <c r="WZU155" s="1"/>
      <c r="WZV155" s="1"/>
      <c r="WZW155" s="1"/>
      <c r="WZX155" s="1"/>
      <c r="WZY155" s="1"/>
      <c r="WZZ155" s="1"/>
      <c r="XAA155" s="1"/>
      <c r="XAB155" s="1"/>
      <c r="XAC155" s="1"/>
      <c r="XAD155" s="1"/>
      <c r="XAE155" s="1"/>
      <c r="XAF155" s="1"/>
      <c r="XAG155" s="1"/>
      <c r="XAH155" s="1"/>
      <c r="XAI155" s="1"/>
      <c r="XAJ155" s="1"/>
      <c r="XAK155" s="1"/>
      <c r="XAL155" s="1"/>
      <c r="XAM155" s="1"/>
      <c r="XAN155" s="1"/>
      <c r="XAO155" s="1"/>
      <c r="XAP155" s="1"/>
      <c r="XAQ155" s="1"/>
      <c r="XAR155" s="1"/>
      <c r="XAS155" s="1"/>
      <c r="XAT155" s="1"/>
      <c r="XAU155" s="1"/>
      <c r="XAV155" s="1"/>
      <c r="XAW155" s="1"/>
      <c r="XAX155" s="1"/>
      <c r="XAY155" s="1"/>
      <c r="XAZ155" s="1"/>
      <c r="XBA155" s="1"/>
      <c r="XBB155" s="1"/>
      <c r="XBC155" s="1"/>
      <c r="XBD155" s="1"/>
      <c r="XBE155" s="1"/>
      <c r="XBF155" s="1"/>
      <c r="XBG155" s="1"/>
      <c r="XBH155" s="1"/>
      <c r="XBI155" s="1"/>
      <c r="XBJ155" s="1"/>
      <c r="XBK155" s="1"/>
      <c r="XBL155" s="1"/>
      <c r="XBM155" s="1"/>
      <c r="XBN155" s="1"/>
      <c r="XBO155" s="1"/>
      <c r="XBP155" s="1"/>
      <c r="XBQ155" s="1"/>
      <c r="XBR155" s="1"/>
      <c r="XBS155" s="1"/>
      <c r="XBT155" s="1"/>
      <c r="XBU155" s="1"/>
      <c r="XBV155" s="1"/>
      <c r="XBW155" s="1"/>
      <c r="XBX155" s="1"/>
      <c r="XBY155" s="1"/>
      <c r="XBZ155" s="1"/>
      <c r="XCA155" s="1"/>
      <c r="XCB155" s="1"/>
      <c r="XCC155" s="1"/>
      <c r="XCD155" s="1"/>
      <c r="XCE155" s="1"/>
      <c r="XCF155" s="1"/>
      <c r="XCG155" s="1"/>
      <c r="XCH155" s="1"/>
      <c r="XCI155" s="1"/>
      <c r="XCJ155" s="1"/>
      <c r="XCK155" s="1"/>
      <c r="XCL155" s="1"/>
      <c r="XCM155" s="1"/>
      <c r="XCN155" s="1"/>
      <c r="XCO155" s="1"/>
      <c r="XCP155" s="1"/>
      <c r="XCQ155" s="1"/>
      <c r="XCR155" s="1"/>
      <c r="XCS155" s="1"/>
      <c r="XCT155" s="1"/>
      <c r="XCU155" s="1"/>
      <c r="XCV155" s="1"/>
      <c r="XCW155" s="1"/>
      <c r="XCX155" s="1"/>
      <c r="XCY155" s="1"/>
      <c r="XCZ155" s="1"/>
      <c r="XDA155" s="1"/>
      <c r="XDB155" s="1"/>
      <c r="XDC155" s="1"/>
      <c r="XDD155" s="1"/>
      <c r="XDE155" s="1"/>
      <c r="XDF155" s="1"/>
      <c r="XDG155" s="1"/>
      <c r="XDH155" s="1"/>
      <c r="XDI155" s="1"/>
      <c r="XDJ155" s="1"/>
      <c r="XDK155" s="1"/>
      <c r="XDL155" s="1"/>
      <c r="XDM155" s="1"/>
      <c r="XDN155" s="1"/>
      <c r="XDO155" s="1"/>
      <c r="XDP155" s="1"/>
      <c r="XDQ155" s="1"/>
      <c r="XDR155" s="1"/>
      <c r="XDS155" s="1"/>
      <c r="XDT155" s="1"/>
      <c r="XDU155" s="1"/>
      <c r="XDV155" s="1"/>
      <c r="XDW155" s="1"/>
      <c r="XDX155" s="1"/>
      <c r="XDY155" s="1"/>
      <c r="XDZ155" s="1"/>
      <c r="XEA155" s="1"/>
      <c r="XEB155" s="1"/>
      <c r="XEC155" s="1"/>
      <c r="XED155" s="1"/>
      <c r="XEE155" s="1"/>
      <c r="XEF155" s="1"/>
      <c r="XEG155" s="1"/>
      <c r="XEH155" s="1"/>
      <c r="XEI155" s="1"/>
      <c r="XEJ155" s="1"/>
      <c r="XEK155" s="1"/>
      <c r="XEL155" s="1"/>
      <c r="XEM155" s="1"/>
      <c r="XEN155" s="1"/>
      <c r="XEO155" s="1"/>
      <c r="XEP155" s="1"/>
      <c r="XEQ155" s="1"/>
      <c r="XER155" s="1"/>
      <c r="XES155" s="1"/>
      <c r="XET155" s="1"/>
      <c r="XEU155" s="1"/>
      <c r="XEV155" s="1"/>
      <c r="XEW155" s="1"/>
      <c r="XEX155" s="1"/>
      <c r="XEY155" s="1"/>
      <c r="XEZ155" s="1"/>
      <c r="XFA155" s="1"/>
      <c r="XFB155" s="1"/>
      <c r="XFC155" s="1"/>
    </row>
    <row r="156" spans="1:150 16226:16383" s="3" customFormat="1" ht="20.25" x14ac:dyDescent="0.25">
      <c r="A156" s="157">
        <f>A155+1</f>
        <v>2</v>
      </c>
      <c r="B156" s="158"/>
      <c r="C156" s="76" t="s">
        <v>97</v>
      </c>
      <c r="D156" s="76" t="s">
        <v>346</v>
      </c>
      <c r="E156" s="76">
        <f>(4.32*3+2.75*2.1+3.2*2.75+1.2*1.8+1.2*1.2+1.2*0.9+2.5*0.9)*(10.764)</f>
        <v>370.98126000000002</v>
      </c>
      <c r="F156" s="76">
        <f>(3+2.1)*(10.764)</f>
        <v>54.896399999999993</v>
      </c>
      <c r="G156" s="76">
        <v>0</v>
      </c>
      <c r="H156" s="76">
        <f t="shared" ref="H156:H163" si="5">E156+F156+(IF(G156&lt;101,G156,IF(G156&lt;201,G156/2,IF(G156&lt;=301,G156/3,G156/4))))</f>
        <v>425.87765999999999</v>
      </c>
      <c r="I156" s="1"/>
      <c r="J156" s="76">
        <f>10.764</f>
        <v>10.763999999999999</v>
      </c>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WZB156" s="1"/>
      <c r="WZC156" s="1"/>
      <c r="WZD156" s="1"/>
      <c r="WZE156" s="1"/>
      <c r="WZF156" s="1"/>
      <c r="WZG156" s="1"/>
      <c r="WZH156" s="1"/>
      <c r="WZI156" s="1"/>
      <c r="WZJ156" s="1"/>
      <c r="WZK156" s="1"/>
      <c r="WZL156" s="1"/>
      <c r="WZM156" s="1"/>
      <c r="WZN156" s="1"/>
      <c r="WZO156" s="1"/>
      <c r="WZP156" s="1"/>
      <c r="WZQ156" s="1"/>
      <c r="WZR156" s="1"/>
      <c r="WZS156" s="1"/>
      <c r="WZT156" s="1"/>
      <c r="WZU156" s="1"/>
      <c r="WZV156" s="1"/>
      <c r="WZW156" s="1"/>
      <c r="WZX156" s="1"/>
      <c r="WZY156" s="1"/>
      <c r="WZZ156" s="1"/>
      <c r="XAA156" s="1"/>
      <c r="XAB156" s="1"/>
      <c r="XAC156" s="1"/>
      <c r="XAD156" s="1"/>
      <c r="XAE156" s="1"/>
      <c r="XAF156" s="1"/>
      <c r="XAG156" s="1"/>
      <c r="XAH156" s="1"/>
      <c r="XAI156" s="1"/>
      <c r="XAJ156" s="1"/>
      <c r="XAK156" s="1"/>
      <c r="XAL156" s="1"/>
      <c r="XAM156" s="1"/>
      <c r="XAN156" s="1"/>
      <c r="XAO156" s="1"/>
      <c r="XAP156" s="1"/>
      <c r="XAQ156" s="1"/>
      <c r="XAR156" s="1"/>
      <c r="XAS156" s="1"/>
      <c r="XAT156" s="1"/>
      <c r="XAU156" s="1"/>
      <c r="XAV156" s="1"/>
      <c r="XAW156" s="1"/>
      <c r="XAX156" s="1"/>
      <c r="XAY156" s="1"/>
      <c r="XAZ156" s="1"/>
      <c r="XBA156" s="1"/>
      <c r="XBB156" s="1"/>
      <c r="XBC156" s="1"/>
      <c r="XBD156" s="1"/>
      <c r="XBE156" s="1"/>
      <c r="XBF156" s="1"/>
      <c r="XBG156" s="1"/>
      <c r="XBH156" s="1"/>
      <c r="XBI156" s="1"/>
      <c r="XBJ156" s="1"/>
      <c r="XBK156" s="1"/>
      <c r="XBL156" s="1"/>
      <c r="XBM156" s="1"/>
      <c r="XBN156" s="1"/>
      <c r="XBO156" s="1"/>
      <c r="XBP156" s="1"/>
      <c r="XBQ156" s="1"/>
      <c r="XBR156" s="1"/>
      <c r="XBS156" s="1"/>
      <c r="XBT156" s="1"/>
      <c r="XBU156" s="1"/>
      <c r="XBV156" s="1"/>
      <c r="XBW156" s="1"/>
      <c r="XBX156" s="1"/>
      <c r="XBY156" s="1"/>
      <c r="XBZ156" s="1"/>
      <c r="XCA156" s="1"/>
      <c r="XCB156" s="1"/>
      <c r="XCC156" s="1"/>
      <c r="XCD156" s="1"/>
      <c r="XCE156" s="1"/>
      <c r="XCF156" s="1"/>
      <c r="XCG156" s="1"/>
      <c r="XCH156" s="1"/>
      <c r="XCI156" s="1"/>
      <c r="XCJ156" s="1"/>
      <c r="XCK156" s="1"/>
      <c r="XCL156" s="1"/>
      <c r="XCM156" s="1"/>
      <c r="XCN156" s="1"/>
      <c r="XCO156" s="1"/>
      <c r="XCP156" s="1"/>
      <c r="XCQ156" s="1"/>
      <c r="XCR156" s="1"/>
      <c r="XCS156" s="1"/>
      <c r="XCT156" s="1"/>
      <c r="XCU156" s="1"/>
      <c r="XCV156" s="1"/>
      <c r="XCW156" s="1"/>
      <c r="XCX156" s="1"/>
      <c r="XCY156" s="1"/>
      <c r="XCZ156" s="1"/>
      <c r="XDA156" s="1"/>
      <c r="XDB156" s="1"/>
      <c r="XDC156" s="1"/>
      <c r="XDD156" s="1"/>
      <c r="XDE156" s="1"/>
      <c r="XDF156" s="1"/>
      <c r="XDG156" s="1"/>
      <c r="XDH156" s="1"/>
      <c r="XDI156" s="1"/>
      <c r="XDJ156" s="1"/>
      <c r="XDK156" s="1"/>
      <c r="XDL156" s="1"/>
      <c r="XDM156" s="1"/>
      <c r="XDN156" s="1"/>
      <c r="XDO156" s="1"/>
      <c r="XDP156" s="1"/>
      <c r="XDQ156" s="1"/>
      <c r="XDR156" s="1"/>
      <c r="XDS156" s="1"/>
      <c r="XDT156" s="1"/>
      <c r="XDU156" s="1"/>
      <c r="XDV156" s="1"/>
      <c r="XDW156" s="1"/>
      <c r="XDX156" s="1"/>
      <c r="XDY156" s="1"/>
      <c r="XDZ156" s="1"/>
      <c r="XEA156" s="1"/>
      <c r="XEB156" s="1"/>
      <c r="XEC156" s="1"/>
      <c r="XED156" s="1"/>
      <c r="XEE156" s="1"/>
      <c r="XEF156" s="1"/>
      <c r="XEG156" s="1"/>
      <c r="XEH156" s="1"/>
      <c r="XEI156" s="1"/>
      <c r="XEJ156" s="1"/>
      <c r="XEK156" s="1"/>
      <c r="XEL156" s="1"/>
      <c r="XEM156" s="1"/>
      <c r="XEN156" s="1"/>
      <c r="XEO156" s="1"/>
      <c r="XEP156" s="1"/>
      <c r="XEQ156" s="1"/>
      <c r="XER156" s="1"/>
      <c r="XES156" s="1"/>
      <c r="XET156" s="1"/>
      <c r="XEU156" s="1"/>
      <c r="XEV156" s="1"/>
      <c r="XEW156" s="1"/>
      <c r="XEX156" s="1"/>
      <c r="XEY156" s="1"/>
      <c r="XEZ156" s="1"/>
      <c r="XFA156" s="1"/>
      <c r="XFB156" s="1"/>
      <c r="XFC156" s="1"/>
    </row>
    <row r="157" spans="1:150 16226:16383" s="3" customFormat="1" ht="20.25" x14ac:dyDescent="0.25">
      <c r="A157" s="157">
        <f t="shared" ref="A157:A163" si="6">A156+1</f>
        <v>3</v>
      </c>
      <c r="B157" s="158"/>
      <c r="C157" s="76" t="s">
        <v>97</v>
      </c>
      <c r="D157" s="76" t="s">
        <v>346</v>
      </c>
      <c r="E157" s="76">
        <f>(4.32*3+1.95*1.95+2.75*2.1+2.85*3.2+1.2*2.1+1.2*1+1.5*0.9)*(10.764)</f>
        <v>395.33481000000006</v>
      </c>
      <c r="F157" s="76">
        <f>(3+2.1+2.85)*(10.764)</f>
        <v>85.573799999999991</v>
      </c>
      <c r="G157" s="76">
        <f>(3.2*2.75+1.2*2.25)*(10.764)</f>
        <v>123.78599999999999</v>
      </c>
      <c r="H157" s="76">
        <f t="shared" si="5"/>
        <v>542.8016100000001</v>
      </c>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WZB157" s="1"/>
      <c r="WZC157" s="1"/>
      <c r="WZD157" s="1"/>
      <c r="WZE157" s="1"/>
      <c r="WZF157" s="1"/>
      <c r="WZG157" s="1"/>
      <c r="WZH157" s="1"/>
      <c r="WZI157" s="1"/>
      <c r="WZJ157" s="1"/>
      <c r="WZK157" s="1"/>
      <c r="WZL157" s="1"/>
      <c r="WZM157" s="1"/>
      <c r="WZN157" s="1"/>
      <c r="WZO157" s="1"/>
      <c r="WZP157" s="1"/>
      <c r="WZQ157" s="1"/>
      <c r="WZR157" s="1"/>
      <c r="WZS157" s="1"/>
      <c r="WZT157" s="1"/>
      <c r="WZU157" s="1"/>
      <c r="WZV157" s="1"/>
      <c r="WZW157" s="1"/>
      <c r="WZX157" s="1"/>
      <c r="WZY157" s="1"/>
      <c r="WZZ157" s="1"/>
      <c r="XAA157" s="1"/>
      <c r="XAB157" s="1"/>
      <c r="XAC157" s="1"/>
      <c r="XAD157" s="1"/>
      <c r="XAE157" s="1"/>
      <c r="XAF157" s="1"/>
      <c r="XAG157" s="1"/>
      <c r="XAH157" s="1"/>
      <c r="XAI157" s="1"/>
      <c r="XAJ157" s="1"/>
      <c r="XAK157" s="1"/>
      <c r="XAL157" s="1"/>
      <c r="XAM157" s="1"/>
      <c r="XAN157" s="1"/>
      <c r="XAO157" s="1"/>
      <c r="XAP157" s="1"/>
      <c r="XAQ157" s="1"/>
      <c r="XAR157" s="1"/>
      <c r="XAS157" s="1"/>
      <c r="XAT157" s="1"/>
      <c r="XAU157" s="1"/>
      <c r="XAV157" s="1"/>
      <c r="XAW157" s="1"/>
      <c r="XAX157" s="1"/>
      <c r="XAY157" s="1"/>
      <c r="XAZ157" s="1"/>
      <c r="XBA157" s="1"/>
      <c r="XBB157" s="1"/>
      <c r="XBC157" s="1"/>
      <c r="XBD157" s="1"/>
      <c r="XBE157" s="1"/>
      <c r="XBF157" s="1"/>
      <c r="XBG157" s="1"/>
      <c r="XBH157" s="1"/>
      <c r="XBI157" s="1"/>
      <c r="XBJ157" s="1"/>
      <c r="XBK157" s="1"/>
      <c r="XBL157" s="1"/>
      <c r="XBM157" s="1"/>
      <c r="XBN157" s="1"/>
      <c r="XBO157" s="1"/>
      <c r="XBP157" s="1"/>
      <c r="XBQ157" s="1"/>
      <c r="XBR157" s="1"/>
      <c r="XBS157" s="1"/>
      <c r="XBT157" s="1"/>
      <c r="XBU157" s="1"/>
      <c r="XBV157" s="1"/>
      <c r="XBW157" s="1"/>
      <c r="XBX157" s="1"/>
      <c r="XBY157" s="1"/>
      <c r="XBZ157" s="1"/>
      <c r="XCA157" s="1"/>
      <c r="XCB157" s="1"/>
      <c r="XCC157" s="1"/>
      <c r="XCD157" s="1"/>
      <c r="XCE157" s="1"/>
      <c r="XCF157" s="1"/>
      <c r="XCG157" s="1"/>
      <c r="XCH157" s="1"/>
      <c r="XCI157" s="1"/>
      <c r="XCJ157" s="1"/>
      <c r="XCK157" s="1"/>
      <c r="XCL157" s="1"/>
      <c r="XCM157" s="1"/>
      <c r="XCN157" s="1"/>
      <c r="XCO157" s="1"/>
      <c r="XCP157" s="1"/>
      <c r="XCQ157" s="1"/>
      <c r="XCR157" s="1"/>
      <c r="XCS157" s="1"/>
      <c r="XCT157" s="1"/>
      <c r="XCU157" s="1"/>
      <c r="XCV157" s="1"/>
      <c r="XCW157" s="1"/>
      <c r="XCX157" s="1"/>
      <c r="XCY157" s="1"/>
      <c r="XCZ157" s="1"/>
      <c r="XDA157" s="1"/>
      <c r="XDB157" s="1"/>
      <c r="XDC157" s="1"/>
      <c r="XDD157" s="1"/>
      <c r="XDE157" s="1"/>
      <c r="XDF157" s="1"/>
      <c r="XDG157" s="1"/>
      <c r="XDH157" s="1"/>
      <c r="XDI157" s="1"/>
      <c r="XDJ157" s="1"/>
      <c r="XDK157" s="1"/>
      <c r="XDL157" s="1"/>
      <c r="XDM157" s="1"/>
      <c r="XDN157" s="1"/>
      <c r="XDO157" s="1"/>
      <c r="XDP157" s="1"/>
      <c r="XDQ157" s="1"/>
      <c r="XDR157" s="1"/>
      <c r="XDS157" s="1"/>
      <c r="XDT157" s="1"/>
      <c r="XDU157" s="1"/>
      <c r="XDV157" s="1"/>
      <c r="XDW157" s="1"/>
      <c r="XDX157" s="1"/>
      <c r="XDY157" s="1"/>
      <c r="XDZ157" s="1"/>
      <c r="XEA157" s="1"/>
      <c r="XEB157" s="1"/>
      <c r="XEC157" s="1"/>
      <c r="XED157" s="1"/>
      <c r="XEE157" s="1"/>
      <c r="XEF157" s="1"/>
      <c r="XEG157" s="1"/>
      <c r="XEH157" s="1"/>
      <c r="XEI157" s="1"/>
      <c r="XEJ157" s="1"/>
      <c r="XEK157" s="1"/>
      <c r="XEL157" s="1"/>
      <c r="XEM157" s="1"/>
      <c r="XEN157" s="1"/>
      <c r="XEO157" s="1"/>
      <c r="XEP157" s="1"/>
      <c r="XEQ157" s="1"/>
      <c r="XER157" s="1"/>
      <c r="XES157" s="1"/>
      <c r="XET157" s="1"/>
      <c r="XEU157" s="1"/>
      <c r="XEV157" s="1"/>
      <c r="XEW157" s="1"/>
      <c r="XEX157" s="1"/>
      <c r="XEY157" s="1"/>
      <c r="XEZ157" s="1"/>
      <c r="XFA157" s="1"/>
      <c r="XFB157" s="1"/>
      <c r="XFC157" s="1"/>
    </row>
    <row r="158" spans="1:150 16226:16383" s="3" customFormat="1" ht="20.25" customHeight="1" x14ac:dyDescent="0.25">
      <c r="A158" s="157">
        <f t="shared" si="6"/>
        <v>4</v>
      </c>
      <c r="B158" s="158"/>
      <c r="C158" s="76" t="s">
        <v>97</v>
      </c>
      <c r="D158" s="76" t="s">
        <v>346</v>
      </c>
      <c r="E158" s="76">
        <f>(4.32*3+2.75*2.1+3.2*2.78+1.2*1.8+1.2*1.32+1.2*1.4+1.5*0.9)*(10.764)</f>
        <v>370.33542</v>
      </c>
      <c r="F158" s="76">
        <f>(2.1+2.1)*(10.764)</f>
        <v>45.208799999999997</v>
      </c>
      <c r="G158" s="76">
        <v>0</v>
      </c>
      <c r="H158" s="76">
        <f t="shared" si="5"/>
        <v>415.54422</v>
      </c>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WZB158" s="1"/>
      <c r="WZC158" s="1"/>
      <c r="WZD158" s="1"/>
      <c r="WZE158" s="1"/>
      <c r="WZF158" s="1"/>
      <c r="WZG158" s="1"/>
      <c r="WZH158" s="1"/>
      <c r="WZI158" s="1"/>
      <c r="WZJ158" s="1"/>
      <c r="WZK158" s="1"/>
      <c r="WZL158" s="1"/>
      <c r="WZM158" s="1"/>
      <c r="WZN158" s="1"/>
      <c r="WZO158" s="1"/>
      <c r="WZP158" s="1"/>
      <c r="WZQ158" s="1"/>
      <c r="WZR158" s="1"/>
      <c r="WZS158" s="1"/>
      <c r="WZT158" s="1"/>
      <c r="WZU158" s="1"/>
      <c r="WZV158" s="1"/>
      <c r="WZW158" s="1"/>
      <c r="WZX158" s="1"/>
      <c r="WZY158" s="1"/>
      <c r="WZZ158" s="1"/>
      <c r="XAA158" s="1"/>
      <c r="XAB158" s="1"/>
      <c r="XAC158" s="1"/>
      <c r="XAD158" s="1"/>
      <c r="XAE158" s="1"/>
      <c r="XAF158" s="1"/>
      <c r="XAG158" s="1"/>
      <c r="XAH158" s="1"/>
      <c r="XAI158" s="1"/>
      <c r="XAJ158" s="1"/>
      <c r="XAK158" s="1"/>
      <c r="XAL158" s="1"/>
      <c r="XAM158" s="1"/>
      <c r="XAN158" s="1"/>
      <c r="XAO158" s="1"/>
      <c r="XAP158" s="1"/>
      <c r="XAQ158" s="1"/>
      <c r="XAR158" s="1"/>
      <c r="XAS158" s="1"/>
      <c r="XAT158" s="1"/>
      <c r="XAU158" s="1"/>
      <c r="XAV158" s="1"/>
      <c r="XAW158" s="1"/>
      <c r="XAX158" s="1"/>
      <c r="XAY158" s="1"/>
      <c r="XAZ158" s="1"/>
      <c r="XBA158" s="1"/>
      <c r="XBB158" s="1"/>
      <c r="XBC158" s="1"/>
      <c r="XBD158" s="1"/>
      <c r="XBE158" s="1"/>
      <c r="XBF158" s="1"/>
      <c r="XBG158" s="1"/>
      <c r="XBH158" s="1"/>
      <c r="XBI158" s="1"/>
      <c r="XBJ158" s="1"/>
      <c r="XBK158" s="1"/>
      <c r="XBL158" s="1"/>
      <c r="XBM158" s="1"/>
      <c r="XBN158" s="1"/>
      <c r="XBO158" s="1"/>
      <c r="XBP158" s="1"/>
      <c r="XBQ158" s="1"/>
      <c r="XBR158" s="1"/>
      <c r="XBS158" s="1"/>
      <c r="XBT158" s="1"/>
      <c r="XBU158" s="1"/>
      <c r="XBV158" s="1"/>
      <c r="XBW158" s="1"/>
      <c r="XBX158" s="1"/>
      <c r="XBY158" s="1"/>
      <c r="XBZ158" s="1"/>
      <c r="XCA158" s="1"/>
      <c r="XCB158" s="1"/>
      <c r="XCC158" s="1"/>
      <c r="XCD158" s="1"/>
      <c r="XCE158" s="1"/>
      <c r="XCF158" s="1"/>
      <c r="XCG158" s="1"/>
      <c r="XCH158" s="1"/>
      <c r="XCI158" s="1"/>
      <c r="XCJ158" s="1"/>
      <c r="XCK158" s="1"/>
      <c r="XCL158" s="1"/>
      <c r="XCM158" s="1"/>
      <c r="XCN158" s="1"/>
      <c r="XCO158" s="1"/>
      <c r="XCP158" s="1"/>
      <c r="XCQ158" s="1"/>
      <c r="XCR158" s="1"/>
      <c r="XCS158" s="1"/>
      <c r="XCT158" s="1"/>
      <c r="XCU158" s="1"/>
      <c r="XCV158" s="1"/>
      <c r="XCW158" s="1"/>
      <c r="XCX158" s="1"/>
      <c r="XCY158" s="1"/>
      <c r="XCZ158" s="1"/>
      <c r="XDA158" s="1"/>
      <c r="XDB158" s="1"/>
      <c r="XDC158" s="1"/>
      <c r="XDD158" s="1"/>
      <c r="XDE158" s="1"/>
      <c r="XDF158" s="1"/>
      <c r="XDG158" s="1"/>
      <c r="XDH158" s="1"/>
      <c r="XDI158" s="1"/>
      <c r="XDJ158" s="1"/>
      <c r="XDK158" s="1"/>
      <c r="XDL158" s="1"/>
      <c r="XDM158" s="1"/>
      <c r="XDN158" s="1"/>
      <c r="XDO158" s="1"/>
      <c r="XDP158" s="1"/>
      <c r="XDQ158" s="1"/>
      <c r="XDR158" s="1"/>
      <c r="XDS158" s="1"/>
      <c r="XDT158" s="1"/>
      <c r="XDU158" s="1"/>
      <c r="XDV158" s="1"/>
      <c r="XDW158" s="1"/>
      <c r="XDX158" s="1"/>
      <c r="XDY158" s="1"/>
      <c r="XDZ158" s="1"/>
      <c r="XEA158" s="1"/>
      <c r="XEB158" s="1"/>
      <c r="XEC158" s="1"/>
      <c r="XED158" s="1"/>
      <c r="XEE158" s="1"/>
      <c r="XEF158" s="1"/>
      <c r="XEG158" s="1"/>
      <c r="XEH158" s="1"/>
      <c r="XEI158" s="1"/>
      <c r="XEJ158" s="1"/>
      <c r="XEK158" s="1"/>
      <c r="XEL158" s="1"/>
      <c r="XEM158" s="1"/>
      <c r="XEN158" s="1"/>
      <c r="XEO158" s="1"/>
      <c r="XEP158" s="1"/>
      <c r="XEQ158" s="1"/>
      <c r="XER158" s="1"/>
      <c r="XES158" s="1"/>
      <c r="XET158" s="1"/>
      <c r="XEU158" s="1"/>
      <c r="XEV158" s="1"/>
      <c r="XEW158" s="1"/>
      <c r="XEX158" s="1"/>
      <c r="XEY158" s="1"/>
      <c r="XEZ158" s="1"/>
      <c r="XFA158" s="1"/>
      <c r="XFB158" s="1"/>
      <c r="XFC158" s="1"/>
    </row>
    <row r="159" spans="1:150 16226:16383" s="3" customFormat="1" ht="20.25" customHeight="1" x14ac:dyDescent="0.25">
      <c r="A159" s="157">
        <f t="shared" si="6"/>
        <v>5</v>
      </c>
      <c r="B159" s="158"/>
      <c r="C159" s="76" t="s">
        <v>97</v>
      </c>
      <c r="D159" s="76" t="s">
        <v>346</v>
      </c>
      <c r="E159" s="76">
        <f>(4.32*3+2.75*2.1+3.2*2.78+1.2*1.8+1.2*1.32+1.2*1.4+1.5*0.9)*(10.764)</f>
        <v>370.33542</v>
      </c>
      <c r="F159" s="76">
        <f>(2.1+2.1)*(10.764)</f>
        <v>45.208799999999997</v>
      </c>
      <c r="G159" s="76">
        <v>0</v>
      </c>
      <c r="H159" s="76">
        <f t="shared" si="5"/>
        <v>415.54422</v>
      </c>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WZB159" s="1"/>
      <c r="WZC159" s="1"/>
      <c r="WZD159" s="1"/>
      <c r="WZE159" s="1"/>
      <c r="WZF159" s="1"/>
      <c r="WZG159" s="1"/>
      <c r="WZH159" s="1"/>
      <c r="WZI159" s="1"/>
      <c r="WZJ159" s="1"/>
      <c r="WZK159" s="1"/>
      <c r="WZL159" s="1"/>
      <c r="WZM159" s="1"/>
      <c r="WZN159" s="1"/>
      <c r="WZO159" s="1"/>
      <c r="WZP159" s="1"/>
      <c r="WZQ159" s="1"/>
      <c r="WZR159" s="1"/>
      <c r="WZS159" s="1"/>
      <c r="WZT159" s="1"/>
      <c r="WZU159" s="1"/>
      <c r="WZV159" s="1"/>
      <c r="WZW159" s="1"/>
      <c r="WZX159" s="1"/>
      <c r="WZY159" s="1"/>
      <c r="WZZ159" s="1"/>
      <c r="XAA159" s="1"/>
      <c r="XAB159" s="1"/>
      <c r="XAC159" s="1"/>
      <c r="XAD159" s="1"/>
      <c r="XAE159" s="1"/>
      <c r="XAF159" s="1"/>
      <c r="XAG159" s="1"/>
      <c r="XAH159" s="1"/>
      <c r="XAI159" s="1"/>
      <c r="XAJ159" s="1"/>
      <c r="XAK159" s="1"/>
      <c r="XAL159" s="1"/>
      <c r="XAM159" s="1"/>
      <c r="XAN159" s="1"/>
      <c r="XAO159" s="1"/>
      <c r="XAP159" s="1"/>
      <c r="XAQ159" s="1"/>
      <c r="XAR159" s="1"/>
      <c r="XAS159" s="1"/>
      <c r="XAT159" s="1"/>
      <c r="XAU159" s="1"/>
      <c r="XAV159" s="1"/>
      <c r="XAW159" s="1"/>
      <c r="XAX159" s="1"/>
      <c r="XAY159" s="1"/>
      <c r="XAZ159" s="1"/>
      <c r="XBA159" s="1"/>
      <c r="XBB159" s="1"/>
      <c r="XBC159" s="1"/>
      <c r="XBD159" s="1"/>
      <c r="XBE159" s="1"/>
      <c r="XBF159" s="1"/>
      <c r="XBG159" s="1"/>
      <c r="XBH159" s="1"/>
      <c r="XBI159" s="1"/>
      <c r="XBJ159" s="1"/>
      <c r="XBK159" s="1"/>
      <c r="XBL159" s="1"/>
      <c r="XBM159" s="1"/>
      <c r="XBN159" s="1"/>
      <c r="XBO159" s="1"/>
      <c r="XBP159" s="1"/>
      <c r="XBQ159" s="1"/>
      <c r="XBR159" s="1"/>
      <c r="XBS159" s="1"/>
      <c r="XBT159" s="1"/>
      <c r="XBU159" s="1"/>
      <c r="XBV159" s="1"/>
      <c r="XBW159" s="1"/>
      <c r="XBX159" s="1"/>
      <c r="XBY159" s="1"/>
      <c r="XBZ159" s="1"/>
      <c r="XCA159" s="1"/>
      <c r="XCB159" s="1"/>
      <c r="XCC159" s="1"/>
      <c r="XCD159" s="1"/>
      <c r="XCE159" s="1"/>
      <c r="XCF159" s="1"/>
      <c r="XCG159" s="1"/>
      <c r="XCH159" s="1"/>
      <c r="XCI159" s="1"/>
      <c r="XCJ159" s="1"/>
      <c r="XCK159" s="1"/>
      <c r="XCL159" s="1"/>
      <c r="XCM159" s="1"/>
      <c r="XCN159" s="1"/>
      <c r="XCO159" s="1"/>
      <c r="XCP159" s="1"/>
      <c r="XCQ159" s="1"/>
      <c r="XCR159" s="1"/>
      <c r="XCS159" s="1"/>
      <c r="XCT159" s="1"/>
      <c r="XCU159" s="1"/>
      <c r="XCV159" s="1"/>
      <c r="XCW159" s="1"/>
      <c r="XCX159" s="1"/>
      <c r="XCY159" s="1"/>
      <c r="XCZ159" s="1"/>
      <c r="XDA159" s="1"/>
      <c r="XDB159" s="1"/>
      <c r="XDC159" s="1"/>
      <c r="XDD159" s="1"/>
      <c r="XDE159" s="1"/>
      <c r="XDF159" s="1"/>
      <c r="XDG159" s="1"/>
      <c r="XDH159" s="1"/>
      <c r="XDI159" s="1"/>
      <c r="XDJ159" s="1"/>
      <c r="XDK159" s="1"/>
      <c r="XDL159" s="1"/>
      <c r="XDM159" s="1"/>
      <c r="XDN159" s="1"/>
      <c r="XDO159" s="1"/>
      <c r="XDP159" s="1"/>
      <c r="XDQ159" s="1"/>
      <c r="XDR159" s="1"/>
      <c r="XDS159" s="1"/>
      <c r="XDT159" s="1"/>
      <c r="XDU159" s="1"/>
      <c r="XDV159" s="1"/>
      <c r="XDW159" s="1"/>
      <c r="XDX159" s="1"/>
      <c r="XDY159" s="1"/>
      <c r="XDZ159" s="1"/>
      <c r="XEA159" s="1"/>
      <c r="XEB159" s="1"/>
      <c r="XEC159" s="1"/>
      <c r="XED159" s="1"/>
      <c r="XEE159" s="1"/>
      <c r="XEF159" s="1"/>
      <c r="XEG159" s="1"/>
      <c r="XEH159" s="1"/>
      <c r="XEI159" s="1"/>
      <c r="XEJ159" s="1"/>
      <c r="XEK159" s="1"/>
      <c r="XEL159" s="1"/>
      <c r="XEM159" s="1"/>
      <c r="XEN159" s="1"/>
      <c r="XEO159" s="1"/>
      <c r="XEP159" s="1"/>
      <c r="XEQ159" s="1"/>
      <c r="XER159" s="1"/>
      <c r="XES159" s="1"/>
      <c r="XET159" s="1"/>
      <c r="XEU159" s="1"/>
      <c r="XEV159" s="1"/>
      <c r="XEW159" s="1"/>
      <c r="XEX159" s="1"/>
      <c r="XEY159" s="1"/>
      <c r="XEZ159" s="1"/>
      <c r="XFA159" s="1"/>
      <c r="XFB159" s="1"/>
      <c r="XFC159" s="1"/>
    </row>
    <row r="160" spans="1:150 16226:16383" s="3" customFormat="1" ht="20.25" customHeight="1" x14ac:dyDescent="0.25">
      <c r="A160" s="157">
        <f t="shared" si="6"/>
        <v>6</v>
      </c>
      <c r="B160" s="158"/>
      <c r="C160" s="76" t="s">
        <v>97</v>
      </c>
      <c r="D160" s="76" t="s">
        <v>346</v>
      </c>
      <c r="E160" s="76">
        <f>(4.32*3+2.75*2.1+3.2*2.78+1.2*1.8+1.2*1.32+1.2*1.4+1.5*0.9)*(10.764)</f>
        <v>370.33542</v>
      </c>
      <c r="F160" s="76">
        <f>(2.1+2.1)*(10.764)</f>
        <v>45.208799999999997</v>
      </c>
      <c r="G160" s="76">
        <v>0</v>
      </c>
      <c r="H160" s="76">
        <f t="shared" si="5"/>
        <v>415.54422</v>
      </c>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WZB160" s="1"/>
      <c r="WZC160" s="1"/>
      <c r="WZD160" s="1"/>
      <c r="WZE160" s="1"/>
      <c r="WZF160" s="1"/>
      <c r="WZG160" s="1"/>
      <c r="WZH160" s="1"/>
      <c r="WZI160" s="1"/>
      <c r="WZJ160" s="1"/>
      <c r="WZK160" s="1"/>
      <c r="WZL160" s="1"/>
      <c r="WZM160" s="1"/>
      <c r="WZN160" s="1"/>
      <c r="WZO160" s="1"/>
      <c r="WZP160" s="1"/>
      <c r="WZQ160" s="1"/>
      <c r="WZR160" s="1"/>
      <c r="WZS160" s="1"/>
      <c r="WZT160" s="1"/>
      <c r="WZU160" s="1"/>
      <c r="WZV160" s="1"/>
      <c r="WZW160" s="1"/>
      <c r="WZX160" s="1"/>
      <c r="WZY160" s="1"/>
      <c r="WZZ160" s="1"/>
      <c r="XAA160" s="1"/>
      <c r="XAB160" s="1"/>
      <c r="XAC160" s="1"/>
      <c r="XAD160" s="1"/>
      <c r="XAE160" s="1"/>
      <c r="XAF160" s="1"/>
      <c r="XAG160" s="1"/>
      <c r="XAH160" s="1"/>
      <c r="XAI160" s="1"/>
      <c r="XAJ160" s="1"/>
      <c r="XAK160" s="1"/>
      <c r="XAL160" s="1"/>
      <c r="XAM160" s="1"/>
      <c r="XAN160" s="1"/>
      <c r="XAO160" s="1"/>
      <c r="XAP160" s="1"/>
      <c r="XAQ160" s="1"/>
      <c r="XAR160" s="1"/>
      <c r="XAS160" s="1"/>
      <c r="XAT160" s="1"/>
      <c r="XAU160" s="1"/>
      <c r="XAV160" s="1"/>
      <c r="XAW160" s="1"/>
      <c r="XAX160" s="1"/>
      <c r="XAY160" s="1"/>
      <c r="XAZ160" s="1"/>
      <c r="XBA160" s="1"/>
      <c r="XBB160" s="1"/>
      <c r="XBC160" s="1"/>
      <c r="XBD160" s="1"/>
      <c r="XBE160" s="1"/>
      <c r="XBF160" s="1"/>
      <c r="XBG160" s="1"/>
      <c r="XBH160" s="1"/>
      <c r="XBI160" s="1"/>
      <c r="XBJ160" s="1"/>
      <c r="XBK160" s="1"/>
      <c r="XBL160" s="1"/>
      <c r="XBM160" s="1"/>
      <c r="XBN160" s="1"/>
      <c r="XBO160" s="1"/>
      <c r="XBP160" s="1"/>
      <c r="XBQ160" s="1"/>
      <c r="XBR160" s="1"/>
      <c r="XBS160" s="1"/>
      <c r="XBT160" s="1"/>
      <c r="XBU160" s="1"/>
      <c r="XBV160" s="1"/>
      <c r="XBW160" s="1"/>
      <c r="XBX160" s="1"/>
      <c r="XBY160" s="1"/>
      <c r="XBZ160" s="1"/>
      <c r="XCA160" s="1"/>
      <c r="XCB160" s="1"/>
      <c r="XCC160" s="1"/>
      <c r="XCD160" s="1"/>
      <c r="XCE160" s="1"/>
      <c r="XCF160" s="1"/>
      <c r="XCG160" s="1"/>
      <c r="XCH160" s="1"/>
      <c r="XCI160" s="1"/>
      <c r="XCJ160" s="1"/>
      <c r="XCK160" s="1"/>
      <c r="XCL160" s="1"/>
      <c r="XCM160" s="1"/>
      <c r="XCN160" s="1"/>
      <c r="XCO160" s="1"/>
      <c r="XCP160" s="1"/>
      <c r="XCQ160" s="1"/>
      <c r="XCR160" s="1"/>
      <c r="XCS160" s="1"/>
      <c r="XCT160" s="1"/>
      <c r="XCU160" s="1"/>
      <c r="XCV160" s="1"/>
      <c r="XCW160" s="1"/>
      <c r="XCX160" s="1"/>
      <c r="XCY160" s="1"/>
      <c r="XCZ160" s="1"/>
      <c r="XDA160" s="1"/>
      <c r="XDB160" s="1"/>
      <c r="XDC160" s="1"/>
      <c r="XDD160" s="1"/>
      <c r="XDE160" s="1"/>
      <c r="XDF160" s="1"/>
      <c r="XDG160" s="1"/>
      <c r="XDH160" s="1"/>
      <c r="XDI160" s="1"/>
      <c r="XDJ160" s="1"/>
      <c r="XDK160" s="1"/>
      <c r="XDL160" s="1"/>
      <c r="XDM160" s="1"/>
      <c r="XDN160" s="1"/>
      <c r="XDO160" s="1"/>
      <c r="XDP160" s="1"/>
      <c r="XDQ160" s="1"/>
      <c r="XDR160" s="1"/>
      <c r="XDS160" s="1"/>
      <c r="XDT160" s="1"/>
      <c r="XDU160" s="1"/>
      <c r="XDV160" s="1"/>
      <c r="XDW160" s="1"/>
      <c r="XDX160" s="1"/>
      <c r="XDY160" s="1"/>
      <c r="XDZ160" s="1"/>
      <c r="XEA160" s="1"/>
      <c r="XEB160" s="1"/>
      <c r="XEC160" s="1"/>
      <c r="XED160" s="1"/>
      <c r="XEE160" s="1"/>
      <c r="XEF160" s="1"/>
      <c r="XEG160" s="1"/>
      <c r="XEH160" s="1"/>
      <c r="XEI160" s="1"/>
      <c r="XEJ160" s="1"/>
      <c r="XEK160" s="1"/>
      <c r="XEL160" s="1"/>
      <c r="XEM160" s="1"/>
      <c r="XEN160" s="1"/>
      <c r="XEO160" s="1"/>
      <c r="XEP160" s="1"/>
      <c r="XEQ160" s="1"/>
      <c r="XER160" s="1"/>
      <c r="XES160" s="1"/>
      <c r="XET160" s="1"/>
      <c r="XEU160" s="1"/>
      <c r="XEV160" s="1"/>
      <c r="XEW160" s="1"/>
      <c r="XEX160" s="1"/>
      <c r="XEY160" s="1"/>
      <c r="XEZ160" s="1"/>
      <c r="XFA160" s="1"/>
      <c r="XFB160" s="1"/>
      <c r="XFC160" s="1"/>
    </row>
    <row r="161" spans="1:150 16226:16383" s="3" customFormat="1" ht="20.25" customHeight="1" x14ac:dyDescent="0.25">
      <c r="A161" s="157">
        <f t="shared" si="6"/>
        <v>7</v>
      </c>
      <c r="B161" s="158"/>
      <c r="C161" s="76" t="s">
        <v>97</v>
      </c>
      <c r="D161" s="76" t="s">
        <v>347</v>
      </c>
      <c r="E161" s="76">
        <f>(4.32*3+1.95*1.95+2.75*2.1+3.2*2.75+2.85*3.2+(1.2*2.1)*2+1.2*1+1.5*0.9)*(10.764)</f>
        <v>517.18329000000006</v>
      </c>
      <c r="F161" s="76">
        <f>(3+2.1+2.85)*(10.764)</f>
        <v>85.573799999999991</v>
      </c>
      <c r="G161" s="76">
        <v>0</v>
      </c>
      <c r="H161" s="76">
        <f t="shared" si="5"/>
        <v>602.75709000000006</v>
      </c>
      <c r="I161" s="1"/>
      <c r="J161" s="1">
        <f>4900000/H161</f>
        <v>8129.3112620209904</v>
      </c>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WZB161" s="1"/>
      <c r="WZC161" s="1"/>
      <c r="WZD161" s="1"/>
      <c r="WZE161" s="1"/>
      <c r="WZF161" s="1"/>
      <c r="WZG161" s="1"/>
      <c r="WZH161" s="1"/>
      <c r="WZI161" s="1"/>
      <c r="WZJ161" s="1"/>
      <c r="WZK161" s="1"/>
      <c r="WZL161" s="1"/>
      <c r="WZM161" s="1"/>
      <c r="WZN161" s="1"/>
      <c r="WZO161" s="1"/>
      <c r="WZP161" s="1"/>
      <c r="WZQ161" s="1"/>
      <c r="WZR161" s="1"/>
      <c r="WZS161" s="1"/>
      <c r="WZT161" s="1"/>
      <c r="WZU161" s="1"/>
      <c r="WZV161" s="1"/>
      <c r="WZW161" s="1"/>
      <c r="WZX161" s="1"/>
      <c r="WZY161" s="1"/>
      <c r="WZZ161" s="1"/>
      <c r="XAA161" s="1"/>
      <c r="XAB161" s="1"/>
      <c r="XAC161" s="1"/>
      <c r="XAD161" s="1"/>
      <c r="XAE161" s="1"/>
      <c r="XAF161" s="1"/>
      <c r="XAG161" s="1"/>
      <c r="XAH161" s="1"/>
      <c r="XAI161" s="1"/>
      <c r="XAJ161" s="1"/>
      <c r="XAK161" s="1"/>
      <c r="XAL161" s="1"/>
      <c r="XAM161" s="1"/>
      <c r="XAN161" s="1"/>
      <c r="XAO161" s="1"/>
      <c r="XAP161" s="1"/>
      <c r="XAQ161" s="1"/>
      <c r="XAR161" s="1"/>
      <c r="XAS161" s="1"/>
      <c r="XAT161" s="1"/>
      <c r="XAU161" s="1"/>
      <c r="XAV161" s="1"/>
      <c r="XAW161" s="1"/>
      <c r="XAX161" s="1"/>
      <c r="XAY161" s="1"/>
      <c r="XAZ161" s="1"/>
      <c r="XBA161" s="1"/>
      <c r="XBB161" s="1"/>
      <c r="XBC161" s="1"/>
      <c r="XBD161" s="1"/>
      <c r="XBE161" s="1"/>
      <c r="XBF161" s="1"/>
      <c r="XBG161" s="1"/>
      <c r="XBH161" s="1"/>
      <c r="XBI161" s="1"/>
      <c r="XBJ161" s="1"/>
      <c r="XBK161" s="1"/>
      <c r="XBL161" s="1"/>
      <c r="XBM161" s="1"/>
      <c r="XBN161" s="1"/>
      <c r="XBO161" s="1"/>
      <c r="XBP161" s="1"/>
      <c r="XBQ161" s="1"/>
      <c r="XBR161" s="1"/>
      <c r="XBS161" s="1"/>
      <c r="XBT161" s="1"/>
      <c r="XBU161" s="1"/>
      <c r="XBV161" s="1"/>
      <c r="XBW161" s="1"/>
      <c r="XBX161" s="1"/>
      <c r="XBY161" s="1"/>
      <c r="XBZ161" s="1"/>
      <c r="XCA161" s="1"/>
      <c r="XCB161" s="1"/>
      <c r="XCC161" s="1"/>
      <c r="XCD161" s="1"/>
      <c r="XCE161" s="1"/>
      <c r="XCF161" s="1"/>
      <c r="XCG161" s="1"/>
      <c r="XCH161" s="1"/>
      <c r="XCI161" s="1"/>
      <c r="XCJ161" s="1"/>
      <c r="XCK161" s="1"/>
      <c r="XCL161" s="1"/>
      <c r="XCM161" s="1"/>
      <c r="XCN161" s="1"/>
      <c r="XCO161" s="1"/>
      <c r="XCP161" s="1"/>
      <c r="XCQ161" s="1"/>
      <c r="XCR161" s="1"/>
      <c r="XCS161" s="1"/>
      <c r="XCT161" s="1"/>
      <c r="XCU161" s="1"/>
      <c r="XCV161" s="1"/>
      <c r="XCW161" s="1"/>
      <c r="XCX161" s="1"/>
      <c r="XCY161" s="1"/>
      <c r="XCZ161" s="1"/>
      <c r="XDA161" s="1"/>
      <c r="XDB161" s="1"/>
      <c r="XDC161" s="1"/>
      <c r="XDD161" s="1"/>
      <c r="XDE161" s="1"/>
      <c r="XDF161" s="1"/>
      <c r="XDG161" s="1"/>
      <c r="XDH161" s="1"/>
      <c r="XDI161" s="1"/>
      <c r="XDJ161" s="1"/>
      <c r="XDK161" s="1"/>
      <c r="XDL161" s="1"/>
      <c r="XDM161" s="1"/>
      <c r="XDN161" s="1"/>
      <c r="XDO161" s="1"/>
      <c r="XDP161" s="1"/>
      <c r="XDQ161" s="1"/>
      <c r="XDR161" s="1"/>
      <c r="XDS161" s="1"/>
      <c r="XDT161" s="1"/>
      <c r="XDU161" s="1"/>
      <c r="XDV161" s="1"/>
      <c r="XDW161" s="1"/>
      <c r="XDX161" s="1"/>
      <c r="XDY161" s="1"/>
      <c r="XDZ161" s="1"/>
      <c r="XEA161" s="1"/>
      <c r="XEB161" s="1"/>
      <c r="XEC161" s="1"/>
      <c r="XED161" s="1"/>
      <c r="XEE161" s="1"/>
      <c r="XEF161" s="1"/>
      <c r="XEG161" s="1"/>
      <c r="XEH161" s="1"/>
      <c r="XEI161" s="1"/>
      <c r="XEJ161" s="1"/>
      <c r="XEK161" s="1"/>
      <c r="XEL161" s="1"/>
      <c r="XEM161" s="1"/>
      <c r="XEN161" s="1"/>
      <c r="XEO161" s="1"/>
      <c r="XEP161" s="1"/>
      <c r="XEQ161" s="1"/>
      <c r="XER161" s="1"/>
      <c r="XES161" s="1"/>
      <c r="XET161" s="1"/>
      <c r="XEU161" s="1"/>
      <c r="XEV161" s="1"/>
      <c r="XEW161" s="1"/>
      <c r="XEX161" s="1"/>
      <c r="XEY161" s="1"/>
      <c r="XEZ161" s="1"/>
      <c r="XFA161" s="1"/>
      <c r="XFB161" s="1"/>
      <c r="XFC161" s="1"/>
    </row>
    <row r="162" spans="1:150 16226:16383" s="3" customFormat="1" ht="20.25" customHeight="1" x14ac:dyDescent="0.25">
      <c r="A162" s="157">
        <f t="shared" si="6"/>
        <v>8</v>
      </c>
      <c r="B162" s="158"/>
      <c r="C162" s="76" t="s">
        <v>97</v>
      </c>
      <c r="D162" s="76" t="s">
        <v>346</v>
      </c>
      <c r="E162" s="76">
        <f>(4.32*3+2.75*2.1+3.2*2.75+1.2*1.8+1.2*1.2+1.2*0.9+2.5*0.9)*(10.764)</f>
        <v>370.98126000000002</v>
      </c>
      <c r="F162" s="76">
        <f>(3+2.1)*(10.764)</f>
        <v>54.896399999999993</v>
      </c>
      <c r="G162" s="76">
        <v>0</v>
      </c>
      <c r="H162" s="76">
        <f t="shared" si="5"/>
        <v>425.87765999999999</v>
      </c>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WZB162" s="1"/>
      <c r="WZC162" s="1"/>
      <c r="WZD162" s="1"/>
      <c r="WZE162" s="1"/>
      <c r="WZF162" s="1"/>
      <c r="WZG162" s="1"/>
      <c r="WZH162" s="1"/>
      <c r="WZI162" s="1"/>
      <c r="WZJ162" s="1"/>
      <c r="WZK162" s="1"/>
      <c r="WZL162" s="1"/>
      <c r="WZM162" s="1"/>
      <c r="WZN162" s="1"/>
      <c r="WZO162" s="1"/>
      <c r="WZP162" s="1"/>
      <c r="WZQ162" s="1"/>
      <c r="WZR162" s="1"/>
      <c r="WZS162" s="1"/>
      <c r="WZT162" s="1"/>
      <c r="WZU162" s="1"/>
      <c r="WZV162" s="1"/>
      <c r="WZW162" s="1"/>
      <c r="WZX162" s="1"/>
      <c r="WZY162" s="1"/>
      <c r="WZZ162" s="1"/>
      <c r="XAA162" s="1"/>
      <c r="XAB162" s="1"/>
      <c r="XAC162" s="1"/>
      <c r="XAD162" s="1"/>
      <c r="XAE162" s="1"/>
      <c r="XAF162" s="1"/>
      <c r="XAG162" s="1"/>
      <c r="XAH162" s="1"/>
      <c r="XAI162" s="1"/>
      <c r="XAJ162" s="1"/>
      <c r="XAK162" s="1"/>
      <c r="XAL162" s="1"/>
      <c r="XAM162" s="1"/>
      <c r="XAN162" s="1"/>
      <c r="XAO162" s="1"/>
      <c r="XAP162" s="1"/>
      <c r="XAQ162" s="1"/>
      <c r="XAR162" s="1"/>
      <c r="XAS162" s="1"/>
      <c r="XAT162" s="1"/>
      <c r="XAU162" s="1"/>
      <c r="XAV162" s="1"/>
      <c r="XAW162" s="1"/>
      <c r="XAX162" s="1"/>
      <c r="XAY162" s="1"/>
      <c r="XAZ162" s="1"/>
      <c r="XBA162" s="1"/>
      <c r="XBB162" s="1"/>
      <c r="XBC162" s="1"/>
      <c r="XBD162" s="1"/>
      <c r="XBE162" s="1"/>
      <c r="XBF162" s="1"/>
      <c r="XBG162" s="1"/>
      <c r="XBH162" s="1"/>
      <c r="XBI162" s="1"/>
      <c r="XBJ162" s="1"/>
      <c r="XBK162" s="1"/>
      <c r="XBL162" s="1"/>
      <c r="XBM162" s="1"/>
      <c r="XBN162" s="1"/>
      <c r="XBO162" s="1"/>
      <c r="XBP162" s="1"/>
      <c r="XBQ162" s="1"/>
      <c r="XBR162" s="1"/>
      <c r="XBS162" s="1"/>
      <c r="XBT162" s="1"/>
      <c r="XBU162" s="1"/>
      <c r="XBV162" s="1"/>
      <c r="XBW162" s="1"/>
      <c r="XBX162" s="1"/>
      <c r="XBY162" s="1"/>
      <c r="XBZ162" s="1"/>
      <c r="XCA162" s="1"/>
      <c r="XCB162" s="1"/>
      <c r="XCC162" s="1"/>
      <c r="XCD162" s="1"/>
      <c r="XCE162" s="1"/>
      <c r="XCF162" s="1"/>
      <c r="XCG162" s="1"/>
      <c r="XCH162" s="1"/>
      <c r="XCI162" s="1"/>
      <c r="XCJ162" s="1"/>
      <c r="XCK162" s="1"/>
      <c r="XCL162" s="1"/>
      <c r="XCM162" s="1"/>
      <c r="XCN162" s="1"/>
      <c r="XCO162" s="1"/>
      <c r="XCP162" s="1"/>
      <c r="XCQ162" s="1"/>
      <c r="XCR162" s="1"/>
      <c r="XCS162" s="1"/>
      <c r="XCT162" s="1"/>
      <c r="XCU162" s="1"/>
      <c r="XCV162" s="1"/>
      <c r="XCW162" s="1"/>
      <c r="XCX162" s="1"/>
      <c r="XCY162" s="1"/>
      <c r="XCZ162" s="1"/>
      <c r="XDA162" s="1"/>
      <c r="XDB162" s="1"/>
      <c r="XDC162" s="1"/>
      <c r="XDD162" s="1"/>
      <c r="XDE162" s="1"/>
      <c r="XDF162" s="1"/>
      <c r="XDG162" s="1"/>
      <c r="XDH162" s="1"/>
      <c r="XDI162" s="1"/>
      <c r="XDJ162" s="1"/>
      <c r="XDK162" s="1"/>
      <c r="XDL162" s="1"/>
      <c r="XDM162" s="1"/>
      <c r="XDN162" s="1"/>
      <c r="XDO162" s="1"/>
      <c r="XDP162" s="1"/>
      <c r="XDQ162" s="1"/>
      <c r="XDR162" s="1"/>
      <c r="XDS162" s="1"/>
      <c r="XDT162" s="1"/>
      <c r="XDU162" s="1"/>
      <c r="XDV162" s="1"/>
      <c r="XDW162" s="1"/>
      <c r="XDX162" s="1"/>
      <c r="XDY162" s="1"/>
      <c r="XDZ162" s="1"/>
      <c r="XEA162" s="1"/>
      <c r="XEB162" s="1"/>
      <c r="XEC162" s="1"/>
      <c r="XED162" s="1"/>
      <c r="XEE162" s="1"/>
      <c r="XEF162" s="1"/>
      <c r="XEG162" s="1"/>
      <c r="XEH162" s="1"/>
      <c r="XEI162" s="1"/>
      <c r="XEJ162" s="1"/>
      <c r="XEK162" s="1"/>
      <c r="XEL162" s="1"/>
      <c r="XEM162" s="1"/>
      <c r="XEN162" s="1"/>
      <c r="XEO162" s="1"/>
      <c r="XEP162" s="1"/>
      <c r="XEQ162" s="1"/>
      <c r="XER162" s="1"/>
      <c r="XES162" s="1"/>
      <c r="XET162" s="1"/>
      <c r="XEU162" s="1"/>
      <c r="XEV162" s="1"/>
      <c r="XEW162" s="1"/>
      <c r="XEX162" s="1"/>
      <c r="XEY162" s="1"/>
      <c r="XEZ162" s="1"/>
      <c r="XFA162" s="1"/>
      <c r="XFB162" s="1"/>
      <c r="XFC162" s="1"/>
    </row>
    <row r="163" spans="1:150 16226:16383" s="3" customFormat="1" ht="20.25" customHeight="1" x14ac:dyDescent="0.25">
      <c r="A163" s="157">
        <f t="shared" si="6"/>
        <v>9</v>
      </c>
      <c r="B163" s="158"/>
      <c r="C163" s="76" t="s">
        <v>97</v>
      </c>
      <c r="D163" s="76" t="s">
        <v>346</v>
      </c>
      <c r="E163" s="76">
        <f>(1.2*1.2+2.88*4.32+2.1*2.75+2.75*3.2+1.65*1.5+1.2*1.2+1.2*0.9+1.6*0.9)*(10.764)</f>
        <v>375.57318239999995</v>
      </c>
      <c r="F163" s="76">
        <f>(1.98+2.1)*(10.764)</f>
        <v>43.917119999999997</v>
      </c>
      <c r="G163" s="76">
        <v>0</v>
      </c>
      <c r="H163" s="76">
        <f t="shared" si="5"/>
        <v>419.49030239999996</v>
      </c>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WZB163" s="1"/>
      <c r="WZC163" s="1"/>
      <c r="WZD163" s="1"/>
      <c r="WZE163" s="1"/>
      <c r="WZF163" s="1"/>
      <c r="WZG163" s="1"/>
      <c r="WZH163" s="1"/>
      <c r="WZI163" s="1"/>
      <c r="WZJ163" s="1"/>
      <c r="WZK163" s="1"/>
      <c r="WZL163" s="1"/>
      <c r="WZM163" s="1"/>
      <c r="WZN163" s="1"/>
      <c r="WZO163" s="1"/>
      <c r="WZP163" s="1"/>
      <c r="WZQ163" s="1"/>
      <c r="WZR163" s="1"/>
      <c r="WZS163" s="1"/>
      <c r="WZT163" s="1"/>
      <c r="WZU163" s="1"/>
      <c r="WZV163" s="1"/>
      <c r="WZW163" s="1"/>
      <c r="WZX163" s="1"/>
      <c r="WZY163" s="1"/>
      <c r="WZZ163" s="1"/>
      <c r="XAA163" s="1"/>
      <c r="XAB163" s="1"/>
      <c r="XAC163" s="1"/>
      <c r="XAD163" s="1"/>
      <c r="XAE163" s="1"/>
      <c r="XAF163" s="1"/>
      <c r="XAG163" s="1"/>
      <c r="XAH163" s="1"/>
      <c r="XAI163" s="1"/>
      <c r="XAJ163" s="1"/>
      <c r="XAK163" s="1"/>
      <c r="XAL163" s="1"/>
      <c r="XAM163" s="1"/>
      <c r="XAN163" s="1"/>
      <c r="XAO163" s="1"/>
      <c r="XAP163" s="1"/>
      <c r="XAQ163" s="1"/>
      <c r="XAR163" s="1"/>
      <c r="XAS163" s="1"/>
      <c r="XAT163" s="1"/>
      <c r="XAU163" s="1"/>
      <c r="XAV163" s="1"/>
      <c r="XAW163" s="1"/>
      <c r="XAX163" s="1"/>
      <c r="XAY163" s="1"/>
      <c r="XAZ163" s="1"/>
      <c r="XBA163" s="1"/>
      <c r="XBB163" s="1"/>
      <c r="XBC163" s="1"/>
      <c r="XBD163" s="1"/>
      <c r="XBE163" s="1"/>
      <c r="XBF163" s="1"/>
      <c r="XBG163" s="1"/>
      <c r="XBH163" s="1"/>
      <c r="XBI163" s="1"/>
      <c r="XBJ163" s="1"/>
      <c r="XBK163" s="1"/>
      <c r="XBL163" s="1"/>
      <c r="XBM163" s="1"/>
      <c r="XBN163" s="1"/>
      <c r="XBO163" s="1"/>
      <c r="XBP163" s="1"/>
      <c r="XBQ163" s="1"/>
      <c r="XBR163" s="1"/>
      <c r="XBS163" s="1"/>
      <c r="XBT163" s="1"/>
      <c r="XBU163" s="1"/>
      <c r="XBV163" s="1"/>
      <c r="XBW163" s="1"/>
      <c r="XBX163" s="1"/>
      <c r="XBY163" s="1"/>
      <c r="XBZ163" s="1"/>
      <c r="XCA163" s="1"/>
      <c r="XCB163" s="1"/>
      <c r="XCC163" s="1"/>
      <c r="XCD163" s="1"/>
      <c r="XCE163" s="1"/>
      <c r="XCF163" s="1"/>
      <c r="XCG163" s="1"/>
      <c r="XCH163" s="1"/>
      <c r="XCI163" s="1"/>
      <c r="XCJ163" s="1"/>
      <c r="XCK163" s="1"/>
      <c r="XCL163" s="1"/>
      <c r="XCM163" s="1"/>
      <c r="XCN163" s="1"/>
      <c r="XCO163" s="1"/>
      <c r="XCP163" s="1"/>
      <c r="XCQ163" s="1"/>
      <c r="XCR163" s="1"/>
      <c r="XCS163" s="1"/>
      <c r="XCT163" s="1"/>
      <c r="XCU163" s="1"/>
      <c r="XCV163" s="1"/>
      <c r="XCW163" s="1"/>
      <c r="XCX163" s="1"/>
      <c r="XCY163" s="1"/>
      <c r="XCZ163" s="1"/>
      <c r="XDA163" s="1"/>
      <c r="XDB163" s="1"/>
      <c r="XDC163" s="1"/>
      <c r="XDD163" s="1"/>
      <c r="XDE163" s="1"/>
      <c r="XDF163" s="1"/>
      <c r="XDG163" s="1"/>
      <c r="XDH163" s="1"/>
      <c r="XDI163" s="1"/>
      <c r="XDJ163" s="1"/>
      <c r="XDK163" s="1"/>
      <c r="XDL163" s="1"/>
      <c r="XDM163" s="1"/>
      <c r="XDN163" s="1"/>
      <c r="XDO163" s="1"/>
      <c r="XDP163" s="1"/>
      <c r="XDQ163" s="1"/>
      <c r="XDR163" s="1"/>
      <c r="XDS163" s="1"/>
      <c r="XDT163" s="1"/>
      <c r="XDU163" s="1"/>
      <c r="XDV163" s="1"/>
      <c r="XDW163" s="1"/>
      <c r="XDX163" s="1"/>
      <c r="XDY163" s="1"/>
      <c r="XDZ163" s="1"/>
      <c r="XEA163" s="1"/>
      <c r="XEB163" s="1"/>
      <c r="XEC163" s="1"/>
      <c r="XED163" s="1"/>
      <c r="XEE163" s="1"/>
      <c r="XEF163" s="1"/>
      <c r="XEG163" s="1"/>
      <c r="XEH163" s="1"/>
      <c r="XEI163" s="1"/>
      <c r="XEJ163" s="1"/>
      <c r="XEK163" s="1"/>
      <c r="XEL163" s="1"/>
      <c r="XEM163" s="1"/>
      <c r="XEN163" s="1"/>
      <c r="XEO163" s="1"/>
      <c r="XEP163" s="1"/>
      <c r="XEQ163" s="1"/>
      <c r="XER163" s="1"/>
      <c r="XES163" s="1"/>
      <c r="XET163" s="1"/>
      <c r="XEU163" s="1"/>
      <c r="XEV163" s="1"/>
      <c r="XEW163" s="1"/>
      <c r="XEX163" s="1"/>
      <c r="XEY163" s="1"/>
      <c r="XEZ163" s="1"/>
      <c r="XFA163" s="1"/>
      <c r="XFB163" s="1"/>
      <c r="XFC163" s="1"/>
    </row>
    <row r="164" spans="1:150 16226:16383" s="3" customFormat="1" ht="20.25" x14ac:dyDescent="0.25">
      <c r="A164" s="154" t="s">
        <v>351</v>
      </c>
      <c r="B164" s="155"/>
      <c r="C164" s="155"/>
      <c r="D164" s="155"/>
      <c r="E164" s="155"/>
      <c r="F164" s="155"/>
      <c r="G164" s="155"/>
      <c r="H164" s="15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WZB164" s="1"/>
      <c r="WZC164" s="1"/>
      <c r="WZD164" s="1"/>
      <c r="WZE164" s="1"/>
      <c r="WZF164" s="1"/>
      <c r="WZG164" s="1"/>
      <c r="WZH164" s="1"/>
      <c r="WZI164" s="1"/>
      <c r="WZJ164" s="1"/>
      <c r="WZK164" s="1"/>
      <c r="WZL164" s="1"/>
      <c r="WZM164" s="1"/>
      <c r="WZN164" s="1"/>
      <c r="WZO164" s="1"/>
      <c r="WZP164" s="1"/>
      <c r="WZQ164" s="1"/>
      <c r="WZR164" s="1"/>
      <c r="WZS164" s="1"/>
      <c r="WZT164" s="1"/>
      <c r="WZU164" s="1"/>
      <c r="WZV164" s="1"/>
      <c r="WZW164" s="1"/>
      <c r="WZX164" s="1"/>
      <c r="WZY164" s="1"/>
      <c r="WZZ164" s="1"/>
      <c r="XAA164" s="1"/>
      <c r="XAB164" s="1"/>
      <c r="XAC164" s="1"/>
      <c r="XAD164" s="1"/>
      <c r="XAE164" s="1"/>
      <c r="XAF164" s="1"/>
      <c r="XAG164" s="1"/>
      <c r="XAH164" s="1"/>
      <c r="XAI164" s="1"/>
      <c r="XAJ164" s="1"/>
      <c r="XAK164" s="1"/>
      <c r="XAL164" s="1"/>
      <c r="XAM164" s="1"/>
      <c r="XAN164" s="1"/>
      <c r="XAO164" s="1"/>
      <c r="XAP164" s="1"/>
      <c r="XAQ164" s="1"/>
      <c r="XAR164" s="1"/>
      <c r="XAS164" s="1"/>
      <c r="XAT164" s="1"/>
      <c r="XAU164" s="1"/>
      <c r="XAV164" s="1"/>
      <c r="XAW164" s="1"/>
      <c r="XAX164" s="1"/>
      <c r="XAY164" s="1"/>
      <c r="XAZ164" s="1"/>
      <c r="XBA164" s="1"/>
      <c r="XBB164" s="1"/>
      <c r="XBC164" s="1"/>
      <c r="XBD164" s="1"/>
      <c r="XBE164" s="1"/>
      <c r="XBF164" s="1"/>
      <c r="XBG164" s="1"/>
      <c r="XBH164" s="1"/>
      <c r="XBI164" s="1"/>
      <c r="XBJ164" s="1"/>
      <c r="XBK164" s="1"/>
      <c r="XBL164" s="1"/>
      <c r="XBM164" s="1"/>
      <c r="XBN164" s="1"/>
      <c r="XBO164" s="1"/>
      <c r="XBP164" s="1"/>
      <c r="XBQ164" s="1"/>
      <c r="XBR164" s="1"/>
      <c r="XBS164" s="1"/>
      <c r="XBT164" s="1"/>
      <c r="XBU164" s="1"/>
      <c r="XBV164" s="1"/>
      <c r="XBW164" s="1"/>
      <c r="XBX164" s="1"/>
      <c r="XBY164" s="1"/>
      <c r="XBZ164" s="1"/>
      <c r="XCA164" s="1"/>
      <c r="XCB164" s="1"/>
      <c r="XCC164" s="1"/>
      <c r="XCD164" s="1"/>
      <c r="XCE164" s="1"/>
      <c r="XCF164" s="1"/>
      <c r="XCG164" s="1"/>
      <c r="XCH164" s="1"/>
      <c r="XCI164" s="1"/>
      <c r="XCJ164" s="1"/>
      <c r="XCK164" s="1"/>
      <c r="XCL164" s="1"/>
      <c r="XCM164" s="1"/>
      <c r="XCN164" s="1"/>
      <c r="XCO164" s="1"/>
      <c r="XCP164" s="1"/>
      <c r="XCQ164" s="1"/>
      <c r="XCR164" s="1"/>
      <c r="XCS164" s="1"/>
      <c r="XCT164" s="1"/>
      <c r="XCU164" s="1"/>
      <c r="XCV164" s="1"/>
      <c r="XCW164" s="1"/>
      <c r="XCX164" s="1"/>
      <c r="XCY164" s="1"/>
      <c r="XCZ164" s="1"/>
      <c r="XDA164" s="1"/>
      <c r="XDB164" s="1"/>
      <c r="XDC164" s="1"/>
      <c r="XDD164" s="1"/>
      <c r="XDE164" s="1"/>
      <c r="XDF164" s="1"/>
      <c r="XDG164" s="1"/>
      <c r="XDH164" s="1"/>
      <c r="XDI164" s="1"/>
      <c r="XDJ164" s="1"/>
      <c r="XDK164" s="1"/>
      <c r="XDL164" s="1"/>
      <c r="XDM164" s="1"/>
      <c r="XDN164" s="1"/>
      <c r="XDO164" s="1"/>
      <c r="XDP164" s="1"/>
      <c r="XDQ164" s="1"/>
      <c r="XDR164" s="1"/>
      <c r="XDS164" s="1"/>
      <c r="XDT164" s="1"/>
      <c r="XDU164" s="1"/>
      <c r="XDV164" s="1"/>
      <c r="XDW164" s="1"/>
      <c r="XDX164" s="1"/>
      <c r="XDY164" s="1"/>
      <c r="XDZ164" s="1"/>
      <c r="XEA164" s="1"/>
      <c r="XEB164" s="1"/>
      <c r="XEC164" s="1"/>
      <c r="XED164" s="1"/>
      <c r="XEE164" s="1"/>
      <c r="XEF164" s="1"/>
      <c r="XEG164" s="1"/>
      <c r="XEH164" s="1"/>
      <c r="XEI164" s="1"/>
      <c r="XEJ164" s="1"/>
      <c r="XEK164" s="1"/>
      <c r="XEL164" s="1"/>
      <c r="XEM164" s="1"/>
      <c r="XEN164" s="1"/>
      <c r="XEO164" s="1"/>
      <c r="XEP164" s="1"/>
      <c r="XEQ164" s="1"/>
      <c r="XER164" s="1"/>
      <c r="XES164" s="1"/>
      <c r="XET164" s="1"/>
      <c r="XEU164" s="1"/>
      <c r="XEV164" s="1"/>
      <c r="XEW164" s="1"/>
      <c r="XEX164" s="1"/>
      <c r="XEY164" s="1"/>
      <c r="XEZ164" s="1"/>
      <c r="XFA164" s="1"/>
      <c r="XFB164" s="1"/>
      <c r="XFC164" s="1"/>
    </row>
    <row r="165" spans="1:150 16226:16383" s="3" customFormat="1" ht="20.25" x14ac:dyDescent="0.25">
      <c r="A165" s="154" t="s">
        <v>342</v>
      </c>
      <c r="B165" s="155"/>
      <c r="C165" s="155"/>
      <c r="D165" s="155"/>
      <c r="E165" s="155"/>
      <c r="F165" s="155"/>
      <c r="G165" s="155"/>
      <c r="H165" s="156"/>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WZB165" s="1"/>
      <c r="WZC165" s="1"/>
      <c r="WZD165" s="1"/>
      <c r="WZE165" s="1"/>
      <c r="WZF165" s="1"/>
      <c r="WZG165" s="1"/>
      <c r="WZH165" s="1"/>
      <c r="WZI165" s="1"/>
      <c r="WZJ165" s="1"/>
      <c r="WZK165" s="1"/>
      <c r="WZL165" s="1"/>
      <c r="WZM165" s="1"/>
      <c r="WZN165" s="1"/>
      <c r="WZO165" s="1"/>
      <c r="WZP165" s="1"/>
      <c r="WZQ165" s="1"/>
      <c r="WZR165" s="1"/>
      <c r="WZS165" s="1"/>
      <c r="WZT165" s="1"/>
      <c r="WZU165" s="1"/>
      <c r="WZV165" s="1"/>
      <c r="WZW165" s="1"/>
      <c r="WZX165" s="1"/>
      <c r="WZY165" s="1"/>
      <c r="WZZ165" s="1"/>
      <c r="XAA165" s="1"/>
      <c r="XAB165" s="1"/>
      <c r="XAC165" s="1"/>
      <c r="XAD165" s="1"/>
      <c r="XAE165" s="1"/>
      <c r="XAF165" s="1"/>
      <c r="XAG165" s="1"/>
      <c r="XAH165" s="1"/>
      <c r="XAI165" s="1"/>
      <c r="XAJ165" s="1"/>
      <c r="XAK165" s="1"/>
      <c r="XAL165" s="1"/>
      <c r="XAM165" s="1"/>
      <c r="XAN165" s="1"/>
      <c r="XAO165" s="1"/>
      <c r="XAP165" s="1"/>
      <c r="XAQ165" s="1"/>
      <c r="XAR165" s="1"/>
      <c r="XAS165" s="1"/>
      <c r="XAT165" s="1"/>
      <c r="XAU165" s="1"/>
      <c r="XAV165" s="1"/>
      <c r="XAW165" s="1"/>
      <c r="XAX165" s="1"/>
      <c r="XAY165" s="1"/>
      <c r="XAZ165" s="1"/>
      <c r="XBA165" s="1"/>
      <c r="XBB165" s="1"/>
      <c r="XBC165" s="1"/>
      <c r="XBD165" s="1"/>
      <c r="XBE165" s="1"/>
      <c r="XBF165" s="1"/>
      <c r="XBG165" s="1"/>
      <c r="XBH165" s="1"/>
      <c r="XBI165" s="1"/>
      <c r="XBJ165" s="1"/>
      <c r="XBK165" s="1"/>
      <c r="XBL165" s="1"/>
      <c r="XBM165" s="1"/>
      <c r="XBN165" s="1"/>
      <c r="XBO165" s="1"/>
      <c r="XBP165" s="1"/>
      <c r="XBQ165" s="1"/>
      <c r="XBR165" s="1"/>
      <c r="XBS165" s="1"/>
      <c r="XBT165" s="1"/>
      <c r="XBU165" s="1"/>
      <c r="XBV165" s="1"/>
      <c r="XBW165" s="1"/>
      <c r="XBX165" s="1"/>
      <c r="XBY165" s="1"/>
      <c r="XBZ165" s="1"/>
      <c r="XCA165" s="1"/>
      <c r="XCB165" s="1"/>
      <c r="XCC165" s="1"/>
      <c r="XCD165" s="1"/>
      <c r="XCE165" s="1"/>
      <c r="XCF165" s="1"/>
      <c r="XCG165" s="1"/>
      <c r="XCH165" s="1"/>
      <c r="XCI165" s="1"/>
      <c r="XCJ165" s="1"/>
      <c r="XCK165" s="1"/>
      <c r="XCL165" s="1"/>
      <c r="XCM165" s="1"/>
      <c r="XCN165" s="1"/>
      <c r="XCO165" s="1"/>
      <c r="XCP165" s="1"/>
      <c r="XCQ165" s="1"/>
      <c r="XCR165" s="1"/>
      <c r="XCS165" s="1"/>
      <c r="XCT165" s="1"/>
      <c r="XCU165" s="1"/>
      <c r="XCV165" s="1"/>
      <c r="XCW165" s="1"/>
      <c r="XCX165" s="1"/>
      <c r="XCY165" s="1"/>
      <c r="XCZ165" s="1"/>
      <c r="XDA165" s="1"/>
      <c r="XDB165" s="1"/>
      <c r="XDC165" s="1"/>
      <c r="XDD165" s="1"/>
      <c r="XDE165" s="1"/>
      <c r="XDF165" s="1"/>
      <c r="XDG165" s="1"/>
      <c r="XDH165" s="1"/>
      <c r="XDI165" s="1"/>
      <c r="XDJ165" s="1"/>
      <c r="XDK165" s="1"/>
      <c r="XDL165" s="1"/>
      <c r="XDM165" s="1"/>
      <c r="XDN165" s="1"/>
      <c r="XDO165" s="1"/>
      <c r="XDP165" s="1"/>
      <c r="XDQ165" s="1"/>
      <c r="XDR165" s="1"/>
      <c r="XDS165" s="1"/>
      <c r="XDT165" s="1"/>
      <c r="XDU165" s="1"/>
      <c r="XDV165" s="1"/>
      <c r="XDW165" s="1"/>
      <c r="XDX165" s="1"/>
      <c r="XDY165" s="1"/>
      <c r="XDZ165" s="1"/>
      <c r="XEA165" s="1"/>
      <c r="XEB165" s="1"/>
      <c r="XEC165" s="1"/>
      <c r="XED165" s="1"/>
      <c r="XEE165" s="1"/>
      <c r="XEF165" s="1"/>
      <c r="XEG165" s="1"/>
      <c r="XEH165" s="1"/>
      <c r="XEI165" s="1"/>
      <c r="XEJ165" s="1"/>
      <c r="XEK165" s="1"/>
      <c r="XEL165" s="1"/>
      <c r="XEM165" s="1"/>
      <c r="XEN165" s="1"/>
      <c r="XEO165" s="1"/>
      <c r="XEP165" s="1"/>
      <c r="XEQ165" s="1"/>
      <c r="XER165" s="1"/>
      <c r="XES165" s="1"/>
      <c r="XET165" s="1"/>
      <c r="XEU165" s="1"/>
      <c r="XEV165" s="1"/>
      <c r="XEW165" s="1"/>
      <c r="XEX165" s="1"/>
      <c r="XEY165" s="1"/>
      <c r="XEZ165" s="1"/>
      <c r="XFA165" s="1"/>
      <c r="XFB165" s="1"/>
      <c r="XFC165" s="1"/>
    </row>
    <row r="166" spans="1:150 16226:16383" s="3" customFormat="1" ht="20.25" x14ac:dyDescent="0.25">
      <c r="A166" s="154" t="s">
        <v>343</v>
      </c>
      <c r="B166" s="155"/>
      <c r="C166" s="155"/>
      <c r="D166" s="155"/>
      <c r="E166" s="155"/>
      <c r="F166" s="155"/>
      <c r="G166" s="155"/>
      <c r="H166" s="156"/>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WZB166" s="1"/>
      <c r="WZC166" s="1"/>
      <c r="WZD166" s="1"/>
      <c r="WZE166" s="1"/>
      <c r="WZF166" s="1"/>
      <c r="WZG166" s="1"/>
      <c r="WZH166" s="1"/>
      <c r="WZI166" s="1"/>
      <c r="WZJ166" s="1"/>
      <c r="WZK166" s="1"/>
      <c r="WZL166" s="1"/>
      <c r="WZM166" s="1"/>
      <c r="WZN166" s="1"/>
      <c r="WZO166" s="1"/>
      <c r="WZP166" s="1"/>
      <c r="WZQ166" s="1"/>
      <c r="WZR166" s="1"/>
      <c r="WZS166" s="1"/>
      <c r="WZT166" s="1"/>
      <c r="WZU166" s="1"/>
      <c r="WZV166" s="1"/>
      <c r="WZW166" s="1"/>
      <c r="WZX166" s="1"/>
      <c r="WZY166" s="1"/>
      <c r="WZZ166" s="1"/>
      <c r="XAA166" s="1"/>
      <c r="XAB166" s="1"/>
      <c r="XAC166" s="1"/>
      <c r="XAD166" s="1"/>
      <c r="XAE166" s="1"/>
      <c r="XAF166" s="1"/>
      <c r="XAG166" s="1"/>
      <c r="XAH166" s="1"/>
      <c r="XAI166" s="1"/>
      <c r="XAJ166" s="1"/>
      <c r="XAK166" s="1"/>
      <c r="XAL166" s="1"/>
      <c r="XAM166" s="1"/>
      <c r="XAN166" s="1"/>
      <c r="XAO166" s="1"/>
      <c r="XAP166" s="1"/>
      <c r="XAQ166" s="1"/>
      <c r="XAR166" s="1"/>
      <c r="XAS166" s="1"/>
      <c r="XAT166" s="1"/>
      <c r="XAU166" s="1"/>
      <c r="XAV166" s="1"/>
      <c r="XAW166" s="1"/>
      <c r="XAX166" s="1"/>
      <c r="XAY166" s="1"/>
      <c r="XAZ166" s="1"/>
      <c r="XBA166" s="1"/>
      <c r="XBB166" s="1"/>
      <c r="XBC166" s="1"/>
      <c r="XBD166" s="1"/>
      <c r="XBE166" s="1"/>
      <c r="XBF166" s="1"/>
      <c r="XBG166" s="1"/>
      <c r="XBH166" s="1"/>
      <c r="XBI166" s="1"/>
      <c r="XBJ166" s="1"/>
      <c r="XBK166" s="1"/>
      <c r="XBL166" s="1"/>
      <c r="XBM166" s="1"/>
      <c r="XBN166" s="1"/>
      <c r="XBO166" s="1"/>
      <c r="XBP166" s="1"/>
      <c r="XBQ166" s="1"/>
      <c r="XBR166" s="1"/>
      <c r="XBS166" s="1"/>
      <c r="XBT166" s="1"/>
      <c r="XBU166" s="1"/>
      <c r="XBV166" s="1"/>
      <c r="XBW166" s="1"/>
      <c r="XBX166" s="1"/>
      <c r="XBY166" s="1"/>
      <c r="XBZ166" s="1"/>
      <c r="XCA166" s="1"/>
      <c r="XCB166" s="1"/>
      <c r="XCC166" s="1"/>
      <c r="XCD166" s="1"/>
      <c r="XCE166" s="1"/>
      <c r="XCF166" s="1"/>
      <c r="XCG166" s="1"/>
      <c r="XCH166" s="1"/>
      <c r="XCI166" s="1"/>
      <c r="XCJ166" s="1"/>
      <c r="XCK166" s="1"/>
      <c r="XCL166" s="1"/>
      <c r="XCM166" s="1"/>
      <c r="XCN166" s="1"/>
      <c r="XCO166" s="1"/>
      <c r="XCP166" s="1"/>
      <c r="XCQ166" s="1"/>
      <c r="XCR166" s="1"/>
      <c r="XCS166" s="1"/>
      <c r="XCT166" s="1"/>
      <c r="XCU166" s="1"/>
      <c r="XCV166" s="1"/>
      <c r="XCW166" s="1"/>
      <c r="XCX166" s="1"/>
      <c r="XCY166" s="1"/>
      <c r="XCZ166" s="1"/>
      <c r="XDA166" s="1"/>
      <c r="XDB166" s="1"/>
      <c r="XDC166" s="1"/>
      <c r="XDD166" s="1"/>
      <c r="XDE166" s="1"/>
      <c r="XDF166" s="1"/>
      <c r="XDG166" s="1"/>
      <c r="XDH166" s="1"/>
      <c r="XDI166" s="1"/>
      <c r="XDJ166" s="1"/>
      <c r="XDK166" s="1"/>
      <c r="XDL166" s="1"/>
      <c r="XDM166" s="1"/>
      <c r="XDN166" s="1"/>
      <c r="XDO166" s="1"/>
      <c r="XDP166" s="1"/>
      <c r="XDQ166" s="1"/>
      <c r="XDR166" s="1"/>
      <c r="XDS166" s="1"/>
      <c r="XDT166" s="1"/>
      <c r="XDU166" s="1"/>
      <c r="XDV166" s="1"/>
      <c r="XDW166" s="1"/>
      <c r="XDX166" s="1"/>
      <c r="XDY166" s="1"/>
      <c r="XDZ166" s="1"/>
      <c r="XEA166" s="1"/>
      <c r="XEB166" s="1"/>
      <c r="XEC166" s="1"/>
      <c r="XED166" s="1"/>
      <c r="XEE166" s="1"/>
      <c r="XEF166" s="1"/>
      <c r="XEG166" s="1"/>
      <c r="XEH166" s="1"/>
      <c r="XEI166" s="1"/>
      <c r="XEJ166" s="1"/>
      <c r="XEK166" s="1"/>
      <c r="XEL166" s="1"/>
      <c r="XEM166" s="1"/>
      <c r="XEN166" s="1"/>
      <c r="XEO166" s="1"/>
      <c r="XEP166" s="1"/>
      <c r="XEQ166" s="1"/>
      <c r="XER166" s="1"/>
      <c r="XES166" s="1"/>
      <c r="XET166" s="1"/>
      <c r="XEU166" s="1"/>
      <c r="XEV166" s="1"/>
      <c r="XEW166" s="1"/>
      <c r="XEX166" s="1"/>
      <c r="XEY166" s="1"/>
      <c r="XEZ166" s="1"/>
      <c r="XFA166" s="1"/>
      <c r="XFB166" s="1"/>
      <c r="XFC166" s="1"/>
    </row>
    <row r="167" spans="1:150 16226:16383" s="3" customFormat="1" ht="20.25" x14ac:dyDescent="0.25">
      <c r="A167" s="154" t="s">
        <v>345</v>
      </c>
      <c r="B167" s="155"/>
      <c r="C167" s="155"/>
      <c r="D167" s="155"/>
      <c r="E167" s="155"/>
      <c r="F167" s="155"/>
      <c r="G167" s="155"/>
      <c r="H167" s="156"/>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WZB167" s="1"/>
      <c r="WZC167" s="1"/>
      <c r="WZD167" s="1"/>
      <c r="WZE167" s="1"/>
      <c r="WZF167" s="1"/>
      <c r="WZG167" s="1"/>
      <c r="WZH167" s="1"/>
      <c r="WZI167" s="1"/>
      <c r="WZJ167" s="1"/>
      <c r="WZK167" s="1"/>
      <c r="WZL167" s="1"/>
      <c r="WZM167" s="1"/>
      <c r="WZN167" s="1"/>
      <c r="WZO167" s="1"/>
      <c r="WZP167" s="1"/>
      <c r="WZQ167" s="1"/>
      <c r="WZR167" s="1"/>
      <c r="WZS167" s="1"/>
      <c r="WZT167" s="1"/>
      <c r="WZU167" s="1"/>
      <c r="WZV167" s="1"/>
      <c r="WZW167" s="1"/>
      <c r="WZX167" s="1"/>
      <c r="WZY167" s="1"/>
      <c r="WZZ167" s="1"/>
      <c r="XAA167" s="1"/>
      <c r="XAB167" s="1"/>
      <c r="XAC167" s="1"/>
      <c r="XAD167" s="1"/>
      <c r="XAE167" s="1"/>
      <c r="XAF167" s="1"/>
      <c r="XAG167" s="1"/>
      <c r="XAH167" s="1"/>
      <c r="XAI167" s="1"/>
      <c r="XAJ167" s="1"/>
      <c r="XAK167" s="1"/>
      <c r="XAL167" s="1"/>
      <c r="XAM167" s="1"/>
      <c r="XAN167" s="1"/>
      <c r="XAO167" s="1"/>
      <c r="XAP167" s="1"/>
      <c r="XAQ167" s="1"/>
      <c r="XAR167" s="1"/>
      <c r="XAS167" s="1"/>
      <c r="XAT167" s="1"/>
      <c r="XAU167" s="1"/>
      <c r="XAV167" s="1"/>
      <c r="XAW167" s="1"/>
      <c r="XAX167" s="1"/>
      <c r="XAY167" s="1"/>
      <c r="XAZ167" s="1"/>
      <c r="XBA167" s="1"/>
      <c r="XBB167" s="1"/>
      <c r="XBC167" s="1"/>
      <c r="XBD167" s="1"/>
      <c r="XBE167" s="1"/>
      <c r="XBF167" s="1"/>
      <c r="XBG167" s="1"/>
      <c r="XBH167" s="1"/>
      <c r="XBI167" s="1"/>
      <c r="XBJ167" s="1"/>
      <c r="XBK167" s="1"/>
      <c r="XBL167" s="1"/>
      <c r="XBM167" s="1"/>
      <c r="XBN167" s="1"/>
      <c r="XBO167" s="1"/>
      <c r="XBP167" s="1"/>
      <c r="XBQ167" s="1"/>
      <c r="XBR167" s="1"/>
      <c r="XBS167" s="1"/>
      <c r="XBT167" s="1"/>
      <c r="XBU167" s="1"/>
      <c r="XBV167" s="1"/>
      <c r="XBW167" s="1"/>
      <c r="XBX167" s="1"/>
      <c r="XBY167" s="1"/>
      <c r="XBZ167" s="1"/>
      <c r="XCA167" s="1"/>
      <c r="XCB167" s="1"/>
      <c r="XCC167" s="1"/>
      <c r="XCD167" s="1"/>
      <c r="XCE167" s="1"/>
      <c r="XCF167" s="1"/>
      <c r="XCG167" s="1"/>
      <c r="XCH167" s="1"/>
      <c r="XCI167" s="1"/>
      <c r="XCJ167" s="1"/>
      <c r="XCK167" s="1"/>
      <c r="XCL167" s="1"/>
      <c r="XCM167" s="1"/>
      <c r="XCN167" s="1"/>
      <c r="XCO167" s="1"/>
      <c r="XCP167" s="1"/>
      <c r="XCQ167" s="1"/>
      <c r="XCR167" s="1"/>
      <c r="XCS167" s="1"/>
      <c r="XCT167" s="1"/>
      <c r="XCU167" s="1"/>
      <c r="XCV167" s="1"/>
      <c r="XCW167" s="1"/>
      <c r="XCX167" s="1"/>
      <c r="XCY167" s="1"/>
      <c r="XCZ167" s="1"/>
      <c r="XDA167" s="1"/>
      <c r="XDB167" s="1"/>
      <c r="XDC167" s="1"/>
      <c r="XDD167" s="1"/>
      <c r="XDE167" s="1"/>
      <c r="XDF167" s="1"/>
      <c r="XDG167" s="1"/>
      <c r="XDH167" s="1"/>
      <c r="XDI167" s="1"/>
      <c r="XDJ167" s="1"/>
      <c r="XDK167" s="1"/>
      <c r="XDL167" s="1"/>
      <c r="XDM167" s="1"/>
      <c r="XDN167" s="1"/>
      <c r="XDO167" s="1"/>
      <c r="XDP167" s="1"/>
      <c r="XDQ167" s="1"/>
      <c r="XDR167" s="1"/>
      <c r="XDS167" s="1"/>
      <c r="XDT167" s="1"/>
      <c r="XDU167" s="1"/>
      <c r="XDV167" s="1"/>
      <c r="XDW167" s="1"/>
      <c r="XDX167" s="1"/>
      <c r="XDY167" s="1"/>
      <c r="XDZ167" s="1"/>
      <c r="XEA167" s="1"/>
      <c r="XEB167" s="1"/>
      <c r="XEC167" s="1"/>
      <c r="XED167" s="1"/>
      <c r="XEE167" s="1"/>
      <c r="XEF167" s="1"/>
      <c r="XEG167" s="1"/>
      <c r="XEH167" s="1"/>
      <c r="XEI167" s="1"/>
      <c r="XEJ167" s="1"/>
      <c r="XEK167" s="1"/>
      <c r="XEL167" s="1"/>
      <c r="XEM167" s="1"/>
      <c r="XEN167" s="1"/>
      <c r="XEO167" s="1"/>
      <c r="XEP167" s="1"/>
      <c r="XEQ167" s="1"/>
      <c r="XER167" s="1"/>
      <c r="XES167" s="1"/>
      <c r="XET167" s="1"/>
      <c r="XEU167" s="1"/>
      <c r="XEV167" s="1"/>
      <c r="XEW167" s="1"/>
      <c r="XEX167" s="1"/>
      <c r="XEY167" s="1"/>
      <c r="XEZ167" s="1"/>
      <c r="XFA167" s="1"/>
      <c r="XFB167" s="1"/>
      <c r="XFC167" s="1"/>
    </row>
    <row r="168" spans="1:150 16226:16383" s="3" customFormat="1" ht="20.25" x14ac:dyDescent="0.25">
      <c r="A168" s="154" t="s">
        <v>344</v>
      </c>
      <c r="B168" s="155"/>
      <c r="C168" s="155"/>
      <c r="D168" s="155"/>
      <c r="E168" s="155"/>
      <c r="F168" s="155"/>
      <c r="G168" s="155"/>
      <c r="H168" s="156"/>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WZB168" s="1"/>
      <c r="WZC168" s="1"/>
      <c r="WZD168" s="1"/>
      <c r="WZE168" s="1"/>
      <c r="WZF168" s="1"/>
      <c r="WZG168" s="1"/>
      <c r="WZH168" s="1"/>
      <c r="WZI168" s="1"/>
      <c r="WZJ168" s="1"/>
      <c r="WZK168" s="1"/>
      <c r="WZL168" s="1"/>
      <c r="WZM168" s="1"/>
      <c r="WZN168" s="1"/>
      <c r="WZO168" s="1"/>
      <c r="WZP168" s="1"/>
      <c r="WZQ168" s="1"/>
      <c r="WZR168" s="1"/>
      <c r="WZS168" s="1"/>
      <c r="WZT168" s="1"/>
      <c r="WZU168" s="1"/>
      <c r="WZV168" s="1"/>
      <c r="WZW168" s="1"/>
      <c r="WZX168" s="1"/>
      <c r="WZY168" s="1"/>
      <c r="WZZ168" s="1"/>
      <c r="XAA168" s="1"/>
      <c r="XAB168" s="1"/>
      <c r="XAC168" s="1"/>
      <c r="XAD168" s="1"/>
      <c r="XAE168" s="1"/>
      <c r="XAF168" s="1"/>
      <c r="XAG168" s="1"/>
      <c r="XAH168" s="1"/>
      <c r="XAI168" s="1"/>
      <c r="XAJ168" s="1"/>
      <c r="XAK168" s="1"/>
      <c r="XAL168" s="1"/>
      <c r="XAM168" s="1"/>
      <c r="XAN168" s="1"/>
      <c r="XAO168" s="1"/>
      <c r="XAP168" s="1"/>
      <c r="XAQ168" s="1"/>
      <c r="XAR168" s="1"/>
      <c r="XAS168" s="1"/>
      <c r="XAT168" s="1"/>
      <c r="XAU168" s="1"/>
      <c r="XAV168" s="1"/>
      <c r="XAW168" s="1"/>
      <c r="XAX168" s="1"/>
      <c r="XAY168" s="1"/>
      <c r="XAZ168" s="1"/>
      <c r="XBA168" s="1"/>
      <c r="XBB168" s="1"/>
      <c r="XBC168" s="1"/>
      <c r="XBD168" s="1"/>
      <c r="XBE168" s="1"/>
      <c r="XBF168" s="1"/>
      <c r="XBG168" s="1"/>
      <c r="XBH168" s="1"/>
      <c r="XBI168" s="1"/>
      <c r="XBJ168" s="1"/>
      <c r="XBK168" s="1"/>
      <c r="XBL168" s="1"/>
      <c r="XBM168" s="1"/>
      <c r="XBN168" s="1"/>
      <c r="XBO168" s="1"/>
      <c r="XBP168" s="1"/>
      <c r="XBQ168" s="1"/>
      <c r="XBR168" s="1"/>
      <c r="XBS168" s="1"/>
      <c r="XBT168" s="1"/>
      <c r="XBU168" s="1"/>
      <c r="XBV168" s="1"/>
      <c r="XBW168" s="1"/>
      <c r="XBX168" s="1"/>
      <c r="XBY168" s="1"/>
      <c r="XBZ168" s="1"/>
      <c r="XCA168" s="1"/>
      <c r="XCB168" s="1"/>
      <c r="XCC168" s="1"/>
      <c r="XCD168" s="1"/>
      <c r="XCE168" s="1"/>
      <c r="XCF168" s="1"/>
      <c r="XCG168" s="1"/>
      <c r="XCH168" s="1"/>
      <c r="XCI168" s="1"/>
      <c r="XCJ168" s="1"/>
      <c r="XCK168" s="1"/>
      <c r="XCL168" s="1"/>
      <c r="XCM168" s="1"/>
      <c r="XCN168" s="1"/>
      <c r="XCO168" s="1"/>
      <c r="XCP168" s="1"/>
      <c r="XCQ168" s="1"/>
      <c r="XCR168" s="1"/>
      <c r="XCS168" s="1"/>
      <c r="XCT168" s="1"/>
      <c r="XCU168" s="1"/>
      <c r="XCV168" s="1"/>
      <c r="XCW168" s="1"/>
      <c r="XCX168" s="1"/>
      <c r="XCY168" s="1"/>
      <c r="XCZ168" s="1"/>
      <c r="XDA168" s="1"/>
      <c r="XDB168" s="1"/>
      <c r="XDC168" s="1"/>
      <c r="XDD168" s="1"/>
      <c r="XDE168" s="1"/>
      <c r="XDF168" s="1"/>
      <c r="XDG168" s="1"/>
      <c r="XDH168" s="1"/>
      <c r="XDI168" s="1"/>
      <c r="XDJ168" s="1"/>
      <c r="XDK168" s="1"/>
      <c r="XDL168" s="1"/>
      <c r="XDM168" s="1"/>
      <c r="XDN168" s="1"/>
      <c r="XDO168" s="1"/>
      <c r="XDP168" s="1"/>
      <c r="XDQ168" s="1"/>
      <c r="XDR168" s="1"/>
      <c r="XDS168" s="1"/>
      <c r="XDT168" s="1"/>
      <c r="XDU168" s="1"/>
      <c r="XDV168" s="1"/>
      <c r="XDW168" s="1"/>
      <c r="XDX168" s="1"/>
      <c r="XDY168" s="1"/>
      <c r="XDZ168" s="1"/>
      <c r="XEA168" s="1"/>
      <c r="XEB168" s="1"/>
      <c r="XEC168" s="1"/>
      <c r="XED168" s="1"/>
      <c r="XEE168" s="1"/>
      <c r="XEF168" s="1"/>
      <c r="XEG168" s="1"/>
      <c r="XEH168" s="1"/>
      <c r="XEI168" s="1"/>
      <c r="XEJ168" s="1"/>
      <c r="XEK168" s="1"/>
      <c r="XEL168" s="1"/>
      <c r="XEM168" s="1"/>
      <c r="XEN168" s="1"/>
      <c r="XEO168" s="1"/>
      <c r="XEP168" s="1"/>
      <c r="XEQ168" s="1"/>
      <c r="XER168" s="1"/>
      <c r="XES168" s="1"/>
      <c r="XET168" s="1"/>
      <c r="XEU168" s="1"/>
      <c r="XEV168" s="1"/>
      <c r="XEW168" s="1"/>
      <c r="XEX168" s="1"/>
      <c r="XEY168" s="1"/>
      <c r="XEZ168" s="1"/>
      <c r="XFA168" s="1"/>
      <c r="XFB168" s="1"/>
      <c r="XFC168" s="1"/>
    </row>
    <row r="169" spans="1:150 16226:16383" s="3" customFormat="1" ht="20.25" x14ac:dyDescent="0.25">
      <c r="A169" s="116">
        <v>1</v>
      </c>
      <c r="B169" s="116"/>
      <c r="C169" s="76" t="s">
        <v>97</v>
      </c>
      <c r="D169" s="76" t="s">
        <v>346</v>
      </c>
      <c r="E169" s="76">
        <f>(1.2*1.2+2.88*4.32+2.1*2.75+2.75*3.2+1.65*1.5+1.2*1.2+1.2*0.9+1.6*0.9)*(10.764)</f>
        <v>375.57318239999995</v>
      </c>
      <c r="F169" s="76">
        <f>(1.98+2.1)*(10.764)</f>
        <v>43.917119999999997</v>
      </c>
      <c r="G169" s="76">
        <v>0</v>
      </c>
      <c r="H169" s="76">
        <f>E169+F169+(IF(G169&lt;101,G169,IF(G169&lt;201,G169/2,IF(G169&lt;=301,G169/3,G169/4))))</f>
        <v>419.49030239999996</v>
      </c>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WZB169" s="1"/>
      <c r="WZC169" s="1"/>
      <c r="WZD169" s="1"/>
      <c r="WZE169" s="1"/>
      <c r="WZF169" s="1"/>
      <c r="WZG169" s="1"/>
      <c r="WZH169" s="1"/>
      <c r="WZI169" s="1"/>
      <c r="WZJ169" s="1"/>
      <c r="WZK169" s="1"/>
      <c r="WZL169" s="1"/>
      <c r="WZM169" s="1"/>
      <c r="WZN169" s="1"/>
      <c r="WZO169" s="1"/>
      <c r="WZP169" s="1"/>
      <c r="WZQ169" s="1"/>
      <c r="WZR169" s="1"/>
      <c r="WZS169" s="1"/>
      <c r="WZT169" s="1"/>
      <c r="WZU169" s="1"/>
      <c r="WZV169" s="1"/>
      <c r="WZW169" s="1"/>
      <c r="WZX169" s="1"/>
      <c r="WZY169" s="1"/>
      <c r="WZZ169" s="1"/>
      <c r="XAA169" s="1"/>
      <c r="XAB169" s="1"/>
      <c r="XAC169" s="1"/>
      <c r="XAD169" s="1"/>
      <c r="XAE169" s="1"/>
      <c r="XAF169" s="1"/>
      <c r="XAG169" s="1"/>
      <c r="XAH169" s="1"/>
      <c r="XAI169" s="1"/>
      <c r="XAJ169" s="1"/>
      <c r="XAK169" s="1"/>
      <c r="XAL169" s="1"/>
      <c r="XAM169" s="1"/>
      <c r="XAN169" s="1"/>
      <c r="XAO169" s="1"/>
      <c r="XAP169" s="1"/>
      <c r="XAQ169" s="1"/>
      <c r="XAR169" s="1"/>
      <c r="XAS169" s="1"/>
      <c r="XAT169" s="1"/>
      <c r="XAU169" s="1"/>
      <c r="XAV169" s="1"/>
      <c r="XAW169" s="1"/>
      <c r="XAX169" s="1"/>
      <c r="XAY169" s="1"/>
      <c r="XAZ169" s="1"/>
      <c r="XBA169" s="1"/>
      <c r="XBB169" s="1"/>
      <c r="XBC169" s="1"/>
      <c r="XBD169" s="1"/>
      <c r="XBE169" s="1"/>
      <c r="XBF169" s="1"/>
      <c r="XBG169" s="1"/>
      <c r="XBH169" s="1"/>
      <c r="XBI169" s="1"/>
      <c r="XBJ169" s="1"/>
      <c r="XBK169" s="1"/>
      <c r="XBL169" s="1"/>
      <c r="XBM169" s="1"/>
      <c r="XBN169" s="1"/>
      <c r="XBO169" s="1"/>
      <c r="XBP169" s="1"/>
      <c r="XBQ169" s="1"/>
      <c r="XBR169" s="1"/>
      <c r="XBS169" s="1"/>
      <c r="XBT169" s="1"/>
      <c r="XBU169" s="1"/>
      <c r="XBV169" s="1"/>
      <c r="XBW169" s="1"/>
      <c r="XBX169" s="1"/>
      <c r="XBY169" s="1"/>
      <c r="XBZ169" s="1"/>
      <c r="XCA169" s="1"/>
      <c r="XCB169" s="1"/>
      <c r="XCC169" s="1"/>
      <c r="XCD169" s="1"/>
      <c r="XCE169" s="1"/>
      <c r="XCF169" s="1"/>
      <c r="XCG169" s="1"/>
      <c r="XCH169" s="1"/>
      <c r="XCI169" s="1"/>
      <c r="XCJ169" s="1"/>
      <c r="XCK169" s="1"/>
      <c r="XCL169" s="1"/>
      <c r="XCM169" s="1"/>
      <c r="XCN169" s="1"/>
      <c r="XCO169" s="1"/>
      <c r="XCP169" s="1"/>
      <c r="XCQ169" s="1"/>
      <c r="XCR169" s="1"/>
      <c r="XCS169" s="1"/>
      <c r="XCT169" s="1"/>
      <c r="XCU169" s="1"/>
      <c r="XCV169" s="1"/>
      <c r="XCW169" s="1"/>
      <c r="XCX169" s="1"/>
      <c r="XCY169" s="1"/>
      <c r="XCZ169" s="1"/>
      <c r="XDA169" s="1"/>
      <c r="XDB169" s="1"/>
      <c r="XDC169" s="1"/>
      <c r="XDD169" s="1"/>
      <c r="XDE169" s="1"/>
      <c r="XDF169" s="1"/>
      <c r="XDG169" s="1"/>
      <c r="XDH169" s="1"/>
      <c r="XDI169" s="1"/>
      <c r="XDJ169" s="1"/>
      <c r="XDK169" s="1"/>
      <c r="XDL169" s="1"/>
      <c r="XDM169" s="1"/>
      <c r="XDN169" s="1"/>
      <c r="XDO169" s="1"/>
      <c r="XDP169" s="1"/>
      <c r="XDQ169" s="1"/>
      <c r="XDR169" s="1"/>
      <c r="XDS169" s="1"/>
      <c r="XDT169" s="1"/>
      <c r="XDU169" s="1"/>
      <c r="XDV169" s="1"/>
      <c r="XDW169" s="1"/>
      <c r="XDX169" s="1"/>
      <c r="XDY169" s="1"/>
      <c r="XDZ169" s="1"/>
      <c r="XEA169" s="1"/>
      <c r="XEB169" s="1"/>
      <c r="XEC169" s="1"/>
      <c r="XED169" s="1"/>
      <c r="XEE169" s="1"/>
      <c r="XEF169" s="1"/>
      <c r="XEG169" s="1"/>
      <c r="XEH169" s="1"/>
      <c r="XEI169" s="1"/>
      <c r="XEJ169" s="1"/>
      <c r="XEK169" s="1"/>
      <c r="XEL169" s="1"/>
      <c r="XEM169" s="1"/>
      <c r="XEN169" s="1"/>
      <c r="XEO169" s="1"/>
      <c r="XEP169" s="1"/>
      <c r="XEQ169" s="1"/>
      <c r="XER169" s="1"/>
      <c r="XES169" s="1"/>
      <c r="XET169" s="1"/>
      <c r="XEU169" s="1"/>
      <c r="XEV169" s="1"/>
      <c r="XEW169" s="1"/>
      <c r="XEX169" s="1"/>
      <c r="XEY169" s="1"/>
      <c r="XEZ169" s="1"/>
      <c r="XFA169" s="1"/>
      <c r="XFB169" s="1"/>
      <c r="XFC169" s="1"/>
    </row>
    <row r="170" spans="1:150 16226:16383" s="3" customFormat="1" ht="20.25" x14ac:dyDescent="0.25">
      <c r="A170" s="157">
        <f>A169+1</f>
        <v>2</v>
      </c>
      <c r="B170" s="158"/>
      <c r="C170" s="76" t="s">
        <v>97</v>
      </c>
      <c r="D170" s="76" t="s">
        <v>346</v>
      </c>
      <c r="E170" s="76">
        <f>(4.32*3+2.75*2.1+3.2*2.75+1.2*1.8+1.2*1.2+1.2*0.9+2.5*0.9)*(10.764)</f>
        <v>370.98126000000002</v>
      </c>
      <c r="F170" s="76">
        <f>(3+2.1)*(10.764)</f>
        <v>54.896399999999993</v>
      </c>
      <c r="G170" s="76">
        <v>0</v>
      </c>
      <c r="H170" s="76">
        <f t="shared" ref="H170:H176" si="7">E170+F170+(IF(G170&lt;101,G170,IF(G170&lt;201,G170/2,IF(G170&lt;=301,G170/3,G170/4))))</f>
        <v>425.87765999999999</v>
      </c>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WZB170" s="1"/>
      <c r="WZC170" s="1"/>
      <c r="WZD170" s="1"/>
      <c r="WZE170" s="1"/>
      <c r="WZF170" s="1"/>
      <c r="WZG170" s="1"/>
      <c r="WZH170" s="1"/>
      <c r="WZI170" s="1"/>
      <c r="WZJ170" s="1"/>
      <c r="WZK170" s="1"/>
      <c r="WZL170" s="1"/>
      <c r="WZM170" s="1"/>
      <c r="WZN170" s="1"/>
      <c r="WZO170" s="1"/>
      <c r="WZP170" s="1"/>
      <c r="WZQ170" s="1"/>
      <c r="WZR170" s="1"/>
      <c r="WZS170" s="1"/>
      <c r="WZT170" s="1"/>
      <c r="WZU170" s="1"/>
      <c r="WZV170" s="1"/>
      <c r="WZW170" s="1"/>
      <c r="WZX170" s="1"/>
      <c r="WZY170" s="1"/>
      <c r="WZZ170" s="1"/>
      <c r="XAA170" s="1"/>
      <c r="XAB170" s="1"/>
      <c r="XAC170" s="1"/>
      <c r="XAD170" s="1"/>
      <c r="XAE170" s="1"/>
      <c r="XAF170" s="1"/>
      <c r="XAG170" s="1"/>
      <c r="XAH170" s="1"/>
      <c r="XAI170" s="1"/>
      <c r="XAJ170" s="1"/>
      <c r="XAK170" s="1"/>
      <c r="XAL170" s="1"/>
      <c r="XAM170" s="1"/>
      <c r="XAN170" s="1"/>
      <c r="XAO170" s="1"/>
      <c r="XAP170" s="1"/>
      <c r="XAQ170" s="1"/>
      <c r="XAR170" s="1"/>
      <c r="XAS170" s="1"/>
      <c r="XAT170" s="1"/>
      <c r="XAU170" s="1"/>
      <c r="XAV170" s="1"/>
      <c r="XAW170" s="1"/>
      <c r="XAX170" s="1"/>
      <c r="XAY170" s="1"/>
      <c r="XAZ170" s="1"/>
      <c r="XBA170" s="1"/>
      <c r="XBB170" s="1"/>
      <c r="XBC170" s="1"/>
      <c r="XBD170" s="1"/>
      <c r="XBE170" s="1"/>
      <c r="XBF170" s="1"/>
      <c r="XBG170" s="1"/>
      <c r="XBH170" s="1"/>
      <c r="XBI170" s="1"/>
      <c r="XBJ170" s="1"/>
      <c r="XBK170" s="1"/>
      <c r="XBL170" s="1"/>
      <c r="XBM170" s="1"/>
      <c r="XBN170" s="1"/>
      <c r="XBO170" s="1"/>
      <c r="XBP170" s="1"/>
      <c r="XBQ170" s="1"/>
      <c r="XBR170" s="1"/>
      <c r="XBS170" s="1"/>
      <c r="XBT170" s="1"/>
      <c r="XBU170" s="1"/>
      <c r="XBV170" s="1"/>
      <c r="XBW170" s="1"/>
      <c r="XBX170" s="1"/>
      <c r="XBY170" s="1"/>
      <c r="XBZ170" s="1"/>
      <c r="XCA170" s="1"/>
      <c r="XCB170" s="1"/>
      <c r="XCC170" s="1"/>
      <c r="XCD170" s="1"/>
      <c r="XCE170" s="1"/>
      <c r="XCF170" s="1"/>
      <c r="XCG170" s="1"/>
      <c r="XCH170" s="1"/>
      <c r="XCI170" s="1"/>
      <c r="XCJ170" s="1"/>
      <c r="XCK170" s="1"/>
      <c r="XCL170" s="1"/>
      <c r="XCM170" s="1"/>
      <c r="XCN170" s="1"/>
      <c r="XCO170" s="1"/>
      <c r="XCP170" s="1"/>
      <c r="XCQ170" s="1"/>
      <c r="XCR170" s="1"/>
      <c r="XCS170" s="1"/>
      <c r="XCT170" s="1"/>
      <c r="XCU170" s="1"/>
      <c r="XCV170" s="1"/>
      <c r="XCW170" s="1"/>
      <c r="XCX170" s="1"/>
      <c r="XCY170" s="1"/>
      <c r="XCZ170" s="1"/>
      <c r="XDA170" s="1"/>
      <c r="XDB170" s="1"/>
      <c r="XDC170" s="1"/>
      <c r="XDD170" s="1"/>
      <c r="XDE170" s="1"/>
      <c r="XDF170" s="1"/>
      <c r="XDG170" s="1"/>
      <c r="XDH170" s="1"/>
      <c r="XDI170" s="1"/>
      <c r="XDJ170" s="1"/>
      <c r="XDK170" s="1"/>
      <c r="XDL170" s="1"/>
      <c r="XDM170" s="1"/>
      <c r="XDN170" s="1"/>
      <c r="XDO170" s="1"/>
      <c r="XDP170" s="1"/>
      <c r="XDQ170" s="1"/>
      <c r="XDR170" s="1"/>
      <c r="XDS170" s="1"/>
      <c r="XDT170" s="1"/>
      <c r="XDU170" s="1"/>
      <c r="XDV170" s="1"/>
      <c r="XDW170" s="1"/>
      <c r="XDX170" s="1"/>
      <c r="XDY170" s="1"/>
      <c r="XDZ170" s="1"/>
      <c r="XEA170" s="1"/>
      <c r="XEB170" s="1"/>
      <c r="XEC170" s="1"/>
      <c r="XED170" s="1"/>
      <c r="XEE170" s="1"/>
      <c r="XEF170" s="1"/>
      <c r="XEG170" s="1"/>
      <c r="XEH170" s="1"/>
      <c r="XEI170" s="1"/>
      <c r="XEJ170" s="1"/>
      <c r="XEK170" s="1"/>
      <c r="XEL170" s="1"/>
      <c r="XEM170" s="1"/>
      <c r="XEN170" s="1"/>
      <c r="XEO170" s="1"/>
      <c r="XEP170" s="1"/>
      <c r="XEQ170" s="1"/>
      <c r="XER170" s="1"/>
      <c r="XES170" s="1"/>
      <c r="XET170" s="1"/>
      <c r="XEU170" s="1"/>
      <c r="XEV170" s="1"/>
      <c r="XEW170" s="1"/>
      <c r="XEX170" s="1"/>
      <c r="XEY170" s="1"/>
      <c r="XEZ170" s="1"/>
      <c r="XFA170" s="1"/>
      <c r="XFB170" s="1"/>
      <c r="XFC170" s="1"/>
    </row>
    <row r="171" spans="1:150 16226:16383" s="3" customFormat="1" ht="20.25" x14ac:dyDescent="0.25">
      <c r="A171" s="157">
        <f t="shared" ref="A171:A177" si="8">A170+1</f>
        <v>3</v>
      </c>
      <c r="B171" s="158"/>
      <c r="C171" s="76" t="s">
        <v>97</v>
      </c>
      <c r="D171" s="76" t="s">
        <v>347</v>
      </c>
      <c r="E171" s="76">
        <f>(4.32*3+1.95*1.95+2.75*2.1+3.2*2.75+2.85*3.2+(1.2*2.1)*2+1.2*1+1.5*0.9)*(10.764)</f>
        <v>517.18329000000006</v>
      </c>
      <c r="F171" s="76">
        <f>(3+2.1+2.85)*(10.764)</f>
        <v>85.573799999999991</v>
      </c>
      <c r="G171" s="76">
        <v>0</v>
      </c>
      <c r="H171" s="76">
        <f t="shared" si="7"/>
        <v>602.75709000000006</v>
      </c>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WZB171" s="1"/>
      <c r="WZC171" s="1"/>
      <c r="WZD171" s="1"/>
      <c r="WZE171" s="1"/>
      <c r="WZF171" s="1"/>
      <c r="WZG171" s="1"/>
      <c r="WZH171" s="1"/>
      <c r="WZI171" s="1"/>
      <c r="WZJ171" s="1"/>
      <c r="WZK171" s="1"/>
      <c r="WZL171" s="1"/>
      <c r="WZM171" s="1"/>
      <c r="WZN171" s="1"/>
      <c r="WZO171" s="1"/>
      <c r="WZP171" s="1"/>
      <c r="WZQ171" s="1"/>
      <c r="WZR171" s="1"/>
      <c r="WZS171" s="1"/>
      <c r="WZT171" s="1"/>
      <c r="WZU171" s="1"/>
      <c r="WZV171" s="1"/>
      <c r="WZW171" s="1"/>
      <c r="WZX171" s="1"/>
      <c r="WZY171" s="1"/>
      <c r="WZZ171" s="1"/>
      <c r="XAA171" s="1"/>
      <c r="XAB171" s="1"/>
      <c r="XAC171" s="1"/>
      <c r="XAD171" s="1"/>
      <c r="XAE171" s="1"/>
      <c r="XAF171" s="1"/>
      <c r="XAG171" s="1"/>
      <c r="XAH171" s="1"/>
      <c r="XAI171" s="1"/>
      <c r="XAJ171" s="1"/>
      <c r="XAK171" s="1"/>
      <c r="XAL171" s="1"/>
      <c r="XAM171" s="1"/>
      <c r="XAN171" s="1"/>
      <c r="XAO171" s="1"/>
      <c r="XAP171" s="1"/>
      <c r="XAQ171" s="1"/>
      <c r="XAR171" s="1"/>
      <c r="XAS171" s="1"/>
      <c r="XAT171" s="1"/>
      <c r="XAU171" s="1"/>
      <c r="XAV171" s="1"/>
      <c r="XAW171" s="1"/>
      <c r="XAX171" s="1"/>
      <c r="XAY171" s="1"/>
      <c r="XAZ171" s="1"/>
      <c r="XBA171" s="1"/>
      <c r="XBB171" s="1"/>
      <c r="XBC171" s="1"/>
      <c r="XBD171" s="1"/>
      <c r="XBE171" s="1"/>
      <c r="XBF171" s="1"/>
      <c r="XBG171" s="1"/>
      <c r="XBH171" s="1"/>
      <c r="XBI171" s="1"/>
      <c r="XBJ171" s="1"/>
      <c r="XBK171" s="1"/>
      <c r="XBL171" s="1"/>
      <c r="XBM171" s="1"/>
      <c r="XBN171" s="1"/>
      <c r="XBO171" s="1"/>
      <c r="XBP171" s="1"/>
      <c r="XBQ171" s="1"/>
      <c r="XBR171" s="1"/>
      <c r="XBS171" s="1"/>
      <c r="XBT171" s="1"/>
      <c r="XBU171" s="1"/>
      <c r="XBV171" s="1"/>
      <c r="XBW171" s="1"/>
      <c r="XBX171" s="1"/>
      <c r="XBY171" s="1"/>
      <c r="XBZ171" s="1"/>
      <c r="XCA171" s="1"/>
      <c r="XCB171" s="1"/>
      <c r="XCC171" s="1"/>
      <c r="XCD171" s="1"/>
      <c r="XCE171" s="1"/>
      <c r="XCF171" s="1"/>
      <c r="XCG171" s="1"/>
      <c r="XCH171" s="1"/>
      <c r="XCI171" s="1"/>
      <c r="XCJ171" s="1"/>
      <c r="XCK171" s="1"/>
      <c r="XCL171" s="1"/>
      <c r="XCM171" s="1"/>
      <c r="XCN171" s="1"/>
      <c r="XCO171" s="1"/>
      <c r="XCP171" s="1"/>
      <c r="XCQ171" s="1"/>
      <c r="XCR171" s="1"/>
      <c r="XCS171" s="1"/>
      <c r="XCT171" s="1"/>
      <c r="XCU171" s="1"/>
      <c r="XCV171" s="1"/>
      <c r="XCW171" s="1"/>
      <c r="XCX171" s="1"/>
      <c r="XCY171" s="1"/>
      <c r="XCZ171" s="1"/>
      <c r="XDA171" s="1"/>
      <c r="XDB171" s="1"/>
      <c r="XDC171" s="1"/>
      <c r="XDD171" s="1"/>
      <c r="XDE171" s="1"/>
      <c r="XDF171" s="1"/>
      <c r="XDG171" s="1"/>
      <c r="XDH171" s="1"/>
      <c r="XDI171" s="1"/>
      <c r="XDJ171" s="1"/>
      <c r="XDK171" s="1"/>
      <c r="XDL171" s="1"/>
      <c r="XDM171" s="1"/>
      <c r="XDN171" s="1"/>
      <c r="XDO171" s="1"/>
      <c r="XDP171" s="1"/>
      <c r="XDQ171" s="1"/>
      <c r="XDR171" s="1"/>
      <c r="XDS171" s="1"/>
      <c r="XDT171" s="1"/>
      <c r="XDU171" s="1"/>
      <c r="XDV171" s="1"/>
      <c r="XDW171" s="1"/>
      <c r="XDX171" s="1"/>
      <c r="XDY171" s="1"/>
      <c r="XDZ171" s="1"/>
      <c r="XEA171" s="1"/>
      <c r="XEB171" s="1"/>
      <c r="XEC171" s="1"/>
      <c r="XED171" s="1"/>
      <c r="XEE171" s="1"/>
      <c r="XEF171" s="1"/>
      <c r="XEG171" s="1"/>
      <c r="XEH171" s="1"/>
      <c r="XEI171" s="1"/>
      <c r="XEJ171" s="1"/>
      <c r="XEK171" s="1"/>
      <c r="XEL171" s="1"/>
      <c r="XEM171" s="1"/>
      <c r="XEN171" s="1"/>
      <c r="XEO171" s="1"/>
      <c r="XEP171" s="1"/>
      <c r="XEQ171" s="1"/>
      <c r="XER171" s="1"/>
      <c r="XES171" s="1"/>
      <c r="XET171" s="1"/>
      <c r="XEU171" s="1"/>
      <c r="XEV171" s="1"/>
      <c r="XEW171" s="1"/>
      <c r="XEX171" s="1"/>
      <c r="XEY171" s="1"/>
      <c r="XEZ171" s="1"/>
      <c r="XFA171" s="1"/>
      <c r="XFB171" s="1"/>
      <c r="XFC171" s="1"/>
    </row>
    <row r="172" spans="1:150 16226:16383" s="3" customFormat="1" ht="20.25" customHeight="1" x14ac:dyDescent="0.25">
      <c r="A172" s="157">
        <f t="shared" si="8"/>
        <v>4</v>
      </c>
      <c r="B172" s="158"/>
      <c r="C172" s="76" t="s">
        <v>97</v>
      </c>
      <c r="D172" s="76" t="s">
        <v>346</v>
      </c>
      <c r="E172" s="76">
        <f>(4.32*3+2.75*2.1+3.2*2.78+1.2*1.8+1.2*1.32+1.2*1.4+1.5*0.9)*(10.764)</f>
        <v>370.33542</v>
      </c>
      <c r="F172" s="76">
        <f>(2.1+2.1)*(10.764)</f>
        <v>45.208799999999997</v>
      </c>
      <c r="G172" s="76">
        <v>0</v>
      </c>
      <c r="H172" s="76">
        <f t="shared" si="7"/>
        <v>415.54422</v>
      </c>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WZB172" s="1"/>
      <c r="WZC172" s="1"/>
      <c r="WZD172" s="1"/>
      <c r="WZE172" s="1"/>
      <c r="WZF172" s="1"/>
      <c r="WZG172" s="1"/>
      <c r="WZH172" s="1"/>
      <c r="WZI172" s="1"/>
      <c r="WZJ172" s="1"/>
      <c r="WZK172" s="1"/>
      <c r="WZL172" s="1"/>
      <c r="WZM172" s="1"/>
      <c r="WZN172" s="1"/>
      <c r="WZO172" s="1"/>
      <c r="WZP172" s="1"/>
      <c r="WZQ172" s="1"/>
      <c r="WZR172" s="1"/>
      <c r="WZS172" s="1"/>
      <c r="WZT172" s="1"/>
      <c r="WZU172" s="1"/>
      <c r="WZV172" s="1"/>
      <c r="WZW172" s="1"/>
      <c r="WZX172" s="1"/>
      <c r="WZY172" s="1"/>
      <c r="WZZ172" s="1"/>
      <c r="XAA172" s="1"/>
      <c r="XAB172" s="1"/>
      <c r="XAC172" s="1"/>
      <c r="XAD172" s="1"/>
      <c r="XAE172" s="1"/>
      <c r="XAF172" s="1"/>
      <c r="XAG172" s="1"/>
      <c r="XAH172" s="1"/>
      <c r="XAI172" s="1"/>
      <c r="XAJ172" s="1"/>
      <c r="XAK172" s="1"/>
      <c r="XAL172" s="1"/>
      <c r="XAM172" s="1"/>
      <c r="XAN172" s="1"/>
      <c r="XAO172" s="1"/>
      <c r="XAP172" s="1"/>
      <c r="XAQ172" s="1"/>
      <c r="XAR172" s="1"/>
      <c r="XAS172" s="1"/>
      <c r="XAT172" s="1"/>
      <c r="XAU172" s="1"/>
      <c r="XAV172" s="1"/>
      <c r="XAW172" s="1"/>
      <c r="XAX172" s="1"/>
      <c r="XAY172" s="1"/>
      <c r="XAZ172" s="1"/>
      <c r="XBA172" s="1"/>
      <c r="XBB172" s="1"/>
      <c r="XBC172" s="1"/>
      <c r="XBD172" s="1"/>
      <c r="XBE172" s="1"/>
      <c r="XBF172" s="1"/>
      <c r="XBG172" s="1"/>
      <c r="XBH172" s="1"/>
      <c r="XBI172" s="1"/>
      <c r="XBJ172" s="1"/>
      <c r="XBK172" s="1"/>
      <c r="XBL172" s="1"/>
      <c r="XBM172" s="1"/>
      <c r="XBN172" s="1"/>
      <c r="XBO172" s="1"/>
      <c r="XBP172" s="1"/>
      <c r="XBQ172" s="1"/>
      <c r="XBR172" s="1"/>
      <c r="XBS172" s="1"/>
      <c r="XBT172" s="1"/>
      <c r="XBU172" s="1"/>
      <c r="XBV172" s="1"/>
      <c r="XBW172" s="1"/>
      <c r="XBX172" s="1"/>
      <c r="XBY172" s="1"/>
      <c r="XBZ172" s="1"/>
      <c r="XCA172" s="1"/>
      <c r="XCB172" s="1"/>
      <c r="XCC172" s="1"/>
      <c r="XCD172" s="1"/>
      <c r="XCE172" s="1"/>
      <c r="XCF172" s="1"/>
      <c r="XCG172" s="1"/>
      <c r="XCH172" s="1"/>
      <c r="XCI172" s="1"/>
      <c r="XCJ172" s="1"/>
      <c r="XCK172" s="1"/>
      <c r="XCL172" s="1"/>
      <c r="XCM172" s="1"/>
      <c r="XCN172" s="1"/>
      <c r="XCO172" s="1"/>
      <c r="XCP172" s="1"/>
      <c r="XCQ172" s="1"/>
      <c r="XCR172" s="1"/>
      <c r="XCS172" s="1"/>
      <c r="XCT172" s="1"/>
      <c r="XCU172" s="1"/>
      <c r="XCV172" s="1"/>
      <c r="XCW172" s="1"/>
      <c r="XCX172" s="1"/>
      <c r="XCY172" s="1"/>
      <c r="XCZ172" s="1"/>
      <c r="XDA172" s="1"/>
      <c r="XDB172" s="1"/>
      <c r="XDC172" s="1"/>
      <c r="XDD172" s="1"/>
      <c r="XDE172" s="1"/>
      <c r="XDF172" s="1"/>
      <c r="XDG172" s="1"/>
      <c r="XDH172" s="1"/>
      <c r="XDI172" s="1"/>
      <c r="XDJ172" s="1"/>
      <c r="XDK172" s="1"/>
      <c r="XDL172" s="1"/>
      <c r="XDM172" s="1"/>
      <c r="XDN172" s="1"/>
      <c r="XDO172" s="1"/>
      <c r="XDP172" s="1"/>
      <c r="XDQ172" s="1"/>
      <c r="XDR172" s="1"/>
      <c r="XDS172" s="1"/>
      <c r="XDT172" s="1"/>
      <c r="XDU172" s="1"/>
      <c r="XDV172" s="1"/>
      <c r="XDW172" s="1"/>
      <c r="XDX172" s="1"/>
      <c r="XDY172" s="1"/>
      <c r="XDZ172" s="1"/>
      <c r="XEA172" s="1"/>
      <c r="XEB172" s="1"/>
      <c r="XEC172" s="1"/>
      <c r="XED172" s="1"/>
      <c r="XEE172" s="1"/>
      <c r="XEF172" s="1"/>
      <c r="XEG172" s="1"/>
      <c r="XEH172" s="1"/>
      <c r="XEI172" s="1"/>
      <c r="XEJ172" s="1"/>
      <c r="XEK172" s="1"/>
      <c r="XEL172" s="1"/>
      <c r="XEM172" s="1"/>
      <c r="XEN172" s="1"/>
      <c r="XEO172" s="1"/>
      <c r="XEP172" s="1"/>
      <c r="XEQ172" s="1"/>
      <c r="XER172" s="1"/>
      <c r="XES172" s="1"/>
      <c r="XET172" s="1"/>
      <c r="XEU172" s="1"/>
      <c r="XEV172" s="1"/>
      <c r="XEW172" s="1"/>
      <c r="XEX172" s="1"/>
      <c r="XEY172" s="1"/>
      <c r="XEZ172" s="1"/>
      <c r="XFA172" s="1"/>
      <c r="XFB172" s="1"/>
      <c r="XFC172" s="1"/>
    </row>
    <row r="173" spans="1:150 16226:16383" s="3" customFormat="1" ht="20.25" customHeight="1" x14ac:dyDescent="0.25">
      <c r="A173" s="157">
        <f t="shared" si="8"/>
        <v>5</v>
      </c>
      <c r="B173" s="158"/>
      <c r="C173" s="76" t="s">
        <v>97</v>
      </c>
      <c r="D173" s="76" t="s">
        <v>346</v>
      </c>
      <c r="E173" s="76">
        <f>(4.32*3+2.75*2.1+3.2*2.78+1.2*1.8+1.2*1.32+1.2*1.4+1.5*0.9)*(10.764)</f>
        <v>370.33542</v>
      </c>
      <c r="F173" s="76">
        <f>(2.1+2.1)*(10.764)</f>
        <v>45.208799999999997</v>
      </c>
      <c r="G173" s="76">
        <v>0</v>
      </c>
      <c r="H173" s="76">
        <f t="shared" si="7"/>
        <v>415.54422</v>
      </c>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WZB173" s="1"/>
      <c r="WZC173" s="1"/>
      <c r="WZD173" s="1"/>
      <c r="WZE173" s="1"/>
      <c r="WZF173" s="1"/>
      <c r="WZG173" s="1"/>
      <c r="WZH173" s="1"/>
      <c r="WZI173" s="1"/>
      <c r="WZJ173" s="1"/>
      <c r="WZK173" s="1"/>
      <c r="WZL173" s="1"/>
      <c r="WZM173" s="1"/>
      <c r="WZN173" s="1"/>
      <c r="WZO173" s="1"/>
      <c r="WZP173" s="1"/>
      <c r="WZQ173" s="1"/>
      <c r="WZR173" s="1"/>
      <c r="WZS173" s="1"/>
      <c r="WZT173" s="1"/>
      <c r="WZU173" s="1"/>
      <c r="WZV173" s="1"/>
      <c r="WZW173" s="1"/>
      <c r="WZX173" s="1"/>
      <c r="WZY173" s="1"/>
      <c r="WZZ173" s="1"/>
      <c r="XAA173" s="1"/>
      <c r="XAB173" s="1"/>
      <c r="XAC173" s="1"/>
      <c r="XAD173" s="1"/>
      <c r="XAE173" s="1"/>
      <c r="XAF173" s="1"/>
      <c r="XAG173" s="1"/>
      <c r="XAH173" s="1"/>
      <c r="XAI173" s="1"/>
      <c r="XAJ173" s="1"/>
      <c r="XAK173" s="1"/>
      <c r="XAL173" s="1"/>
      <c r="XAM173" s="1"/>
      <c r="XAN173" s="1"/>
      <c r="XAO173" s="1"/>
      <c r="XAP173" s="1"/>
      <c r="XAQ173" s="1"/>
      <c r="XAR173" s="1"/>
      <c r="XAS173" s="1"/>
      <c r="XAT173" s="1"/>
      <c r="XAU173" s="1"/>
      <c r="XAV173" s="1"/>
      <c r="XAW173" s="1"/>
      <c r="XAX173" s="1"/>
      <c r="XAY173" s="1"/>
      <c r="XAZ173" s="1"/>
      <c r="XBA173" s="1"/>
      <c r="XBB173" s="1"/>
      <c r="XBC173" s="1"/>
      <c r="XBD173" s="1"/>
      <c r="XBE173" s="1"/>
      <c r="XBF173" s="1"/>
      <c r="XBG173" s="1"/>
      <c r="XBH173" s="1"/>
      <c r="XBI173" s="1"/>
      <c r="XBJ173" s="1"/>
      <c r="XBK173" s="1"/>
      <c r="XBL173" s="1"/>
      <c r="XBM173" s="1"/>
      <c r="XBN173" s="1"/>
      <c r="XBO173" s="1"/>
      <c r="XBP173" s="1"/>
      <c r="XBQ173" s="1"/>
      <c r="XBR173" s="1"/>
      <c r="XBS173" s="1"/>
      <c r="XBT173" s="1"/>
      <c r="XBU173" s="1"/>
      <c r="XBV173" s="1"/>
      <c r="XBW173" s="1"/>
      <c r="XBX173" s="1"/>
      <c r="XBY173" s="1"/>
      <c r="XBZ173" s="1"/>
      <c r="XCA173" s="1"/>
      <c r="XCB173" s="1"/>
      <c r="XCC173" s="1"/>
      <c r="XCD173" s="1"/>
      <c r="XCE173" s="1"/>
      <c r="XCF173" s="1"/>
      <c r="XCG173" s="1"/>
      <c r="XCH173" s="1"/>
      <c r="XCI173" s="1"/>
      <c r="XCJ173" s="1"/>
      <c r="XCK173" s="1"/>
      <c r="XCL173" s="1"/>
      <c r="XCM173" s="1"/>
      <c r="XCN173" s="1"/>
      <c r="XCO173" s="1"/>
      <c r="XCP173" s="1"/>
      <c r="XCQ173" s="1"/>
      <c r="XCR173" s="1"/>
      <c r="XCS173" s="1"/>
      <c r="XCT173" s="1"/>
      <c r="XCU173" s="1"/>
      <c r="XCV173" s="1"/>
      <c r="XCW173" s="1"/>
      <c r="XCX173" s="1"/>
      <c r="XCY173" s="1"/>
      <c r="XCZ173" s="1"/>
      <c r="XDA173" s="1"/>
      <c r="XDB173" s="1"/>
      <c r="XDC173" s="1"/>
      <c r="XDD173" s="1"/>
      <c r="XDE173" s="1"/>
      <c r="XDF173" s="1"/>
      <c r="XDG173" s="1"/>
      <c r="XDH173" s="1"/>
      <c r="XDI173" s="1"/>
      <c r="XDJ173" s="1"/>
      <c r="XDK173" s="1"/>
      <c r="XDL173" s="1"/>
      <c r="XDM173" s="1"/>
      <c r="XDN173" s="1"/>
      <c r="XDO173" s="1"/>
      <c r="XDP173" s="1"/>
      <c r="XDQ173" s="1"/>
      <c r="XDR173" s="1"/>
      <c r="XDS173" s="1"/>
      <c r="XDT173" s="1"/>
      <c r="XDU173" s="1"/>
      <c r="XDV173" s="1"/>
      <c r="XDW173" s="1"/>
      <c r="XDX173" s="1"/>
      <c r="XDY173" s="1"/>
      <c r="XDZ173" s="1"/>
      <c r="XEA173" s="1"/>
      <c r="XEB173" s="1"/>
      <c r="XEC173" s="1"/>
      <c r="XED173" s="1"/>
      <c r="XEE173" s="1"/>
      <c r="XEF173" s="1"/>
      <c r="XEG173" s="1"/>
      <c r="XEH173" s="1"/>
      <c r="XEI173" s="1"/>
      <c r="XEJ173" s="1"/>
      <c r="XEK173" s="1"/>
      <c r="XEL173" s="1"/>
      <c r="XEM173" s="1"/>
      <c r="XEN173" s="1"/>
      <c r="XEO173" s="1"/>
      <c r="XEP173" s="1"/>
      <c r="XEQ173" s="1"/>
      <c r="XER173" s="1"/>
      <c r="XES173" s="1"/>
      <c r="XET173" s="1"/>
      <c r="XEU173" s="1"/>
      <c r="XEV173" s="1"/>
      <c r="XEW173" s="1"/>
      <c r="XEX173" s="1"/>
      <c r="XEY173" s="1"/>
      <c r="XEZ173" s="1"/>
      <c r="XFA173" s="1"/>
      <c r="XFB173" s="1"/>
      <c r="XFC173" s="1"/>
    </row>
    <row r="174" spans="1:150 16226:16383" s="3" customFormat="1" ht="20.25" customHeight="1" x14ac:dyDescent="0.25">
      <c r="A174" s="157">
        <f t="shared" si="8"/>
        <v>6</v>
      </c>
      <c r="B174" s="158"/>
      <c r="C174" s="76" t="s">
        <v>97</v>
      </c>
      <c r="D174" s="76" t="s">
        <v>346</v>
      </c>
      <c r="E174" s="76">
        <f>(4.32*3+2.75*2.1+3.2*2.78+1.2*1.8+1.2*1.32+1.2*1.4+1.5*0.9)*(10.764)</f>
        <v>370.33542</v>
      </c>
      <c r="F174" s="76">
        <f>(2.1+2.1)*(10.764)</f>
        <v>45.208799999999997</v>
      </c>
      <c r="G174" s="76">
        <v>0</v>
      </c>
      <c r="H174" s="76">
        <f t="shared" si="7"/>
        <v>415.54422</v>
      </c>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WZB174" s="1"/>
      <c r="WZC174" s="1"/>
      <c r="WZD174" s="1"/>
      <c r="WZE174" s="1"/>
      <c r="WZF174" s="1"/>
      <c r="WZG174" s="1"/>
      <c r="WZH174" s="1"/>
      <c r="WZI174" s="1"/>
      <c r="WZJ174" s="1"/>
      <c r="WZK174" s="1"/>
      <c r="WZL174" s="1"/>
      <c r="WZM174" s="1"/>
      <c r="WZN174" s="1"/>
      <c r="WZO174" s="1"/>
      <c r="WZP174" s="1"/>
      <c r="WZQ174" s="1"/>
      <c r="WZR174" s="1"/>
      <c r="WZS174" s="1"/>
      <c r="WZT174" s="1"/>
      <c r="WZU174" s="1"/>
      <c r="WZV174" s="1"/>
      <c r="WZW174" s="1"/>
      <c r="WZX174" s="1"/>
      <c r="WZY174" s="1"/>
      <c r="WZZ174" s="1"/>
      <c r="XAA174" s="1"/>
      <c r="XAB174" s="1"/>
      <c r="XAC174" s="1"/>
      <c r="XAD174" s="1"/>
      <c r="XAE174" s="1"/>
      <c r="XAF174" s="1"/>
      <c r="XAG174" s="1"/>
      <c r="XAH174" s="1"/>
      <c r="XAI174" s="1"/>
      <c r="XAJ174" s="1"/>
      <c r="XAK174" s="1"/>
      <c r="XAL174" s="1"/>
      <c r="XAM174" s="1"/>
      <c r="XAN174" s="1"/>
      <c r="XAO174" s="1"/>
      <c r="XAP174" s="1"/>
      <c r="XAQ174" s="1"/>
      <c r="XAR174" s="1"/>
      <c r="XAS174" s="1"/>
      <c r="XAT174" s="1"/>
      <c r="XAU174" s="1"/>
      <c r="XAV174" s="1"/>
      <c r="XAW174" s="1"/>
      <c r="XAX174" s="1"/>
      <c r="XAY174" s="1"/>
      <c r="XAZ174" s="1"/>
      <c r="XBA174" s="1"/>
      <c r="XBB174" s="1"/>
      <c r="XBC174" s="1"/>
      <c r="XBD174" s="1"/>
      <c r="XBE174" s="1"/>
      <c r="XBF174" s="1"/>
      <c r="XBG174" s="1"/>
      <c r="XBH174" s="1"/>
      <c r="XBI174" s="1"/>
      <c r="XBJ174" s="1"/>
      <c r="XBK174" s="1"/>
      <c r="XBL174" s="1"/>
      <c r="XBM174" s="1"/>
      <c r="XBN174" s="1"/>
      <c r="XBO174" s="1"/>
      <c r="XBP174" s="1"/>
      <c r="XBQ174" s="1"/>
      <c r="XBR174" s="1"/>
      <c r="XBS174" s="1"/>
      <c r="XBT174" s="1"/>
      <c r="XBU174" s="1"/>
      <c r="XBV174" s="1"/>
      <c r="XBW174" s="1"/>
      <c r="XBX174" s="1"/>
      <c r="XBY174" s="1"/>
      <c r="XBZ174" s="1"/>
      <c r="XCA174" s="1"/>
      <c r="XCB174" s="1"/>
      <c r="XCC174" s="1"/>
      <c r="XCD174" s="1"/>
      <c r="XCE174" s="1"/>
      <c r="XCF174" s="1"/>
      <c r="XCG174" s="1"/>
      <c r="XCH174" s="1"/>
      <c r="XCI174" s="1"/>
      <c r="XCJ174" s="1"/>
      <c r="XCK174" s="1"/>
      <c r="XCL174" s="1"/>
      <c r="XCM174" s="1"/>
      <c r="XCN174" s="1"/>
      <c r="XCO174" s="1"/>
      <c r="XCP174" s="1"/>
      <c r="XCQ174" s="1"/>
      <c r="XCR174" s="1"/>
      <c r="XCS174" s="1"/>
      <c r="XCT174" s="1"/>
      <c r="XCU174" s="1"/>
      <c r="XCV174" s="1"/>
      <c r="XCW174" s="1"/>
      <c r="XCX174" s="1"/>
      <c r="XCY174" s="1"/>
      <c r="XCZ174" s="1"/>
      <c r="XDA174" s="1"/>
      <c r="XDB174" s="1"/>
      <c r="XDC174" s="1"/>
      <c r="XDD174" s="1"/>
      <c r="XDE174" s="1"/>
      <c r="XDF174" s="1"/>
      <c r="XDG174" s="1"/>
      <c r="XDH174" s="1"/>
      <c r="XDI174" s="1"/>
      <c r="XDJ174" s="1"/>
      <c r="XDK174" s="1"/>
      <c r="XDL174" s="1"/>
      <c r="XDM174" s="1"/>
      <c r="XDN174" s="1"/>
      <c r="XDO174" s="1"/>
      <c r="XDP174" s="1"/>
      <c r="XDQ174" s="1"/>
      <c r="XDR174" s="1"/>
      <c r="XDS174" s="1"/>
      <c r="XDT174" s="1"/>
      <c r="XDU174" s="1"/>
      <c r="XDV174" s="1"/>
      <c r="XDW174" s="1"/>
      <c r="XDX174" s="1"/>
      <c r="XDY174" s="1"/>
      <c r="XDZ174" s="1"/>
      <c r="XEA174" s="1"/>
      <c r="XEB174" s="1"/>
      <c r="XEC174" s="1"/>
      <c r="XED174" s="1"/>
      <c r="XEE174" s="1"/>
      <c r="XEF174" s="1"/>
      <c r="XEG174" s="1"/>
      <c r="XEH174" s="1"/>
      <c r="XEI174" s="1"/>
      <c r="XEJ174" s="1"/>
      <c r="XEK174" s="1"/>
      <c r="XEL174" s="1"/>
      <c r="XEM174" s="1"/>
      <c r="XEN174" s="1"/>
      <c r="XEO174" s="1"/>
      <c r="XEP174" s="1"/>
      <c r="XEQ174" s="1"/>
      <c r="XER174" s="1"/>
      <c r="XES174" s="1"/>
      <c r="XET174" s="1"/>
      <c r="XEU174" s="1"/>
      <c r="XEV174" s="1"/>
      <c r="XEW174" s="1"/>
      <c r="XEX174" s="1"/>
      <c r="XEY174" s="1"/>
      <c r="XEZ174" s="1"/>
      <c r="XFA174" s="1"/>
      <c r="XFB174" s="1"/>
      <c r="XFC174" s="1"/>
    </row>
    <row r="175" spans="1:150 16226:16383" s="3" customFormat="1" ht="20.25" customHeight="1" x14ac:dyDescent="0.25">
      <c r="A175" s="157">
        <f t="shared" si="8"/>
        <v>7</v>
      </c>
      <c r="B175" s="158"/>
      <c r="C175" s="76" t="s">
        <v>97</v>
      </c>
      <c r="D175" s="76" t="s">
        <v>347</v>
      </c>
      <c r="E175" s="76">
        <f>(4.32*3+1.95*1.95+2.75*2.1+3.2*2.75+2.85*3.2+(1.2*2.1)*2+1.2*1+1.5*0.9)*(10.764)</f>
        <v>517.18329000000006</v>
      </c>
      <c r="F175" s="76">
        <f>(3+2.1+2.85)*(10.764)</f>
        <v>85.573799999999991</v>
      </c>
      <c r="G175" s="76">
        <v>0</v>
      </c>
      <c r="H175" s="76">
        <f t="shared" si="7"/>
        <v>602.75709000000006</v>
      </c>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WZB175" s="1"/>
      <c r="WZC175" s="1"/>
      <c r="WZD175" s="1"/>
      <c r="WZE175" s="1"/>
      <c r="WZF175" s="1"/>
      <c r="WZG175" s="1"/>
      <c r="WZH175" s="1"/>
      <c r="WZI175" s="1"/>
      <c r="WZJ175" s="1"/>
      <c r="WZK175" s="1"/>
      <c r="WZL175" s="1"/>
      <c r="WZM175" s="1"/>
      <c r="WZN175" s="1"/>
      <c r="WZO175" s="1"/>
      <c r="WZP175" s="1"/>
      <c r="WZQ175" s="1"/>
      <c r="WZR175" s="1"/>
      <c r="WZS175" s="1"/>
      <c r="WZT175" s="1"/>
      <c r="WZU175" s="1"/>
      <c r="WZV175" s="1"/>
      <c r="WZW175" s="1"/>
      <c r="WZX175" s="1"/>
      <c r="WZY175" s="1"/>
      <c r="WZZ175" s="1"/>
      <c r="XAA175" s="1"/>
      <c r="XAB175" s="1"/>
      <c r="XAC175" s="1"/>
      <c r="XAD175" s="1"/>
      <c r="XAE175" s="1"/>
      <c r="XAF175" s="1"/>
      <c r="XAG175" s="1"/>
      <c r="XAH175" s="1"/>
      <c r="XAI175" s="1"/>
      <c r="XAJ175" s="1"/>
      <c r="XAK175" s="1"/>
      <c r="XAL175" s="1"/>
      <c r="XAM175" s="1"/>
      <c r="XAN175" s="1"/>
      <c r="XAO175" s="1"/>
      <c r="XAP175" s="1"/>
      <c r="XAQ175" s="1"/>
      <c r="XAR175" s="1"/>
      <c r="XAS175" s="1"/>
      <c r="XAT175" s="1"/>
      <c r="XAU175" s="1"/>
      <c r="XAV175" s="1"/>
      <c r="XAW175" s="1"/>
      <c r="XAX175" s="1"/>
      <c r="XAY175" s="1"/>
      <c r="XAZ175" s="1"/>
      <c r="XBA175" s="1"/>
      <c r="XBB175" s="1"/>
      <c r="XBC175" s="1"/>
      <c r="XBD175" s="1"/>
      <c r="XBE175" s="1"/>
      <c r="XBF175" s="1"/>
      <c r="XBG175" s="1"/>
      <c r="XBH175" s="1"/>
      <c r="XBI175" s="1"/>
      <c r="XBJ175" s="1"/>
      <c r="XBK175" s="1"/>
      <c r="XBL175" s="1"/>
      <c r="XBM175" s="1"/>
      <c r="XBN175" s="1"/>
      <c r="XBO175" s="1"/>
      <c r="XBP175" s="1"/>
      <c r="XBQ175" s="1"/>
      <c r="XBR175" s="1"/>
      <c r="XBS175" s="1"/>
      <c r="XBT175" s="1"/>
      <c r="XBU175" s="1"/>
      <c r="XBV175" s="1"/>
      <c r="XBW175" s="1"/>
      <c r="XBX175" s="1"/>
      <c r="XBY175" s="1"/>
      <c r="XBZ175" s="1"/>
      <c r="XCA175" s="1"/>
      <c r="XCB175" s="1"/>
      <c r="XCC175" s="1"/>
      <c r="XCD175" s="1"/>
      <c r="XCE175" s="1"/>
      <c r="XCF175" s="1"/>
      <c r="XCG175" s="1"/>
      <c r="XCH175" s="1"/>
      <c r="XCI175" s="1"/>
      <c r="XCJ175" s="1"/>
      <c r="XCK175" s="1"/>
      <c r="XCL175" s="1"/>
      <c r="XCM175" s="1"/>
      <c r="XCN175" s="1"/>
      <c r="XCO175" s="1"/>
      <c r="XCP175" s="1"/>
      <c r="XCQ175" s="1"/>
      <c r="XCR175" s="1"/>
      <c r="XCS175" s="1"/>
      <c r="XCT175" s="1"/>
      <c r="XCU175" s="1"/>
      <c r="XCV175" s="1"/>
      <c r="XCW175" s="1"/>
      <c r="XCX175" s="1"/>
      <c r="XCY175" s="1"/>
      <c r="XCZ175" s="1"/>
      <c r="XDA175" s="1"/>
      <c r="XDB175" s="1"/>
      <c r="XDC175" s="1"/>
      <c r="XDD175" s="1"/>
      <c r="XDE175" s="1"/>
      <c r="XDF175" s="1"/>
      <c r="XDG175" s="1"/>
      <c r="XDH175" s="1"/>
      <c r="XDI175" s="1"/>
      <c r="XDJ175" s="1"/>
      <c r="XDK175" s="1"/>
      <c r="XDL175" s="1"/>
      <c r="XDM175" s="1"/>
      <c r="XDN175" s="1"/>
      <c r="XDO175" s="1"/>
      <c r="XDP175" s="1"/>
      <c r="XDQ175" s="1"/>
      <c r="XDR175" s="1"/>
      <c r="XDS175" s="1"/>
      <c r="XDT175" s="1"/>
      <c r="XDU175" s="1"/>
      <c r="XDV175" s="1"/>
      <c r="XDW175" s="1"/>
      <c r="XDX175" s="1"/>
      <c r="XDY175" s="1"/>
      <c r="XDZ175" s="1"/>
      <c r="XEA175" s="1"/>
      <c r="XEB175" s="1"/>
      <c r="XEC175" s="1"/>
      <c r="XED175" s="1"/>
      <c r="XEE175" s="1"/>
      <c r="XEF175" s="1"/>
      <c r="XEG175" s="1"/>
      <c r="XEH175" s="1"/>
      <c r="XEI175" s="1"/>
      <c r="XEJ175" s="1"/>
      <c r="XEK175" s="1"/>
      <c r="XEL175" s="1"/>
      <c r="XEM175" s="1"/>
      <c r="XEN175" s="1"/>
      <c r="XEO175" s="1"/>
      <c r="XEP175" s="1"/>
      <c r="XEQ175" s="1"/>
      <c r="XER175" s="1"/>
      <c r="XES175" s="1"/>
      <c r="XET175" s="1"/>
      <c r="XEU175" s="1"/>
      <c r="XEV175" s="1"/>
      <c r="XEW175" s="1"/>
      <c r="XEX175" s="1"/>
      <c r="XEY175" s="1"/>
      <c r="XEZ175" s="1"/>
      <c r="XFA175" s="1"/>
      <c r="XFB175" s="1"/>
      <c r="XFC175" s="1"/>
    </row>
    <row r="176" spans="1:150 16226:16383" s="3" customFormat="1" ht="20.25" customHeight="1" x14ac:dyDescent="0.25">
      <c r="A176" s="157">
        <f t="shared" si="8"/>
        <v>8</v>
      </c>
      <c r="B176" s="158"/>
      <c r="C176" s="76" t="s">
        <v>97</v>
      </c>
      <c r="D176" s="76" t="s">
        <v>346</v>
      </c>
      <c r="E176" s="76">
        <f>(4.32*3+2.75*2.1+3.2*2.75+1.2*1.8+1.2*1.2+1.2*0.9+2.5*0.9)*(10.764)</f>
        <v>370.98126000000002</v>
      </c>
      <c r="F176" s="76">
        <f>(3+2.1)*(10.764)</f>
        <v>54.896399999999993</v>
      </c>
      <c r="G176" s="76">
        <v>0</v>
      </c>
      <c r="H176" s="76">
        <f t="shared" si="7"/>
        <v>425.87765999999999</v>
      </c>
      <c r="I176" s="1"/>
      <c r="J176" s="1">
        <f>3423000/H176</f>
        <v>8037.5195073627483</v>
      </c>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WZB176" s="1"/>
      <c r="WZC176" s="1"/>
      <c r="WZD176" s="1"/>
      <c r="WZE176" s="1"/>
      <c r="WZF176" s="1"/>
      <c r="WZG176" s="1"/>
      <c r="WZH176" s="1"/>
      <c r="WZI176" s="1"/>
      <c r="WZJ176" s="1"/>
      <c r="WZK176" s="1"/>
      <c r="WZL176" s="1"/>
      <c r="WZM176" s="1"/>
      <c r="WZN176" s="1"/>
      <c r="WZO176" s="1"/>
      <c r="WZP176" s="1"/>
      <c r="WZQ176" s="1"/>
      <c r="WZR176" s="1"/>
      <c r="WZS176" s="1"/>
      <c r="WZT176" s="1"/>
      <c r="WZU176" s="1"/>
      <c r="WZV176" s="1"/>
      <c r="WZW176" s="1"/>
      <c r="WZX176" s="1"/>
      <c r="WZY176" s="1"/>
      <c r="WZZ176" s="1"/>
      <c r="XAA176" s="1"/>
      <c r="XAB176" s="1"/>
      <c r="XAC176" s="1"/>
      <c r="XAD176" s="1"/>
      <c r="XAE176" s="1"/>
      <c r="XAF176" s="1"/>
      <c r="XAG176" s="1"/>
      <c r="XAH176" s="1"/>
      <c r="XAI176" s="1"/>
      <c r="XAJ176" s="1"/>
      <c r="XAK176" s="1"/>
      <c r="XAL176" s="1"/>
      <c r="XAM176" s="1"/>
      <c r="XAN176" s="1"/>
      <c r="XAO176" s="1"/>
      <c r="XAP176" s="1"/>
      <c r="XAQ176" s="1"/>
      <c r="XAR176" s="1"/>
      <c r="XAS176" s="1"/>
      <c r="XAT176" s="1"/>
      <c r="XAU176" s="1"/>
      <c r="XAV176" s="1"/>
      <c r="XAW176" s="1"/>
      <c r="XAX176" s="1"/>
      <c r="XAY176" s="1"/>
      <c r="XAZ176" s="1"/>
      <c r="XBA176" s="1"/>
      <c r="XBB176" s="1"/>
      <c r="XBC176" s="1"/>
      <c r="XBD176" s="1"/>
      <c r="XBE176" s="1"/>
      <c r="XBF176" s="1"/>
      <c r="XBG176" s="1"/>
      <c r="XBH176" s="1"/>
      <c r="XBI176" s="1"/>
      <c r="XBJ176" s="1"/>
      <c r="XBK176" s="1"/>
      <c r="XBL176" s="1"/>
      <c r="XBM176" s="1"/>
      <c r="XBN176" s="1"/>
      <c r="XBO176" s="1"/>
      <c r="XBP176" s="1"/>
      <c r="XBQ176" s="1"/>
      <c r="XBR176" s="1"/>
      <c r="XBS176" s="1"/>
      <c r="XBT176" s="1"/>
      <c r="XBU176" s="1"/>
      <c r="XBV176" s="1"/>
      <c r="XBW176" s="1"/>
      <c r="XBX176" s="1"/>
      <c r="XBY176" s="1"/>
      <c r="XBZ176" s="1"/>
      <c r="XCA176" s="1"/>
      <c r="XCB176" s="1"/>
      <c r="XCC176" s="1"/>
      <c r="XCD176" s="1"/>
      <c r="XCE176" s="1"/>
      <c r="XCF176" s="1"/>
      <c r="XCG176" s="1"/>
      <c r="XCH176" s="1"/>
      <c r="XCI176" s="1"/>
      <c r="XCJ176" s="1"/>
      <c r="XCK176" s="1"/>
      <c r="XCL176" s="1"/>
      <c r="XCM176" s="1"/>
      <c r="XCN176" s="1"/>
      <c r="XCO176" s="1"/>
      <c r="XCP176" s="1"/>
      <c r="XCQ176" s="1"/>
      <c r="XCR176" s="1"/>
      <c r="XCS176" s="1"/>
      <c r="XCT176" s="1"/>
      <c r="XCU176" s="1"/>
      <c r="XCV176" s="1"/>
      <c r="XCW176" s="1"/>
      <c r="XCX176" s="1"/>
      <c r="XCY176" s="1"/>
      <c r="XCZ176" s="1"/>
      <c r="XDA176" s="1"/>
      <c r="XDB176" s="1"/>
      <c r="XDC176" s="1"/>
      <c r="XDD176" s="1"/>
      <c r="XDE176" s="1"/>
      <c r="XDF176" s="1"/>
      <c r="XDG176" s="1"/>
      <c r="XDH176" s="1"/>
      <c r="XDI176" s="1"/>
      <c r="XDJ176" s="1"/>
      <c r="XDK176" s="1"/>
      <c r="XDL176" s="1"/>
      <c r="XDM176" s="1"/>
      <c r="XDN176" s="1"/>
      <c r="XDO176" s="1"/>
      <c r="XDP176" s="1"/>
      <c r="XDQ176" s="1"/>
      <c r="XDR176" s="1"/>
      <c r="XDS176" s="1"/>
      <c r="XDT176" s="1"/>
      <c r="XDU176" s="1"/>
      <c r="XDV176" s="1"/>
      <c r="XDW176" s="1"/>
      <c r="XDX176" s="1"/>
      <c r="XDY176" s="1"/>
      <c r="XDZ176" s="1"/>
      <c r="XEA176" s="1"/>
      <c r="XEB176" s="1"/>
      <c r="XEC176" s="1"/>
      <c r="XED176" s="1"/>
      <c r="XEE176" s="1"/>
      <c r="XEF176" s="1"/>
      <c r="XEG176" s="1"/>
      <c r="XEH176" s="1"/>
      <c r="XEI176" s="1"/>
      <c r="XEJ176" s="1"/>
      <c r="XEK176" s="1"/>
      <c r="XEL176" s="1"/>
      <c r="XEM176" s="1"/>
      <c r="XEN176" s="1"/>
      <c r="XEO176" s="1"/>
      <c r="XEP176" s="1"/>
      <c r="XEQ176" s="1"/>
      <c r="XER176" s="1"/>
      <c r="XES176" s="1"/>
      <c r="XET176" s="1"/>
      <c r="XEU176" s="1"/>
      <c r="XEV176" s="1"/>
      <c r="XEW176" s="1"/>
      <c r="XEX176" s="1"/>
      <c r="XEY176" s="1"/>
      <c r="XEZ176" s="1"/>
      <c r="XFA176" s="1"/>
      <c r="XFB176" s="1"/>
      <c r="XFC176" s="1"/>
    </row>
    <row r="177" spans="1:150 16226:16383" s="3" customFormat="1" ht="20.25" customHeight="1" x14ac:dyDescent="0.25">
      <c r="A177" s="157">
        <f t="shared" si="8"/>
        <v>9</v>
      </c>
      <c r="B177" s="158"/>
      <c r="C177" s="76" t="s">
        <v>97</v>
      </c>
      <c r="D177" s="76" t="s">
        <v>346</v>
      </c>
      <c r="E177" s="76">
        <f>(1.2*1.2+2.88*4.32+2.1*2.75+2.75*3.2+1.65*1.5+1.2*1.2+1.2*0.9+1.6*0.9)*(10.764)</f>
        <v>375.57318239999995</v>
      </c>
      <c r="F177" s="76">
        <f>(1.98+2.1)*(10.764)</f>
        <v>43.917119999999997</v>
      </c>
      <c r="G177" s="76">
        <v>0</v>
      </c>
      <c r="H177" s="76">
        <f t="shared" ref="H177" si="9">E177+F177+(IF(G177&lt;101,G177,IF(G177&lt;201,G177/2,IF(G177&lt;=301,G177/3,G177/4))))</f>
        <v>419.49030239999996</v>
      </c>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WZB177" s="1"/>
      <c r="WZC177" s="1"/>
      <c r="WZD177" s="1"/>
      <c r="WZE177" s="1"/>
      <c r="WZF177" s="1"/>
      <c r="WZG177" s="1"/>
      <c r="WZH177" s="1"/>
      <c r="WZI177" s="1"/>
      <c r="WZJ177" s="1"/>
      <c r="WZK177" s="1"/>
      <c r="WZL177" s="1"/>
      <c r="WZM177" s="1"/>
      <c r="WZN177" s="1"/>
      <c r="WZO177" s="1"/>
      <c r="WZP177" s="1"/>
      <c r="WZQ177" s="1"/>
      <c r="WZR177" s="1"/>
      <c r="WZS177" s="1"/>
      <c r="WZT177" s="1"/>
      <c r="WZU177" s="1"/>
      <c r="WZV177" s="1"/>
      <c r="WZW177" s="1"/>
      <c r="WZX177" s="1"/>
      <c r="WZY177" s="1"/>
      <c r="WZZ177" s="1"/>
      <c r="XAA177" s="1"/>
      <c r="XAB177" s="1"/>
      <c r="XAC177" s="1"/>
      <c r="XAD177" s="1"/>
      <c r="XAE177" s="1"/>
      <c r="XAF177" s="1"/>
      <c r="XAG177" s="1"/>
      <c r="XAH177" s="1"/>
      <c r="XAI177" s="1"/>
      <c r="XAJ177" s="1"/>
      <c r="XAK177" s="1"/>
      <c r="XAL177" s="1"/>
      <c r="XAM177" s="1"/>
      <c r="XAN177" s="1"/>
      <c r="XAO177" s="1"/>
      <c r="XAP177" s="1"/>
      <c r="XAQ177" s="1"/>
      <c r="XAR177" s="1"/>
      <c r="XAS177" s="1"/>
      <c r="XAT177" s="1"/>
      <c r="XAU177" s="1"/>
      <c r="XAV177" s="1"/>
      <c r="XAW177" s="1"/>
      <c r="XAX177" s="1"/>
      <c r="XAY177" s="1"/>
      <c r="XAZ177" s="1"/>
      <c r="XBA177" s="1"/>
      <c r="XBB177" s="1"/>
      <c r="XBC177" s="1"/>
      <c r="XBD177" s="1"/>
      <c r="XBE177" s="1"/>
      <c r="XBF177" s="1"/>
      <c r="XBG177" s="1"/>
      <c r="XBH177" s="1"/>
      <c r="XBI177" s="1"/>
      <c r="XBJ177" s="1"/>
      <c r="XBK177" s="1"/>
      <c r="XBL177" s="1"/>
      <c r="XBM177" s="1"/>
      <c r="XBN177" s="1"/>
      <c r="XBO177" s="1"/>
      <c r="XBP177" s="1"/>
      <c r="XBQ177" s="1"/>
      <c r="XBR177" s="1"/>
      <c r="XBS177" s="1"/>
      <c r="XBT177" s="1"/>
      <c r="XBU177" s="1"/>
      <c r="XBV177" s="1"/>
      <c r="XBW177" s="1"/>
      <c r="XBX177" s="1"/>
      <c r="XBY177" s="1"/>
      <c r="XBZ177" s="1"/>
      <c r="XCA177" s="1"/>
      <c r="XCB177" s="1"/>
      <c r="XCC177" s="1"/>
      <c r="XCD177" s="1"/>
      <c r="XCE177" s="1"/>
      <c r="XCF177" s="1"/>
      <c r="XCG177" s="1"/>
      <c r="XCH177" s="1"/>
      <c r="XCI177" s="1"/>
      <c r="XCJ177" s="1"/>
      <c r="XCK177" s="1"/>
      <c r="XCL177" s="1"/>
      <c r="XCM177" s="1"/>
      <c r="XCN177" s="1"/>
      <c r="XCO177" s="1"/>
      <c r="XCP177" s="1"/>
      <c r="XCQ177" s="1"/>
      <c r="XCR177" s="1"/>
      <c r="XCS177" s="1"/>
      <c r="XCT177" s="1"/>
      <c r="XCU177" s="1"/>
      <c r="XCV177" s="1"/>
      <c r="XCW177" s="1"/>
      <c r="XCX177" s="1"/>
      <c r="XCY177" s="1"/>
      <c r="XCZ177" s="1"/>
      <c r="XDA177" s="1"/>
      <c r="XDB177" s="1"/>
      <c r="XDC177" s="1"/>
      <c r="XDD177" s="1"/>
      <c r="XDE177" s="1"/>
      <c r="XDF177" s="1"/>
      <c r="XDG177" s="1"/>
      <c r="XDH177" s="1"/>
      <c r="XDI177" s="1"/>
      <c r="XDJ177" s="1"/>
      <c r="XDK177" s="1"/>
      <c r="XDL177" s="1"/>
      <c r="XDM177" s="1"/>
      <c r="XDN177" s="1"/>
      <c r="XDO177" s="1"/>
      <c r="XDP177" s="1"/>
      <c r="XDQ177" s="1"/>
      <c r="XDR177" s="1"/>
      <c r="XDS177" s="1"/>
      <c r="XDT177" s="1"/>
      <c r="XDU177" s="1"/>
      <c r="XDV177" s="1"/>
      <c r="XDW177" s="1"/>
      <c r="XDX177" s="1"/>
      <c r="XDY177" s="1"/>
      <c r="XDZ177" s="1"/>
      <c r="XEA177" s="1"/>
      <c r="XEB177" s="1"/>
      <c r="XEC177" s="1"/>
      <c r="XED177" s="1"/>
      <c r="XEE177" s="1"/>
      <c r="XEF177" s="1"/>
      <c r="XEG177" s="1"/>
      <c r="XEH177" s="1"/>
      <c r="XEI177" s="1"/>
      <c r="XEJ177" s="1"/>
      <c r="XEK177" s="1"/>
      <c r="XEL177" s="1"/>
      <c r="XEM177" s="1"/>
      <c r="XEN177" s="1"/>
      <c r="XEO177" s="1"/>
      <c r="XEP177" s="1"/>
      <c r="XEQ177" s="1"/>
      <c r="XER177" s="1"/>
      <c r="XES177" s="1"/>
      <c r="XET177" s="1"/>
      <c r="XEU177" s="1"/>
      <c r="XEV177" s="1"/>
      <c r="XEW177" s="1"/>
      <c r="XEX177" s="1"/>
      <c r="XEY177" s="1"/>
      <c r="XEZ177" s="1"/>
      <c r="XFA177" s="1"/>
      <c r="XFB177" s="1"/>
      <c r="XFC177" s="1"/>
    </row>
    <row r="178" spans="1:150 16226:16383" s="3" customFormat="1" ht="20.25" x14ac:dyDescent="0.25">
      <c r="A178" s="154" t="s">
        <v>348</v>
      </c>
      <c r="B178" s="155"/>
      <c r="C178" s="155"/>
      <c r="D178" s="155"/>
      <c r="E178" s="155"/>
      <c r="F178" s="155"/>
      <c r="G178" s="155"/>
      <c r="H178" s="156"/>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WZB178" s="1"/>
      <c r="WZC178" s="1"/>
      <c r="WZD178" s="1"/>
      <c r="WZE178" s="1"/>
      <c r="WZF178" s="1"/>
      <c r="WZG178" s="1"/>
      <c r="WZH178" s="1"/>
      <c r="WZI178" s="1"/>
      <c r="WZJ178" s="1"/>
      <c r="WZK178" s="1"/>
      <c r="WZL178" s="1"/>
      <c r="WZM178" s="1"/>
      <c r="WZN178" s="1"/>
      <c r="WZO178" s="1"/>
      <c r="WZP178" s="1"/>
      <c r="WZQ178" s="1"/>
      <c r="WZR178" s="1"/>
      <c r="WZS178" s="1"/>
      <c r="WZT178" s="1"/>
      <c r="WZU178" s="1"/>
      <c r="WZV178" s="1"/>
      <c r="WZW178" s="1"/>
      <c r="WZX178" s="1"/>
      <c r="WZY178" s="1"/>
      <c r="WZZ178" s="1"/>
      <c r="XAA178" s="1"/>
      <c r="XAB178" s="1"/>
      <c r="XAC178" s="1"/>
      <c r="XAD178" s="1"/>
      <c r="XAE178" s="1"/>
      <c r="XAF178" s="1"/>
      <c r="XAG178" s="1"/>
      <c r="XAH178" s="1"/>
      <c r="XAI178" s="1"/>
      <c r="XAJ178" s="1"/>
      <c r="XAK178" s="1"/>
      <c r="XAL178" s="1"/>
      <c r="XAM178" s="1"/>
      <c r="XAN178" s="1"/>
      <c r="XAO178" s="1"/>
      <c r="XAP178" s="1"/>
      <c r="XAQ178" s="1"/>
      <c r="XAR178" s="1"/>
      <c r="XAS178" s="1"/>
      <c r="XAT178" s="1"/>
      <c r="XAU178" s="1"/>
      <c r="XAV178" s="1"/>
      <c r="XAW178" s="1"/>
      <c r="XAX178" s="1"/>
      <c r="XAY178" s="1"/>
      <c r="XAZ178" s="1"/>
      <c r="XBA178" s="1"/>
      <c r="XBB178" s="1"/>
      <c r="XBC178" s="1"/>
      <c r="XBD178" s="1"/>
      <c r="XBE178" s="1"/>
      <c r="XBF178" s="1"/>
      <c r="XBG178" s="1"/>
      <c r="XBH178" s="1"/>
      <c r="XBI178" s="1"/>
      <c r="XBJ178" s="1"/>
      <c r="XBK178" s="1"/>
      <c r="XBL178" s="1"/>
      <c r="XBM178" s="1"/>
      <c r="XBN178" s="1"/>
      <c r="XBO178" s="1"/>
      <c r="XBP178" s="1"/>
      <c r="XBQ178" s="1"/>
      <c r="XBR178" s="1"/>
      <c r="XBS178" s="1"/>
      <c r="XBT178" s="1"/>
      <c r="XBU178" s="1"/>
      <c r="XBV178" s="1"/>
      <c r="XBW178" s="1"/>
      <c r="XBX178" s="1"/>
      <c r="XBY178" s="1"/>
      <c r="XBZ178" s="1"/>
      <c r="XCA178" s="1"/>
      <c r="XCB178" s="1"/>
      <c r="XCC178" s="1"/>
      <c r="XCD178" s="1"/>
      <c r="XCE178" s="1"/>
      <c r="XCF178" s="1"/>
      <c r="XCG178" s="1"/>
      <c r="XCH178" s="1"/>
      <c r="XCI178" s="1"/>
      <c r="XCJ178" s="1"/>
      <c r="XCK178" s="1"/>
      <c r="XCL178" s="1"/>
      <c r="XCM178" s="1"/>
      <c r="XCN178" s="1"/>
      <c r="XCO178" s="1"/>
      <c r="XCP178" s="1"/>
      <c r="XCQ178" s="1"/>
      <c r="XCR178" s="1"/>
      <c r="XCS178" s="1"/>
      <c r="XCT178" s="1"/>
      <c r="XCU178" s="1"/>
      <c r="XCV178" s="1"/>
      <c r="XCW178" s="1"/>
      <c r="XCX178" s="1"/>
      <c r="XCY178" s="1"/>
      <c r="XCZ178" s="1"/>
      <c r="XDA178" s="1"/>
      <c r="XDB178" s="1"/>
      <c r="XDC178" s="1"/>
      <c r="XDD178" s="1"/>
      <c r="XDE178" s="1"/>
      <c r="XDF178" s="1"/>
      <c r="XDG178" s="1"/>
      <c r="XDH178" s="1"/>
      <c r="XDI178" s="1"/>
      <c r="XDJ178" s="1"/>
      <c r="XDK178" s="1"/>
      <c r="XDL178" s="1"/>
      <c r="XDM178" s="1"/>
      <c r="XDN178" s="1"/>
      <c r="XDO178" s="1"/>
      <c r="XDP178" s="1"/>
      <c r="XDQ178" s="1"/>
      <c r="XDR178" s="1"/>
      <c r="XDS178" s="1"/>
      <c r="XDT178" s="1"/>
      <c r="XDU178" s="1"/>
      <c r="XDV178" s="1"/>
      <c r="XDW178" s="1"/>
      <c r="XDX178" s="1"/>
      <c r="XDY178" s="1"/>
      <c r="XDZ178" s="1"/>
      <c r="XEA178" s="1"/>
      <c r="XEB178" s="1"/>
      <c r="XEC178" s="1"/>
      <c r="XED178" s="1"/>
      <c r="XEE178" s="1"/>
      <c r="XEF178" s="1"/>
      <c r="XEG178" s="1"/>
      <c r="XEH178" s="1"/>
      <c r="XEI178" s="1"/>
      <c r="XEJ178" s="1"/>
      <c r="XEK178" s="1"/>
      <c r="XEL178" s="1"/>
      <c r="XEM178" s="1"/>
      <c r="XEN178" s="1"/>
      <c r="XEO178" s="1"/>
      <c r="XEP178" s="1"/>
      <c r="XEQ178" s="1"/>
      <c r="XER178" s="1"/>
      <c r="XES178" s="1"/>
      <c r="XET178" s="1"/>
      <c r="XEU178" s="1"/>
      <c r="XEV178" s="1"/>
      <c r="XEW178" s="1"/>
      <c r="XEX178" s="1"/>
      <c r="XEY178" s="1"/>
      <c r="XEZ178" s="1"/>
      <c r="XFA178" s="1"/>
      <c r="XFB178" s="1"/>
      <c r="XFC178" s="1"/>
    </row>
    <row r="179" spans="1:150 16226:16383" s="3" customFormat="1" ht="20.25" x14ac:dyDescent="0.25">
      <c r="A179" s="116">
        <v>1</v>
      </c>
      <c r="B179" s="116"/>
      <c r="C179" s="76" t="s">
        <v>97</v>
      </c>
      <c r="D179" s="76" t="s">
        <v>346</v>
      </c>
      <c r="E179" s="76">
        <f>(1.2*1.2+2.88*4.32+2.1*2.75+2.75*3.2+1.65*1.5+1.2*1.2+1.2*0.9+1.6*0.9)*(10.764)</f>
        <v>375.57318239999995</v>
      </c>
      <c r="F179" s="76">
        <f>(1.98+2.1)*(10.764)</f>
        <v>43.917119999999997</v>
      </c>
      <c r="G179" s="76">
        <v>0</v>
      </c>
      <c r="H179" s="76">
        <f>E179+F179+(IF(G179&lt;101,G179,IF(G179&lt;201,G179/2,IF(G179&lt;=301,G179/3,G179/4))))</f>
        <v>419.49030239999996</v>
      </c>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WZB179" s="1"/>
      <c r="WZC179" s="1"/>
      <c r="WZD179" s="1"/>
      <c r="WZE179" s="1"/>
      <c r="WZF179" s="1"/>
      <c r="WZG179" s="1"/>
      <c r="WZH179" s="1"/>
      <c r="WZI179" s="1"/>
      <c r="WZJ179" s="1"/>
      <c r="WZK179" s="1"/>
      <c r="WZL179" s="1"/>
      <c r="WZM179" s="1"/>
      <c r="WZN179" s="1"/>
      <c r="WZO179" s="1"/>
      <c r="WZP179" s="1"/>
      <c r="WZQ179" s="1"/>
      <c r="WZR179" s="1"/>
      <c r="WZS179" s="1"/>
      <c r="WZT179" s="1"/>
      <c r="WZU179" s="1"/>
      <c r="WZV179" s="1"/>
      <c r="WZW179" s="1"/>
      <c r="WZX179" s="1"/>
      <c r="WZY179" s="1"/>
      <c r="WZZ179" s="1"/>
      <c r="XAA179" s="1"/>
      <c r="XAB179" s="1"/>
      <c r="XAC179" s="1"/>
      <c r="XAD179" s="1"/>
      <c r="XAE179" s="1"/>
      <c r="XAF179" s="1"/>
      <c r="XAG179" s="1"/>
      <c r="XAH179" s="1"/>
      <c r="XAI179" s="1"/>
      <c r="XAJ179" s="1"/>
      <c r="XAK179" s="1"/>
      <c r="XAL179" s="1"/>
      <c r="XAM179" s="1"/>
      <c r="XAN179" s="1"/>
      <c r="XAO179" s="1"/>
      <c r="XAP179" s="1"/>
      <c r="XAQ179" s="1"/>
      <c r="XAR179" s="1"/>
      <c r="XAS179" s="1"/>
      <c r="XAT179" s="1"/>
      <c r="XAU179" s="1"/>
      <c r="XAV179" s="1"/>
      <c r="XAW179" s="1"/>
      <c r="XAX179" s="1"/>
      <c r="XAY179" s="1"/>
      <c r="XAZ179" s="1"/>
      <c r="XBA179" s="1"/>
      <c r="XBB179" s="1"/>
      <c r="XBC179" s="1"/>
      <c r="XBD179" s="1"/>
      <c r="XBE179" s="1"/>
      <c r="XBF179" s="1"/>
      <c r="XBG179" s="1"/>
      <c r="XBH179" s="1"/>
      <c r="XBI179" s="1"/>
      <c r="XBJ179" s="1"/>
      <c r="XBK179" s="1"/>
      <c r="XBL179" s="1"/>
      <c r="XBM179" s="1"/>
      <c r="XBN179" s="1"/>
      <c r="XBO179" s="1"/>
      <c r="XBP179" s="1"/>
      <c r="XBQ179" s="1"/>
      <c r="XBR179" s="1"/>
      <c r="XBS179" s="1"/>
      <c r="XBT179" s="1"/>
      <c r="XBU179" s="1"/>
      <c r="XBV179" s="1"/>
      <c r="XBW179" s="1"/>
      <c r="XBX179" s="1"/>
      <c r="XBY179" s="1"/>
      <c r="XBZ179" s="1"/>
      <c r="XCA179" s="1"/>
      <c r="XCB179" s="1"/>
      <c r="XCC179" s="1"/>
      <c r="XCD179" s="1"/>
      <c r="XCE179" s="1"/>
      <c r="XCF179" s="1"/>
      <c r="XCG179" s="1"/>
      <c r="XCH179" s="1"/>
      <c r="XCI179" s="1"/>
      <c r="XCJ179" s="1"/>
      <c r="XCK179" s="1"/>
      <c r="XCL179" s="1"/>
      <c r="XCM179" s="1"/>
      <c r="XCN179" s="1"/>
      <c r="XCO179" s="1"/>
      <c r="XCP179" s="1"/>
      <c r="XCQ179" s="1"/>
      <c r="XCR179" s="1"/>
      <c r="XCS179" s="1"/>
      <c r="XCT179" s="1"/>
      <c r="XCU179" s="1"/>
      <c r="XCV179" s="1"/>
      <c r="XCW179" s="1"/>
      <c r="XCX179" s="1"/>
      <c r="XCY179" s="1"/>
      <c r="XCZ179" s="1"/>
      <c r="XDA179" s="1"/>
      <c r="XDB179" s="1"/>
      <c r="XDC179" s="1"/>
      <c r="XDD179" s="1"/>
      <c r="XDE179" s="1"/>
      <c r="XDF179" s="1"/>
      <c r="XDG179" s="1"/>
      <c r="XDH179" s="1"/>
      <c r="XDI179" s="1"/>
      <c r="XDJ179" s="1"/>
      <c r="XDK179" s="1"/>
      <c r="XDL179" s="1"/>
      <c r="XDM179" s="1"/>
      <c r="XDN179" s="1"/>
      <c r="XDO179" s="1"/>
      <c r="XDP179" s="1"/>
      <c r="XDQ179" s="1"/>
      <c r="XDR179" s="1"/>
      <c r="XDS179" s="1"/>
      <c r="XDT179" s="1"/>
      <c r="XDU179" s="1"/>
      <c r="XDV179" s="1"/>
      <c r="XDW179" s="1"/>
      <c r="XDX179" s="1"/>
      <c r="XDY179" s="1"/>
      <c r="XDZ179" s="1"/>
      <c r="XEA179" s="1"/>
      <c r="XEB179" s="1"/>
      <c r="XEC179" s="1"/>
      <c r="XED179" s="1"/>
      <c r="XEE179" s="1"/>
      <c r="XEF179" s="1"/>
      <c r="XEG179" s="1"/>
      <c r="XEH179" s="1"/>
      <c r="XEI179" s="1"/>
      <c r="XEJ179" s="1"/>
      <c r="XEK179" s="1"/>
      <c r="XEL179" s="1"/>
      <c r="XEM179" s="1"/>
      <c r="XEN179" s="1"/>
      <c r="XEO179" s="1"/>
      <c r="XEP179" s="1"/>
      <c r="XEQ179" s="1"/>
      <c r="XER179" s="1"/>
      <c r="XES179" s="1"/>
      <c r="XET179" s="1"/>
      <c r="XEU179" s="1"/>
      <c r="XEV179" s="1"/>
      <c r="XEW179" s="1"/>
      <c r="XEX179" s="1"/>
      <c r="XEY179" s="1"/>
      <c r="XEZ179" s="1"/>
      <c r="XFA179" s="1"/>
      <c r="XFB179" s="1"/>
      <c r="XFC179" s="1"/>
    </row>
    <row r="180" spans="1:150 16226:16383" s="3" customFormat="1" ht="20.25" x14ac:dyDescent="0.25">
      <c r="A180" s="157">
        <f>A179+1</f>
        <v>2</v>
      </c>
      <c r="B180" s="158"/>
      <c r="C180" s="76" t="s">
        <v>97</v>
      </c>
      <c r="D180" s="76" t="s">
        <v>346</v>
      </c>
      <c r="E180" s="76">
        <f>(4.32*3+2.75*2.1+3.2*2.75+1.2*1.8+1.2*1.2+1.2*0.9+2.5*0.9)*(10.764)</f>
        <v>370.98126000000002</v>
      </c>
      <c r="F180" s="76">
        <f>(3+2.1)*(10.764)</f>
        <v>54.896399999999993</v>
      </c>
      <c r="G180" s="76">
        <v>0</v>
      </c>
      <c r="H180" s="76">
        <f t="shared" ref="H180:H187" si="10">E180+F180+(IF(G180&lt;101,G180,IF(G180&lt;201,G180/2,IF(G180&lt;=301,G180/3,G180/4))))</f>
        <v>425.87765999999999</v>
      </c>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WZB180" s="1"/>
      <c r="WZC180" s="1"/>
      <c r="WZD180" s="1"/>
      <c r="WZE180" s="1"/>
      <c r="WZF180" s="1"/>
      <c r="WZG180" s="1"/>
      <c r="WZH180" s="1"/>
      <c r="WZI180" s="1"/>
      <c r="WZJ180" s="1"/>
      <c r="WZK180" s="1"/>
      <c r="WZL180" s="1"/>
      <c r="WZM180" s="1"/>
      <c r="WZN180" s="1"/>
      <c r="WZO180" s="1"/>
      <c r="WZP180" s="1"/>
      <c r="WZQ180" s="1"/>
      <c r="WZR180" s="1"/>
      <c r="WZS180" s="1"/>
      <c r="WZT180" s="1"/>
      <c r="WZU180" s="1"/>
      <c r="WZV180" s="1"/>
      <c r="WZW180" s="1"/>
      <c r="WZX180" s="1"/>
      <c r="WZY180" s="1"/>
      <c r="WZZ180" s="1"/>
      <c r="XAA180" s="1"/>
      <c r="XAB180" s="1"/>
      <c r="XAC180" s="1"/>
      <c r="XAD180" s="1"/>
      <c r="XAE180" s="1"/>
      <c r="XAF180" s="1"/>
      <c r="XAG180" s="1"/>
      <c r="XAH180" s="1"/>
      <c r="XAI180" s="1"/>
      <c r="XAJ180" s="1"/>
      <c r="XAK180" s="1"/>
      <c r="XAL180" s="1"/>
      <c r="XAM180" s="1"/>
      <c r="XAN180" s="1"/>
      <c r="XAO180" s="1"/>
      <c r="XAP180" s="1"/>
      <c r="XAQ180" s="1"/>
      <c r="XAR180" s="1"/>
      <c r="XAS180" s="1"/>
      <c r="XAT180" s="1"/>
      <c r="XAU180" s="1"/>
      <c r="XAV180" s="1"/>
      <c r="XAW180" s="1"/>
      <c r="XAX180" s="1"/>
      <c r="XAY180" s="1"/>
      <c r="XAZ180" s="1"/>
      <c r="XBA180" s="1"/>
      <c r="XBB180" s="1"/>
      <c r="XBC180" s="1"/>
      <c r="XBD180" s="1"/>
      <c r="XBE180" s="1"/>
      <c r="XBF180" s="1"/>
      <c r="XBG180" s="1"/>
      <c r="XBH180" s="1"/>
      <c r="XBI180" s="1"/>
      <c r="XBJ180" s="1"/>
      <c r="XBK180" s="1"/>
      <c r="XBL180" s="1"/>
      <c r="XBM180" s="1"/>
      <c r="XBN180" s="1"/>
      <c r="XBO180" s="1"/>
      <c r="XBP180" s="1"/>
      <c r="XBQ180" s="1"/>
      <c r="XBR180" s="1"/>
      <c r="XBS180" s="1"/>
      <c r="XBT180" s="1"/>
      <c r="XBU180" s="1"/>
      <c r="XBV180" s="1"/>
      <c r="XBW180" s="1"/>
      <c r="XBX180" s="1"/>
      <c r="XBY180" s="1"/>
      <c r="XBZ180" s="1"/>
      <c r="XCA180" s="1"/>
      <c r="XCB180" s="1"/>
      <c r="XCC180" s="1"/>
      <c r="XCD180" s="1"/>
      <c r="XCE180" s="1"/>
      <c r="XCF180" s="1"/>
      <c r="XCG180" s="1"/>
      <c r="XCH180" s="1"/>
      <c r="XCI180" s="1"/>
      <c r="XCJ180" s="1"/>
      <c r="XCK180" s="1"/>
      <c r="XCL180" s="1"/>
      <c r="XCM180" s="1"/>
      <c r="XCN180" s="1"/>
      <c r="XCO180" s="1"/>
      <c r="XCP180" s="1"/>
      <c r="XCQ180" s="1"/>
      <c r="XCR180" s="1"/>
      <c r="XCS180" s="1"/>
      <c r="XCT180" s="1"/>
      <c r="XCU180" s="1"/>
      <c r="XCV180" s="1"/>
      <c r="XCW180" s="1"/>
      <c r="XCX180" s="1"/>
      <c r="XCY180" s="1"/>
      <c r="XCZ180" s="1"/>
      <c r="XDA180" s="1"/>
      <c r="XDB180" s="1"/>
      <c r="XDC180" s="1"/>
      <c r="XDD180" s="1"/>
      <c r="XDE180" s="1"/>
      <c r="XDF180" s="1"/>
      <c r="XDG180" s="1"/>
      <c r="XDH180" s="1"/>
      <c r="XDI180" s="1"/>
      <c r="XDJ180" s="1"/>
      <c r="XDK180" s="1"/>
      <c r="XDL180" s="1"/>
      <c r="XDM180" s="1"/>
      <c r="XDN180" s="1"/>
      <c r="XDO180" s="1"/>
      <c r="XDP180" s="1"/>
      <c r="XDQ180" s="1"/>
      <c r="XDR180" s="1"/>
      <c r="XDS180" s="1"/>
      <c r="XDT180" s="1"/>
      <c r="XDU180" s="1"/>
      <c r="XDV180" s="1"/>
      <c r="XDW180" s="1"/>
      <c r="XDX180" s="1"/>
      <c r="XDY180" s="1"/>
      <c r="XDZ180" s="1"/>
      <c r="XEA180" s="1"/>
      <c r="XEB180" s="1"/>
      <c r="XEC180" s="1"/>
      <c r="XED180" s="1"/>
      <c r="XEE180" s="1"/>
      <c r="XEF180" s="1"/>
      <c r="XEG180" s="1"/>
      <c r="XEH180" s="1"/>
      <c r="XEI180" s="1"/>
      <c r="XEJ180" s="1"/>
      <c r="XEK180" s="1"/>
      <c r="XEL180" s="1"/>
      <c r="XEM180" s="1"/>
      <c r="XEN180" s="1"/>
      <c r="XEO180" s="1"/>
      <c r="XEP180" s="1"/>
      <c r="XEQ180" s="1"/>
      <c r="XER180" s="1"/>
      <c r="XES180" s="1"/>
      <c r="XET180" s="1"/>
      <c r="XEU180" s="1"/>
      <c r="XEV180" s="1"/>
      <c r="XEW180" s="1"/>
      <c r="XEX180" s="1"/>
      <c r="XEY180" s="1"/>
      <c r="XEZ180" s="1"/>
      <c r="XFA180" s="1"/>
      <c r="XFB180" s="1"/>
      <c r="XFC180" s="1"/>
    </row>
    <row r="181" spans="1:150 16226:16383" s="3" customFormat="1" ht="20.25" x14ac:dyDescent="0.25">
      <c r="A181" s="157">
        <f t="shared" ref="A181:A187" si="11">A180+1</f>
        <v>3</v>
      </c>
      <c r="B181" s="158"/>
      <c r="C181" s="76" t="s">
        <v>97</v>
      </c>
      <c r="D181" s="76" t="s">
        <v>347</v>
      </c>
      <c r="E181" s="76">
        <f>(4.32*3+1.95*1.95+2.75*2.1+3.2*2.75+2.85*3.2+(1.2*2.1)*2+1.2*1+1.5*0.9)*(10.764)</f>
        <v>517.18329000000006</v>
      </c>
      <c r="F181" s="76">
        <f>(3+2.1+2.85)*(10.764)</f>
        <v>85.573799999999991</v>
      </c>
      <c r="G181" s="76">
        <v>0</v>
      </c>
      <c r="H181" s="76">
        <f t="shared" si="10"/>
        <v>602.75709000000006</v>
      </c>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WZB181" s="1"/>
      <c r="WZC181" s="1"/>
      <c r="WZD181" s="1"/>
      <c r="WZE181" s="1"/>
      <c r="WZF181" s="1"/>
      <c r="WZG181" s="1"/>
      <c r="WZH181" s="1"/>
      <c r="WZI181" s="1"/>
      <c r="WZJ181" s="1"/>
      <c r="WZK181" s="1"/>
      <c r="WZL181" s="1"/>
      <c r="WZM181" s="1"/>
      <c r="WZN181" s="1"/>
      <c r="WZO181" s="1"/>
      <c r="WZP181" s="1"/>
      <c r="WZQ181" s="1"/>
      <c r="WZR181" s="1"/>
      <c r="WZS181" s="1"/>
      <c r="WZT181" s="1"/>
      <c r="WZU181" s="1"/>
      <c r="WZV181" s="1"/>
      <c r="WZW181" s="1"/>
      <c r="WZX181" s="1"/>
      <c r="WZY181" s="1"/>
      <c r="WZZ181" s="1"/>
      <c r="XAA181" s="1"/>
      <c r="XAB181" s="1"/>
      <c r="XAC181" s="1"/>
      <c r="XAD181" s="1"/>
      <c r="XAE181" s="1"/>
      <c r="XAF181" s="1"/>
      <c r="XAG181" s="1"/>
      <c r="XAH181" s="1"/>
      <c r="XAI181" s="1"/>
      <c r="XAJ181" s="1"/>
      <c r="XAK181" s="1"/>
      <c r="XAL181" s="1"/>
      <c r="XAM181" s="1"/>
      <c r="XAN181" s="1"/>
      <c r="XAO181" s="1"/>
      <c r="XAP181" s="1"/>
      <c r="XAQ181" s="1"/>
      <c r="XAR181" s="1"/>
      <c r="XAS181" s="1"/>
      <c r="XAT181" s="1"/>
      <c r="XAU181" s="1"/>
      <c r="XAV181" s="1"/>
      <c r="XAW181" s="1"/>
      <c r="XAX181" s="1"/>
      <c r="XAY181" s="1"/>
      <c r="XAZ181" s="1"/>
      <c r="XBA181" s="1"/>
      <c r="XBB181" s="1"/>
      <c r="XBC181" s="1"/>
      <c r="XBD181" s="1"/>
      <c r="XBE181" s="1"/>
      <c r="XBF181" s="1"/>
      <c r="XBG181" s="1"/>
      <c r="XBH181" s="1"/>
      <c r="XBI181" s="1"/>
      <c r="XBJ181" s="1"/>
      <c r="XBK181" s="1"/>
      <c r="XBL181" s="1"/>
      <c r="XBM181" s="1"/>
      <c r="XBN181" s="1"/>
      <c r="XBO181" s="1"/>
      <c r="XBP181" s="1"/>
      <c r="XBQ181" s="1"/>
      <c r="XBR181" s="1"/>
      <c r="XBS181" s="1"/>
      <c r="XBT181" s="1"/>
      <c r="XBU181" s="1"/>
      <c r="XBV181" s="1"/>
      <c r="XBW181" s="1"/>
      <c r="XBX181" s="1"/>
      <c r="XBY181" s="1"/>
      <c r="XBZ181" s="1"/>
      <c r="XCA181" s="1"/>
      <c r="XCB181" s="1"/>
      <c r="XCC181" s="1"/>
      <c r="XCD181" s="1"/>
      <c r="XCE181" s="1"/>
      <c r="XCF181" s="1"/>
      <c r="XCG181" s="1"/>
      <c r="XCH181" s="1"/>
      <c r="XCI181" s="1"/>
      <c r="XCJ181" s="1"/>
      <c r="XCK181" s="1"/>
      <c r="XCL181" s="1"/>
      <c r="XCM181" s="1"/>
      <c r="XCN181" s="1"/>
      <c r="XCO181" s="1"/>
      <c r="XCP181" s="1"/>
      <c r="XCQ181" s="1"/>
      <c r="XCR181" s="1"/>
      <c r="XCS181" s="1"/>
      <c r="XCT181" s="1"/>
      <c r="XCU181" s="1"/>
      <c r="XCV181" s="1"/>
      <c r="XCW181" s="1"/>
      <c r="XCX181" s="1"/>
      <c r="XCY181" s="1"/>
      <c r="XCZ181" s="1"/>
      <c r="XDA181" s="1"/>
      <c r="XDB181" s="1"/>
      <c r="XDC181" s="1"/>
      <c r="XDD181" s="1"/>
      <c r="XDE181" s="1"/>
      <c r="XDF181" s="1"/>
      <c r="XDG181" s="1"/>
      <c r="XDH181" s="1"/>
      <c r="XDI181" s="1"/>
      <c r="XDJ181" s="1"/>
      <c r="XDK181" s="1"/>
      <c r="XDL181" s="1"/>
      <c r="XDM181" s="1"/>
      <c r="XDN181" s="1"/>
      <c r="XDO181" s="1"/>
      <c r="XDP181" s="1"/>
      <c r="XDQ181" s="1"/>
      <c r="XDR181" s="1"/>
      <c r="XDS181" s="1"/>
      <c r="XDT181" s="1"/>
      <c r="XDU181" s="1"/>
      <c r="XDV181" s="1"/>
      <c r="XDW181" s="1"/>
      <c r="XDX181" s="1"/>
      <c r="XDY181" s="1"/>
      <c r="XDZ181" s="1"/>
      <c r="XEA181" s="1"/>
      <c r="XEB181" s="1"/>
      <c r="XEC181" s="1"/>
      <c r="XED181" s="1"/>
      <c r="XEE181" s="1"/>
      <c r="XEF181" s="1"/>
      <c r="XEG181" s="1"/>
      <c r="XEH181" s="1"/>
      <c r="XEI181" s="1"/>
      <c r="XEJ181" s="1"/>
      <c r="XEK181" s="1"/>
      <c r="XEL181" s="1"/>
      <c r="XEM181" s="1"/>
      <c r="XEN181" s="1"/>
      <c r="XEO181" s="1"/>
      <c r="XEP181" s="1"/>
      <c r="XEQ181" s="1"/>
      <c r="XER181" s="1"/>
      <c r="XES181" s="1"/>
      <c r="XET181" s="1"/>
      <c r="XEU181" s="1"/>
      <c r="XEV181" s="1"/>
      <c r="XEW181" s="1"/>
      <c r="XEX181" s="1"/>
      <c r="XEY181" s="1"/>
      <c r="XEZ181" s="1"/>
      <c r="XFA181" s="1"/>
      <c r="XFB181" s="1"/>
      <c r="XFC181" s="1"/>
    </row>
    <row r="182" spans="1:150 16226:16383" s="3" customFormat="1" ht="20.25" customHeight="1" x14ac:dyDescent="0.25">
      <c r="A182" s="157">
        <f t="shared" si="11"/>
        <v>4</v>
      </c>
      <c r="B182" s="158"/>
      <c r="C182" s="76" t="s">
        <v>97</v>
      </c>
      <c r="D182" s="76" t="s">
        <v>346</v>
      </c>
      <c r="E182" s="76">
        <f>(4.32*3+2.75*2.1+3.2*2.78+1.2*1.8+1.2*1.32+1.2*1.4+1.5*0.9)*(10.764)</f>
        <v>370.33542</v>
      </c>
      <c r="F182" s="76">
        <f>(2.1+2.1)*(10.764)</f>
        <v>45.208799999999997</v>
      </c>
      <c r="G182" s="76">
        <v>0</v>
      </c>
      <c r="H182" s="76">
        <f t="shared" si="10"/>
        <v>415.54422</v>
      </c>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WZB182" s="1"/>
      <c r="WZC182" s="1"/>
      <c r="WZD182" s="1"/>
      <c r="WZE182" s="1"/>
      <c r="WZF182" s="1"/>
      <c r="WZG182" s="1"/>
      <c r="WZH182" s="1"/>
      <c r="WZI182" s="1"/>
      <c r="WZJ182" s="1"/>
      <c r="WZK182" s="1"/>
      <c r="WZL182" s="1"/>
      <c r="WZM182" s="1"/>
      <c r="WZN182" s="1"/>
      <c r="WZO182" s="1"/>
      <c r="WZP182" s="1"/>
      <c r="WZQ182" s="1"/>
      <c r="WZR182" s="1"/>
      <c r="WZS182" s="1"/>
      <c r="WZT182" s="1"/>
      <c r="WZU182" s="1"/>
      <c r="WZV182" s="1"/>
      <c r="WZW182" s="1"/>
      <c r="WZX182" s="1"/>
      <c r="WZY182" s="1"/>
      <c r="WZZ182" s="1"/>
      <c r="XAA182" s="1"/>
      <c r="XAB182" s="1"/>
      <c r="XAC182" s="1"/>
      <c r="XAD182" s="1"/>
      <c r="XAE182" s="1"/>
      <c r="XAF182" s="1"/>
      <c r="XAG182" s="1"/>
      <c r="XAH182" s="1"/>
      <c r="XAI182" s="1"/>
      <c r="XAJ182" s="1"/>
      <c r="XAK182" s="1"/>
      <c r="XAL182" s="1"/>
      <c r="XAM182" s="1"/>
      <c r="XAN182" s="1"/>
      <c r="XAO182" s="1"/>
      <c r="XAP182" s="1"/>
      <c r="XAQ182" s="1"/>
      <c r="XAR182" s="1"/>
      <c r="XAS182" s="1"/>
      <c r="XAT182" s="1"/>
      <c r="XAU182" s="1"/>
      <c r="XAV182" s="1"/>
      <c r="XAW182" s="1"/>
      <c r="XAX182" s="1"/>
      <c r="XAY182" s="1"/>
      <c r="XAZ182" s="1"/>
      <c r="XBA182" s="1"/>
      <c r="XBB182" s="1"/>
      <c r="XBC182" s="1"/>
      <c r="XBD182" s="1"/>
      <c r="XBE182" s="1"/>
      <c r="XBF182" s="1"/>
      <c r="XBG182" s="1"/>
      <c r="XBH182" s="1"/>
      <c r="XBI182" s="1"/>
      <c r="XBJ182" s="1"/>
      <c r="XBK182" s="1"/>
      <c r="XBL182" s="1"/>
      <c r="XBM182" s="1"/>
      <c r="XBN182" s="1"/>
      <c r="XBO182" s="1"/>
      <c r="XBP182" s="1"/>
      <c r="XBQ182" s="1"/>
      <c r="XBR182" s="1"/>
      <c r="XBS182" s="1"/>
      <c r="XBT182" s="1"/>
      <c r="XBU182" s="1"/>
      <c r="XBV182" s="1"/>
      <c r="XBW182" s="1"/>
      <c r="XBX182" s="1"/>
      <c r="XBY182" s="1"/>
      <c r="XBZ182" s="1"/>
      <c r="XCA182" s="1"/>
      <c r="XCB182" s="1"/>
      <c r="XCC182" s="1"/>
      <c r="XCD182" s="1"/>
      <c r="XCE182" s="1"/>
      <c r="XCF182" s="1"/>
      <c r="XCG182" s="1"/>
      <c r="XCH182" s="1"/>
      <c r="XCI182" s="1"/>
      <c r="XCJ182" s="1"/>
      <c r="XCK182" s="1"/>
      <c r="XCL182" s="1"/>
      <c r="XCM182" s="1"/>
      <c r="XCN182" s="1"/>
      <c r="XCO182" s="1"/>
      <c r="XCP182" s="1"/>
      <c r="XCQ182" s="1"/>
      <c r="XCR182" s="1"/>
      <c r="XCS182" s="1"/>
      <c r="XCT182" s="1"/>
      <c r="XCU182" s="1"/>
      <c r="XCV182" s="1"/>
      <c r="XCW182" s="1"/>
      <c r="XCX182" s="1"/>
      <c r="XCY182" s="1"/>
      <c r="XCZ182" s="1"/>
      <c r="XDA182" s="1"/>
      <c r="XDB182" s="1"/>
      <c r="XDC182" s="1"/>
      <c r="XDD182" s="1"/>
      <c r="XDE182" s="1"/>
      <c r="XDF182" s="1"/>
      <c r="XDG182" s="1"/>
      <c r="XDH182" s="1"/>
      <c r="XDI182" s="1"/>
      <c r="XDJ182" s="1"/>
      <c r="XDK182" s="1"/>
      <c r="XDL182" s="1"/>
      <c r="XDM182" s="1"/>
      <c r="XDN182" s="1"/>
      <c r="XDO182" s="1"/>
      <c r="XDP182" s="1"/>
      <c r="XDQ182" s="1"/>
      <c r="XDR182" s="1"/>
      <c r="XDS182" s="1"/>
      <c r="XDT182" s="1"/>
      <c r="XDU182" s="1"/>
      <c r="XDV182" s="1"/>
      <c r="XDW182" s="1"/>
      <c r="XDX182" s="1"/>
      <c r="XDY182" s="1"/>
      <c r="XDZ182" s="1"/>
      <c r="XEA182" s="1"/>
      <c r="XEB182" s="1"/>
      <c r="XEC182" s="1"/>
      <c r="XED182" s="1"/>
      <c r="XEE182" s="1"/>
      <c r="XEF182" s="1"/>
      <c r="XEG182" s="1"/>
      <c r="XEH182" s="1"/>
      <c r="XEI182" s="1"/>
      <c r="XEJ182" s="1"/>
      <c r="XEK182" s="1"/>
      <c r="XEL182" s="1"/>
      <c r="XEM182" s="1"/>
      <c r="XEN182" s="1"/>
      <c r="XEO182" s="1"/>
      <c r="XEP182" s="1"/>
      <c r="XEQ182" s="1"/>
      <c r="XER182" s="1"/>
      <c r="XES182" s="1"/>
      <c r="XET182" s="1"/>
      <c r="XEU182" s="1"/>
      <c r="XEV182" s="1"/>
      <c r="XEW182" s="1"/>
      <c r="XEX182" s="1"/>
      <c r="XEY182" s="1"/>
      <c r="XEZ182" s="1"/>
      <c r="XFA182" s="1"/>
      <c r="XFB182" s="1"/>
      <c r="XFC182" s="1"/>
    </row>
    <row r="183" spans="1:150 16226:16383" s="3" customFormat="1" ht="20.25" customHeight="1" x14ac:dyDescent="0.25">
      <c r="A183" s="157">
        <f t="shared" si="11"/>
        <v>5</v>
      </c>
      <c r="B183" s="158"/>
      <c r="C183" s="76" t="s">
        <v>97</v>
      </c>
      <c r="D183" s="76" t="s">
        <v>346</v>
      </c>
      <c r="E183" s="76">
        <f>(4.32*3+2.75*2.1+3.2*2.78+1.2*1.8+1.2*1.32+1.2*1.4+1.5*0.9)*(10.764)</f>
        <v>370.33542</v>
      </c>
      <c r="F183" s="76">
        <f>(2.1+2.1)*(10.764)</f>
        <v>45.208799999999997</v>
      </c>
      <c r="G183" s="76">
        <v>0</v>
      </c>
      <c r="H183" s="76">
        <f t="shared" si="10"/>
        <v>415.54422</v>
      </c>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WZB183" s="1"/>
      <c r="WZC183" s="1"/>
      <c r="WZD183" s="1"/>
      <c r="WZE183" s="1"/>
      <c r="WZF183" s="1"/>
      <c r="WZG183" s="1"/>
      <c r="WZH183" s="1"/>
      <c r="WZI183" s="1"/>
      <c r="WZJ183" s="1"/>
      <c r="WZK183" s="1"/>
      <c r="WZL183" s="1"/>
      <c r="WZM183" s="1"/>
      <c r="WZN183" s="1"/>
      <c r="WZO183" s="1"/>
      <c r="WZP183" s="1"/>
      <c r="WZQ183" s="1"/>
      <c r="WZR183" s="1"/>
      <c r="WZS183" s="1"/>
      <c r="WZT183" s="1"/>
      <c r="WZU183" s="1"/>
      <c r="WZV183" s="1"/>
      <c r="WZW183" s="1"/>
      <c r="WZX183" s="1"/>
      <c r="WZY183" s="1"/>
      <c r="WZZ183" s="1"/>
      <c r="XAA183" s="1"/>
      <c r="XAB183" s="1"/>
      <c r="XAC183" s="1"/>
      <c r="XAD183" s="1"/>
      <c r="XAE183" s="1"/>
      <c r="XAF183" s="1"/>
      <c r="XAG183" s="1"/>
      <c r="XAH183" s="1"/>
      <c r="XAI183" s="1"/>
      <c r="XAJ183" s="1"/>
      <c r="XAK183" s="1"/>
      <c r="XAL183" s="1"/>
      <c r="XAM183" s="1"/>
      <c r="XAN183" s="1"/>
      <c r="XAO183" s="1"/>
      <c r="XAP183" s="1"/>
      <c r="XAQ183" s="1"/>
      <c r="XAR183" s="1"/>
      <c r="XAS183" s="1"/>
      <c r="XAT183" s="1"/>
      <c r="XAU183" s="1"/>
      <c r="XAV183" s="1"/>
      <c r="XAW183" s="1"/>
      <c r="XAX183" s="1"/>
      <c r="XAY183" s="1"/>
      <c r="XAZ183" s="1"/>
      <c r="XBA183" s="1"/>
      <c r="XBB183" s="1"/>
      <c r="XBC183" s="1"/>
      <c r="XBD183" s="1"/>
      <c r="XBE183" s="1"/>
      <c r="XBF183" s="1"/>
      <c r="XBG183" s="1"/>
      <c r="XBH183" s="1"/>
      <c r="XBI183" s="1"/>
      <c r="XBJ183" s="1"/>
      <c r="XBK183" s="1"/>
      <c r="XBL183" s="1"/>
      <c r="XBM183" s="1"/>
      <c r="XBN183" s="1"/>
      <c r="XBO183" s="1"/>
      <c r="XBP183" s="1"/>
      <c r="XBQ183" s="1"/>
      <c r="XBR183" s="1"/>
      <c r="XBS183" s="1"/>
      <c r="XBT183" s="1"/>
      <c r="XBU183" s="1"/>
      <c r="XBV183" s="1"/>
      <c r="XBW183" s="1"/>
      <c r="XBX183" s="1"/>
      <c r="XBY183" s="1"/>
      <c r="XBZ183" s="1"/>
      <c r="XCA183" s="1"/>
      <c r="XCB183" s="1"/>
      <c r="XCC183" s="1"/>
      <c r="XCD183" s="1"/>
      <c r="XCE183" s="1"/>
      <c r="XCF183" s="1"/>
      <c r="XCG183" s="1"/>
      <c r="XCH183" s="1"/>
      <c r="XCI183" s="1"/>
      <c r="XCJ183" s="1"/>
      <c r="XCK183" s="1"/>
      <c r="XCL183" s="1"/>
      <c r="XCM183" s="1"/>
      <c r="XCN183" s="1"/>
      <c r="XCO183" s="1"/>
      <c r="XCP183" s="1"/>
      <c r="XCQ183" s="1"/>
      <c r="XCR183" s="1"/>
      <c r="XCS183" s="1"/>
      <c r="XCT183" s="1"/>
      <c r="XCU183" s="1"/>
      <c r="XCV183" s="1"/>
      <c r="XCW183" s="1"/>
      <c r="XCX183" s="1"/>
      <c r="XCY183" s="1"/>
      <c r="XCZ183" s="1"/>
      <c r="XDA183" s="1"/>
      <c r="XDB183" s="1"/>
      <c r="XDC183" s="1"/>
      <c r="XDD183" s="1"/>
      <c r="XDE183" s="1"/>
      <c r="XDF183" s="1"/>
      <c r="XDG183" s="1"/>
      <c r="XDH183" s="1"/>
      <c r="XDI183" s="1"/>
      <c r="XDJ183" s="1"/>
      <c r="XDK183" s="1"/>
      <c r="XDL183" s="1"/>
      <c r="XDM183" s="1"/>
      <c r="XDN183" s="1"/>
      <c r="XDO183" s="1"/>
      <c r="XDP183" s="1"/>
      <c r="XDQ183" s="1"/>
      <c r="XDR183" s="1"/>
      <c r="XDS183" s="1"/>
      <c r="XDT183" s="1"/>
      <c r="XDU183" s="1"/>
      <c r="XDV183" s="1"/>
      <c r="XDW183" s="1"/>
      <c r="XDX183" s="1"/>
      <c r="XDY183" s="1"/>
      <c r="XDZ183" s="1"/>
      <c r="XEA183" s="1"/>
      <c r="XEB183" s="1"/>
      <c r="XEC183" s="1"/>
      <c r="XED183" s="1"/>
      <c r="XEE183" s="1"/>
      <c r="XEF183" s="1"/>
      <c r="XEG183" s="1"/>
      <c r="XEH183" s="1"/>
      <c r="XEI183" s="1"/>
      <c r="XEJ183" s="1"/>
      <c r="XEK183" s="1"/>
      <c r="XEL183" s="1"/>
      <c r="XEM183" s="1"/>
      <c r="XEN183" s="1"/>
      <c r="XEO183" s="1"/>
      <c r="XEP183" s="1"/>
      <c r="XEQ183" s="1"/>
      <c r="XER183" s="1"/>
      <c r="XES183" s="1"/>
      <c r="XET183" s="1"/>
      <c r="XEU183" s="1"/>
      <c r="XEV183" s="1"/>
      <c r="XEW183" s="1"/>
      <c r="XEX183" s="1"/>
      <c r="XEY183" s="1"/>
      <c r="XEZ183" s="1"/>
      <c r="XFA183" s="1"/>
      <c r="XFB183" s="1"/>
      <c r="XFC183" s="1"/>
    </row>
    <row r="184" spans="1:150 16226:16383" s="3" customFormat="1" ht="20.25" customHeight="1" x14ac:dyDescent="0.25">
      <c r="A184" s="157">
        <f t="shared" si="11"/>
        <v>6</v>
      </c>
      <c r="B184" s="158"/>
      <c r="C184" s="76" t="s">
        <v>97</v>
      </c>
      <c r="D184" s="76" t="s">
        <v>346</v>
      </c>
      <c r="E184" s="76">
        <f>(4.32*3+2.75*2.1+3.2*2.78+1.2*1.8+1.2*1.32+1.2*1.4+1.5*0.9)*(10.764)</f>
        <v>370.33542</v>
      </c>
      <c r="F184" s="76">
        <f>(2.1+2.1)*(10.764)</f>
        <v>45.208799999999997</v>
      </c>
      <c r="G184" s="76">
        <v>0</v>
      </c>
      <c r="H184" s="76">
        <f t="shared" si="10"/>
        <v>415.54422</v>
      </c>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WZB184" s="1"/>
      <c r="WZC184" s="1"/>
      <c r="WZD184" s="1"/>
      <c r="WZE184" s="1"/>
      <c r="WZF184" s="1"/>
      <c r="WZG184" s="1"/>
      <c r="WZH184" s="1"/>
      <c r="WZI184" s="1"/>
      <c r="WZJ184" s="1"/>
      <c r="WZK184" s="1"/>
      <c r="WZL184" s="1"/>
      <c r="WZM184" s="1"/>
      <c r="WZN184" s="1"/>
      <c r="WZO184" s="1"/>
      <c r="WZP184" s="1"/>
      <c r="WZQ184" s="1"/>
      <c r="WZR184" s="1"/>
      <c r="WZS184" s="1"/>
      <c r="WZT184" s="1"/>
      <c r="WZU184" s="1"/>
      <c r="WZV184" s="1"/>
      <c r="WZW184" s="1"/>
      <c r="WZX184" s="1"/>
      <c r="WZY184" s="1"/>
      <c r="WZZ184" s="1"/>
      <c r="XAA184" s="1"/>
      <c r="XAB184" s="1"/>
      <c r="XAC184" s="1"/>
      <c r="XAD184" s="1"/>
      <c r="XAE184" s="1"/>
      <c r="XAF184" s="1"/>
      <c r="XAG184" s="1"/>
      <c r="XAH184" s="1"/>
      <c r="XAI184" s="1"/>
      <c r="XAJ184" s="1"/>
      <c r="XAK184" s="1"/>
      <c r="XAL184" s="1"/>
      <c r="XAM184" s="1"/>
      <c r="XAN184" s="1"/>
      <c r="XAO184" s="1"/>
      <c r="XAP184" s="1"/>
      <c r="XAQ184" s="1"/>
      <c r="XAR184" s="1"/>
      <c r="XAS184" s="1"/>
      <c r="XAT184" s="1"/>
      <c r="XAU184" s="1"/>
      <c r="XAV184" s="1"/>
      <c r="XAW184" s="1"/>
      <c r="XAX184" s="1"/>
      <c r="XAY184" s="1"/>
      <c r="XAZ184" s="1"/>
      <c r="XBA184" s="1"/>
      <c r="XBB184" s="1"/>
      <c r="XBC184" s="1"/>
      <c r="XBD184" s="1"/>
      <c r="XBE184" s="1"/>
      <c r="XBF184" s="1"/>
      <c r="XBG184" s="1"/>
      <c r="XBH184" s="1"/>
      <c r="XBI184" s="1"/>
      <c r="XBJ184" s="1"/>
      <c r="XBK184" s="1"/>
      <c r="XBL184" s="1"/>
      <c r="XBM184" s="1"/>
      <c r="XBN184" s="1"/>
      <c r="XBO184" s="1"/>
      <c r="XBP184" s="1"/>
      <c r="XBQ184" s="1"/>
      <c r="XBR184" s="1"/>
      <c r="XBS184" s="1"/>
      <c r="XBT184" s="1"/>
      <c r="XBU184" s="1"/>
      <c r="XBV184" s="1"/>
      <c r="XBW184" s="1"/>
      <c r="XBX184" s="1"/>
      <c r="XBY184" s="1"/>
      <c r="XBZ184" s="1"/>
      <c r="XCA184" s="1"/>
      <c r="XCB184" s="1"/>
      <c r="XCC184" s="1"/>
      <c r="XCD184" s="1"/>
      <c r="XCE184" s="1"/>
      <c r="XCF184" s="1"/>
      <c r="XCG184" s="1"/>
      <c r="XCH184" s="1"/>
      <c r="XCI184" s="1"/>
      <c r="XCJ184" s="1"/>
      <c r="XCK184" s="1"/>
      <c r="XCL184" s="1"/>
      <c r="XCM184" s="1"/>
      <c r="XCN184" s="1"/>
      <c r="XCO184" s="1"/>
      <c r="XCP184" s="1"/>
      <c r="XCQ184" s="1"/>
      <c r="XCR184" s="1"/>
      <c r="XCS184" s="1"/>
      <c r="XCT184" s="1"/>
      <c r="XCU184" s="1"/>
      <c r="XCV184" s="1"/>
      <c r="XCW184" s="1"/>
      <c r="XCX184" s="1"/>
      <c r="XCY184" s="1"/>
      <c r="XCZ184" s="1"/>
      <c r="XDA184" s="1"/>
      <c r="XDB184" s="1"/>
      <c r="XDC184" s="1"/>
      <c r="XDD184" s="1"/>
      <c r="XDE184" s="1"/>
      <c r="XDF184" s="1"/>
      <c r="XDG184" s="1"/>
      <c r="XDH184" s="1"/>
      <c r="XDI184" s="1"/>
      <c r="XDJ184" s="1"/>
      <c r="XDK184" s="1"/>
      <c r="XDL184" s="1"/>
      <c r="XDM184" s="1"/>
      <c r="XDN184" s="1"/>
      <c r="XDO184" s="1"/>
      <c r="XDP184" s="1"/>
      <c r="XDQ184" s="1"/>
      <c r="XDR184" s="1"/>
      <c r="XDS184" s="1"/>
      <c r="XDT184" s="1"/>
      <c r="XDU184" s="1"/>
      <c r="XDV184" s="1"/>
      <c r="XDW184" s="1"/>
      <c r="XDX184" s="1"/>
      <c r="XDY184" s="1"/>
      <c r="XDZ184" s="1"/>
      <c r="XEA184" s="1"/>
      <c r="XEB184" s="1"/>
      <c r="XEC184" s="1"/>
      <c r="XED184" s="1"/>
      <c r="XEE184" s="1"/>
      <c r="XEF184" s="1"/>
      <c r="XEG184" s="1"/>
      <c r="XEH184" s="1"/>
      <c r="XEI184" s="1"/>
      <c r="XEJ184" s="1"/>
      <c r="XEK184" s="1"/>
      <c r="XEL184" s="1"/>
      <c r="XEM184" s="1"/>
      <c r="XEN184" s="1"/>
      <c r="XEO184" s="1"/>
      <c r="XEP184" s="1"/>
      <c r="XEQ184" s="1"/>
      <c r="XER184" s="1"/>
      <c r="XES184" s="1"/>
      <c r="XET184" s="1"/>
      <c r="XEU184" s="1"/>
      <c r="XEV184" s="1"/>
      <c r="XEW184" s="1"/>
      <c r="XEX184" s="1"/>
      <c r="XEY184" s="1"/>
      <c r="XEZ184" s="1"/>
      <c r="XFA184" s="1"/>
      <c r="XFB184" s="1"/>
      <c r="XFC184" s="1"/>
    </row>
    <row r="185" spans="1:150 16226:16383" s="3" customFormat="1" ht="20.25" customHeight="1" x14ac:dyDescent="0.25">
      <c r="A185" s="157">
        <f t="shared" si="11"/>
        <v>7</v>
      </c>
      <c r="B185" s="158"/>
      <c r="C185" s="76" t="s">
        <v>97</v>
      </c>
      <c r="D185" s="76" t="s">
        <v>347</v>
      </c>
      <c r="E185" s="76">
        <f>(4.32*3+1.95*1.95+2.75*2.1+3.2*2.75+2.85*3.2+(1.2*2.1)*2+1.2*1+1.5*0.9)*(10.764)</f>
        <v>517.18329000000006</v>
      </c>
      <c r="F185" s="76">
        <f>(3+2.1+2.85)*(10.764)</f>
        <v>85.573799999999991</v>
      </c>
      <c r="G185" s="76">
        <v>0</v>
      </c>
      <c r="H185" s="76">
        <f t="shared" si="10"/>
        <v>602.75709000000006</v>
      </c>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WZB185" s="1"/>
      <c r="WZC185" s="1"/>
      <c r="WZD185" s="1"/>
      <c r="WZE185" s="1"/>
      <c r="WZF185" s="1"/>
      <c r="WZG185" s="1"/>
      <c r="WZH185" s="1"/>
      <c r="WZI185" s="1"/>
      <c r="WZJ185" s="1"/>
      <c r="WZK185" s="1"/>
      <c r="WZL185" s="1"/>
      <c r="WZM185" s="1"/>
      <c r="WZN185" s="1"/>
      <c r="WZO185" s="1"/>
      <c r="WZP185" s="1"/>
      <c r="WZQ185" s="1"/>
      <c r="WZR185" s="1"/>
      <c r="WZS185" s="1"/>
      <c r="WZT185" s="1"/>
      <c r="WZU185" s="1"/>
      <c r="WZV185" s="1"/>
      <c r="WZW185" s="1"/>
      <c r="WZX185" s="1"/>
      <c r="WZY185" s="1"/>
      <c r="WZZ185" s="1"/>
      <c r="XAA185" s="1"/>
      <c r="XAB185" s="1"/>
      <c r="XAC185" s="1"/>
      <c r="XAD185" s="1"/>
      <c r="XAE185" s="1"/>
      <c r="XAF185" s="1"/>
      <c r="XAG185" s="1"/>
      <c r="XAH185" s="1"/>
      <c r="XAI185" s="1"/>
      <c r="XAJ185" s="1"/>
      <c r="XAK185" s="1"/>
      <c r="XAL185" s="1"/>
      <c r="XAM185" s="1"/>
      <c r="XAN185" s="1"/>
      <c r="XAO185" s="1"/>
      <c r="XAP185" s="1"/>
      <c r="XAQ185" s="1"/>
      <c r="XAR185" s="1"/>
      <c r="XAS185" s="1"/>
      <c r="XAT185" s="1"/>
      <c r="XAU185" s="1"/>
      <c r="XAV185" s="1"/>
      <c r="XAW185" s="1"/>
      <c r="XAX185" s="1"/>
      <c r="XAY185" s="1"/>
      <c r="XAZ185" s="1"/>
      <c r="XBA185" s="1"/>
      <c r="XBB185" s="1"/>
      <c r="XBC185" s="1"/>
      <c r="XBD185" s="1"/>
      <c r="XBE185" s="1"/>
      <c r="XBF185" s="1"/>
      <c r="XBG185" s="1"/>
      <c r="XBH185" s="1"/>
      <c r="XBI185" s="1"/>
      <c r="XBJ185" s="1"/>
      <c r="XBK185" s="1"/>
      <c r="XBL185" s="1"/>
      <c r="XBM185" s="1"/>
      <c r="XBN185" s="1"/>
      <c r="XBO185" s="1"/>
      <c r="XBP185" s="1"/>
      <c r="XBQ185" s="1"/>
      <c r="XBR185" s="1"/>
      <c r="XBS185" s="1"/>
      <c r="XBT185" s="1"/>
      <c r="XBU185" s="1"/>
      <c r="XBV185" s="1"/>
      <c r="XBW185" s="1"/>
      <c r="XBX185" s="1"/>
      <c r="XBY185" s="1"/>
      <c r="XBZ185" s="1"/>
      <c r="XCA185" s="1"/>
      <c r="XCB185" s="1"/>
      <c r="XCC185" s="1"/>
      <c r="XCD185" s="1"/>
      <c r="XCE185" s="1"/>
      <c r="XCF185" s="1"/>
      <c r="XCG185" s="1"/>
      <c r="XCH185" s="1"/>
      <c r="XCI185" s="1"/>
      <c r="XCJ185" s="1"/>
      <c r="XCK185" s="1"/>
      <c r="XCL185" s="1"/>
      <c r="XCM185" s="1"/>
      <c r="XCN185" s="1"/>
      <c r="XCO185" s="1"/>
      <c r="XCP185" s="1"/>
      <c r="XCQ185" s="1"/>
      <c r="XCR185" s="1"/>
      <c r="XCS185" s="1"/>
      <c r="XCT185" s="1"/>
      <c r="XCU185" s="1"/>
      <c r="XCV185" s="1"/>
      <c r="XCW185" s="1"/>
      <c r="XCX185" s="1"/>
      <c r="XCY185" s="1"/>
      <c r="XCZ185" s="1"/>
      <c r="XDA185" s="1"/>
      <c r="XDB185" s="1"/>
      <c r="XDC185" s="1"/>
      <c r="XDD185" s="1"/>
      <c r="XDE185" s="1"/>
      <c r="XDF185" s="1"/>
      <c r="XDG185" s="1"/>
      <c r="XDH185" s="1"/>
      <c r="XDI185" s="1"/>
      <c r="XDJ185" s="1"/>
      <c r="XDK185" s="1"/>
      <c r="XDL185" s="1"/>
      <c r="XDM185" s="1"/>
      <c r="XDN185" s="1"/>
      <c r="XDO185" s="1"/>
      <c r="XDP185" s="1"/>
      <c r="XDQ185" s="1"/>
      <c r="XDR185" s="1"/>
      <c r="XDS185" s="1"/>
      <c r="XDT185" s="1"/>
      <c r="XDU185" s="1"/>
      <c r="XDV185" s="1"/>
      <c r="XDW185" s="1"/>
      <c r="XDX185" s="1"/>
      <c r="XDY185" s="1"/>
      <c r="XDZ185" s="1"/>
      <c r="XEA185" s="1"/>
      <c r="XEB185" s="1"/>
      <c r="XEC185" s="1"/>
      <c r="XED185" s="1"/>
      <c r="XEE185" s="1"/>
      <c r="XEF185" s="1"/>
      <c r="XEG185" s="1"/>
      <c r="XEH185" s="1"/>
      <c r="XEI185" s="1"/>
      <c r="XEJ185" s="1"/>
      <c r="XEK185" s="1"/>
      <c r="XEL185" s="1"/>
      <c r="XEM185" s="1"/>
      <c r="XEN185" s="1"/>
      <c r="XEO185" s="1"/>
      <c r="XEP185" s="1"/>
      <c r="XEQ185" s="1"/>
      <c r="XER185" s="1"/>
      <c r="XES185" s="1"/>
      <c r="XET185" s="1"/>
      <c r="XEU185" s="1"/>
      <c r="XEV185" s="1"/>
      <c r="XEW185" s="1"/>
      <c r="XEX185" s="1"/>
      <c r="XEY185" s="1"/>
      <c r="XEZ185" s="1"/>
      <c r="XFA185" s="1"/>
      <c r="XFB185" s="1"/>
      <c r="XFC185" s="1"/>
    </row>
    <row r="186" spans="1:150 16226:16383" s="3" customFormat="1" ht="20.25" customHeight="1" x14ac:dyDescent="0.25">
      <c r="A186" s="157">
        <f t="shared" si="11"/>
        <v>8</v>
      </c>
      <c r="B186" s="158"/>
      <c r="C186" s="76" t="s">
        <v>97</v>
      </c>
      <c r="D186" s="157" t="s">
        <v>349</v>
      </c>
      <c r="E186" s="168"/>
      <c r="F186" s="168"/>
      <c r="G186" s="168"/>
      <c r="H186" s="158"/>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WZB186" s="1"/>
      <c r="WZC186" s="1"/>
      <c r="WZD186" s="1"/>
      <c r="WZE186" s="1"/>
      <c r="WZF186" s="1"/>
      <c r="WZG186" s="1"/>
      <c r="WZH186" s="1"/>
      <c r="WZI186" s="1"/>
      <c r="WZJ186" s="1"/>
      <c r="WZK186" s="1"/>
      <c r="WZL186" s="1"/>
      <c r="WZM186" s="1"/>
      <c r="WZN186" s="1"/>
      <c r="WZO186" s="1"/>
      <c r="WZP186" s="1"/>
      <c r="WZQ186" s="1"/>
      <c r="WZR186" s="1"/>
      <c r="WZS186" s="1"/>
      <c r="WZT186" s="1"/>
      <c r="WZU186" s="1"/>
      <c r="WZV186" s="1"/>
      <c r="WZW186" s="1"/>
      <c r="WZX186" s="1"/>
      <c r="WZY186" s="1"/>
      <c r="WZZ186" s="1"/>
      <c r="XAA186" s="1"/>
      <c r="XAB186" s="1"/>
      <c r="XAC186" s="1"/>
      <c r="XAD186" s="1"/>
      <c r="XAE186" s="1"/>
      <c r="XAF186" s="1"/>
      <c r="XAG186" s="1"/>
      <c r="XAH186" s="1"/>
      <c r="XAI186" s="1"/>
      <c r="XAJ186" s="1"/>
      <c r="XAK186" s="1"/>
      <c r="XAL186" s="1"/>
      <c r="XAM186" s="1"/>
      <c r="XAN186" s="1"/>
      <c r="XAO186" s="1"/>
      <c r="XAP186" s="1"/>
      <c r="XAQ186" s="1"/>
      <c r="XAR186" s="1"/>
      <c r="XAS186" s="1"/>
      <c r="XAT186" s="1"/>
      <c r="XAU186" s="1"/>
      <c r="XAV186" s="1"/>
      <c r="XAW186" s="1"/>
      <c r="XAX186" s="1"/>
      <c r="XAY186" s="1"/>
      <c r="XAZ186" s="1"/>
      <c r="XBA186" s="1"/>
      <c r="XBB186" s="1"/>
      <c r="XBC186" s="1"/>
      <c r="XBD186" s="1"/>
      <c r="XBE186" s="1"/>
      <c r="XBF186" s="1"/>
      <c r="XBG186" s="1"/>
      <c r="XBH186" s="1"/>
      <c r="XBI186" s="1"/>
      <c r="XBJ186" s="1"/>
      <c r="XBK186" s="1"/>
      <c r="XBL186" s="1"/>
      <c r="XBM186" s="1"/>
      <c r="XBN186" s="1"/>
      <c r="XBO186" s="1"/>
      <c r="XBP186" s="1"/>
      <c r="XBQ186" s="1"/>
      <c r="XBR186" s="1"/>
      <c r="XBS186" s="1"/>
      <c r="XBT186" s="1"/>
      <c r="XBU186" s="1"/>
      <c r="XBV186" s="1"/>
      <c r="XBW186" s="1"/>
      <c r="XBX186" s="1"/>
      <c r="XBY186" s="1"/>
      <c r="XBZ186" s="1"/>
      <c r="XCA186" s="1"/>
      <c r="XCB186" s="1"/>
      <c r="XCC186" s="1"/>
      <c r="XCD186" s="1"/>
      <c r="XCE186" s="1"/>
      <c r="XCF186" s="1"/>
      <c r="XCG186" s="1"/>
      <c r="XCH186" s="1"/>
      <c r="XCI186" s="1"/>
      <c r="XCJ186" s="1"/>
      <c r="XCK186" s="1"/>
      <c r="XCL186" s="1"/>
      <c r="XCM186" s="1"/>
      <c r="XCN186" s="1"/>
      <c r="XCO186" s="1"/>
      <c r="XCP186" s="1"/>
      <c r="XCQ186" s="1"/>
      <c r="XCR186" s="1"/>
      <c r="XCS186" s="1"/>
      <c r="XCT186" s="1"/>
      <c r="XCU186" s="1"/>
      <c r="XCV186" s="1"/>
      <c r="XCW186" s="1"/>
      <c r="XCX186" s="1"/>
      <c r="XCY186" s="1"/>
      <c r="XCZ186" s="1"/>
      <c r="XDA186" s="1"/>
      <c r="XDB186" s="1"/>
      <c r="XDC186" s="1"/>
      <c r="XDD186" s="1"/>
      <c r="XDE186" s="1"/>
      <c r="XDF186" s="1"/>
      <c r="XDG186" s="1"/>
      <c r="XDH186" s="1"/>
      <c r="XDI186" s="1"/>
      <c r="XDJ186" s="1"/>
      <c r="XDK186" s="1"/>
      <c r="XDL186" s="1"/>
      <c r="XDM186" s="1"/>
      <c r="XDN186" s="1"/>
      <c r="XDO186" s="1"/>
      <c r="XDP186" s="1"/>
      <c r="XDQ186" s="1"/>
      <c r="XDR186" s="1"/>
      <c r="XDS186" s="1"/>
      <c r="XDT186" s="1"/>
      <c r="XDU186" s="1"/>
      <c r="XDV186" s="1"/>
      <c r="XDW186" s="1"/>
      <c r="XDX186" s="1"/>
      <c r="XDY186" s="1"/>
      <c r="XDZ186" s="1"/>
      <c r="XEA186" s="1"/>
      <c r="XEB186" s="1"/>
      <c r="XEC186" s="1"/>
      <c r="XED186" s="1"/>
      <c r="XEE186" s="1"/>
      <c r="XEF186" s="1"/>
      <c r="XEG186" s="1"/>
      <c r="XEH186" s="1"/>
      <c r="XEI186" s="1"/>
      <c r="XEJ186" s="1"/>
      <c r="XEK186" s="1"/>
      <c r="XEL186" s="1"/>
      <c r="XEM186" s="1"/>
      <c r="XEN186" s="1"/>
      <c r="XEO186" s="1"/>
      <c r="XEP186" s="1"/>
      <c r="XEQ186" s="1"/>
      <c r="XER186" s="1"/>
      <c r="XES186" s="1"/>
      <c r="XET186" s="1"/>
      <c r="XEU186" s="1"/>
      <c r="XEV186" s="1"/>
      <c r="XEW186" s="1"/>
      <c r="XEX186" s="1"/>
      <c r="XEY186" s="1"/>
      <c r="XEZ186" s="1"/>
      <c r="XFA186" s="1"/>
      <c r="XFB186" s="1"/>
      <c r="XFC186" s="1"/>
    </row>
    <row r="187" spans="1:150 16226:16383" s="3" customFormat="1" ht="20.25" customHeight="1" x14ac:dyDescent="0.25">
      <c r="A187" s="157">
        <f t="shared" si="11"/>
        <v>9</v>
      </c>
      <c r="B187" s="158"/>
      <c r="C187" s="76" t="s">
        <v>97</v>
      </c>
      <c r="D187" s="76" t="s">
        <v>346</v>
      </c>
      <c r="E187" s="76">
        <f>(1.2*1.2+2.88*4.32+2.1*2.75+2.75*3.2+1.65*1.5+1.2*1.2+1.2*0.9+1.6*0.9)*(10.764)</f>
        <v>375.57318239999995</v>
      </c>
      <c r="F187" s="76">
        <f>(1.98+2.1)*(10.764)</f>
        <v>43.917119999999997</v>
      </c>
      <c r="G187" s="76">
        <v>0</v>
      </c>
      <c r="H187" s="76">
        <f t="shared" si="10"/>
        <v>419.49030239999996</v>
      </c>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WZB187" s="1"/>
      <c r="WZC187" s="1"/>
      <c r="WZD187" s="1"/>
      <c r="WZE187" s="1"/>
      <c r="WZF187" s="1"/>
      <c r="WZG187" s="1"/>
      <c r="WZH187" s="1"/>
      <c r="WZI187" s="1"/>
      <c r="WZJ187" s="1"/>
      <c r="WZK187" s="1"/>
      <c r="WZL187" s="1"/>
      <c r="WZM187" s="1"/>
      <c r="WZN187" s="1"/>
      <c r="WZO187" s="1"/>
      <c r="WZP187" s="1"/>
      <c r="WZQ187" s="1"/>
      <c r="WZR187" s="1"/>
      <c r="WZS187" s="1"/>
      <c r="WZT187" s="1"/>
      <c r="WZU187" s="1"/>
      <c r="WZV187" s="1"/>
      <c r="WZW187" s="1"/>
      <c r="WZX187" s="1"/>
      <c r="WZY187" s="1"/>
      <c r="WZZ187" s="1"/>
      <c r="XAA187" s="1"/>
      <c r="XAB187" s="1"/>
      <c r="XAC187" s="1"/>
      <c r="XAD187" s="1"/>
      <c r="XAE187" s="1"/>
      <c r="XAF187" s="1"/>
      <c r="XAG187" s="1"/>
      <c r="XAH187" s="1"/>
      <c r="XAI187" s="1"/>
      <c r="XAJ187" s="1"/>
      <c r="XAK187" s="1"/>
      <c r="XAL187" s="1"/>
      <c r="XAM187" s="1"/>
      <c r="XAN187" s="1"/>
      <c r="XAO187" s="1"/>
      <c r="XAP187" s="1"/>
      <c r="XAQ187" s="1"/>
      <c r="XAR187" s="1"/>
      <c r="XAS187" s="1"/>
      <c r="XAT187" s="1"/>
      <c r="XAU187" s="1"/>
      <c r="XAV187" s="1"/>
      <c r="XAW187" s="1"/>
      <c r="XAX187" s="1"/>
      <c r="XAY187" s="1"/>
      <c r="XAZ187" s="1"/>
      <c r="XBA187" s="1"/>
      <c r="XBB187" s="1"/>
      <c r="XBC187" s="1"/>
      <c r="XBD187" s="1"/>
      <c r="XBE187" s="1"/>
      <c r="XBF187" s="1"/>
      <c r="XBG187" s="1"/>
      <c r="XBH187" s="1"/>
      <c r="XBI187" s="1"/>
      <c r="XBJ187" s="1"/>
      <c r="XBK187" s="1"/>
      <c r="XBL187" s="1"/>
      <c r="XBM187" s="1"/>
      <c r="XBN187" s="1"/>
      <c r="XBO187" s="1"/>
      <c r="XBP187" s="1"/>
      <c r="XBQ187" s="1"/>
      <c r="XBR187" s="1"/>
      <c r="XBS187" s="1"/>
      <c r="XBT187" s="1"/>
      <c r="XBU187" s="1"/>
      <c r="XBV187" s="1"/>
      <c r="XBW187" s="1"/>
      <c r="XBX187" s="1"/>
      <c r="XBY187" s="1"/>
      <c r="XBZ187" s="1"/>
      <c r="XCA187" s="1"/>
      <c r="XCB187" s="1"/>
      <c r="XCC187" s="1"/>
      <c r="XCD187" s="1"/>
      <c r="XCE187" s="1"/>
      <c r="XCF187" s="1"/>
      <c r="XCG187" s="1"/>
      <c r="XCH187" s="1"/>
      <c r="XCI187" s="1"/>
      <c r="XCJ187" s="1"/>
      <c r="XCK187" s="1"/>
      <c r="XCL187" s="1"/>
      <c r="XCM187" s="1"/>
      <c r="XCN187" s="1"/>
      <c r="XCO187" s="1"/>
      <c r="XCP187" s="1"/>
      <c r="XCQ187" s="1"/>
      <c r="XCR187" s="1"/>
      <c r="XCS187" s="1"/>
      <c r="XCT187" s="1"/>
      <c r="XCU187" s="1"/>
      <c r="XCV187" s="1"/>
      <c r="XCW187" s="1"/>
      <c r="XCX187" s="1"/>
      <c r="XCY187" s="1"/>
      <c r="XCZ187" s="1"/>
      <c r="XDA187" s="1"/>
      <c r="XDB187" s="1"/>
      <c r="XDC187" s="1"/>
      <c r="XDD187" s="1"/>
      <c r="XDE187" s="1"/>
      <c r="XDF187" s="1"/>
      <c r="XDG187" s="1"/>
      <c r="XDH187" s="1"/>
      <c r="XDI187" s="1"/>
      <c r="XDJ187" s="1"/>
      <c r="XDK187" s="1"/>
      <c r="XDL187" s="1"/>
      <c r="XDM187" s="1"/>
      <c r="XDN187" s="1"/>
      <c r="XDO187" s="1"/>
      <c r="XDP187" s="1"/>
      <c r="XDQ187" s="1"/>
      <c r="XDR187" s="1"/>
      <c r="XDS187" s="1"/>
      <c r="XDT187" s="1"/>
      <c r="XDU187" s="1"/>
      <c r="XDV187" s="1"/>
      <c r="XDW187" s="1"/>
      <c r="XDX187" s="1"/>
      <c r="XDY187" s="1"/>
      <c r="XDZ187" s="1"/>
      <c r="XEA187" s="1"/>
      <c r="XEB187" s="1"/>
      <c r="XEC187" s="1"/>
      <c r="XED187" s="1"/>
      <c r="XEE187" s="1"/>
      <c r="XEF187" s="1"/>
      <c r="XEG187" s="1"/>
      <c r="XEH187" s="1"/>
      <c r="XEI187" s="1"/>
      <c r="XEJ187" s="1"/>
      <c r="XEK187" s="1"/>
      <c r="XEL187" s="1"/>
      <c r="XEM187" s="1"/>
      <c r="XEN187" s="1"/>
      <c r="XEO187" s="1"/>
      <c r="XEP187" s="1"/>
      <c r="XEQ187" s="1"/>
      <c r="XER187" s="1"/>
      <c r="XES187" s="1"/>
      <c r="XET187" s="1"/>
      <c r="XEU187" s="1"/>
      <c r="XEV187" s="1"/>
      <c r="XEW187" s="1"/>
      <c r="XEX187" s="1"/>
      <c r="XEY187" s="1"/>
      <c r="XEZ187" s="1"/>
      <c r="XFA187" s="1"/>
      <c r="XFB187" s="1"/>
      <c r="XFC187" s="1"/>
    </row>
    <row r="188" spans="1:150 16226:16383" s="3" customFormat="1" ht="20.25" x14ac:dyDescent="0.25">
      <c r="A188" s="154" t="s">
        <v>350</v>
      </c>
      <c r="B188" s="155"/>
      <c r="C188" s="155"/>
      <c r="D188" s="155"/>
      <c r="E188" s="155"/>
      <c r="F188" s="155"/>
      <c r="G188" s="155"/>
      <c r="H188" s="156"/>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WZB188" s="1"/>
      <c r="WZC188" s="1"/>
      <c r="WZD188" s="1"/>
      <c r="WZE188" s="1"/>
      <c r="WZF188" s="1"/>
      <c r="WZG188" s="1"/>
      <c r="WZH188" s="1"/>
      <c r="WZI188" s="1"/>
      <c r="WZJ188" s="1"/>
      <c r="WZK188" s="1"/>
      <c r="WZL188" s="1"/>
      <c r="WZM188" s="1"/>
      <c r="WZN188" s="1"/>
      <c r="WZO188" s="1"/>
      <c r="WZP188" s="1"/>
      <c r="WZQ188" s="1"/>
      <c r="WZR188" s="1"/>
      <c r="WZS188" s="1"/>
      <c r="WZT188" s="1"/>
      <c r="WZU188" s="1"/>
      <c r="WZV188" s="1"/>
      <c r="WZW188" s="1"/>
      <c r="WZX188" s="1"/>
      <c r="WZY188" s="1"/>
      <c r="WZZ188" s="1"/>
      <c r="XAA188" s="1"/>
      <c r="XAB188" s="1"/>
      <c r="XAC188" s="1"/>
      <c r="XAD188" s="1"/>
      <c r="XAE188" s="1"/>
      <c r="XAF188" s="1"/>
      <c r="XAG188" s="1"/>
      <c r="XAH188" s="1"/>
      <c r="XAI188" s="1"/>
      <c r="XAJ188" s="1"/>
      <c r="XAK188" s="1"/>
      <c r="XAL188" s="1"/>
      <c r="XAM188" s="1"/>
      <c r="XAN188" s="1"/>
      <c r="XAO188" s="1"/>
      <c r="XAP188" s="1"/>
      <c r="XAQ188" s="1"/>
      <c r="XAR188" s="1"/>
      <c r="XAS188" s="1"/>
      <c r="XAT188" s="1"/>
      <c r="XAU188" s="1"/>
      <c r="XAV188" s="1"/>
      <c r="XAW188" s="1"/>
      <c r="XAX188" s="1"/>
      <c r="XAY188" s="1"/>
      <c r="XAZ188" s="1"/>
      <c r="XBA188" s="1"/>
      <c r="XBB188" s="1"/>
      <c r="XBC188" s="1"/>
      <c r="XBD188" s="1"/>
      <c r="XBE188" s="1"/>
      <c r="XBF188" s="1"/>
      <c r="XBG188" s="1"/>
      <c r="XBH188" s="1"/>
      <c r="XBI188" s="1"/>
      <c r="XBJ188" s="1"/>
      <c r="XBK188" s="1"/>
      <c r="XBL188" s="1"/>
      <c r="XBM188" s="1"/>
      <c r="XBN188" s="1"/>
      <c r="XBO188" s="1"/>
      <c r="XBP188" s="1"/>
      <c r="XBQ188" s="1"/>
      <c r="XBR188" s="1"/>
      <c r="XBS188" s="1"/>
      <c r="XBT188" s="1"/>
      <c r="XBU188" s="1"/>
      <c r="XBV188" s="1"/>
      <c r="XBW188" s="1"/>
      <c r="XBX188" s="1"/>
      <c r="XBY188" s="1"/>
      <c r="XBZ188" s="1"/>
      <c r="XCA188" s="1"/>
      <c r="XCB188" s="1"/>
      <c r="XCC188" s="1"/>
      <c r="XCD188" s="1"/>
      <c r="XCE188" s="1"/>
      <c r="XCF188" s="1"/>
      <c r="XCG188" s="1"/>
      <c r="XCH188" s="1"/>
      <c r="XCI188" s="1"/>
      <c r="XCJ188" s="1"/>
      <c r="XCK188" s="1"/>
      <c r="XCL188" s="1"/>
      <c r="XCM188" s="1"/>
      <c r="XCN188" s="1"/>
      <c r="XCO188" s="1"/>
      <c r="XCP188" s="1"/>
      <c r="XCQ188" s="1"/>
      <c r="XCR188" s="1"/>
      <c r="XCS188" s="1"/>
      <c r="XCT188" s="1"/>
      <c r="XCU188" s="1"/>
      <c r="XCV188" s="1"/>
      <c r="XCW188" s="1"/>
      <c r="XCX188" s="1"/>
      <c r="XCY188" s="1"/>
      <c r="XCZ188" s="1"/>
      <c r="XDA188" s="1"/>
      <c r="XDB188" s="1"/>
      <c r="XDC188" s="1"/>
      <c r="XDD188" s="1"/>
      <c r="XDE188" s="1"/>
      <c r="XDF188" s="1"/>
      <c r="XDG188" s="1"/>
      <c r="XDH188" s="1"/>
      <c r="XDI188" s="1"/>
      <c r="XDJ188" s="1"/>
      <c r="XDK188" s="1"/>
      <c r="XDL188" s="1"/>
      <c r="XDM188" s="1"/>
      <c r="XDN188" s="1"/>
      <c r="XDO188" s="1"/>
      <c r="XDP188" s="1"/>
      <c r="XDQ188" s="1"/>
      <c r="XDR188" s="1"/>
      <c r="XDS188" s="1"/>
      <c r="XDT188" s="1"/>
      <c r="XDU188" s="1"/>
      <c r="XDV188" s="1"/>
      <c r="XDW188" s="1"/>
      <c r="XDX188" s="1"/>
      <c r="XDY188" s="1"/>
      <c r="XDZ188" s="1"/>
      <c r="XEA188" s="1"/>
      <c r="XEB188" s="1"/>
      <c r="XEC188" s="1"/>
      <c r="XED188" s="1"/>
      <c r="XEE188" s="1"/>
      <c r="XEF188" s="1"/>
      <c r="XEG188" s="1"/>
      <c r="XEH188" s="1"/>
      <c r="XEI188" s="1"/>
      <c r="XEJ188" s="1"/>
      <c r="XEK188" s="1"/>
      <c r="XEL188" s="1"/>
      <c r="XEM188" s="1"/>
      <c r="XEN188" s="1"/>
      <c r="XEO188" s="1"/>
      <c r="XEP188" s="1"/>
      <c r="XEQ188" s="1"/>
      <c r="XER188" s="1"/>
      <c r="XES188" s="1"/>
      <c r="XET188" s="1"/>
      <c r="XEU188" s="1"/>
      <c r="XEV188" s="1"/>
      <c r="XEW188" s="1"/>
      <c r="XEX188" s="1"/>
      <c r="XEY188" s="1"/>
      <c r="XEZ188" s="1"/>
      <c r="XFA188" s="1"/>
      <c r="XFB188" s="1"/>
      <c r="XFC188" s="1"/>
    </row>
    <row r="189" spans="1:150 16226:16383" s="3" customFormat="1" ht="20.25" x14ac:dyDescent="0.25">
      <c r="A189" s="116">
        <v>1</v>
      </c>
      <c r="B189" s="116"/>
      <c r="C189" s="76" t="s">
        <v>97</v>
      </c>
      <c r="D189" s="76" t="s">
        <v>346</v>
      </c>
      <c r="E189" s="76">
        <f>(1.2*1.2+2.88*4.32+2.1*2.75+2.75*3.2+1.65*1.5+1.2*1.2+1.2*0.9+1.6*0.9)*(10.764)</f>
        <v>375.57318239999995</v>
      </c>
      <c r="F189" s="76">
        <f>(1.98+2.1)*(10.764)</f>
        <v>43.917119999999997</v>
      </c>
      <c r="G189" s="76">
        <v>0</v>
      </c>
      <c r="H189" s="76">
        <f>E189+F189+(IF(G189&lt;101,G189,IF(G189&lt;201,G189/2,IF(G189&lt;=301,G189/3,G189/4))))</f>
        <v>419.49030239999996</v>
      </c>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WZB189" s="1"/>
      <c r="WZC189" s="1"/>
      <c r="WZD189" s="1"/>
      <c r="WZE189" s="1"/>
      <c r="WZF189" s="1"/>
      <c r="WZG189" s="1"/>
      <c r="WZH189" s="1"/>
      <c r="WZI189" s="1"/>
      <c r="WZJ189" s="1"/>
      <c r="WZK189" s="1"/>
      <c r="WZL189" s="1"/>
      <c r="WZM189" s="1"/>
      <c r="WZN189" s="1"/>
      <c r="WZO189" s="1"/>
      <c r="WZP189" s="1"/>
      <c r="WZQ189" s="1"/>
      <c r="WZR189" s="1"/>
      <c r="WZS189" s="1"/>
      <c r="WZT189" s="1"/>
      <c r="WZU189" s="1"/>
      <c r="WZV189" s="1"/>
      <c r="WZW189" s="1"/>
      <c r="WZX189" s="1"/>
      <c r="WZY189" s="1"/>
      <c r="WZZ189" s="1"/>
      <c r="XAA189" s="1"/>
      <c r="XAB189" s="1"/>
      <c r="XAC189" s="1"/>
      <c r="XAD189" s="1"/>
      <c r="XAE189" s="1"/>
      <c r="XAF189" s="1"/>
      <c r="XAG189" s="1"/>
      <c r="XAH189" s="1"/>
      <c r="XAI189" s="1"/>
      <c r="XAJ189" s="1"/>
      <c r="XAK189" s="1"/>
      <c r="XAL189" s="1"/>
      <c r="XAM189" s="1"/>
      <c r="XAN189" s="1"/>
      <c r="XAO189" s="1"/>
      <c r="XAP189" s="1"/>
      <c r="XAQ189" s="1"/>
      <c r="XAR189" s="1"/>
      <c r="XAS189" s="1"/>
      <c r="XAT189" s="1"/>
      <c r="XAU189" s="1"/>
      <c r="XAV189" s="1"/>
      <c r="XAW189" s="1"/>
      <c r="XAX189" s="1"/>
      <c r="XAY189" s="1"/>
      <c r="XAZ189" s="1"/>
      <c r="XBA189" s="1"/>
      <c r="XBB189" s="1"/>
      <c r="XBC189" s="1"/>
      <c r="XBD189" s="1"/>
      <c r="XBE189" s="1"/>
      <c r="XBF189" s="1"/>
      <c r="XBG189" s="1"/>
      <c r="XBH189" s="1"/>
      <c r="XBI189" s="1"/>
      <c r="XBJ189" s="1"/>
      <c r="XBK189" s="1"/>
      <c r="XBL189" s="1"/>
      <c r="XBM189" s="1"/>
      <c r="XBN189" s="1"/>
      <c r="XBO189" s="1"/>
      <c r="XBP189" s="1"/>
      <c r="XBQ189" s="1"/>
      <c r="XBR189" s="1"/>
      <c r="XBS189" s="1"/>
      <c r="XBT189" s="1"/>
      <c r="XBU189" s="1"/>
      <c r="XBV189" s="1"/>
      <c r="XBW189" s="1"/>
      <c r="XBX189" s="1"/>
      <c r="XBY189" s="1"/>
      <c r="XBZ189" s="1"/>
      <c r="XCA189" s="1"/>
      <c r="XCB189" s="1"/>
      <c r="XCC189" s="1"/>
      <c r="XCD189" s="1"/>
      <c r="XCE189" s="1"/>
      <c r="XCF189" s="1"/>
      <c r="XCG189" s="1"/>
      <c r="XCH189" s="1"/>
      <c r="XCI189" s="1"/>
      <c r="XCJ189" s="1"/>
      <c r="XCK189" s="1"/>
      <c r="XCL189" s="1"/>
      <c r="XCM189" s="1"/>
      <c r="XCN189" s="1"/>
      <c r="XCO189" s="1"/>
      <c r="XCP189" s="1"/>
      <c r="XCQ189" s="1"/>
      <c r="XCR189" s="1"/>
      <c r="XCS189" s="1"/>
      <c r="XCT189" s="1"/>
      <c r="XCU189" s="1"/>
      <c r="XCV189" s="1"/>
      <c r="XCW189" s="1"/>
      <c r="XCX189" s="1"/>
      <c r="XCY189" s="1"/>
      <c r="XCZ189" s="1"/>
      <c r="XDA189" s="1"/>
      <c r="XDB189" s="1"/>
      <c r="XDC189" s="1"/>
      <c r="XDD189" s="1"/>
      <c r="XDE189" s="1"/>
      <c r="XDF189" s="1"/>
      <c r="XDG189" s="1"/>
      <c r="XDH189" s="1"/>
      <c r="XDI189" s="1"/>
      <c r="XDJ189" s="1"/>
      <c r="XDK189" s="1"/>
      <c r="XDL189" s="1"/>
      <c r="XDM189" s="1"/>
      <c r="XDN189" s="1"/>
      <c r="XDO189" s="1"/>
      <c r="XDP189" s="1"/>
      <c r="XDQ189" s="1"/>
      <c r="XDR189" s="1"/>
      <c r="XDS189" s="1"/>
      <c r="XDT189" s="1"/>
      <c r="XDU189" s="1"/>
      <c r="XDV189" s="1"/>
      <c r="XDW189" s="1"/>
      <c r="XDX189" s="1"/>
      <c r="XDY189" s="1"/>
      <c r="XDZ189" s="1"/>
      <c r="XEA189" s="1"/>
      <c r="XEB189" s="1"/>
      <c r="XEC189" s="1"/>
      <c r="XED189" s="1"/>
      <c r="XEE189" s="1"/>
      <c r="XEF189" s="1"/>
      <c r="XEG189" s="1"/>
      <c r="XEH189" s="1"/>
      <c r="XEI189" s="1"/>
      <c r="XEJ189" s="1"/>
      <c r="XEK189" s="1"/>
      <c r="XEL189" s="1"/>
      <c r="XEM189" s="1"/>
      <c r="XEN189" s="1"/>
      <c r="XEO189" s="1"/>
      <c r="XEP189" s="1"/>
      <c r="XEQ189" s="1"/>
      <c r="XER189" s="1"/>
      <c r="XES189" s="1"/>
      <c r="XET189" s="1"/>
      <c r="XEU189" s="1"/>
      <c r="XEV189" s="1"/>
      <c r="XEW189" s="1"/>
      <c r="XEX189" s="1"/>
      <c r="XEY189" s="1"/>
      <c r="XEZ189" s="1"/>
      <c r="XFA189" s="1"/>
      <c r="XFB189" s="1"/>
      <c r="XFC189" s="1"/>
    </row>
    <row r="190" spans="1:150 16226:16383" s="3" customFormat="1" ht="20.25" x14ac:dyDescent="0.25">
      <c r="A190" s="157">
        <f>A189+1</f>
        <v>2</v>
      </c>
      <c r="B190" s="158"/>
      <c r="C190" s="76" t="s">
        <v>97</v>
      </c>
      <c r="D190" s="76" t="s">
        <v>346</v>
      </c>
      <c r="E190" s="76">
        <f>(4.32*3+2.75*2.1+3.2*2.75+1.2*1.8+1.2*1.2+1.2*0.9+2.5*0.9)*(10.764)</f>
        <v>370.98126000000002</v>
      </c>
      <c r="F190" s="76">
        <f>(3+2.1)*(10.764)</f>
        <v>54.896399999999993</v>
      </c>
      <c r="G190" s="76">
        <v>0</v>
      </c>
      <c r="H190" s="76">
        <f t="shared" ref="H190:H197" si="12">E190+F190+(IF(G190&lt;101,G190,IF(G190&lt;201,G190/2,IF(G190&lt;=301,G190/3,G190/4))))</f>
        <v>425.87765999999999</v>
      </c>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WZB190" s="1"/>
      <c r="WZC190" s="1"/>
      <c r="WZD190" s="1"/>
      <c r="WZE190" s="1"/>
      <c r="WZF190" s="1"/>
      <c r="WZG190" s="1"/>
      <c r="WZH190" s="1"/>
      <c r="WZI190" s="1"/>
      <c r="WZJ190" s="1"/>
      <c r="WZK190" s="1"/>
      <c r="WZL190" s="1"/>
      <c r="WZM190" s="1"/>
      <c r="WZN190" s="1"/>
      <c r="WZO190" s="1"/>
      <c r="WZP190" s="1"/>
      <c r="WZQ190" s="1"/>
      <c r="WZR190" s="1"/>
      <c r="WZS190" s="1"/>
      <c r="WZT190" s="1"/>
      <c r="WZU190" s="1"/>
      <c r="WZV190" s="1"/>
      <c r="WZW190" s="1"/>
      <c r="WZX190" s="1"/>
      <c r="WZY190" s="1"/>
      <c r="WZZ190" s="1"/>
      <c r="XAA190" s="1"/>
      <c r="XAB190" s="1"/>
      <c r="XAC190" s="1"/>
      <c r="XAD190" s="1"/>
      <c r="XAE190" s="1"/>
      <c r="XAF190" s="1"/>
      <c r="XAG190" s="1"/>
      <c r="XAH190" s="1"/>
      <c r="XAI190" s="1"/>
      <c r="XAJ190" s="1"/>
      <c r="XAK190" s="1"/>
      <c r="XAL190" s="1"/>
      <c r="XAM190" s="1"/>
      <c r="XAN190" s="1"/>
      <c r="XAO190" s="1"/>
      <c r="XAP190" s="1"/>
      <c r="XAQ190" s="1"/>
      <c r="XAR190" s="1"/>
      <c r="XAS190" s="1"/>
      <c r="XAT190" s="1"/>
      <c r="XAU190" s="1"/>
      <c r="XAV190" s="1"/>
      <c r="XAW190" s="1"/>
      <c r="XAX190" s="1"/>
      <c r="XAY190" s="1"/>
      <c r="XAZ190" s="1"/>
      <c r="XBA190" s="1"/>
      <c r="XBB190" s="1"/>
      <c r="XBC190" s="1"/>
      <c r="XBD190" s="1"/>
      <c r="XBE190" s="1"/>
      <c r="XBF190" s="1"/>
      <c r="XBG190" s="1"/>
      <c r="XBH190" s="1"/>
      <c r="XBI190" s="1"/>
      <c r="XBJ190" s="1"/>
      <c r="XBK190" s="1"/>
      <c r="XBL190" s="1"/>
      <c r="XBM190" s="1"/>
      <c r="XBN190" s="1"/>
      <c r="XBO190" s="1"/>
      <c r="XBP190" s="1"/>
      <c r="XBQ190" s="1"/>
      <c r="XBR190" s="1"/>
      <c r="XBS190" s="1"/>
      <c r="XBT190" s="1"/>
      <c r="XBU190" s="1"/>
      <c r="XBV190" s="1"/>
      <c r="XBW190" s="1"/>
      <c r="XBX190" s="1"/>
      <c r="XBY190" s="1"/>
      <c r="XBZ190" s="1"/>
      <c r="XCA190" s="1"/>
      <c r="XCB190" s="1"/>
      <c r="XCC190" s="1"/>
      <c r="XCD190" s="1"/>
      <c r="XCE190" s="1"/>
      <c r="XCF190" s="1"/>
      <c r="XCG190" s="1"/>
      <c r="XCH190" s="1"/>
      <c r="XCI190" s="1"/>
      <c r="XCJ190" s="1"/>
      <c r="XCK190" s="1"/>
      <c r="XCL190" s="1"/>
      <c r="XCM190" s="1"/>
      <c r="XCN190" s="1"/>
      <c r="XCO190" s="1"/>
      <c r="XCP190" s="1"/>
      <c r="XCQ190" s="1"/>
      <c r="XCR190" s="1"/>
      <c r="XCS190" s="1"/>
      <c r="XCT190" s="1"/>
      <c r="XCU190" s="1"/>
      <c r="XCV190" s="1"/>
      <c r="XCW190" s="1"/>
      <c r="XCX190" s="1"/>
      <c r="XCY190" s="1"/>
      <c r="XCZ190" s="1"/>
      <c r="XDA190" s="1"/>
      <c r="XDB190" s="1"/>
      <c r="XDC190" s="1"/>
      <c r="XDD190" s="1"/>
      <c r="XDE190" s="1"/>
      <c r="XDF190" s="1"/>
      <c r="XDG190" s="1"/>
      <c r="XDH190" s="1"/>
      <c r="XDI190" s="1"/>
      <c r="XDJ190" s="1"/>
      <c r="XDK190" s="1"/>
      <c r="XDL190" s="1"/>
      <c r="XDM190" s="1"/>
      <c r="XDN190" s="1"/>
      <c r="XDO190" s="1"/>
      <c r="XDP190" s="1"/>
      <c r="XDQ190" s="1"/>
      <c r="XDR190" s="1"/>
      <c r="XDS190" s="1"/>
      <c r="XDT190" s="1"/>
      <c r="XDU190" s="1"/>
      <c r="XDV190" s="1"/>
      <c r="XDW190" s="1"/>
      <c r="XDX190" s="1"/>
      <c r="XDY190" s="1"/>
      <c r="XDZ190" s="1"/>
      <c r="XEA190" s="1"/>
      <c r="XEB190" s="1"/>
      <c r="XEC190" s="1"/>
      <c r="XED190" s="1"/>
      <c r="XEE190" s="1"/>
      <c r="XEF190" s="1"/>
      <c r="XEG190" s="1"/>
      <c r="XEH190" s="1"/>
      <c r="XEI190" s="1"/>
      <c r="XEJ190" s="1"/>
      <c r="XEK190" s="1"/>
      <c r="XEL190" s="1"/>
      <c r="XEM190" s="1"/>
      <c r="XEN190" s="1"/>
      <c r="XEO190" s="1"/>
      <c r="XEP190" s="1"/>
      <c r="XEQ190" s="1"/>
      <c r="XER190" s="1"/>
      <c r="XES190" s="1"/>
      <c r="XET190" s="1"/>
      <c r="XEU190" s="1"/>
      <c r="XEV190" s="1"/>
      <c r="XEW190" s="1"/>
      <c r="XEX190" s="1"/>
      <c r="XEY190" s="1"/>
      <c r="XEZ190" s="1"/>
      <c r="XFA190" s="1"/>
      <c r="XFB190" s="1"/>
      <c r="XFC190" s="1"/>
    </row>
    <row r="191" spans="1:150 16226:16383" s="3" customFormat="1" ht="20.25" x14ac:dyDescent="0.25">
      <c r="A191" s="157">
        <f t="shared" ref="A191:A197" si="13">A190+1</f>
        <v>3</v>
      </c>
      <c r="B191" s="158"/>
      <c r="C191" s="76" t="s">
        <v>97</v>
      </c>
      <c r="D191" s="76" t="s">
        <v>347</v>
      </c>
      <c r="E191" s="76">
        <f>(4.32*3+1.95*1.95+2.75*2.1+3.2*2.75+2.85*3.2+(1.2*2.1)*2+1.2*1+1.5*0.9)*(10.764)</f>
        <v>517.18329000000006</v>
      </c>
      <c r="F191" s="76">
        <f>(3+2.1+2.85)*(10.764)</f>
        <v>85.573799999999991</v>
      </c>
      <c r="G191" s="76">
        <v>0</v>
      </c>
      <c r="H191" s="76">
        <f t="shared" si="12"/>
        <v>602.75709000000006</v>
      </c>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WZB191" s="1"/>
      <c r="WZC191" s="1"/>
      <c r="WZD191" s="1"/>
      <c r="WZE191" s="1"/>
      <c r="WZF191" s="1"/>
      <c r="WZG191" s="1"/>
      <c r="WZH191" s="1"/>
      <c r="WZI191" s="1"/>
      <c r="WZJ191" s="1"/>
      <c r="WZK191" s="1"/>
      <c r="WZL191" s="1"/>
      <c r="WZM191" s="1"/>
      <c r="WZN191" s="1"/>
      <c r="WZO191" s="1"/>
      <c r="WZP191" s="1"/>
      <c r="WZQ191" s="1"/>
      <c r="WZR191" s="1"/>
      <c r="WZS191" s="1"/>
      <c r="WZT191" s="1"/>
      <c r="WZU191" s="1"/>
      <c r="WZV191" s="1"/>
      <c r="WZW191" s="1"/>
      <c r="WZX191" s="1"/>
      <c r="WZY191" s="1"/>
      <c r="WZZ191" s="1"/>
      <c r="XAA191" s="1"/>
      <c r="XAB191" s="1"/>
      <c r="XAC191" s="1"/>
      <c r="XAD191" s="1"/>
      <c r="XAE191" s="1"/>
      <c r="XAF191" s="1"/>
      <c r="XAG191" s="1"/>
      <c r="XAH191" s="1"/>
      <c r="XAI191" s="1"/>
      <c r="XAJ191" s="1"/>
      <c r="XAK191" s="1"/>
      <c r="XAL191" s="1"/>
      <c r="XAM191" s="1"/>
      <c r="XAN191" s="1"/>
      <c r="XAO191" s="1"/>
      <c r="XAP191" s="1"/>
      <c r="XAQ191" s="1"/>
      <c r="XAR191" s="1"/>
      <c r="XAS191" s="1"/>
      <c r="XAT191" s="1"/>
      <c r="XAU191" s="1"/>
      <c r="XAV191" s="1"/>
      <c r="XAW191" s="1"/>
      <c r="XAX191" s="1"/>
      <c r="XAY191" s="1"/>
      <c r="XAZ191" s="1"/>
      <c r="XBA191" s="1"/>
      <c r="XBB191" s="1"/>
      <c r="XBC191" s="1"/>
      <c r="XBD191" s="1"/>
      <c r="XBE191" s="1"/>
      <c r="XBF191" s="1"/>
      <c r="XBG191" s="1"/>
      <c r="XBH191" s="1"/>
      <c r="XBI191" s="1"/>
      <c r="XBJ191" s="1"/>
      <c r="XBK191" s="1"/>
      <c r="XBL191" s="1"/>
      <c r="XBM191" s="1"/>
      <c r="XBN191" s="1"/>
      <c r="XBO191" s="1"/>
      <c r="XBP191" s="1"/>
      <c r="XBQ191" s="1"/>
      <c r="XBR191" s="1"/>
      <c r="XBS191" s="1"/>
      <c r="XBT191" s="1"/>
      <c r="XBU191" s="1"/>
      <c r="XBV191" s="1"/>
      <c r="XBW191" s="1"/>
      <c r="XBX191" s="1"/>
      <c r="XBY191" s="1"/>
      <c r="XBZ191" s="1"/>
      <c r="XCA191" s="1"/>
      <c r="XCB191" s="1"/>
      <c r="XCC191" s="1"/>
      <c r="XCD191" s="1"/>
      <c r="XCE191" s="1"/>
      <c r="XCF191" s="1"/>
      <c r="XCG191" s="1"/>
      <c r="XCH191" s="1"/>
      <c r="XCI191" s="1"/>
      <c r="XCJ191" s="1"/>
      <c r="XCK191" s="1"/>
      <c r="XCL191" s="1"/>
      <c r="XCM191" s="1"/>
      <c r="XCN191" s="1"/>
      <c r="XCO191" s="1"/>
      <c r="XCP191" s="1"/>
      <c r="XCQ191" s="1"/>
      <c r="XCR191" s="1"/>
      <c r="XCS191" s="1"/>
      <c r="XCT191" s="1"/>
      <c r="XCU191" s="1"/>
      <c r="XCV191" s="1"/>
      <c r="XCW191" s="1"/>
      <c r="XCX191" s="1"/>
      <c r="XCY191" s="1"/>
      <c r="XCZ191" s="1"/>
      <c r="XDA191" s="1"/>
      <c r="XDB191" s="1"/>
      <c r="XDC191" s="1"/>
      <c r="XDD191" s="1"/>
      <c r="XDE191" s="1"/>
      <c r="XDF191" s="1"/>
      <c r="XDG191" s="1"/>
      <c r="XDH191" s="1"/>
      <c r="XDI191" s="1"/>
      <c r="XDJ191" s="1"/>
      <c r="XDK191" s="1"/>
      <c r="XDL191" s="1"/>
      <c r="XDM191" s="1"/>
      <c r="XDN191" s="1"/>
      <c r="XDO191" s="1"/>
      <c r="XDP191" s="1"/>
      <c r="XDQ191" s="1"/>
      <c r="XDR191" s="1"/>
      <c r="XDS191" s="1"/>
      <c r="XDT191" s="1"/>
      <c r="XDU191" s="1"/>
      <c r="XDV191" s="1"/>
      <c r="XDW191" s="1"/>
      <c r="XDX191" s="1"/>
      <c r="XDY191" s="1"/>
      <c r="XDZ191" s="1"/>
      <c r="XEA191" s="1"/>
      <c r="XEB191" s="1"/>
      <c r="XEC191" s="1"/>
      <c r="XED191" s="1"/>
      <c r="XEE191" s="1"/>
      <c r="XEF191" s="1"/>
      <c r="XEG191" s="1"/>
      <c r="XEH191" s="1"/>
      <c r="XEI191" s="1"/>
      <c r="XEJ191" s="1"/>
      <c r="XEK191" s="1"/>
      <c r="XEL191" s="1"/>
      <c r="XEM191" s="1"/>
      <c r="XEN191" s="1"/>
      <c r="XEO191" s="1"/>
      <c r="XEP191" s="1"/>
      <c r="XEQ191" s="1"/>
      <c r="XER191" s="1"/>
      <c r="XES191" s="1"/>
      <c r="XET191" s="1"/>
      <c r="XEU191" s="1"/>
      <c r="XEV191" s="1"/>
      <c r="XEW191" s="1"/>
      <c r="XEX191" s="1"/>
      <c r="XEY191" s="1"/>
      <c r="XEZ191" s="1"/>
      <c r="XFA191" s="1"/>
      <c r="XFB191" s="1"/>
      <c r="XFC191" s="1"/>
    </row>
    <row r="192" spans="1:150 16226:16383" s="3" customFormat="1" ht="20.25" customHeight="1" x14ac:dyDescent="0.25">
      <c r="A192" s="157">
        <f t="shared" si="13"/>
        <v>4</v>
      </c>
      <c r="B192" s="158"/>
      <c r="C192" s="76" t="s">
        <v>97</v>
      </c>
      <c r="D192" s="76" t="s">
        <v>346</v>
      </c>
      <c r="E192" s="76">
        <f>(4.32*3+2.75*2.1+3.2*2.78+1.2*1.8+1.2*1.32+1.2*1.4+1.5*0.9)*(10.764)</f>
        <v>370.33542</v>
      </c>
      <c r="F192" s="76">
        <f>(2.1+2.1)*(10.764)</f>
        <v>45.208799999999997</v>
      </c>
      <c r="G192" s="76">
        <v>0</v>
      </c>
      <c r="H192" s="76">
        <f t="shared" si="12"/>
        <v>415.54422</v>
      </c>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WZB192" s="1"/>
      <c r="WZC192" s="1"/>
      <c r="WZD192" s="1"/>
      <c r="WZE192" s="1"/>
      <c r="WZF192" s="1"/>
      <c r="WZG192" s="1"/>
      <c r="WZH192" s="1"/>
      <c r="WZI192" s="1"/>
      <c r="WZJ192" s="1"/>
      <c r="WZK192" s="1"/>
      <c r="WZL192" s="1"/>
      <c r="WZM192" s="1"/>
      <c r="WZN192" s="1"/>
      <c r="WZO192" s="1"/>
      <c r="WZP192" s="1"/>
      <c r="WZQ192" s="1"/>
      <c r="WZR192" s="1"/>
      <c r="WZS192" s="1"/>
      <c r="WZT192" s="1"/>
      <c r="WZU192" s="1"/>
      <c r="WZV192" s="1"/>
      <c r="WZW192" s="1"/>
      <c r="WZX192" s="1"/>
      <c r="WZY192" s="1"/>
      <c r="WZZ192" s="1"/>
      <c r="XAA192" s="1"/>
      <c r="XAB192" s="1"/>
      <c r="XAC192" s="1"/>
      <c r="XAD192" s="1"/>
      <c r="XAE192" s="1"/>
      <c r="XAF192" s="1"/>
      <c r="XAG192" s="1"/>
      <c r="XAH192" s="1"/>
      <c r="XAI192" s="1"/>
      <c r="XAJ192" s="1"/>
      <c r="XAK192" s="1"/>
      <c r="XAL192" s="1"/>
      <c r="XAM192" s="1"/>
      <c r="XAN192" s="1"/>
      <c r="XAO192" s="1"/>
      <c r="XAP192" s="1"/>
      <c r="XAQ192" s="1"/>
      <c r="XAR192" s="1"/>
      <c r="XAS192" s="1"/>
      <c r="XAT192" s="1"/>
      <c r="XAU192" s="1"/>
      <c r="XAV192" s="1"/>
      <c r="XAW192" s="1"/>
      <c r="XAX192" s="1"/>
      <c r="XAY192" s="1"/>
      <c r="XAZ192" s="1"/>
      <c r="XBA192" s="1"/>
      <c r="XBB192" s="1"/>
      <c r="XBC192" s="1"/>
      <c r="XBD192" s="1"/>
      <c r="XBE192" s="1"/>
      <c r="XBF192" s="1"/>
      <c r="XBG192" s="1"/>
      <c r="XBH192" s="1"/>
      <c r="XBI192" s="1"/>
      <c r="XBJ192" s="1"/>
      <c r="XBK192" s="1"/>
      <c r="XBL192" s="1"/>
      <c r="XBM192" s="1"/>
      <c r="XBN192" s="1"/>
      <c r="XBO192" s="1"/>
      <c r="XBP192" s="1"/>
      <c r="XBQ192" s="1"/>
      <c r="XBR192" s="1"/>
      <c r="XBS192" s="1"/>
      <c r="XBT192" s="1"/>
      <c r="XBU192" s="1"/>
      <c r="XBV192" s="1"/>
      <c r="XBW192" s="1"/>
      <c r="XBX192" s="1"/>
      <c r="XBY192" s="1"/>
      <c r="XBZ192" s="1"/>
      <c r="XCA192" s="1"/>
      <c r="XCB192" s="1"/>
      <c r="XCC192" s="1"/>
      <c r="XCD192" s="1"/>
      <c r="XCE192" s="1"/>
      <c r="XCF192" s="1"/>
      <c r="XCG192" s="1"/>
      <c r="XCH192" s="1"/>
      <c r="XCI192" s="1"/>
      <c r="XCJ192" s="1"/>
      <c r="XCK192" s="1"/>
      <c r="XCL192" s="1"/>
      <c r="XCM192" s="1"/>
      <c r="XCN192" s="1"/>
      <c r="XCO192" s="1"/>
      <c r="XCP192" s="1"/>
      <c r="XCQ192" s="1"/>
      <c r="XCR192" s="1"/>
      <c r="XCS192" s="1"/>
      <c r="XCT192" s="1"/>
      <c r="XCU192" s="1"/>
      <c r="XCV192" s="1"/>
      <c r="XCW192" s="1"/>
      <c r="XCX192" s="1"/>
      <c r="XCY192" s="1"/>
      <c r="XCZ192" s="1"/>
      <c r="XDA192" s="1"/>
      <c r="XDB192" s="1"/>
      <c r="XDC192" s="1"/>
      <c r="XDD192" s="1"/>
      <c r="XDE192" s="1"/>
      <c r="XDF192" s="1"/>
      <c r="XDG192" s="1"/>
      <c r="XDH192" s="1"/>
      <c r="XDI192" s="1"/>
      <c r="XDJ192" s="1"/>
      <c r="XDK192" s="1"/>
      <c r="XDL192" s="1"/>
      <c r="XDM192" s="1"/>
      <c r="XDN192" s="1"/>
      <c r="XDO192" s="1"/>
      <c r="XDP192" s="1"/>
      <c r="XDQ192" s="1"/>
      <c r="XDR192" s="1"/>
      <c r="XDS192" s="1"/>
      <c r="XDT192" s="1"/>
      <c r="XDU192" s="1"/>
      <c r="XDV192" s="1"/>
      <c r="XDW192" s="1"/>
      <c r="XDX192" s="1"/>
      <c r="XDY192" s="1"/>
      <c r="XDZ192" s="1"/>
      <c r="XEA192" s="1"/>
      <c r="XEB192" s="1"/>
      <c r="XEC192" s="1"/>
      <c r="XED192" s="1"/>
      <c r="XEE192" s="1"/>
      <c r="XEF192" s="1"/>
      <c r="XEG192" s="1"/>
      <c r="XEH192" s="1"/>
      <c r="XEI192" s="1"/>
      <c r="XEJ192" s="1"/>
      <c r="XEK192" s="1"/>
      <c r="XEL192" s="1"/>
      <c r="XEM192" s="1"/>
      <c r="XEN192" s="1"/>
      <c r="XEO192" s="1"/>
      <c r="XEP192" s="1"/>
      <c r="XEQ192" s="1"/>
      <c r="XER192" s="1"/>
      <c r="XES192" s="1"/>
      <c r="XET192" s="1"/>
      <c r="XEU192" s="1"/>
      <c r="XEV192" s="1"/>
      <c r="XEW192" s="1"/>
      <c r="XEX192" s="1"/>
      <c r="XEY192" s="1"/>
      <c r="XEZ192" s="1"/>
      <c r="XFA192" s="1"/>
      <c r="XFB192" s="1"/>
      <c r="XFC192" s="1"/>
    </row>
    <row r="193" spans="1:150 16226:16383" s="3" customFormat="1" ht="20.25" customHeight="1" x14ac:dyDescent="0.25">
      <c r="A193" s="157">
        <f t="shared" si="13"/>
        <v>5</v>
      </c>
      <c r="B193" s="158"/>
      <c r="C193" s="76" t="s">
        <v>97</v>
      </c>
      <c r="D193" s="76" t="s">
        <v>346</v>
      </c>
      <c r="E193" s="76">
        <f>(4.32*3+2.75*2.1+3.2*2.78+1.2*1.8+1.2*1.32+1.2*1.4+1.5*0.9)*(10.764)</f>
        <v>370.33542</v>
      </c>
      <c r="F193" s="76">
        <f>(2.1+2.1)*(10.764)</f>
        <v>45.208799999999997</v>
      </c>
      <c r="G193" s="76">
        <v>0</v>
      </c>
      <c r="H193" s="76">
        <f t="shared" si="12"/>
        <v>415.54422</v>
      </c>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WZB193" s="1"/>
      <c r="WZC193" s="1"/>
      <c r="WZD193" s="1"/>
      <c r="WZE193" s="1"/>
      <c r="WZF193" s="1"/>
      <c r="WZG193" s="1"/>
      <c r="WZH193" s="1"/>
      <c r="WZI193" s="1"/>
      <c r="WZJ193" s="1"/>
      <c r="WZK193" s="1"/>
      <c r="WZL193" s="1"/>
      <c r="WZM193" s="1"/>
      <c r="WZN193" s="1"/>
      <c r="WZO193" s="1"/>
      <c r="WZP193" s="1"/>
      <c r="WZQ193" s="1"/>
      <c r="WZR193" s="1"/>
      <c r="WZS193" s="1"/>
      <c r="WZT193" s="1"/>
      <c r="WZU193" s="1"/>
      <c r="WZV193" s="1"/>
      <c r="WZW193" s="1"/>
      <c r="WZX193" s="1"/>
      <c r="WZY193" s="1"/>
      <c r="WZZ193" s="1"/>
      <c r="XAA193" s="1"/>
      <c r="XAB193" s="1"/>
      <c r="XAC193" s="1"/>
      <c r="XAD193" s="1"/>
      <c r="XAE193" s="1"/>
      <c r="XAF193" s="1"/>
      <c r="XAG193" s="1"/>
      <c r="XAH193" s="1"/>
      <c r="XAI193" s="1"/>
      <c r="XAJ193" s="1"/>
      <c r="XAK193" s="1"/>
      <c r="XAL193" s="1"/>
      <c r="XAM193" s="1"/>
      <c r="XAN193" s="1"/>
      <c r="XAO193" s="1"/>
      <c r="XAP193" s="1"/>
      <c r="XAQ193" s="1"/>
      <c r="XAR193" s="1"/>
      <c r="XAS193" s="1"/>
      <c r="XAT193" s="1"/>
      <c r="XAU193" s="1"/>
      <c r="XAV193" s="1"/>
      <c r="XAW193" s="1"/>
      <c r="XAX193" s="1"/>
      <c r="XAY193" s="1"/>
      <c r="XAZ193" s="1"/>
      <c r="XBA193" s="1"/>
      <c r="XBB193" s="1"/>
      <c r="XBC193" s="1"/>
      <c r="XBD193" s="1"/>
      <c r="XBE193" s="1"/>
      <c r="XBF193" s="1"/>
      <c r="XBG193" s="1"/>
      <c r="XBH193" s="1"/>
      <c r="XBI193" s="1"/>
      <c r="XBJ193" s="1"/>
      <c r="XBK193" s="1"/>
      <c r="XBL193" s="1"/>
      <c r="XBM193" s="1"/>
      <c r="XBN193" s="1"/>
      <c r="XBO193" s="1"/>
      <c r="XBP193" s="1"/>
      <c r="XBQ193" s="1"/>
      <c r="XBR193" s="1"/>
      <c r="XBS193" s="1"/>
      <c r="XBT193" s="1"/>
      <c r="XBU193" s="1"/>
      <c r="XBV193" s="1"/>
      <c r="XBW193" s="1"/>
      <c r="XBX193" s="1"/>
      <c r="XBY193" s="1"/>
      <c r="XBZ193" s="1"/>
      <c r="XCA193" s="1"/>
      <c r="XCB193" s="1"/>
      <c r="XCC193" s="1"/>
      <c r="XCD193" s="1"/>
      <c r="XCE193" s="1"/>
      <c r="XCF193" s="1"/>
      <c r="XCG193" s="1"/>
      <c r="XCH193" s="1"/>
      <c r="XCI193" s="1"/>
      <c r="XCJ193" s="1"/>
      <c r="XCK193" s="1"/>
      <c r="XCL193" s="1"/>
      <c r="XCM193" s="1"/>
      <c r="XCN193" s="1"/>
      <c r="XCO193" s="1"/>
      <c r="XCP193" s="1"/>
      <c r="XCQ193" s="1"/>
      <c r="XCR193" s="1"/>
      <c r="XCS193" s="1"/>
      <c r="XCT193" s="1"/>
      <c r="XCU193" s="1"/>
      <c r="XCV193" s="1"/>
      <c r="XCW193" s="1"/>
      <c r="XCX193" s="1"/>
      <c r="XCY193" s="1"/>
      <c r="XCZ193" s="1"/>
      <c r="XDA193" s="1"/>
      <c r="XDB193" s="1"/>
      <c r="XDC193" s="1"/>
      <c r="XDD193" s="1"/>
      <c r="XDE193" s="1"/>
      <c r="XDF193" s="1"/>
      <c r="XDG193" s="1"/>
      <c r="XDH193" s="1"/>
      <c r="XDI193" s="1"/>
      <c r="XDJ193" s="1"/>
      <c r="XDK193" s="1"/>
      <c r="XDL193" s="1"/>
      <c r="XDM193" s="1"/>
      <c r="XDN193" s="1"/>
      <c r="XDO193" s="1"/>
      <c r="XDP193" s="1"/>
      <c r="XDQ193" s="1"/>
      <c r="XDR193" s="1"/>
      <c r="XDS193" s="1"/>
      <c r="XDT193" s="1"/>
      <c r="XDU193" s="1"/>
      <c r="XDV193" s="1"/>
      <c r="XDW193" s="1"/>
      <c r="XDX193" s="1"/>
      <c r="XDY193" s="1"/>
      <c r="XDZ193" s="1"/>
      <c r="XEA193" s="1"/>
      <c r="XEB193" s="1"/>
      <c r="XEC193" s="1"/>
      <c r="XED193" s="1"/>
      <c r="XEE193" s="1"/>
      <c r="XEF193" s="1"/>
      <c r="XEG193" s="1"/>
      <c r="XEH193" s="1"/>
      <c r="XEI193" s="1"/>
      <c r="XEJ193" s="1"/>
      <c r="XEK193" s="1"/>
      <c r="XEL193" s="1"/>
      <c r="XEM193" s="1"/>
      <c r="XEN193" s="1"/>
      <c r="XEO193" s="1"/>
      <c r="XEP193" s="1"/>
      <c r="XEQ193" s="1"/>
      <c r="XER193" s="1"/>
      <c r="XES193" s="1"/>
      <c r="XET193" s="1"/>
      <c r="XEU193" s="1"/>
      <c r="XEV193" s="1"/>
      <c r="XEW193" s="1"/>
      <c r="XEX193" s="1"/>
      <c r="XEY193" s="1"/>
      <c r="XEZ193" s="1"/>
      <c r="XFA193" s="1"/>
      <c r="XFB193" s="1"/>
      <c r="XFC193" s="1"/>
    </row>
    <row r="194" spans="1:150 16226:16383" s="3" customFormat="1" ht="20.25" customHeight="1" x14ac:dyDescent="0.25">
      <c r="A194" s="157">
        <f t="shared" si="13"/>
        <v>6</v>
      </c>
      <c r="B194" s="158"/>
      <c r="C194" s="76" t="s">
        <v>97</v>
      </c>
      <c r="D194" s="76" t="s">
        <v>346</v>
      </c>
      <c r="E194" s="76">
        <f>(4.32*3+2.75*2.1+3.2*2.78+1.2*1.8+1.2*1.32+1.2*1.4+1.5*0.9)*(10.764)</f>
        <v>370.33542</v>
      </c>
      <c r="F194" s="76">
        <f>(2.1+2.1)*(10.764)</f>
        <v>45.208799999999997</v>
      </c>
      <c r="G194" s="76">
        <v>0</v>
      </c>
      <c r="H194" s="76">
        <f t="shared" si="12"/>
        <v>415.54422</v>
      </c>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WZB194" s="1"/>
      <c r="WZC194" s="1"/>
      <c r="WZD194" s="1"/>
      <c r="WZE194" s="1"/>
      <c r="WZF194" s="1"/>
      <c r="WZG194" s="1"/>
      <c r="WZH194" s="1"/>
      <c r="WZI194" s="1"/>
      <c r="WZJ194" s="1"/>
      <c r="WZK194" s="1"/>
      <c r="WZL194" s="1"/>
      <c r="WZM194" s="1"/>
      <c r="WZN194" s="1"/>
      <c r="WZO194" s="1"/>
      <c r="WZP194" s="1"/>
      <c r="WZQ194" s="1"/>
      <c r="WZR194" s="1"/>
      <c r="WZS194" s="1"/>
      <c r="WZT194" s="1"/>
      <c r="WZU194" s="1"/>
      <c r="WZV194" s="1"/>
      <c r="WZW194" s="1"/>
      <c r="WZX194" s="1"/>
      <c r="WZY194" s="1"/>
      <c r="WZZ194" s="1"/>
      <c r="XAA194" s="1"/>
      <c r="XAB194" s="1"/>
      <c r="XAC194" s="1"/>
      <c r="XAD194" s="1"/>
      <c r="XAE194" s="1"/>
      <c r="XAF194" s="1"/>
      <c r="XAG194" s="1"/>
      <c r="XAH194" s="1"/>
      <c r="XAI194" s="1"/>
      <c r="XAJ194" s="1"/>
      <c r="XAK194" s="1"/>
      <c r="XAL194" s="1"/>
      <c r="XAM194" s="1"/>
      <c r="XAN194" s="1"/>
      <c r="XAO194" s="1"/>
      <c r="XAP194" s="1"/>
      <c r="XAQ194" s="1"/>
      <c r="XAR194" s="1"/>
      <c r="XAS194" s="1"/>
      <c r="XAT194" s="1"/>
      <c r="XAU194" s="1"/>
      <c r="XAV194" s="1"/>
      <c r="XAW194" s="1"/>
      <c r="XAX194" s="1"/>
      <c r="XAY194" s="1"/>
      <c r="XAZ194" s="1"/>
      <c r="XBA194" s="1"/>
      <c r="XBB194" s="1"/>
      <c r="XBC194" s="1"/>
      <c r="XBD194" s="1"/>
      <c r="XBE194" s="1"/>
      <c r="XBF194" s="1"/>
      <c r="XBG194" s="1"/>
      <c r="XBH194" s="1"/>
      <c r="XBI194" s="1"/>
      <c r="XBJ194" s="1"/>
      <c r="XBK194" s="1"/>
      <c r="XBL194" s="1"/>
      <c r="XBM194" s="1"/>
      <c r="XBN194" s="1"/>
      <c r="XBO194" s="1"/>
      <c r="XBP194" s="1"/>
      <c r="XBQ194" s="1"/>
      <c r="XBR194" s="1"/>
      <c r="XBS194" s="1"/>
      <c r="XBT194" s="1"/>
      <c r="XBU194" s="1"/>
      <c r="XBV194" s="1"/>
      <c r="XBW194" s="1"/>
      <c r="XBX194" s="1"/>
      <c r="XBY194" s="1"/>
      <c r="XBZ194" s="1"/>
      <c r="XCA194" s="1"/>
      <c r="XCB194" s="1"/>
      <c r="XCC194" s="1"/>
      <c r="XCD194" s="1"/>
      <c r="XCE194" s="1"/>
      <c r="XCF194" s="1"/>
      <c r="XCG194" s="1"/>
      <c r="XCH194" s="1"/>
      <c r="XCI194" s="1"/>
      <c r="XCJ194" s="1"/>
      <c r="XCK194" s="1"/>
      <c r="XCL194" s="1"/>
      <c r="XCM194" s="1"/>
      <c r="XCN194" s="1"/>
      <c r="XCO194" s="1"/>
      <c r="XCP194" s="1"/>
      <c r="XCQ194" s="1"/>
      <c r="XCR194" s="1"/>
      <c r="XCS194" s="1"/>
      <c r="XCT194" s="1"/>
      <c r="XCU194" s="1"/>
      <c r="XCV194" s="1"/>
      <c r="XCW194" s="1"/>
      <c r="XCX194" s="1"/>
      <c r="XCY194" s="1"/>
      <c r="XCZ194" s="1"/>
      <c r="XDA194" s="1"/>
      <c r="XDB194" s="1"/>
      <c r="XDC194" s="1"/>
      <c r="XDD194" s="1"/>
      <c r="XDE194" s="1"/>
      <c r="XDF194" s="1"/>
      <c r="XDG194" s="1"/>
      <c r="XDH194" s="1"/>
      <c r="XDI194" s="1"/>
      <c r="XDJ194" s="1"/>
      <c r="XDK194" s="1"/>
      <c r="XDL194" s="1"/>
      <c r="XDM194" s="1"/>
      <c r="XDN194" s="1"/>
      <c r="XDO194" s="1"/>
      <c r="XDP194" s="1"/>
      <c r="XDQ194" s="1"/>
      <c r="XDR194" s="1"/>
      <c r="XDS194" s="1"/>
      <c r="XDT194" s="1"/>
      <c r="XDU194" s="1"/>
      <c r="XDV194" s="1"/>
      <c r="XDW194" s="1"/>
      <c r="XDX194" s="1"/>
      <c r="XDY194" s="1"/>
      <c r="XDZ194" s="1"/>
      <c r="XEA194" s="1"/>
      <c r="XEB194" s="1"/>
      <c r="XEC194" s="1"/>
      <c r="XED194" s="1"/>
      <c r="XEE194" s="1"/>
      <c r="XEF194" s="1"/>
      <c r="XEG194" s="1"/>
      <c r="XEH194" s="1"/>
      <c r="XEI194" s="1"/>
      <c r="XEJ194" s="1"/>
      <c r="XEK194" s="1"/>
      <c r="XEL194" s="1"/>
      <c r="XEM194" s="1"/>
      <c r="XEN194" s="1"/>
      <c r="XEO194" s="1"/>
      <c r="XEP194" s="1"/>
      <c r="XEQ194" s="1"/>
      <c r="XER194" s="1"/>
      <c r="XES194" s="1"/>
      <c r="XET194" s="1"/>
      <c r="XEU194" s="1"/>
      <c r="XEV194" s="1"/>
      <c r="XEW194" s="1"/>
      <c r="XEX194" s="1"/>
      <c r="XEY194" s="1"/>
      <c r="XEZ194" s="1"/>
      <c r="XFA194" s="1"/>
      <c r="XFB194" s="1"/>
      <c r="XFC194" s="1"/>
    </row>
    <row r="195" spans="1:150 16226:16383" s="3" customFormat="1" ht="20.25" customHeight="1" x14ac:dyDescent="0.25">
      <c r="A195" s="157">
        <f t="shared" si="13"/>
        <v>7</v>
      </c>
      <c r="B195" s="158"/>
      <c r="C195" s="76" t="s">
        <v>97</v>
      </c>
      <c r="D195" s="76" t="s">
        <v>346</v>
      </c>
      <c r="E195" s="76">
        <f>(4.32*3+1.95*1.95+2.75*2.1+2.85*3.2+1.2*2.1+1.2*1+1.5*0.9)*(10.764)</f>
        <v>395.33481000000006</v>
      </c>
      <c r="F195" s="76">
        <f>(3+2.1+2.85)*(10.764)</f>
        <v>85.573799999999991</v>
      </c>
      <c r="G195" s="76">
        <f>(3.2*2.75+1.2*2.25)*(10.764)</f>
        <v>123.78599999999999</v>
      </c>
      <c r="H195" s="76">
        <f t="shared" si="12"/>
        <v>542.8016100000001</v>
      </c>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WZB195" s="1"/>
      <c r="WZC195" s="1"/>
      <c r="WZD195" s="1"/>
      <c r="WZE195" s="1"/>
      <c r="WZF195" s="1"/>
      <c r="WZG195" s="1"/>
      <c r="WZH195" s="1"/>
      <c r="WZI195" s="1"/>
      <c r="WZJ195" s="1"/>
      <c r="WZK195" s="1"/>
      <c r="WZL195" s="1"/>
      <c r="WZM195" s="1"/>
      <c r="WZN195" s="1"/>
      <c r="WZO195" s="1"/>
      <c r="WZP195" s="1"/>
      <c r="WZQ195" s="1"/>
      <c r="WZR195" s="1"/>
      <c r="WZS195" s="1"/>
      <c r="WZT195" s="1"/>
      <c r="WZU195" s="1"/>
      <c r="WZV195" s="1"/>
      <c r="WZW195" s="1"/>
      <c r="WZX195" s="1"/>
      <c r="WZY195" s="1"/>
      <c r="WZZ195" s="1"/>
      <c r="XAA195" s="1"/>
      <c r="XAB195" s="1"/>
      <c r="XAC195" s="1"/>
      <c r="XAD195" s="1"/>
      <c r="XAE195" s="1"/>
      <c r="XAF195" s="1"/>
      <c r="XAG195" s="1"/>
      <c r="XAH195" s="1"/>
      <c r="XAI195" s="1"/>
      <c r="XAJ195" s="1"/>
      <c r="XAK195" s="1"/>
      <c r="XAL195" s="1"/>
      <c r="XAM195" s="1"/>
      <c r="XAN195" s="1"/>
      <c r="XAO195" s="1"/>
      <c r="XAP195" s="1"/>
      <c r="XAQ195" s="1"/>
      <c r="XAR195" s="1"/>
      <c r="XAS195" s="1"/>
      <c r="XAT195" s="1"/>
      <c r="XAU195" s="1"/>
      <c r="XAV195" s="1"/>
      <c r="XAW195" s="1"/>
      <c r="XAX195" s="1"/>
      <c r="XAY195" s="1"/>
      <c r="XAZ195" s="1"/>
      <c r="XBA195" s="1"/>
      <c r="XBB195" s="1"/>
      <c r="XBC195" s="1"/>
      <c r="XBD195" s="1"/>
      <c r="XBE195" s="1"/>
      <c r="XBF195" s="1"/>
      <c r="XBG195" s="1"/>
      <c r="XBH195" s="1"/>
      <c r="XBI195" s="1"/>
      <c r="XBJ195" s="1"/>
      <c r="XBK195" s="1"/>
      <c r="XBL195" s="1"/>
      <c r="XBM195" s="1"/>
      <c r="XBN195" s="1"/>
      <c r="XBO195" s="1"/>
      <c r="XBP195" s="1"/>
      <c r="XBQ195" s="1"/>
      <c r="XBR195" s="1"/>
      <c r="XBS195" s="1"/>
      <c r="XBT195" s="1"/>
      <c r="XBU195" s="1"/>
      <c r="XBV195" s="1"/>
      <c r="XBW195" s="1"/>
      <c r="XBX195" s="1"/>
      <c r="XBY195" s="1"/>
      <c r="XBZ195" s="1"/>
      <c r="XCA195" s="1"/>
      <c r="XCB195" s="1"/>
      <c r="XCC195" s="1"/>
      <c r="XCD195" s="1"/>
      <c r="XCE195" s="1"/>
      <c r="XCF195" s="1"/>
      <c r="XCG195" s="1"/>
      <c r="XCH195" s="1"/>
      <c r="XCI195" s="1"/>
      <c r="XCJ195" s="1"/>
      <c r="XCK195" s="1"/>
      <c r="XCL195" s="1"/>
      <c r="XCM195" s="1"/>
      <c r="XCN195" s="1"/>
      <c r="XCO195" s="1"/>
      <c r="XCP195" s="1"/>
      <c r="XCQ195" s="1"/>
      <c r="XCR195" s="1"/>
      <c r="XCS195" s="1"/>
      <c r="XCT195" s="1"/>
      <c r="XCU195" s="1"/>
      <c r="XCV195" s="1"/>
      <c r="XCW195" s="1"/>
      <c r="XCX195" s="1"/>
      <c r="XCY195" s="1"/>
      <c r="XCZ195" s="1"/>
      <c r="XDA195" s="1"/>
      <c r="XDB195" s="1"/>
      <c r="XDC195" s="1"/>
      <c r="XDD195" s="1"/>
      <c r="XDE195" s="1"/>
      <c r="XDF195" s="1"/>
      <c r="XDG195" s="1"/>
      <c r="XDH195" s="1"/>
      <c r="XDI195" s="1"/>
      <c r="XDJ195" s="1"/>
      <c r="XDK195" s="1"/>
      <c r="XDL195" s="1"/>
      <c r="XDM195" s="1"/>
      <c r="XDN195" s="1"/>
      <c r="XDO195" s="1"/>
      <c r="XDP195" s="1"/>
      <c r="XDQ195" s="1"/>
      <c r="XDR195" s="1"/>
      <c r="XDS195" s="1"/>
      <c r="XDT195" s="1"/>
      <c r="XDU195" s="1"/>
      <c r="XDV195" s="1"/>
      <c r="XDW195" s="1"/>
      <c r="XDX195" s="1"/>
      <c r="XDY195" s="1"/>
      <c r="XDZ195" s="1"/>
      <c r="XEA195" s="1"/>
      <c r="XEB195" s="1"/>
      <c r="XEC195" s="1"/>
      <c r="XED195" s="1"/>
      <c r="XEE195" s="1"/>
      <c r="XEF195" s="1"/>
      <c r="XEG195" s="1"/>
      <c r="XEH195" s="1"/>
      <c r="XEI195" s="1"/>
      <c r="XEJ195" s="1"/>
      <c r="XEK195" s="1"/>
      <c r="XEL195" s="1"/>
      <c r="XEM195" s="1"/>
      <c r="XEN195" s="1"/>
      <c r="XEO195" s="1"/>
      <c r="XEP195" s="1"/>
      <c r="XEQ195" s="1"/>
      <c r="XER195" s="1"/>
      <c r="XES195" s="1"/>
      <c r="XET195" s="1"/>
      <c r="XEU195" s="1"/>
      <c r="XEV195" s="1"/>
      <c r="XEW195" s="1"/>
      <c r="XEX195" s="1"/>
      <c r="XEY195" s="1"/>
      <c r="XEZ195" s="1"/>
      <c r="XFA195" s="1"/>
      <c r="XFB195" s="1"/>
      <c r="XFC195" s="1"/>
    </row>
    <row r="196" spans="1:150 16226:16383" s="3" customFormat="1" ht="20.25" customHeight="1" x14ac:dyDescent="0.25">
      <c r="A196" s="157">
        <f t="shared" si="13"/>
        <v>8</v>
      </c>
      <c r="B196" s="158"/>
      <c r="C196" s="76" t="s">
        <v>97</v>
      </c>
      <c r="D196" s="76" t="s">
        <v>346</v>
      </c>
      <c r="E196" s="76">
        <f>(4.32*3+2.75*2.1+3.2*2.75+1.2*1.8+1.2*1.2+1.2*0.9+2.5*0.9)*(10.764)</f>
        <v>370.98126000000002</v>
      </c>
      <c r="F196" s="76">
        <f>(3+2.1)*(10.764)</f>
        <v>54.896399999999993</v>
      </c>
      <c r="G196" s="76">
        <v>0</v>
      </c>
      <c r="H196" s="76">
        <f t="shared" si="12"/>
        <v>425.87765999999999</v>
      </c>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WZB196" s="1"/>
      <c r="WZC196" s="1"/>
      <c r="WZD196" s="1"/>
      <c r="WZE196" s="1"/>
      <c r="WZF196" s="1"/>
      <c r="WZG196" s="1"/>
      <c r="WZH196" s="1"/>
      <c r="WZI196" s="1"/>
      <c r="WZJ196" s="1"/>
      <c r="WZK196" s="1"/>
      <c r="WZL196" s="1"/>
      <c r="WZM196" s="1"/>
      <c r="WZN196" s="1"/>
      <c r="WZO196" s="1"/>
      <c r="WZP196" s="1"/>
      <c r="WZQ196" s="1"/>
      <c r="WZR196" s="1"/>
      <c r="WZS196" s="1"/>
      <c r="WZT196" s="1"/>
      <c r="WZU196" s="1"/>
      <c r="WZV196" s="1"/>
      <c r="WZW196" s="1"/>
      <c r="WZX196" s="1"/>
      <c r="WZY196" s="1"/>
      <c r="WZZ196" s="1"/>
      <c r="XAA196" s="1"/>
      <c r="XAB196" s="1"/>
      <c r="XAC196" s="1"/>
      <c r="XAD196" s="1"/>
      <c r="XAE196" s="1"/>
      <c r="XAF196" s="1"/>
      <c r="XAG196" s="1"/>
      <c r="XAH196" s="1"/>
      <c r="XAI196" s="1"/>
      <c r="XAJ196" s="1"/>
      <c r="XAK196" s="1"/>
      <c r="XAL196" s="1"/>
      <c r="XAM196" s="1"/>
      <c r="XAN196" s="1"/>
      <c r="XAO196" s="1"/>
      <c r="XAP196" s="1"/>
      <c r="XAQ196" s="1"/>
      <c r="XAR196" s="1"/>
      <c r="XAS196" s="1"/>
      <c r="XAT196" s="1"/>
      <c r="XAU196" s="1"/>
      <c r="XAV196" s="1"/>
      <c r="XAW196" s="1"/>
      <c r="XAX196" s="1"/>
      <c r="XAY196" s="1"/>
      <c r="XAZ196" s="1"/>
      <c r="XBA196" s="1"/>
      <c r="XBB196" s="1"/>
      <c r="XBC196" s="1"/>
      <c r="XBD196" s="1"/>
      <c r="XBE196" s="1"/>
      <c r="XBF196" s="1"/>
      <c r="XBG196" s="1"/>
      <c r="XBH196" s="1"/>
      <c r="XBI196" s="1"/>
      <c r="XBJ196" s="1"/>
      <c r="XBK196" s="1"/>
      <c r="XBL196" s="1"/>
      <c r="XBM196" s="1"/>
      <c r="XBN196" s="1"/>
      <c r="XBO196" s="1"/>
      <c r="XBP196" s="1"/>
      <c r="XBQ196" s="1"/>
      <c r="XBR196" s="1"/>
      <c r="XBS196" s="1"/>
      <c r="XBT196" s="1"/>
      <c r="XBU196" s="1"/>
      <c r="XBV196" s="1"/>
      <c r="XBW196" s="1"/>
      <c r="XBX196" s="1"/>
      <c r="XBY196" s="1"/>
      <c r="XBZ196" s="1"/>
      <c r="XCA196" s="1"/>
      <c r="XCB196" s="1"/>
      <c r="XCC196" s="1"/>
      <c r="XCD196" s="1"/>
      <c r="XCE196" s="1"/>
      <c r="XCF196" s="1"/>
      <c r="XCG196" s="1"/>
      <c r="XCH196" s="1"/>
      <c r="XCI196" s="1"/>
      <c r="XCJ196" s="1"/>
      <c r="XCK196" s="1"/>
      <c r="XCL196" s="1"/>
      <c r="XCM196" s="1"/>
      <c r="XCN196" s="1"/>
      <c r="XCO196" s="1"/>
      <c r="XCP196" s="1"/>
      <c r="XCQ196" s="1"/>
      <c r="XCR196" s="1"/>
      <c r="XCS196" s="1"/>
      <c r="XCT196" s="1"/>
      <c r="XCU196" s="1"/>
      <c r="XCV196" s="1"/>
      <c r="XCW196" s="1"/>
      <c r="XCX196" s="1"/>
      <c r="XCY196" s="1"/>
      <c r="XCZ196" s="1"/>
      <c r="XDA196" s="1"/>
      <c r="XDB196" s="1"/>
      <c r="XDC196" s="1"/>
      <c r="XDD196" s="1"/>
      <c r="XDE196" s="1"/>
      <c r="XDF196" s="1"/>
      <c r="XDG196" s="1"/>
      <c r="XDH196" s="1"/>
      <c r="XDI196" s="1"/>
      <c r="XDJ196" s="1"/>
      <c r="XDK196" s="1"/>
      <c r="XDL196" s="1"/>
      <c r="XDM196" s="1"/>
      <c r="XDN196" s="1"/>
      <c r="XDO196" s="1"/>
      <c r="XDP196" s="1"/>
      <c r="XDQ196" s="1"/>
      <c r="XDR196" s="1"/>
      <c r="XDS196" s="1"/>
      <c r="XDT196" s="1"/>
      <c r="XDU196" s="1"/>
      <c r="XDV196" s="1"/>
      <c r="XDW196" s="1"/>
      <c r="XDX196" s="1"/>
      <c r="XDY196" s="1"/>
      <c r="XDZ196" s="1"/>
      <c r="XEA196" s="1"/>
      <c r="XEB196" s="1"/>
      <c r="XEC196" s="1"/>
      <c r="XED196" s="1"/>
      <c r="XEE196" s="1"/>
      <c r="XEF196" s="1"/>
      <c r="XEG196" s="1"/>
      <c r="XEH196" s="1"/>
      <c r="XEI196" s="1"/>
      <c r="XEJ196" s="1"/>
      <c r="XEK196" s="1"/>
      <c r="XEL196" s="1"/>
      <c r="XEM196" s="1"/>
      <c r="XEN196" s="1"/>
      <c r="XEO196" s="1"/>
      <c r="XEP196" s="1"/>
      <c r="XEQ196" s="1"/>
      <c r="XER196" s="1"/>
      <c r="XES196" s="1"/>
      <c r="XET196" s="1"/>
      <c r="XEU196" s="1"/>
      <c r="XEV196" s="1"/>
      <c r="XEW196" s="1"/>
      <c r="XEX196" s="1"/>
      <c r="XEY196" s="1"/>
      <c r="XEZ196" s="1"/>
      <c r="XFA196" s="1"/>
      <c r="XFB196" s="1"/>
      <c r="XFC196" s="1"/>
    </row>
    <row r="197" spans="1:150 16226:16383" s="3" customFormat="1" ht="20.25" customHeight="1" x14ac:dyDescent="0.25">
      <c r="A197" s="157">
        <f t="shared" si="13"/>
        <v>9</v>
      </c>
      <c r="B197" s="158"/>
      <c r="C197" s="76" t="s">
        <v>97</v>
      </c>
      <c r="D197" s="76" t="s">
        <v>346</v>
      </c>
      <c r="E197" s="76">
        <f>(1.2*1.2+2.88*4.32+2.1*2.75+2.75*3.2+1.65*1.5+1.2*1.2+1.2*0.9+1.6*0.9)*(10.764)</f>
        <v>375.57318239999995</v>
      </c>
      <c r="F197" s="76">
        <f>(1.98+2.1)*(10.764)</f>
        <v>43.917119999999997</v>
      </c>
      <c r="G197" s="76">
        <v>0</v>
      </c>
      <c r="H197" s="76">
        <f t="shared" si="12"/>
        <v>419.49030239999996</v>
      </c>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WZB197" s="1"/>
      <c r="WZC197" s="1"/>
      <c r="WZD197" s="1"/>
      <c r="WZE197" s="1"/>
      <c r="WZF197" s="1"/>
      <c r="WZG197" s="1"/>
      <c r="WZH197" s="1"/>
      <c r="WZI197" s="1"/>
      <c r="WZJ197" s="1"/>
      <c r="WZK197" s="1"/>
      <c r="WZL197" s="1"/>
      <c r="WZM197" s="1"/>
      <c r="WZN197" s="1"/>
      <c r="WZO197" s="1"/>
      <c r="WZP197" s="1"/>
      <c r="WZQ197" s="1"/>
      <c r="WZR197" s="1"/>
      <c r="WZS197" s="1"/>
      <c r="WZT197" s="1"/>
      <c r="WZU197" s="1"/>
      <c r="WZV197" s="1"/>
      <c r="WZW197" s="1"/>
      <c r="WZX197" s="1"/>
      <c r="WZY197" s="1"/>
      <c r="WZZ197" s="1"/>
      <c r="XAA197" s="1"/>
      <c r="XAB197" s="1"/>
      <c r="XAC197" s="1"/>
      <c r="XAD197" s="1"/>
      <c r="XAE197" s="1"/>
      <c r="XAF197" s="1"/>
      <c r="XAG197" s="1"/>
      <c r="XAH197" s="1"/>
      <c r="XAI197" s="1"/>
      <c r="XAJ197" s="1"/>
      <c r="XAK197" s="1"/>
      <c r="XAL197" s="1"/>
      <c r="XAM197" s="1"/>
      <c r="XAN197" s="1"/>
      <c r="XAO197" s="1"/>
      <c r="XAP197" s="1"/>
      <c r="XAQ197" s="1"/>
      <c r="XAR197" s="1"/>
      <c r="XAS197" s="1"/>
      <c r="XAT197" s="1"/>
      <c r="XAU197" s="1"/>
      <c r="XAV197" s="1"/>
      <c r="XAW197" s="1"/>
      <c r="XAX197" s="1"/>
      <c r="XAY197" s="1"/>
      <c r="XAZ197" s="1"/>
      <c r="XBA197" s="1"/>
      <c r="XBB197" s="1"/>
      <c r="XBC197" s="1"/>
      <c r="XBD197" s="1"/>
      <c r="XBE197" s="1"/>
      <c r="XBF197" s="1"/>
      <c r="XBG197" s="1"/>
      <c r="XBH197" s="1"/>
      <c r="XBI197" s="1"/>
      <c r="XBJ197" s="1"/>
      <c r="XBK197" s="1"/>
      <c r="XBL197" s="1"/>
      <c r="XBM197" s="1"/>
      <c r="XBN197" s="1"/>
      <c r="XBO197" s="1"/>
      <c r="XBP197" s="1"/>
      <c r="XBQ197" s="1"/>
      <c r="XBR197" s="1"/>
      <c r="XBS197" s="1"/>
      <c r="XBT197" s="1"/>
      <c r="XBU197" s="1"/>
      <c r="XBV197" s="1"/>
      <c r="XBW197" s="1"/>
      <c r="XBX197" s="1"/>
      <c r="XBY197" s="1"/>
      <c r="XBZ197" s="1"/>
      <c r="XCA197" s="1"/>
      <c r="XCB197" s="1"/>
      <c r="XCC197" s="1"/>
      <c r="XCD197" s="1"/>
      <c r="XCE197" s="1"/>
      <c r="XCF197" s="1"/>
      <c r="XCG197" s="1"/>
      <c r="XCH197" s="1"/>
      <c r="XCI197" s="1"/>
      <c r="XCJ197" s="1"/>
      <c r="XCK197" s="1"/>
      <c r="XCL197" s="1"/>
      <c r="XCM197" s="1"/>
      <c r="XCN197" s="1"/>
      <c r="XCO197" s="1"/>
      <c r="XCP197" s="1"/>
      <c r="XCQ197" s="1"/>
      <c r="XCR197" s="1"/>
      <c r="XCS197" s="1"/>
      <c r="XCT197" s="1"/>
      <c r="XCU197" s="1"/>
      <c r="XCV197" s="1"/>
      <c r="XCW197" s="1"/>
      <c r="XCX197" s="1"/>
      <c r="XCY197" s="1"/>
      <c r="XCZ197" s="1"/>
      <c r="XDA197" s="1"/>
      <c r="XDB197" s="1"/>
      <c r="XDC197" s="1"/>
      <c r="XDD197" s="1"/>
      <c r="XDE197" s="1"/>
      <c r="XDF197" s="1"/>
      <c r="XDG197" s="1"/>
      <c r="XDH197" s="1"/>
      <c r="XDI197" s="1"/>
      <c r="XDJ197" s="1"/>
      <c r="XDK197" s="1"/>
      <c r="XDL197" s="1"/>
      <c r="XDM197" s="1"/>
      <c r="XDN197" s="1"/>
      <c r="XDO197" s="1"/>
      <c r="XDP197" s="1"/>
      <c r="XDQ197" s="1"/>
      <c r="XDR197" s="1"/>
      <c r="XDS197" s="1"/>
      <c r="XDT197" s="1"/>
      <c r="XDU197" s="1"/>
      <c r="XDV197" s="1"/>
      <c r="XDW197" s="1"/>
      <c r="XDX197" s="1"/>
      <c r="XDY197" s="1"/>
      <c r="XDZ197" s="1"/>
      <c r="XEA197" s="1"/>
      <c r="XEB197" s="1"/>
      <c r="XEC197" s="1"/>
      <c r="XED197" s="1"/>
      <c r="XEE197" s="1"/>
      <c r="XEF197" s="1"/>
      <c r="XEG197" s="1"/>
      <c r="XEH197" s="1"/>
      <c r="XEI197" s="1"/>
      <c r="XEJ197" s="1"/>
      <c r="XEK197" s="1"/>
      <c r="XEL197" s="1"/>
      <c r="XEM197" s="1"/>
      <c r="XEN197" s="1"/>
      <c r="XEO197" s="1"/>
      <c r="XEP197" s="1"/>
      <c r="XEQ197" s="1"/>
      <c r="XER197" s="1"/>
      <c r="XES197" s="1"/>
      <c r="XET197" s="1"/>
      <c r="XEU197" s="1"/>
      <c r="XEV197" s="1"/>
      <c r="XEW197" s="1"/>
      <c r="XEX197" s="1"/>
      <c r="XEY197" s="1"/>
      <c r="XEZ197" s="1"/>
      <c r="XFA197" s="1"/>
      <c r="XFB197" s="1"/>
      <c r="XFC197" s="1"/>
    </row>
    <row r="198" spans="1:150 16226:16383" s="3" customFormat="1" ht="20.25" hidden="1" x14ac:dyDescent="0.25">
      <c r="A198" s="154" t="s">
        <v>131</v>
      </c>
      <c r="B198" s="155"/>
      <c r="C198" s="155"/>
      <c r="D198" s="155"/>
      <c r="E198" s="155"/>
      <c r="F198" s="155"/>
      <c r="G198" s="155"/>
      <c r="H198" s="156"/>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WZB198" s="1"/>
      <c r="WZC198" s="1"/>
      <c r="WZD198" s="1"/>
      <c r="WZE198" s="1"/>
      <c r="WZF198" s="1"/>
      <c r="WZG198" s="1"/>
      <c r="WZH198" s="1"/>
      <c r="WZI198" s="1"/>
      <c r="WZJ198" s="1"/>
      <c r="WZK198" s="1"/>
      <c r="WZL198" s="1"/>
      <c r="WZM198" s="1"/>
      <c r="WZN198" s="1"/>
      <c r="WZO198" s="1"/>
      <c r="WZP198" s="1"/>
      <c r="WZQ198" s="1"/>
      <c r="WZR198" s="1"/>
      <c r="WZS198" s="1"/>
      <c r="WZT198" s="1"/>
      <c r="WZU198" s="1"/>
      <c r="WZV198" s="1"/>
      <c r="WZW198" s="1"/>
      <c r="WZX198" s="1"/>
      <c r="WZY198" s="1"/>
      <c r="WZZ198" s="1"/>
      <c r="XAA198" s="1"/>
      <c r="XAB198" s="1"/>
      <c r="XAC198" s="1"/>
      <c r="XAD198" s="1"/>
      <c r="XAE198" s="1"/>
      <c r="XAF198" s="1"/>
      <c r="XAG198" s="1"/>
      <c r="XAH198" s="1"/>
      <c r="XAI198" s="1"/>
      <c r="XAJ198" s="1"/>
      <c r="XAK198" s="1"/>
      <c r="XAL198" s="1"/>
      <c r="XAM198" s="1"/>
      <c r="XAN198" s="1"/>
      <c r="XAO198" s="1"/>
      <c r="XAP198" s="1"/>
      <c r="XAQ198" s="1"/>
      <c r="XAR198" s="1"/>
      <c r="XAS198" s="1"/>
      <c r="XAT198" s="1"/>
      <c r="XAU198" s="1"/>
      <c r="XAV198" s="1"/>
      <c r="XAW198" s="1"/>
      <c r="XAX198" s="1"/>
      <c r="XAY198" s="1"/>
      <c r="XAZ198" s="1"/>
      <c r="XBA198" s="1"/>
      <c r="XBB198" s="1"/>
      <c r="XBC198" s="1"/>
      <c r="XBD198" s="1"/>
      <c r="XBE198" s="1"/>
      <c r="XBF198" s="1"/>
      <c r="XBG198" s="1"/>
      <c r="XBH198" s="1"/>
      <c r="XBI198" s="1"/>
      <c r="XBJ198" s="1"/>
      <c r="XBK198" s="1"/>
      <c r="XBL198" s="1"/>
      <c r="XBM198" s="1"/>
      <c r="XBN198" s="1"/>
      <c r="XBO198" s="1"/>
      <c r="XBP198" s="1"/>
      <c r="XBQ198" s="1"/>
      <c r="XBR198" s="1"/>
      <c r="XBS198" s="1"/>
      <c r="XBT198" s="1"/>
      <c r="XBU198" s="1"/>
      <c r="XBV198" s="1"/>
      <c r="XBW198" s="1"/>
      <c r="XBX198" s="1"/>
      <c r="XBY198" s="1"/>
      <c r="XBZ198" s="1"/>
      <c r="XCA198" s="1"/>
      <c r="XCB198" s="1"/>
      <c r="XCC198" s="1"/>
      <c r="XCD198" s="1"/>
      <c r="XCE198" s="1"/>
      <c r="XCF198" s="1"/>
      <c r="XCG198" s="1"/>
      <c r="XCH198" s="1"/>
      <c r="XCI198" s="1"/>
      <c r="XCJ198" s="1"/>
      <c r="XCK198" s="1"/>
      <c r="XCL198" s="1"/>
      <c r="XCM198" s="1"/>
      <c r="XCN198" s="1"/>
      <c r="XCO198" s="1"/>
      <c r="XCP198" s="1"/>
      <c r="XCQ198" s="1"/>
      <c r="XCR198" s="1"/>
      <c r="XCS198" s="1"/>
      <c r="XCT198" s="1"/>
      <c r="XCU198" s="1"/>
      <c r="XCV198" s="1"/>
      <c r="XCW198" s="1"/>
      <c r="XCX198" s="1"/>
      <c r="XCY198" s="1"/>
      <c r="XCZ198" s="1"/>
      <c r="XDA198" s="1"/>
      <c r="XDB198" s="1"/>
      <c r="XDC198" s="1"/>
      <c r="XDD198" s="1"/>
      <c r="XDE198" s="1"/>
      <c r="XDF198" s="1"/>
      <c r="XDG198" s="1"/>
      <c r="XDH198" s="1"/>
      <c r="XDI198" s="1"/>
      <c r="XDJ198" s="1"/>
      <c r="XDK198" s="1"/>
      <c r="XDL198" s="1"/>
      <c r="XDM198" s="1"/>
      <c r="XDN198" s="1"/>
      <c r="XDO198" s="1"/>
      <c r="XDP198" s="1"/>
      <c r="XDQ198" s="1"/>
      <c r="XDR198" s="1"/>
      <c r="XDS198" s="1"/>
      <c r="XDT198" s="1"/>
      <c r="XDU198" s="1"/>
      <c r="XDV198" s="1"/>
      <c r="XDW198" s="1"/>
      <c r="XDX198" s="1"/>
      <c r="XDY198" s="1"/>
      <c r="XDZ198" s="1"/>
      <c r="XEA198" s="1"/>
      <c r="XEB198" s="1"/>
      <c r="XEC198" s="1"/>
      <c r="XED198" s="1"/>
      <c r="XEE198" s="1"/>
      <c r="XEF198" s="1"/>
      <c r="XEG198" s="1"/>
      <c r="XEH198" s="1"/>
      <c r="XEI198" s="1"/>
      <c r="XEJ198" s="1"/>
      <c r="XEK198" s="1"/>
      <c r="XEL198" s="1"/>
      <c r="XEM198" s="1"/>
      <c r="XEN198" s="1"/>
      <c r="XEO198" s="1"/>
      <c r="XEP198" s="1"/>
      <c r="XEQ198" s="1"/>
      <c r="XER198" s="1"/>
      <c r="XES198" s="1"/>
      <c r="XET198" s="1"/>
      <c r="XEU198" s="1"/>
      <c r="XEV198" s="1"/>
      <c r="XEW198" s="1"/>
      <c r="XEX198" s="1"/>
      <c r="XEY198" s="1"/>
      <c r="XEZ198" s="1"/>
      <c r="XFA198" s="1"/>
      <c r="XFB198" s="1"/>
      <c r="XFC198" s="1"/>
    </row>
    <row r="199" spans="1:150 16226:16383" s="3" customFormat="1" ht="20.25" hidden="1" x14ac:dyDescent="0.25">
      <c r="A199" s="116">
        <f>LEFT(A198,SUM(LEN(A198)-LEN(SUBSTITUTE(A198,{"0","1","2","3","4","5","6","7","8","9"},""))))*100+1</f>
        <v>101</v>
      </c>
      <c r="B199" s="116"/>
      <c r="C199" s="54"/>
      <c r="D199" s="54"/>
      <c r="E199" s="33"/>
      <c r="F199" s="6"/>
      <c r="G199" s="6"/>
      <c r="H199" s="6">
        <f>E199+F199+(IF(G199&lt;101,G199,IF(G199&lt;201,G199/2,IF(G199&lt;=301,G199/3,G199/4))))</f>
        <v>0</v>
      </c>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WZB199" s="1"/>
      <c r="WZC199" s="1"/>
      <c r="WZD199" s="1"/>
      <c r="WZE199" s="1"/>
      <c r="WZF199" s="1"/>
      <c r="WZG199" s="1"/>
      <c r="WZH199" s="1"/>
      <c r="WZI199" s="1"/>
      <c r="WZJ199" s="1"/>
      <c r="WZK199" s="1"/>
      <c r="WZL199" s="1"/>
      <c r="WZM199" s="1"/>
      <c r="WZN199" s="1"/>
      <c r="WZO199" s="1"/>
      <c r="WZP199" s="1"/>
      <c r="WZQ199" s="1"/>
      <c r="WZR199" s="1"/>
      <c r="WZS199" s="1"/>
      <c r="WZT199" s="1"/>
      <c r="WZU199" s="1"/>
      <c r="WZV199" s="1"/>
      <c r="WZW199" s="1"/>
      <c r="WZX199" s="1"/>
      <c r="WZY199" s="1"/>
      <c r="WZZ199" s="1"/>
      <c r="XAA199" s="1"/>
      <c r="XAB199" s="1"/>
      <c r="XAC199" s="1"/>
      <c r="XAD199" s="1"/>
      <c r="XAE199" s="1"/>
      <c r="XAF199" s="1"/>
      <c r="XAG199" s="1"/>
      <c r="XAH199" s="1"/>
      <c r="XAI199" s="1"/>
      <c r="XAJ199" s="1"/>
      <c r="XAK199" s="1"/>
      <c r="XAL199" s="1"/>
      <c r="XAM199" s="1"/>
      <c r="XAN199" s="1"/>
      <c r="XAO199" s="1"/>
      <c r="XAP199" s="1"/>
      <c r="XAQ199" s="1"/>
      <c r="XAR199" s="1"/>
      <c r="XAS199" s="1"/>
      <c r="XAT199" s="1"/>
      <c r="XAU199" s="1"/>
      <c r="XAV199" s="1"/>
      <c r="XAW199" s="1"/>
      <c r="XAX199" s="1"/>
      <c r="XAY199" s="1"/>
      <c r="XAZ199" s="1"/>
      <c r="XBA199" s="1"/>
      <c r="XBB199" s="1"/>
      <c r="XBC199" s="1"/>
      <c r="XBD199" s="1"/>
      <c r="XBE199" s="1"/>
      <c r="XBF199" s="1"/>
      <c r="XBG199" s="1"/>
      <c r="XBH199" s="1"/>
      <c r="XBI199" s="1"/>
      <c r="XBJ199" s="1"/>
      <c r="XBK199" s="1"/>
      <c r="XBL199" s="1"/>
      <c r="XBM199" s="1"/>
      <c r="XBN199" s="1"/>
      <c r="XBO199" s="1"/>
      <c r="XBP199" s="1"/>
      <c r="XBQ199" s="1"/>
      <c r="XBR199" s="1"/>
      <c r="XBS199" s="1"/>
      <c r="XBT199" s="1"/>
      <c r="XBU199" s="1"/>
      <c r="XBV199" s="1"/>
      <c r="XBW199" s="1"/>
      <c r="XBX199" s="1"/>
      <c r="XBY199" s="1"/>
      <c r="XBZ199" s="1"/>
      <c r="XCA199" s="1"/>
      <c r="XCB199" s="1"/>
      <c r="XCC199" s="1"/>
      <c r="XCD199" s="1"/>
      <c r="XCE199" s="1"/>
      <c r="XCF199" s="1"/>
      <c r="XCG199" s="1"/>
      <c r="XCH199" s="1"/>
      <c r="XCI199" s="1"/>
      <c r="XCJ199" s="1"/>
      <c r="XCK199" s="1"/>
      <c r="XCL199" s="1"/>
      <c r="XCM199" s="1"/>
      <c r="XCN199" s="1"/>
      <c r="XCO199" s="1"/>
      <c r="XCP199" s="1"/>
      <c r="XCQ199" s="1"/>
      <c r="XCR199" s="1"/>
      <c r="XCS199" s="1"/>
      <c r="XCT199" s="1"/>
      <c r="XCU199" s="1"/>
      <c r="XCV199" s="1"/>
      <c r="XCW199" s="1"/>
      <c r="XCX199" s="1"/>
      <c r="XCY199" s="1"/>
      <c r="XCZ199" s="1"/>
      <c r="XDA199" s="1"/>
      <c r="XDB199" s="1"/>
      <c r="XDC199" s="1"/>
      <c r="XDD199" s="1"/>
      <c r="XDE199" s="1"/>
      <c r="XDF199" s="1"/>
      <c r="XDG199" s="1"/>
      <c r="XDH199" s="1"/>
      <c r="XDI199" s="1"/>
      <c r="XDJ199" s="1"/>
      <c r="XDK199" s="1"/>
      <c r="XDL199" s="1"/>
      <c r="XDM199" s="1"/>
      <c r="XDN199" s="1"/>
      <c r="XDO199" s="1"/>
      <c r="XDP199" s="1"/>
      <c r="XDQ199" s="1"/>
      <c r="XDR199" s="1"/>
      <c r="XDS199" s="1"/>
      <c r="XDT199" s="1"/>
      <c r="XDU199" s="1"/>
      <c r="XDV199" s="1"/>
      <c r="XDW199" s="1"/>
      <c r="XDX199" s="1"/>
      <c r="XDY199" s="1"/>
      <c r="XDZ199" s="1"/>
      <c r="XEA199" s="1"/>
      <c r="XEB199" s="1"/>
      <c r="XEC199" s="1"/>
      <c r="XED199" s="1"/>
      <c r="XEE199" s="1"/>
      <c r="XEF199" s="1"/>
      <c r="XEG199" s="1"/>
      <c r="XEH199" s="1"/>
      <c r="XEI199" s="1"/>
      <c r="XEJ199" s="1"/>
      <c r="XEK199" s="1"/>
      <c r="XEL199" s="1"/>
      <c r="XEM199" s="1"/>
      <c r="XEN199" s="1"/>
      <c r="XEO199" s="1"/>
      <c r="XEP199" s="1"/>
      <c r="XEQ199" s="1"/>
      <c r="XER199" s="1"/>
      <c r="XES199" s="1"/>
      <c r="XET199" s="1"/>
      <c r="XEU199" s="1"/>
      <c r="XEV199" s="1"/>
      <c r="XEW199" s="1"/>
      <c r="XEX199" s="1"/>
      <c r="XEY199" s="1"/>
      <c r="XEZ199" s="1"/>
      <c r="XFA199" s="1"/>
      <c r="XFB199" s="1"/>
      <c r="XFC199" s="1"/>
    </row>
    <row r="200" spans="1:150 16226:16383" s="3" customFormat="1" ht="20.25" hidden="1" x14ac:dyDescent="0.25">
      <c r="A200" s="157">
        <f>A199+1</f>
        <v>102</v>
      </c>
      <c r="B200" s="158"/>
      <c r="C200" s="54"/>
      <c r="D200" s="54"/>
      <c r="E200" s="33"/>
      <c r="F200" s="6"/>
      <c r="G200" s="6"/>
      <c r="H200" s="6">
        <f t="shared" ref="H200:H206" si="14">E200+F200+(IF(G200&lt;101,G200,IF(G200&lt;201,G200/2,IF(G200&lt;=301,G200/3,G200/4))))</f>
        <v>0</v>
      </c>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WZB200" s="1"/>
      <c r="WZC200" s="1"/>
      <c r="WZD200" s="1"/>
      <c r="WZE200" s="1"/>
      <c r="WZF200" s="1"/>
      <c r="WZG200" s="1"/>
      <c r="WZH200" s="1"/>
      <c r="WZI200" s="1"/>
      <c r="WZJ200" s="1"/>
      <c r="WZK200" s="1"/>
      <c r="WZL200" s="1"/>
      <c r="WZM200" s="1"/>
      <c r="WZN200" s="1"/>
      <c r="WZO200" s="1"/>
      <c r="WZP200" s="1"/>
      <c r="WZQ200" s="1"/>
      <c r="WZR200" s="1"/>
      <c r="WZS200" s="1"/>
      <c r="WZT200" s="1"/>
      <c r="WZU200" s="1"/>
      <c r="WZV200" s="1"/>
      <c r="WZW200" s="1"/>
      <c r="WZX200" s="1"/>
      <c r="WZY200" s="1"/>
      <c r="WZZ200" s="1"/>
      <c r="XAA200" s="1"/>
      <c r="XAB200" s="1"/>
      <c r="XAC200" s="1"/>
      <c r="XAD200" s="1"/>
      <c r="XAE200" s="1"/>
      <c r="XAF200" s="1"/>
      <c r="XAG200" s="1"/>
      <c r="XAH200" s="1"/>
      <c r="XAI200" s="1"/>
      <c r="XAJ200" s="1"/>
      <c r="XAK200" s="1"/>
      <c r="XAL200" s="1"/>
      <c r="XAM200" s="1"/>
      <c r="XAN200" s="1"/>
      <c r="XAO200" s="1"/>
      <c r="XAP200" s="1"/>
      <c r="XAQ200" s="1"/>
      <c r="XAR200" s="1"/>
      <c r="XAS200" s="1"/>
      <c r="XAT200" s="1"/>
      <c r="XAU200" s="1"/>
      <c r="XAV200" s="1"/>
      <c r="XAW200" s="1"/>
      <c r="XAX200" s="1"/>
      <c r="XAY200" s="1"/>
      <c r="XAZ200" s="1"/>
      <c r="XBA200" s="1"/>
      <c r="XBB200" s="1"/>
      <c r="XBC200" s="1"/>
      <c r="XBD200" s="1"/>
      <c r="XBE200" s="1"/>
      <c r="XBF200" s="1"/>
      <c r="XBG200" s="1"/>
      <c r="XBH200" s="1"/>
      <c r="XBI200" s="1"/>
      <c r="XBJ200" s="1"/>
      <c r="XBK200" s="1"/>
      <c r="XBL200" s="1"/>
      <c r="XBM200" s="1"/>
      <c r="XBN200" s="1"/>
      <c r="XBO200" s="1"/>
      <c r="XBP200" s="1"/>
      <c r="XBQ200" s="1"/>
      <c r="XBR200" s="1"/>
      <c r="XBS200" s="1"/>
      <c r="XBT200" s="1"/>
      <c r="XBU200" s="1"/>
      <c r="XBV200" s="1"/>
      <c r="XBW200" s="1"/>
      <c r="XBX200" s="1"/>
      <c r="XBY200" s="1"/>
      <c r="XBZ200" s="1"/>
      <c r="XCA200" s="1"/>
      <c r="XCB200" s="1"/>
      <c r="XCC200" s="1"/>
      <c r="XCD200" s="1"/>
      <c r="XCE200" s="1"/>
      <c r="XCF200" s="1"/>
      <c r="XCG200" s="1"/>
      <c r="XCH200" s="1"/>
      <c r="XCI200" s="1"/>
      <c r="XCJ200" s="1"/>
      <c r="XCK200" s="1"/>
      <c r="XCL200" s="1"/>
      <c r="XCM200" s="1"/>
      <c r="XCN200" s="1"/>
      <c r="XCO200" s="1"/>
      <c r="XCP200" s="1"/>
      <c r="XCQ200" s="1"/>
      <c r="XCR200" s="1"/>
      <c r="XCS200" s="1"/>
      <c r="XCT200" s="1"/>
      <c r="XCU200" s="1"/>
      <c r="XCV200" s="1"/>
      <c r="XCW200" s="1"/>
      <c r="XCX200" s="1"/>
      <c r="XCY200" s="1"/>
      <c r="XCZ200" s="1"/>
      <c r="XDA200" s="1"/>
      <c r="XDB200" s="1"/>
      <c r="XDC200" s="1"/>
      <c r="XDD200" s="1"/>
      <c r="XDE200" s="1"/>
      <c r="XDF200" s="1"/>
      <c r="XDG200" s="1"/>
      <c r="XDH200" s="1"/>
      <c r="XDI200" s="1"/>
      <c r="XDJ200" s="1"/>
      <c r="XDK200" s="1"/>
      <c r="XDL200" s="1"/>
      <c r="XDM200" s="1"/>
      <c r="XDN200" s="1"/>
      <c r="XDO200" s="1"/>
      <c r="XDP200" s="1"/>
      <c r="XDQ200" s="1"/>
      <c r="XDR200" s="1"/>
      <c r="XDS200" s="1"/>
      <c r="XDT200" s="1"/>
      <c r="XDU200" s="1"/>
      <c r="XDV200" s="1"/>
      <c r="XDW200" s="1"/>
      <c r="XDX200" s="1"/>
      <c r="XDY200" s="1"/>
      <c r="XDZ200" s="1"/>
      <c r="XEA200" s="1"/>
      <c r="XEB200" s="1"/>
      <c r="XEC200" s="1"/>
      <c r="XED200" s="1"/>
      <c r="XEE200" s="1"/>
      <c r="XEF200" s="1"/>
      <c r="XEG200" s="1"/>
      <c r="XEH200" s="1"/>
      <c r="XEI200" s="1"/>
      <c r="XEJ200" s="1"/>
      <c r="XEK200" s="1"/>
      <c r="XEL200" s="1"/>
      <c r="XEM200" s="1"/>
      <c r="XEN200" s="1"/>
      <c r="XEO200" s="1"/>
      <c r="XEP200" s="1"/>
      <c r="XEQ200" s="1"/>
      <c r="XER200" s="1"/>
      <c r="XES200" s="1"/>
      <c r="XET200" s="1"/>
      <c r="XEU200" s="1"/>
      <c r="XEV200" s="1"/>
      <c r="XEW200" s="1"/>
      <c r="XEX200" s="1"/>
      <c r="XEY200" s="1"/>
      <c r="XEZ200" s="1"/>
      <c r="XFA200" s="1"/>
      <c r="XFB200" s="1"/>
      <c r="XFC200" s="1"/>
    </row>
    <row r="201" spans="1:150 16226:16383" s="3" customFormat="1" ht="20.25" hidden="1" x14ac:dyDescent="0.25">
      <c r="A201" s="157">
        <f t="shared" ref="A201:A206" si="15">A200+1</f>
        <v>103</v>
      </c>
      <c r="B201" s="158"/>
      <c r="C201" s="54"/>
      <c r="D201" s="54"/>
      <c r="E201" s="33"/>
      <c r="F201" s="6"/>
      <c r="G201" s="6"/>
      <c r="H201" s="6">
        <f t="shared" si="14"/>
        <v>0</v>
      </c>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WZB201" s="1"/>
      <c r="WZC201" s="1"/>
      <c r="WZD201" s="1"/>
      <c r="WZE201" s="1"/>
      <c r="WZF201" s="1"/>
      <c r="WZG201" s="1"/>
      <c r="WZH201" s="1"/>
      <c r="WZI201" s="1"/>
      <c r="WZJ201" s="1"/>
      <c r="WZK201" s="1"/>
      <c r="WZL201" s="1"/>
      <c r="WZM201" s="1"/>
      <c r="WZN201" s="1"/>
      <c r="WZO201" s="1"/>
      <c r="WZP201" s="1"/>
      <c r="WZQ201" s="1"/>
      <c r="WZR201" s="1"/>
      <c r="WZS201" s="1"/>
      <c r="WZT201" s="1"/>
      <c r="WZU201" s="1"/>
      <c r="WZV201" s="1"/>
      <c r="WZW201" s="1"/>
      <c r="WZX201" s="1"/>
      <c r="WZY201" s="1"/>
      <c r="WZZ201" s="1"/>
      <c r="XAA201" s="1"/>
      <c r="XAB201" s="1"/>
      <c r="XAC201" s="1"/>
      <c r="XAD201" s="1"/>
      <c r="XAE201" s="1"/>
      <c r="XAF201" s="1"/>
      <c r="XAG201" s="1"/>
      <c r="XAH201" s="1"/>
      <c r="XAI201" s="1"/>
      <c r="XAJ201" s="1"/>
      <c r="XAK201" s="1"/>
      <c r="XAL201" s="1"/>
      <c r="XAM201" s="1"/>
      <c r="XAN201" s="1"/>
      <c r="XAO201" s="1"/>
      <c r="XAP201" s="1"/>
      <c r="XAQ201" s="1"/>
      <c r="XAR201" s="1"/>
      <c r="XAS201" s="1"/>
      <c r="XAT201" s="1"/>
      <c r="XAU201" s="1"/>
      <c r="XAV201" s="1"/>
      <c r="XAW201" s="1"/>
      <c r="XAX201" s="1"/>
      <c r="XAY201" s="1"/>
      <c r="XAZ201" s="1"/>
      <c r="XBA201" s="1"/>
      <c r="XBB201" s="1"/>
      <c r="XBC201" s="1"/>
      <c r="XBD201" s="1"/>
      <c r="XBE201" s="1"/>
      <c r="XBF201" s="1"/>
      <c r="XBG201" s="1"/>
      <c r="XBH201" s="1"/>
      <c r="XBI201" s="1"/>
      <c r="XBJ201" s="1"/>
      <c r="XBK201" s="1"/>
      <c r="XBL201" s="1"/>
      <c r="XBM201" s="1"/>
      <c r="XBN201" s="1"/>
      <c r="XBO201" s="1"/>
      <c r="XBP201" s="1"/>
      <c r="XBQ201" s="1"/>
      <c r="XBR201" s="1"/>
      <c r="XBS201" s="1"/>
      <c r="XBT201" s="1"/>
      <c r="XBU201" s="1"/>
      <c r="XBV201" s="1"/>
      <c r="XBW201" s="1"/>
      <c r="XBX201" s="1"/>
      <c r="XBY201" s="1"/>
      <c r="XBZ201" s="1"/>
      <c r="XCA201" s="1"/>
      <c r="XCB201" s="1"/>
      <c r="XCC201" s="1"/>
      <c r="XCD201" s="1"/>
      <c r="XCE201" s="1"/>
      <c r="XCF201" s="1"/>
      <c r="XCG201" s="1"/>
      <c r="XCH201" s="1"/>
      <c r="XCI201" s="1"/>
      <c r="XCJ201" s="1"/>
      <c r="XCK201" s="1"/>
      <c r="XCL201" s="1"/>
      <c r="XCM201" s="1"/>
      <c r="XCN201" s="1"/>
      <c r="XCO201" s="1"/>
      <c r="XCP201" s="1"/>
      <c r="XCQ201" s="1"/>
      <c r="XCR201" s="1"/>
      <c r="XCS201" s="1"/>
      <c r="XCT201" s="1"/>
      <c r="XCU201" s="1"/>
      <c r="XCV201" s="1"/>
      <c r="XCW201" s="1"/>
      <c r="XCX201" s="1"/>
      <c r="XCY201" s="1"/>
      <c r="XCZ201" s="1"/>
      <c r="XDA201" s="1"/>
      <c r="XDB201" s="1"/>
      <c r="XDC201" s="1"/>
      <c r="XDD201" s="1"/>
      <c r="XDE201" s="1"/>
      <c r="XDF201" s="1"/>
      <c r="XDG201" s="1"/>
      <c r="XDH201" s="1"/>
      <c r="XDI201" s="1"/>
      <c r="XDJ201" s="1"/>
      <c r="XDK201" s="1"/>
      <c r="XDL201" s="1"/>
      <c r="XDM201" s="1"/>
      <c r="XDN201" s="1"/>
      <c r="XDO201" s="1"/>
      <c r="XDP201" s="1"/>
      <c r="XDQ201" s="1"/>
      <c r="XDR201" s="1"/>
      <c r="XDS201" s="1"/>
      <c r="XDT201" s="1"/>
      <c r="XDU201" s="1"/>
      <c r="XDV201" s="1"/>
      <c r="XDW201" s="1"/>
      <c r="XDX201" s="1"/>
      <c r="XDY201" s="1"/>
      <c r="XDZ201" s="1"/>
      <c r="XEA201" s="1"/>
      <c r="XEB201" s="1"/>
      <c r="XEC201" s="1"/>
      <c r="XED201" s="1"/>
      <c r="XEE201" s="1"/>
      <c r="XEF201" s="1"/>
      <c r="XEG201" s="1"/>
      <c r="XEH201" s="1"/>
      <c r="XEI201" s="1"/>
      <c r="XEJ201" s="1"/>
      <c r="XEK201" s="1"/>
      <c r="XEL201" s="1"/>
      <c r="XEM201" s="1"/>
      <c r="XEN201" s="1"/>
      <c r="XEO201" s="1"/>
      <c r="XEP201" s="1"/>
      <c r="XEQ201" s="1"/>
      <c r="XER201" s="1"/>
      <c r="XES201" s="1"/>
      <c r="XET201" s="1"/>
      <c r="XEU201" s="1"/>
      <c r="XEV201" s="1"/>
      <c r="XEW201" s="1"/>
      <c r="XEX201" s="1"/>
      <c r="XEY201" s="1"/>
      <c r="XEZ201" s="1"/>
      <c r="XFA201" s="1"/>
      <c r="XFB201" s="1"/>
      <c r="XFC201" s="1"/>
    </row>
    <row r="202" spans="1:150 16226:16383" s="3" customFormat="1" ht="20.25" hidden="1" customHeight="1" x14ac:dyDescent="0.25">
      <c r="A202" s="157">
        <f t="shared" si="15"/>
        <v>104</v>
      </c>
      <c r="B202" s="158"/>
      <c r="C202" s="54"/>
      <c r="D202" s="54"/>
      <c r="E202" s="33"/>
      <c r="F202" s="6"/>
      <c r="G202" s="6"/>
      <c r="H202" s="6">
        <f t="shared" si="14"/>
        <v>0</v>
      </c>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WZB202" s="1"/>
      <c r="WZC202" s="1"/>
      <c r="WZD202" s="1"/>
      <c r="WZE202" s="1"/>
      <c r="WZF202" s="1"/>
      <c r="WZG202" s="1"/>
      <c r="WZH202" s="1"/>
      <c r="WZI202" s="1"/>
      <c r="WZJ202" s="1"/>
      <c r="WZK202" s="1"/>
      <c r="WZL202" s="1"/>
      <c r="WZM202" s="1"/>
      <c r="WZN202" s="1"/>
      <c r="WZO202" s="1"/>
      <c r="WZP202" s="1"/>
      <c r="WZQ202" s="1"/>
      <c r="WZR202" s="1"/>
      <c r="WZS202" s="1"/>
      <c r="WZT202" s="1"/>
      <c r="WZU202" s="1"/>
      <c r="WZV202" s="1"/>
      <c r="WZW202" s="1"/>
      <c r="WZX202" s="1"/>
      <c r="WZY202" s="1"/>
      <c r="WZZ202" s="1"/>
      <c r="XAA202" s="1"/>
      <c r="XAB202" s="1"/>
      <c r="XAC202" s="1"/>
      <c r="XAD202" s="1"/>
      <c r="XAE202" s="1"/>
      <c r="XAF202" s="1"/>
      <c r="XAG202" s="1"/>
      <c r="XAH202" s="1"/>
      <c r="XAI202" s="1"/>
      <c r="XAJ202" s="1"/>
      <c r="XAK202" s="1"/>
      <c r="XAL202" s="1"/>
      <c r="XAM202" s="1"/>
      <c r="XAN202" s="1"/>
      <c r="XAO202" s="1"/>
      <c r="XAP202" s="1"/>
      <c r="XAQ202" s="1"/>
      <c r="XAR202" s="1"/>
      <c r="XAS202" s="1"/>
      <c r="XAT202" s="1"/>
      <c r="XAU202" s="1"/>
      <c r="XAV202" s="1"/>
      <c r="XAW202" s="1"/>
      <c r="XAX202" s="1"/>
      <c r="XAY202" s="1"/>
      <c r="XAZ202" s="1"/>
      <c r="XBA202" s="1"/>
      <c r="XBB202" s="1"/>
      <c r="XBC202" s="1"/>
      <c r="XBD202" s="1"/>
      <c r="XBE202" s="1"/>
      <c r="XBF202" s="1"/>
      <c r="XBG202" s="1"/>
      <c r="XBH202" s="1"/>
      <c r="XBI202" s="1"/>
      <c r="XBJ202" s="1"/>
      <c r="XBK202" s="1"/>
      <c r="XBL202" s="1"/>
      <c r="XBM202" s="1"/>
      <c r="XBN202" s="1"/>
      <c r="XBO202" s="1"/>
      <c r="XBP202" s="1"/>
      <c r="XBQ202" s="1"/>
      <c r="XBR202" s="1"/>
      <c r="XBS202" s="1"/>
      <c r="XBT202" s="1"/>
      <c r="XBU202" s="1"/>
      <c r="XBV202" s="1"/>
      <c r="XBW202" s="1"/>
      <c r="XBX202" s="1"/>
      <c r="XBY202" s="1"/>
      <c r="XBZ202" s="1"/>
      <c r="XCA202" s="1"/>
      <c r="XCB202" s="1"/>
      <c r="XCC202" s="1"/>
      <c r="XCD202" s="1"/>
      <c r="XCE202" s="1"/>
      <c r="XCF202" s="1"/>
      <c r="XCG202" s="1"/>
      <c r="XCH202" s="1"/>
      <c r="XCI202" s="1"/>
      <c r="XCJ202" s="1"/>
      <c r="XCK202" s="1"/>
      <c r="XCL202" s="1"/>
      <c r="XCM202" s="1"/>
      <c r="XCN202" s="1"/>
      <c r="XCO202" s="1"/>
      <c r="XCP202" s="1"/>
      <c r="XCQ202" s="1"/>
      <c r="XCR202" s="1"/>
      <c r="XCS202" s="1"/>
      <c r="XCT202" s="1"/>
      <c r="XCU202" s="1"/>
      <c r="XCV202" s="1"/>
      <c r="XCW202" s="1"/>
      <c r="XCX202" s="1"/>
      <c r="XCY202" s="1"/>
      <c r="XCZ202" s="1"/>
      <c r="XDA202" s="1"/>
      <c r="XDB202" s="1"/>
      <c r="XDC202" s="1"/>
      <c r="XDD202" s="1"/>
      <c r="XDE202" s="1"/>
      <c r="XDF202" s="1"/>
      <c r="XDG202" s="1"/>
      <c r="XDH202" s="1"/>
      <c r="XDI202" s="1"/>
      <c r="XDJ202" s="1"/>
      <c r="XDK202" s="1"/>
      <c r="XDL202" s="1"/>
      <c r="XDM202" s="1"/>
      <c r="XDN202" s="1"/>
      <c r="XDO202" s="1"/>
      <c r="XDP202" s="1"/>
      <c r="XDQ202" s="1"/>
      <c r="XDR202" s="1"/>
      <c r="XDS202" s="1"/>
      <c r="XDT202" s="1"/>
      <c r="XDU202" s="1"/>
      <c r="XDV202" s="1"/>
      <c r="XDW202" s="1"/>
      <c r="XDX202" s="1"/>
      <c r="XDY202" s="1"/>
      <c r="XDZ202" s="1"/>
      <c r="XEA202" s="1"/>
      <c r="XEB202" s="1"/>
      <c r="XEC202" s="1"/>
      <c r="XED202" s="1"/>
      <c r="XEE202" s="1"/>
      <c r="XEF202" s="1"/>
      <c r="XEG202" s="1"/>
      <c r="XEH202" s="1"/>
      <c r="XEI202" s="1"/>
      <c r="XEJ202" s="1"/>
      <c r="XEK202" s="1"/>
      <c r="XEL202" s="1"/>
      <c r="XEM202" s="1"/>
      <c r="XEN202" s="1"/>
      <c r="XEO202" s="1"/>
      <c r="XEP202" s="1"/>
      <c r="XEQ202" s="1"/>
      <c r="XER202" s="1"/>
      <c r="XES202" s="1"/>
      <c r="XET202" s="1"/>
      <c r="XEU202" s="1"/>
      <c r="XEV202" s="1"/>
      <c r="XEW202" s="1"/>
      <c r="XEX202" s="1"/>
      <c r="XEY202" s="1"/>
      <c r="XEZ202" s="1"/>
      <c r="XFA202" s="1"/>
      <c r="XFB202" s="1"/>
      <c r="XFC202" s="1"/>
    </row>
    <row r="203" spans="1:150 16226:16383" s="3" customFormat="1" ht="20.25" hidden="1" customHeight="1" x14ac:dyDescent="0.25">
      <c r="A203" s="157">
        <f t="shared" si="15"/>
        <v>105</v>
      </c>
      <c r="B203" s="158"/>
      <c r="C203" s="54"/>
      <c r="D203" s="54"/>
      <c r="E203" s="33"/>
      <c r="F203" s="6"/>
      <c r="G203" s="6"/>
      <c r="H203" s="6">
        <f t="shared" si="14"/>
        <v>0</v>
      </c>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WZB203" s="1"/>
      <c r="WZC203" s="1"/>
      <c r="WZD203" s="1"/>
      <c r="WZE203" s="1"/>
      <c r="WZF203" s="1"/>
      <c r="WZG203" s="1"/>
      <c r="WZH203" s="1"/>
      <c r="WZI203" s="1"/>
      <c r="WZJ203" s="1"/>
      <c r="WZK203" s="1"/>
      <c r="WZL203" s="1"/>
      <c r="WZM203" s="1"/>
      <c r="WZN203" s="1"/>
      <c r="WZO203" s="1"/>
      <c r="WZP203" s="1"/>
      <c r="WZQ203" s="1"/>
      <c r="WZR203" s="1"/>
      <c r="WZS203" s="1"/>
      <c r="WZT203" s="1"/>
      <c r="WZU203" s="1"/>
      <c r="WZV203" s="1"/>
      <c r="WZW203" s="1"/>
      <c r="WZX203" s="1"/>
      <c r="WZY203" s="1"/>
      <c r="WZZ203" s="1"/>
      <c r="XAA203" s="1"/>
      <c r="XAB203" s="1"/>
      <c r="XAC203" s="1"/>
      <c r="XAD203" s="1"/>
      <c r="XAE203" s="1"/>
      <c r="XAF203" s="1"/>
      <c r="XAG203" s="1"/>
      <c r="XAH203" s="1"/>
      <c r="XAI203" s="1"/>
      <c r="XAJ203" s="1"/>
      <c r="XAK203" s="1"/>
      <c r="XAL203" s="1"/>
      <c r="XAM203" s="1"/>
      <c r="XAN203" s="1"/>
      <c r="XAO203" s="1"/>
      <c r="XAP203" s="1"/>
      <c r="XAQ203" s="1"/>
      <c r="XAR203" s="1"/>
      <c r="XAS203" s="1"/>
      <c r="XAT203" s="1"/>
      <c r="XAU203" s="1"/>
      <c r="XAV203" s="1"/>
      <c r="XAW203" s="1"/>
      <c r="XAX203" s="1"/>
      <c r="XAY203" s="1"/>
      <c r="XAZ203" s="1"/>
      <c r="XBA203" s="1"/>
      <c r="XBB203" s="1"/>
      <c r="XBC203" s="1"/>
      <c r="XBD203" s="1"/>
      <c r="XBE203" s="1"/>
      <c r="XBF203" s="1"/>
      <c r="XBG203" s="1"/>
      <c r="XBH203" s="1"/>
      <c r="XBI203" s="1"/>
      <c r="XBJ203" s="1"/>
      <c r="XBK203" s="1"/>
      <c r="XBL203" s="1"/>
      <c r="XBM203" s="1"/>
      <c r="XBN203" s="1"/>
      <c r="XBO203" s="1"/>
      <c r="XBP203" s="1"/>
      <c r="XBQ203" s="1"/>
      <c r="XBR203" s="1"/>
      <c r="XBS203" s="1"/>
      <c r="XBT203" s="1"/>
      <c r="XBU203" s="1"/>
      <c r="XBV203" s="1"/>
      <c r="XBW203" s="1"/>
      <c r="XBX203" s="1"/>
      <c r="XBY203" s="1"/>
      <c r="XBZ203" s="1"/>
      <c r="XCA203" s="1"/>
      <c r="XCB203" s="1"/>
      <c r="XCC203" s="1"/>
      <c r="XCD203" s="1"/>
      <c r="XCE203" s="1"/>
      <c r="XCF203" s="1"/>
      <c r="XCG203" s="1"/>
      <c r="XCH203" s="1"/>
      <c r="XCI203" s="1"/>
      <c r="XCJ203" s="1"/>
      <c r="XCK203" s="1"/>
      <c r="XCL203" s="1"/>
      <c r="XCM203" s="1"/>
      <c r="XCN203" s="1"/>
      <c r="XCO203" s="1"/>
      <c r="XCP203" s="1"/>
      <c r="XCQ203" s="1"/>
      <c r="XCR203" s="1"/>
      <c r="XCS203" s="1"/>
      <c r="XCT203" s="1"/>
      <c r="XCU203" s="1"/>
      <c r="XCV203" s="1"/>
      <c r="XCW203" s="1"/>
      <c r="XCX203" s="1"/>
      <c r="XCY203" s="1"/>
      <c r="XCZ203" s="1"/>
      <c r="XDA203" s="1"/>
      <c r="XDB203" s="1"/>
      <c r="XDC203" s="1"/>
      <c r="XDD203" s="1"/>
      <c r="XDE203" s="1"/>
      <c r="XDF203" s="1"/>
      <c r="XDG203" s="1"/>
      <c r="XDH203" s="1"/>
      <c r="XDI203" s="1"/>
      <c r="XDJ203" s="1"/>
      <c r="XDK203" s="1"/>
      <c r="XDL203" s="1"/>
      <c r="XDM203" s="1"/>
      <c r="XDN203" s="1"/>
      <c r="XDO203" s="1"/>
      <c r="XDP203" s="1"/>
      <c r="XDQ203" s="1"/>
      <c r="XDR203" s="1"/>
      <c r="XDS203" s="1"/>
      <c r="XDT203" s="1"/>
      <c r="XDU203" s="1"/>
      <c r="XDV203" s="1"/>
      <c r="XDW203" s="1"/>
      <c r="XDX203" s="1"/>
      <c r="XDY203" s="1"/>
      <c r="XDZ203" s="1"/>
      <c r="XEA203" s="1"/>
      <c r="XEB203" s="1"/>
      <c r="XEC203" s="1"/>
      <c r="XED203" s="1"/>
      <c r="XEE203" s="1"/>
      <c r="XEF203" s="1"/>
      <c r="XEG203" s="1"/>
      <c r="XEH203" s="1"/>
      <c r="XEI203" s="1"/>
      <c r="XEJ203" s="1"/>
      <c r="XEK203" s="1"/>
      <c r="XEL203" s="1"/>
      <c r="XEM203" s="1"/>
      <c r="XEN203" s="1"/>
      <c r="XEO203" s="1"/>
      <c r="XEP203" s="1"/>
      <c r="XEQ203" s="1"/>
      <c r="XER203" s="1"/>
      <c r="XES203" s="1"/>
      <c r="XET203" s="1"/>
      <c r="XEU203" s="1"/>
      <c r="XEV203" s="1"/>
      <c r="XEW203" s="1"/>
      <c r="XEX203" s="1"/>
      <c r="XEY203" s="1"/>
      <c r="XEZ203" s="1"/>
      <c r="XFA203" s="1"/>
      <c r="XFB203" s="1"/>
      <c r="XFC203" s="1"/>
    </row>
    <row r="204" spans="1:150 16226:16383" s="3" customFormat="1" ht="20.25" hidden="1" customHeight="1" x14ac:dyDescent="0.25">
      <c r="A204" s="157">
        <f t="shared" si="15"/>
        <v>106</v>
      </c>
      <c r="B204" s="158"/>
      <c r="C204" s="54"/>
      <c r="D204" s="54"/>
      <c r="E204" s="33"/>
      <c r="F204" s="6"/>
      <c r="G204" s="6"/>
      <c r="H204" s="6">
        <f t="shared" si="14"/>
        <v>0</v>
      </c>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WZB204" s="1"/>
      <c r="WZC204" s="1"/>
      <c r="WZD204" s="1"/>
      <c r="WZE204" s="1"/>
      <c r="WZF204" s="1"/>
      <c r="WZG204" s="1"/>
      <c r="WZH204" s="1"/>
      <c r="WZI204" s="1"/>
      <c r="WZJ204" s="1"/>
      <c r="WZK204" s="1"/>
      <c r="WZL204" s="1"/>
      <c r="WZM204" s="1"/>
      <c r="WZN204" s="1"/>
      <c r="WZO204" s="1"/>
      <c r="WZP204" s="1"/>
      <c r="WZQ204" s="1"/>
      <c r="WZR204" s="1"/>
      <c r="WZS204" s="1"/>
      <c r="WZT204" s="1"/>
      <c r="WZU204" s="1"/>
      <c r="WZV204" s="1"/>
      <c r="WZW204" s="1"/>
      <c r="WZX204" s="1"/>
      <c r="WZY204" s="1"/>
      <c r="WZZ204" s="1"/>
      <c r="XAA204" s="1"/>
      <c r="XAB204" s="1"/>
      <c r="XAC204" s="1"/>
      <c r="XAD204" s="1"/>
      <c r="XAE204" s="1"/>
      <c r="XAF204" s="1"/>
      <c r="XAG204" s="1"/>
      <c r="XAH204" s="1"/>
      <c r="XAI204" s="1"/>
      <c r="XAJ204" s="1"/>
      <c r="XAK204" s="1"/>
      <c r="XAL204" s="1"/>
      <c r="XAM204" s="1"/>
      <c r="XAN204" s="1"/>
      <c r="XAO204" s="1"/>
      <c r="XAP204" s="1"/>
      <c r="XAQ204" s="1"/>
      <c r="XAR204" s="1"/>
      <c r="XAS204" s="1"/>
      <c r="XAT204" s="1"/>
      <c r="XAU204" s="1"/>
      <c r="XAV204" s="1"/>
      <c r="XAW204" s="1"/>
      <c r="XAX204" s="1"/>
      <c r="XAY204" s="1"/>
      <c r="XAZ204" s="1"/>
      <c r="XBA204" s="1"/>
      <c r="XBB204" s="1"/>
      <c r="XBC204" s="1"/>
      <c r="XBD204" s="1"/>
      <c r="XBE204" s="1"/>
      <c r="XBF204" s="1"/>
      <c r="XBG204" s="1"/>
      <c r="XBH204" s="1"/>
      <c r="XBI204" s="1"/>
      <c r="XBJ204" s="1"/>
      <c r="XBK204" s="1"/>
      <c r="XBL204" s="1"/>
      <c r="XBM204" s="1"/>
      <c r="XBN204" s="1"/>
      <c r="XBO204" s="1"/>
      <c r="XBP204" s="1"/>
      <c r="XBQ204" s="1"/>
      <c r="XBR204" s="1"/>
      <c r="XBS204" s="1"/>
      <c r="XBT204" s="1"/>
      <c r="XBU204" s="1"/>
      <c r="XBV204" s="1"/>
      <c r="XBW204" s="1"/>
      <c r="XBX204" s="1"/>
      <c r="XBY204" s="1"/>
      <c r="XBZ204" s="1"/>
      <c r="XCA204" s="1"/>
      <c r="XCB204" s="1"/>
      <c r="XCC204" s="1"/>
      <c r="XCD204" s="1"/>
      <c r="XCE204" s="1"/>
      <c r="XCF204" s="1"/>
      <c r="XCG204" s="1"/>
      <c r="XCH204" s="1"/>
      <c r="XCI204" s="1"/>
      <c r="XCJ204" s="1"/>
      <c r="XCK204" s="1"/>
      <c r="XCL204" s="1"/>
      <c r="XCM204" s="1"/>
      <c r="XCN204" s="1"/>
      <c r="XCO204" s="1"/>
      <c r="XCP204" s="1"/>
      <c r="XCQ204" s="1"/>
      <c r="XCR204" s="1"/>
      <c r="XCS204" s="1"/>
      <c r="XCT204" s="1"/>
      <c r="XCU204" s="1"/>
      <c r="XCV204" s="1"/>
      <c r="XCW204" s="1"/>
      <c r="XCX204" s="1"/>
      <c r="XCY204" s="1"/>
      <c r="XCZ204" s="1"/>
      <c r="XDA204" s="1"/>
      <c r="XDB204" s="1"/>
      <c r="XDC204" s="1"/>
      <c r="XDD204" s="1"/>
      <c r="XDE204" s="1"/>
      <c r="XDF204" s="1"/>
      <c r="XDG204" s="1"/>
      <c r="XDH204" s="1"/>
      <c r="XDI204" s="1"/>
      <c r="XDJ204" s="1"/>
      <c r="XDK204" s="1"/>
      <c r="XDL204" s="1"/>
      <c r="XDM204" s="1"/>
      <c r="XDN204" s="1"/>
      <c r="XDO204" s="1"/>
      <c r="XDP204" s="1"/>
      <c r="XDQ204" s="1"/>
      <c r="XDR204" s="1"/>
      <c r="XDS204" s="1"/>
      <c r="XDT204" s="1"/>
      <c r="XDU204" s="1"/>
      <c r="XDV204" s="1"/>
      <c r="XDW204" s="1"/>
      <c r="XDX204" s="1"/>
      <c r="XDY204" s="1"/>
      <c r="XDZ204" s="1"/>
      <c r="XEA204" s="1"/>
      <c r="XEB204" s="1"/>
      <c r="XEC204" s="1"/>
      <c r="XED204" s="1"/>
      <c r="XEE204" s="1"/>
      <c r="XEF204" s="1"/>
      <c r="XEG204" s="1"/>
      <c r="XEH204" s="1"/>
      <c r="XEI204" s="1"/>
      <c r="XEJ204" s="1"/>
      <c r="XEK204" s="1"/>
      <c r="XEL204" s="1"/>
      <c r="XEM204" s="1"/>
      <c r="XEN204" s="1"/>
      <c r="XEO204" s="1"/>
      <c r="XEP204" s="1"/>
      <c r="XEQ204" s="1"/>
      <c r="XER204" s="1"/>
      <c r="XES204" s="1"/>
      <c r="XET204" s="1"/>
      <c r="XEU204" s="1"/>
      <c r="XEV204" s="1"/>
      <c r="XEW204" s="1"/>
      <c r="XEX204" s="1"/>
      <c r="XEY204" s="1"/>
      <c r="XEZ204" s="1"/>
      <c r="XFA204" s="1"/>
      <c r="XFB204" s="1"/>
      <c r="XFC204" s="1"/>
    </row>
    <row r="205" spans="1:150 16226:16383" s="3" customFormat="1" ht="20.25" hidden="1" customHeight="1" x14ac:dyDescent="0.25">
      <c r="A205" s="157">
        <f t="shared" si="15"/>
        <v>107</v>
      </c>
      <c r="B205" s="158"/>
      <c r="C205" s="54"/>
      <c r="D205" s="54"/>
      <c r="E205" s="33"/>
      <c r="F205" s="6"/>
      <c r="G205" s="6"/>
      <c r="H205" s="6">
        <f t="shared" si="14"/>
        <v>0</v>
      </c>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WZB205" s="1"/>
      <c r="WZC205" s="1"/>
      <c r="WZD205" s="1"/>
      <c r="WZE205" s="1"/>
      <c r="WZF205" s="1"/>
      <c r="WZG205" s="1"/>
      <c r="WZH205" s="1"/>
      <c r="WZI205" s="1"/>
      <c r="WZJ205" s="1"/>
      <c r="WZK205" s="1"/>
      <c r="WZL205" s="1"/>
      <c r="WZM205" s="1"/>
      <c r="WZN205" s="1"/>
      <c r="WZO205" s="1"/>
      <c r="WZP205" s="1"/>
      <c r="WZQ205" s="1"/>
      <c r="WZR205" s="1"/>
      <c r="WZS205" s="1"/>
      <c r="WZT205" s="1"/>
      <c r="WZU205" s="1"/>
      <c r="WZV205" s="1"/>
      <c r="WZW205" s="1"/>
      <c r="WZX205" s="1"/>
      <c r="WZY205" s="1"/>
      <c r="WZZ205" s="1"/>
      <c r="XAA205" s="1"/>
      <c r="XAB205" s="1"/>
      <c r="XAC205" s="1"/>
      <c r="XAD205" s="1"/>
      <c r="XAE205" s="1"/>
      <c r="XAF205" s="1"/>
      <c r="XAG205" s="1"/>
      <c r="XAH205" s="1"/>
      <c r="XAI205" s="1"/>
      <c r="XAJ205" s="1"/>
      <c r="XAK205" s="1"/>
      <c r="XAL205" s="1"/>
      <c r="XAM205" s="1"/>
      <c r="XAN205" s="1"/>
      <c r="XAO205" s="1"/>
      <c r="XAP205" s="1"/>
      <c r="XAQ205" s="1"/>
      <c r="XAR205" s="1"/>
      <c r="XAS205" s="1"/>
      <c r="XAT205" s="1"/>
      <c r="XAU205" s="1"/>
      <c r="XAV205" s="1"/>
      <c r="XAW205" s="1"/>
      <c r="XAX205" s="1"/>
      <c r="XAY205" s="1"/>
      <c r="XAZ205" s="1"/>
      <c r="XBA205" s="1"/>
      <c r="XBB205" s="1"/>
      <c r="XBC205" s="1"/>
      <c r="XBD205" s="1"/>
      <c r="XBE205" s="1"/>
      <c r="XBF205" s="1"/>
      <c r="XBG205" s="1"/>
      <c r="XBH205" s="1"/>
      <c r="XBI205" s="1"/>
      <c r="XBJ205" s="1"/>
      <c r="XBK205" s="1"/>
      <c r="XBL205" s="1"/>
      <c r="XBM205" s="1"/>
      <c r="XBN205" s="1"/>
      <c r="XBO205" s="1"/>
      <c r="XBP205" s="1"/>
      <c r="XBQ205" s="1"/>
      <c r="XBR205" s="1"/>
      <c r="XBS205" s="1"/>
      <c r="XBT205" s="1"/>
      <c r="XBU205" s="1"/>
      <c r="XBV205" s="1"/>
      <c r="XBW205" s="1"/>
      <c r="XBX205" s="1"/>
      <c r="XBY205" s="1"/>
      <c r="XBZ205" s="1"/>
      <c r="XCA205" s="1"/>
      <c r="XCB205" s="1"/>
      <c r="XCC205" s="1"/>
      <c r="XCD205" s="1"/>
      <c r="XCE205" s="1"/>
      <c r="XCF205" s="1"/>
      <c r="XCG205" s="1"/>
      <c r="XCH205" s="1"/>
      <c r="XCI205" s="1"/>
      <c r="XCJ205" s="1"/>
      <c r="XCK205" s="1"/>
      <c r="XCL205" s="1"/>
      <c r="XCM205" s="1"/>
      <c r="XCN205" s="1"/>
      <c r="XCO205" s="1"/>
      <c r="XCP205" s="1"/>
      <c r="XCQ205" s="1"/>
      <c r="XCR205" s="1"/>
      <c r="XCS205" s="1"/>
      <c r="XCT205" s="1"/>
      <c r="XCU205" s="1"/>
      <c r="XCV205" s="1"/>
      <c r="XCW205" s="1"/>
      <c r="XCX205" s="1"/>
      <c r="XCY205" s="1"/>
      <c r="XCZ205" s="1"/>
      <c r="XDA205" s="1"/>
      <c r="XDB205" s="1"/>
      <c r="XDC205" s="1"/>
      <c r="XDD205" s="1"/>
      <c r="XDE205" s="1"/>
      <c r="XDF205" s="1"/>
      <c r="XDG205" s="1"/>
      <c r="XDH205" s="1"/>
      <c r="XDI205" s="1"/>
      <c r="XDJ205" s="1"/>
      <c r="XDK205" s="1"/>
      <c r="XDL205" s="1"/>
      <c r="XDM205" s="1"/>
      <c r="XDN205" s="1"/>
      <c r="XDO205" s="1"/>
      <c r="XDP205" s="1"/>
      <c r="XDQ205" s="1"/>
      <c r="XDR205" s="1"/>
      <c r="XDS205" s="1"/>
      <c r="XDT205" s="1"/>
      <c r="XDU205" s="1"/>
      <c r="XDV205" s="1"/>
      <c r="XDW205" s="1"/>
      <c r="XDX205" s="1"/>
      <c r="XDY205" s="1"/>
      <c r="XDZ205" s="1"/>
      <c r="XEA205" s="1"/>
      <c r="XEB205" s="1"/>
      <c r="XEC205" s="1"/>
      <c r="XED205" s="1"/>
      <c r="XEE205" s="1"/>
      <c r="XEF205" s="1"/>
      <c r="XEG205" s="1"/>
      <c r="XEH205" s="1"/>
      <c r="XEI205" s="1"/>
      <c r="XEJ205" s="1"/>
      <c r="XEK205" s="1"/>
      <c r="XEL205" s="1"/>
      <c r="XEM205" s="1"/>
      <c r="XEN205" s="1"/>
      <c r="XEO205" s="1"/>
      <c r="XEP205" s="1"/>
      <c r="XEQ205" s="1"/>
      <c r="XER205" s="1"/>
      <c r="XES205" s="1"/>
      <c r="XET205" s="1"/>
      <c r="XEU205" s="1"/>
      <c r="XEV205" s="1"/>
      <c r="XEW205" s="1"/>
      <c r="XEX205" s="1"/>
      <c r="XEY205" s="1"/>
      <c r="XEZ205" s="1"/>
      <c r="XFA205" s="1"/>
      <c r="XFB205" s="1"/>
      <c r="XFC205" s="1"/>
    </row>
    <row r="206" spans="1:150 16226:16383" s="3" customFormat="1" ht="20.25" hidden="1" customHeight="1" x14ac:dyDescent="0.25">
      <c r="A206" s="157">
        <f t="shared" si="15"/>
        <v>108</v>
      </c>
      <c r="B206" s="158"/>
      <c r="C206" s="54"/>
      <c r="D206" s="54"/>
      <c r="E206" s="33"/>
      <c r="F206" s="6"/>
      <c r="G206" s="6"/>
      <c r="H206" s="6">
        <f t="shared" si="14"/>
        <v>0</v>
      </c>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WZB206" s="1"/>
      <c r="WZC206" s="1"/>
      <c r="WZD206" s="1"/>
      <c r="WZE206" s="1"/>
      <c r="WZF206" s="1"/>
      <c r="WZG206" s="1"/>
      <c r="WZH206" s="1"/>
      <c r="WZI206" s="1"/>
      <c r="WZJ206" s="1"/>
      <c r="WZK206" s="1"/>
      <c r="WZL206" s="1"/>
      <c r="WZM206" s="1"/>
      <c r="WZN206" s="1"/>
      <c r="WZO206" s="1"/>
      <c r="WZP206" s="1"/>
      <c r="WZQ206" s="1"/>
      <c r="WZR206" s="1"/>
      <c r="WZS206" s="1"/>
      <c r="WZT206" s="1"/>
      <c r="WZU206" s="1"/>
      <c r="WZV206" s="1"/>
      <c r="WZW206" s="1"/>
      <c r="WZX206" s="1"/>
      <c r="WZY206" s="1"/>
      <c r="WZZ206" s="1"/>
      <c r="XAA206" s="1"/>
      <c r="XAB206" s="1"/>
      <c r="XAC206" s="1"/>
      <c r="XAD206" s="1"/>
      <c r="XAE206" s="1"/>
      <c r="XAF206" s="1"/>
      <c r="XAG206" s="1"/>
      <c r="XAH206" s="1"/>
      <c r="XAI206" s="1"/>
      <c r="XAJ206" s="1"/>
      <c r="XAK206" s="1"/>
      <c r="XAL206" s="1"/>
      <c r="XAM206" s="1"/>
      <c r="XAN206" s="1"/>
      <c r="XAO206" s="1"/>
      <c r="XAP206" s="1"/>
      <c r="XAQ206" s="1"/>
      <c r="XAR206" s="1"/>
      <c r="XAS206" s="1"/>
      <c r="XAT206" s="1"/>
      <c r="XAU206" s="1"/>
      <c r="XAV206" s="1"/>
      <c r="XAW206" s="1"/>
      <c r="XAX206" s="1"/>
      <c r="XAY206" s="1"/>
      <c r="XAZ206" s="1"/>
      <c r="XBA206" s="1"/>
      <c r="XBB206" s="1"/>
      <c r="XBC206" s="1"/>
      <c r="XBD206" s="1"/>
      <c r="XBE206" s="1"/>
      <c r="XBF206" s="1"/>
      <c r="XBG206" s="1"/>
      <c r="XBH206" s="1"/>
      <c r="XBI206" s="1"/>
      <c r="XBJ206" s="1"/>
      <c r="XBK206" s="1"/>
      <c r="XBL206" s="1"/>
      <c r="XBM206" s="1"/>
      <c r="XBN206" s="1"/>
      <c r="XBO206" s="1"/>
      <c r="XBP206" s="1"/>
      <c r="XBQ206" s="1"/>
      <c r="XBR206" s="1"/>
      <c r="XBS206" s="1"/>
      <c r="XBT206" s="1"/>
      <c r="XBU206" s="1"/>
      <c r="XBV206" s="1"/>
      <c r="XBW206" s="1"/>
      <c r="XBX206" s="1"/>
      <c r="XBY206" s="1"/>
      <c r="XBZ206" s="1"/>
      <c r="XCA206" s="1"/>
      <c r="XCB206" s="1"/>
      <c r="XCC206" s="1"/>
      <c r="XCD206" s="1"/>
      <c r="XCE206" s="1"/>
      <c r="XCF206" s="1"/>
      <c r="XCG206" s="1"/>
      <c r="XCH206" s="1"/>
      <c r="XCI206" s="1"/>
      <c r="XCJ206" s="1"/>
      <c r="XCK206" s="1"/>
      <c r="XCL206" s="1"/>
      <c r="XCM206" s="1"/>
      <c r="XCN206" s="1"/>
      <c r="XCO206" s="1"/>
      <c r="XCP206" s="1"/>
      <c r="XCQ206" s="1"/>
      <c r="XCR206" s="1"/>
      <c r="XCS206" s="1"/>
      <c r="XCT206" s="1"/>
      <c r="XCU206" s="1"/>
      <c r="XCV206" s="1"/>
      <c r="XCW206" s="1"/>
      <c r="XCX206" s="1"/>
      <c r="XCY206" s="1"/>
      <c r="XCZ206" s="1"/>
      <c r="XDA206" s="1"/>
      <c r="XDB206" s="1"/>
      <c r="XDC206" s="1"/>
      <c r="XDD206" s="1"/>
      <c r="XDE206" s="1"/>
      <c r="XDF206" s="1"/>
      <c r="XDG206" s="1"/>
      <c r="XDH206" s="1"/>
      <c r="XDI206" s="1"/>
      <c r="XDJ206" s="1"/>
      <c r="XDK206" s="1"/>
      <c r="XDL206" s="1"/>
      <c r="XDM206" s="1"/>
      <c r="XDN206" s="1"/>
      <c r="XDO206" s="1"/>
      <c r="XDP206" s="1"/>
      <c r="XDQ206" s="1"/>
      <c r="XDR206" s="1"/>
      <c r="XDS206" s="1"/>
      <c r="XDT206" s="1"/>
      <c r="XDU206" s="1"/>
      <c r="XDV206" s="1"/>
      <c r="XDW206" s="1"/>
      <c r="XDX206" s="1"/>
      <c r="XDY206" s="1"/>
      <c r="XDZ206" s="1"/>
      <c r="XEA206" s="1"/>
      <c r="XEB206" s="1"/>
      <c r="XEC206" s="1"/>
      <c r="XED206" s="1"/>
      <c r="XEE206" s="1"/>
      <c r="XEF206" s="1"/>
      <c r="XEG206" s="1"/>
      <c r="XEH206" s="1"/>
      <c r="XEI206" s="1"/>
      <c r="XEJ206" s="1"/>
      <c r="XEK206" s="1"/>
      <c r="XEL206" s="1"/>
      <c r="XEM206" s="1"/>
      <c r="XEN206" s="1"/>
      <c r="XEO206" s="1"/>
      <c r="XEP206" s="1"/>
      <c r="XEQ206" s="1"/>
      <c r="XER206" s="1"/>
      <c r="XES206" s="1"/>
      <c r="XET206" s="1"/>
      <c r="XEU206" s="1"/>
      <c r="XEV206" s="1"/>
      <c r="XEW206" s="1"/>
      <c r="XEX206" s="1"/>
      <c r="XEY206" s="1"/>
      <c r="XEZ206" s="1"/>
      <c r="XFA206" s="1"/>
      <c r="XFB206" s="1"/>
      <c r="XFC206" s="1"/>
    </row>
    <row r="207" spans="1:150 16226:16383" s="3" customFormat="1" ht="20.25" hidden="1" x14ac:dyDescent="0.25">
      <c r="A207" s="125" t="s">
        <v>132</v>
      </c>
      <c r="B207" s="126"/>
      <c r="C207" s="126"/>
      <c r="D207" s="126"/>
      <c r="E207" s="126"/>
      <c r="F207" s="126"/>
      <c r="G207" s="126"/>
      <c r="H207" s="127"/>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WZB207" s="1"/>
      <c r="WZC207" s="1"/>
      <c r="WZD207" s="1"/>
      <c r="WZE207" s="1"/>
      <c r="WZF207" s="1"/>
      <c r="WZG207" s="1"/>
      <c r="WZH207" s="1"/>
      <c r="WZI207" s="1"/>
      <c r="WZJ207" s="1"/>
      <c r="WZK207" s="1"/>
      <c r="WZL207" s="1"/>
      <c r="WZM207" s="1"/>
      <c r="WZN207" s="1"/>
      <c r="WZO207" s="1"/>
      <c r="WZP207" s="1"/>
      <c r="WZQ207" s="1"/>
      <c r="WZR207" s="1"/>
      <c r="WZS207" s="1"/>
      <c r="WZT207" s="1"/>
      <c r="WZU207" s="1"/>
      <c r="WZV207" s="1"/>
      <c r="WZW207" s="1"/>
      <c r="WZX207" s="1"/>
      <c r="WZY207" s="1"/>
      <c r="WZZ207" s="1"/>
      <c r="XAA207" s="1"/>
      <c r="XAB207" s="1"/>
      <c r="XAC207" s="1"/>
      <c r="XAD207" s="1"/>
      <c r="XAE207" s="1"/>
      <c r="XAF207" s="1"/>
      <c r="XAG207" s="1"/>
      <c r="XAH207" s="1"/>
      <c r="XAI207" s="1"/>
      <c r="XAJ207" s="1"/>
      <c r="XAK207" s="1"/>
      <c r="XAL207" s="1"/>
      <c r="XAM207" s="1"/>
      <c r="XAN207" s="1"/>
      <c r="XAO207" s="1"/>
      <c r="XAP207" s="1"/>
      <c r="XAQ207" s="1"/>
      <c r="XAR207" s="1"/>
      <c r="XAS207" s="1"/>
      <c r="XAT207" s="1"/>
      <c r="XAU207" s="1"/>
      <c r="XAV207" s="1"/>
      <c r="XAW207" s="1"/>
      <c r="XAX207" s="1"/>
      <c r="XAY207" s="1"/>
      <c r="XAZ207" s="1"/>
      <c r="XBA207" s="1"/>
      <c r="XBB207" s="1"/>
      <c r="XBC207" s="1"/>
      <c r="XBD207" s="1"/>
      <c r="XBE207" s="1"/>
      <c r="XBF207" s="1"/>
      <c r="XBG207" s="1"/>
      <c r="XBH207" s="1"/>
      <c r="XBI207" s="1"/>
      <c r="XBJ207" s="1"/>
      <c r="XBK207" s="1"/>
      <c r="XBL207" s="1"/>
      <c r="XBM207" s="1"/>
      <c r="XBN207" s="1"/>
      <c r="XBO207" s="1"/>
      <c r="XBP207" s="1"/>
      <c r="XBQ207" s="1"/>
      <c r="XBR207" s="1"/>
      <c r="XBS207" s="1"/>
      <c r="XBT207" s="1"/>
      <c r="XBU207" s="1"/>
      <c r="XBV207" s="1"/>
      <c r="XBW207" s="1"/>
      <c r="XBX207" s="1"/>
      <c r="XBY207" s="1"/>
      <c r="XBZ207" s="1"/>
      <c r="XCA207" s="1"/>
      <c r="XCB207" s="1"/>
      <c r="XCC207" s="1"/>
      <c r="XCD207" s="1"/>
      <c r="XCE207" s="1"/>
      <c r="XCF207" s="1"/>
      <c r="XCG207" s="1"/>
      <c r="XCH207" s="1"/>
      <c r="XCI207" s="1"/>
      <c r="XCJ207" s="1"/>
      <c r="XCK207" s="1"/>
      <c r="XCL207" s="1"/>
      <c r="XCM207" s="1"/>
      <c r="XCN207" s="1"/>
      <c r="XCO207" s="1"/>
      <c r="XCP207" s="1"/>
      <c r="XCQ207" s="1"/>
      <c r="XCR207" s="1"/>
      <c r="XCS207" s="1"/>
      <c r="XCT207" s="1"/>
      <c r="XCU207" s="1"/>
      <c r="XCV207" s="1"/>
      <c r="XCW207" s="1"/>
      <c r="XCX207" s="1"/>
      <c r="XCY207" s="1"/>
      <c r="XCZ207" s="1"/>
      <c r="XDA207" s="1"/>
      <c r="XDB207" s="1"/>
      <c r="XDC207" s="1"/>
      <c r="XDD207" s="1"/>
      <c r="XDE207" s="1"/>
      <c r="XDF207" s="1"/>
      <c r="XDG207" s="1"/>
      <c r="XDH207" s="1"/>
      <c r="XDI207" s="1"/>
      <c r="XDJ207" s="1"/>
      <c r="XDK207" s="1"/>
      <c r="XDL207" s="1"/>
      <c r="XDM207" s="1"/>
      <c r="XDN207" s="1"/>
      <c r="XDO207" s="1"/>
      <c r="XDP207" s="1"/>
      <c r="XDQ207" s="1"/>
      <c r="XDR207" s="1"/>
      <c r="XDS207" s="1"/>
      <c r="XDT207" s="1"/>
      <c r="XDU207" s="1"/>
      <c r="XDV207" s="1"/>
      <c r="XDW207" s="1"/>
      <c r="XDX207" s="1"/>
      <c r="XDY207" s="1"/>
      <c r="XDZ207" s="1"/>
      <c r="XEA207" s="1"/>
      <c r="XEB207" s="1"/>
      <c r="XEC207" s="1"/>
      <c r="XED207" s="1"/>
      <c r="XEE207" s="1"/>
      <c r="XEF207" s="1"/>
      <c r="XEG207" s="1"/>
      <c r="XEH207" s="1"/>
      <c r="XEI207" s="1"/>
      <c r="XEJ207" s="1"/>
      <c r="XEK207" s="1"/>
      <c r="XEL207" s="1"/>
      <c r="XEM207" s="1"/>
      <c r="XEN207" s="1"/>
      <c r="XEO207" s="1"/>
      <c r="XEP207" s="1"/>
      <c r="XEQ207" s="1"/>
      <c r="XER207" s="1"/>
      <c r="XES207" s="1"/>
      <c r="XET207" s="1"/>
      <c r="XEU207" s="1"/>
      <c r="XEV207" s="1"/>
      <c r="XEW207" s="1"/>
      <c r="XEX207" s="1"/>
      <c r="XEY207" s="1"/>
      <c r="XEZ207" s="1"/>
      <c r="XFA207" s="1"/>
      <c r="XFB207" s="1"/>
      <c r="XFC207" s="1"/>
    </row>
    <row r="208" spans="1:150 16226:16383" s="3" customFormat="1" ht="20.25" hidden="1" customHeight="1" x14ac:dyDescent="0.25">
      <c r="A208" s="116" t="str">
        <f ca="1">T208</f>
        <v>201,..,901</v>
      </c>
      <c r="B208" s="116"/>
      <c r="C208" s="54"/>
      <c r="D208" s="54"/>
      <c r="E208" s="33">
        <v>0</v>
      </c>
      <c r="F208" s="6">
        <v>0</v>
      </c>
      <c r="G208" s="6">
        <v>0</v>
      </c>
      <c r="H208" s="6">
        <f>E208+F208+(IF(G208&lt;101,G208,IF(G208&lt;201,G208/2,IF(G208&lt;=301,G208/3,G208/4))))</f>
        <v>0</v>
      </c>
      <c r="I208" s="1"/>
      <c r="J208" s="1"/>
      <c r="K208" s="1"/>
      <c r="L208" s="1"/>
      <c r="M208" s="1"/>
      <c r="N208" s="1"/>
      <c r="O208" s="1"/>
      <c r="P208" s="1"/>
      <c r="Q208" s="1"/>
      <c r="R208" s="1"/>
      <c r="S208" s="1"/>
      <c r="T208" s="23" t="str">
        <f t="shared" ref="T208:T215" ca="1" si="16">U208&amp;""&amp;",..,"&amp;""&amp;V208</f>
        <v>201,..,901</v>
      </c>
      <c r="U208" s="23">
        <f ca="1">(SUMPRODUCT(MID(0&amp;(LEFT(A207,SUM(LEN(A207)-LEN(SUBSTITUTE(A207,{"0","1","2","3"},""))))), LARGE(INDEX(ISNUMBER(--MID((LEFT(A207,SUM(LEN(A207)-LEN(SUBSTITUTE(A207,{"0","1","2","3"},""))))), ROW(INDIRECT("1:"&amp;LEN((LEFT(A207,SUM(LEN(A207)-LEN(SUBSTITUTE(A207,{"0","1","2","3"},"")))))))), 1)) * ROW(INDIRECT("1:"&amp;LEN((LEFT(A207,SUM(LEN(A207)-LEN(SUBSTITUTE(A207,{"0","1","2","3"},"")))))))), 0), ROW(INDIRECT("1:"&amp;LEN((LEFT(A207,SUM(LEN(A207)-LEN(SUBSTITUTE(A207,{"0","1","2","3"},"")))))))))+1, 1) * 10^ROW(INDIRECT("1:"&amp;LEN((LEFT(A207,SUM(LEN(A207)-LEN(SUBSTITUTE(A207,{"0","1","2","3"},""))))))))/10))*100+1</f>
        <v>201</v>
      </c>
      <c r="V208" s="23">
        <f ca="1">(SUMPRODUCT(MID(0&amp;(--TRIM(RIGHT(SUBSTITUTE(LEFT(A207,_xlfn.AGGREGATE(16,6,FIND({0,1,2,3,4,5,6,7,8,9},A207,ROW(INDIRECT("1:"&amp;LEN(A207)))),1))," ",REPT(" ",LEN(A207))),LEN(A207)))), LARGE(INDEX(ISNUMBER(--MID((--TRIM(RIGHT(SUBSTITUTE(LEFT(A207,_xlfn.AGGREGATE(16,6,FIND({0,1,2,3,4,5,6,7,8,9},A207,ROW(INDIRECT("1:"&amp;LEN(A207)))),1))," ",REPT(" ",LEN(A207))),LEN(A207)))), ROW(INDIRECT("1:"&amp;LEN((--TRIM(RIGHT(SUBSTITUTE(LEFT(A207,_xlfn.AGGREGATE(16,6,FIND({0,1,2,3,4,5,6,7,8,9},A207,ROW(INDIRECT("1:"&amp;LEN(A207)))),1))," ",REPT(" ",LEN(A207))),LEN(A207))))))), 1)) * ROW(INDIRECT("1:"&amp;LEN((--TRIM(RIGHT(SUBSTITUTE(LEFT(A207,_xlfn.AGGREGATE(16,6,FIND({0,1,2,3,4,5,6,7,8,9},A207,ROW(INDIRECT("1:"&amp;LEN(A207)))),1))," ",REPT(" ",LEN(A207))),LEN(A207))))))), 0), ROW(INDIRECT("1:"&amp;LEN((--TRIM(RIGHT(SUBSTITUTE(LEFT(A207,_xlfn.AGGREGATE(16,6,FIND({0,1,2,3,4,5,6,7,8,9},A207,ROW(INDIRECT("1:"&amp;LEN(A207)))),1))," ",REPT(" ",LEN(A207))),LEN(A207))))))))+1, 1) * 10^ROW(INDIRECT("1:"&amp;LEN((--TRIM(RIGHT(SUBSTITUTE(LEFT(A207,_xlfn.AGGREGATE(16,6,FIND({0,1,2,3,4,5,6,7,8,9},A207,ROW(INDIRECT("1:"&amp;LEN(A207)))),1))," ",REPT(" ",LEN(A207))),LEN(A207)))))))/10))*100+1</f>
        <v>901</v>
      </c>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WZB208" s="1"/>
      <c r="WZC208" s="1"/>
      <c r="WZD208" s="1"/>
      <c r="WZE208" s="1"/>
      <c r="WZF208" s="1"/>
      <c r="WZG208" s="1"/>
      <c r="WZH208" s="1"/>
      <c r="WZI208" s="1"/>
      <c r="WZJ208" s="1"/>
      <c r="WZK208" s="1"/>
      <c r="WZL208" s="1"/>
      <c r="WZM208" s="1"/>
      <c r="WZN208" s="1"/>
      <c r="WZO208" s="1"/>
      <c r="WZP208" s="1"/>
      <c r="WZQ208" s="1"/>
      <c r="WZR208" s="1"/>
      <c r="WZS208" s="1"/>
      <c r="WZT208" s="1"/>
      <c r="WZU208" s="1"/>
      <c r="WZV208" s="1"/>
      <c r="WZW208" s="1"/>
      <c r="WZX208" s="1"/>
      <c r="WZY208" s="1"/>
      <c r="WZZ208" s="1"/>
      <c r="XAA208" s="1"/>
      <c r="XAB208" s="1"/>
      <c r="XAC208" s="1"/>
      <c r="XAD208" s="1"/>
      <c r="XAE208" s="1"/>
      <c r="XAF208" s="1"/>
      <c r="XAG208" s="1"/>
      <c r="XAH208" s="1"/>
      <c r="XAI208" s="1"/>
      <c r="XAJ208" s="1"/>
      <c r="XAK208" s="1"/>
      <c r="XAL208" s="1"/>
      <c r="XAM208" s="1"/>
      <c r="XAN208" s="1"/>
      <c r="XAO208" s="1"/>
      <c r="XAP208" s="1"/>
      <c r="XAQ208" s="1"/>
      <c r="XAR208" s="1"/>
      <c r="XAS208" s="1"/>
      <c r="XAT208" s="1"/>
      <c r="XAU208" s="1"/>
      <c r="XAV208" s="1"/>
      <c r="XAW208" s="1"/>
      <c r="XAX208" s="1"/>
      <c r="XAY208" s="1"/>
      <c r="XAZ208" s="1"/>
      <c r="XBA208" s="1"/>
      <c r="XBB208" s="1"/>
      <c r="XBC208" s="1"/>
      <c r="XBD208" s="1"/>
      <c r="XBE208" s="1"/>
      <c r="XBF208" s="1"/>
      <c r="XBG208" s="1"/>
      <c r="XBH208" s="1"/>
      <c r="XBI208" s="1"/>
      <c r="XBJ208" s="1"/>
      <c r="XBK208" s="1"/>
      <c r="XBL208" s="1"/>
      <c r="XBM208" s="1"/>
      <c r="XBN208" s="1"/>
      <c r="XBO208" s="1"/>
      <c r="XBP208" s="1"/>
      <c r="XBQ208" s="1"/>
      <c r="XBR208" s="1"/>
      <c r="XBS208" s="1"/>
      <c r="XBT208" s="1"/>
      <c r="XBU208" s="1"/>
      <c r="XBV208" s="1"/>
      <c r="XBW208" s="1"/>
      <c r="XBX208" s="1"/>
      <c r="XBY208" s="1"/>
      <c r="XBZ208" s="1"/>
      <c r="XCA208" s="1"/>
      <c r="XCB208" s="1"/>
      <c r="XCC208" s="1"/>
      <c r="XCD208" s="1"/>
      <c r="XCE208" s="1"/>
      <c r="XCF208" s="1"/>
      <c r="XCG208" s="1"/>
      <c r="XCH208" s="1"/>
      <c r="XCI208" s="1"/>
      <c r="XCJ208" s="1"/>
      <c r="XCK208" s="1"/>
      <c r="XCL208" s="1"/>
      <c r="XCM208" s="1"/>
      <c r="XCN208" s="1"/>
      <c r="XCO208" s="1"/>
      <c r="XCP208" s="1"/>
      <c r="XCQ208" s="1"/>
      <c r="XCR208" s="1"/>
      <c r="XCS208" s="1"/>
      <c r="XCT208" s="1"/>
      <c r="XCU208" s="1"/>
      <c r="XCV208" s="1"/>
      <c r="XCW208" s="1"/>
      <c r="XCX208" s="1"/>
      <c r="XCY208" s="1"/>
      <c r="XCZ208" s="1"/>
      <c r="XDA208" s="1"/>
      <c r="XDB208" s="1"/>
      <c r="XDC208" s="1"/>
      <c r="XDD208" s="1"/>
      <c r="XDE208" s="1"/>
      <c r="XDF208" s="1"/>
      <c r="XDG208" s="1"/>
      <c r="XDH208" s="1"/>
      <c r="XDI208" s="1"/>
      <c r="XDJ208" s="1"/>
      <c r="XDK208" s="1"/>
      <c r="XDL208" s="1"/>
      <c r="XDM208" s="1"/>
      <c r="XDN208" s="1"/>
      <c r="XDO208" s="1"/>
      <c r="XDP208" s="1"/>
      <c r="XDQ208" s="1"/>
      <c r="XDR208" s="1"/>
      <c r="XDS208" s="1"/>
      <c r="XDT208" s="1"/>
      <c r="XDU208" s="1"/>
      <c r="XDV208" s="1"/>
      <c r="XDW208" s="1"/>
      <c r="XDX208" s="1"/>
      <c r="XDY208" s="1"/>
      <c r="XDZ208" s="1"/>
      <c r="XEA208" s="1"/>
      <c r="XEB208" s="1"/>
      <c r="XEC208" s="1"/>
      <c r="XED208" s="1"/>
      <c r="XEE208" s="1"/>
      <c r="XEF208" s="1"/>
      <c r="XEG208" s="1"/>
      <c r="XEH208" s="1"/>
      <c r="XEI208" s="1"/>
      <c r="XEJ208" s="1"/>
      <c r="XEK208" s="1"/>
      <c r="XEL208" s="1"/>
      <c r="XEM208" s="1"/>
      <c r="XEN208" s="1"/>
      <c r="XEO208" s="1"/>
      <c r="XEP208" s="1"/>
      <c r="XEQ208" s="1"/>
      <c r="XER208" s="1"/>
      <c r="XES208" s="1"/>
      <c r="XET208" s="1"/>
      <c r="XEU208" s="1"/>
      <c r="XEV208" s="1"/>
      <c r="XEW208" s="1"/>
      <c r="XEX208" s="1"/>
      <c r="XEY208" s="1"/>
      <c r="XEZ208" s="1"/>
      <c r="XFA208" s="1"/>
      <c r="XFB208" s="1"/>
      <c r="XFC208" s="1"/>
    </row>
    <row r="209" spans="1:150 16226:16383" s="3" customFormat="1" ht="20.25" hidden="1" customHeight="1" x14ac:dyDescent="0.25">
      <c r="A209" s="116" t="str">
        <f t="shared" ref="A209:A215" ca="1" si="17">T209</f>
        <v>202,..,902</v>
      </c>
      <c r="B209" s="116"/>
      <c r="C209" s="54"/>
      <c r="D209" s="54"/>
      <c r="E209" s="33"/>
      <c r="F209" s="6"/>
      <c r="G209" s="6"/>
      <c r="H209" s="6">
        <f t="shared" ref="H209:H215" si="18">E209+F209+(IF(G209&lt;101,G209,IF(G209&lt;201,G209/2,IF(G209&lt;=301,G209/3,G209/4))))</f>
        <v>0</v>
      </c>
      <c r="I209" s="1"/>
      <c r="J209" s="1"/>
      <c r="K209" s="1"/>
      <c r="L209" s="1"/>
      <c r="M209" s="1"/>
      <c r="N209" s="1"/>
      <c r="O209" s="1"/>
      <c r="P209" s="1"/>
      <c r="Q209" s="1"/>
      <c r="R209" s="1"/>
      <c r="S209" s="1"/>
      <c r="T209" s="23" t="str">
        <f t="shared" ca="1" si="16"/>
        <v>202,..,902</v>
      </c>
      <c r="U209" s="23">
        <f ca="1">U208+1</f>
        <v>202</v>
      </c>
      <c r="V209" s="23">
        <f ca="1">V208+1</f>
        <v>902</v>
      </c>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WZB209" s="1"/>
      <c r="WZC209" s="1"/>
      <c r="WZD209" s="1"/>
      <c r="WZE209" s="1"/>
      <c r="WZF209" s="1"/>
      <c r="WZG209" s="1"/>
      <c r="WZH209" s="1"/>
      <c r="WZI209" s="1"/>
      <c r="WZJ209" s="1"/>
      <c r="WZK209" s="1"/>
      <c r="WZL209" s="1"/>
      <c r="WZM209" s="1"/>
      <c r="WZN209" s="1"/>
      <c r="WZO209" s="1"/>
      <c r="WZP209" s="1"/>
      <c r="WZQ209" s="1"/>
      <c r="WZR209" s="1"/>
      <c r="WZS209" s="1"/>
      <c r="WZT209" s="1"/>
      <c r="WZU209" s="1"/>
      <c r="WZV209" s="1"/>
      <c r="WZW209" s="1"/>
      <c r="WZX209" s="1"/>
      <c r="WZY209" s="1"/>
      <c r="WZZ209" s="1"/>
      <c r="XAA209" s="1"/>
      <c r="XAB209" s="1"/>
      <c r="XAC209" s="1"/>
      <c r="XAD209" s="1"/>
      <c r="XAE209" s="1"/>
      <c r="XAF209" s="1"/>
      <c r="XAG209" s="1"/>
      <c r="XAH209" s="1"/>
      <c r="XAI209" s="1"/>
      <c r="XAJ209" s="1"/>
      <c r="XAK209" s="1"/>
      <c r="XAL209" s="1"/>
      <c r="XAM209" s="1"/>
      <c r="XAN209" s="1"/>
      <c r="XAO209" s="1"/>
      <c r="XAP209" s="1"/>
      <c r="XAQ209" s="1"/>
      <c r="XAR209" s="1"/>
      <c r="XAS209" s="1"/>
      <c r="XAT209" s="1"/>
      <c r="XAU209" s="1"/>
      <c r="XAV209" s="1"/>
      <c r="XAW209" s="1"/>
      <c r="XAX209" s="1"/>
      <c r="XAY209" s="1"/>
      <c r="XAZ209" s="1"/>
      <c r="XBA209" s="1"/>
      <c r="XBB209" s="1"/>
      <c r="XBC209" s="1"/>
      <c r="XBD209" s="1"/>
      <c r="XBE209" s="1"/>
      <c r="XBF209" s="1"/>
      <c r="XBG209" s="1"/>
      <c r="XBH209" s="1"/>
      <c r="XBI209" s="1"/>
      <c r="XBJ209" s="1"/>
      <c r="XBK209" s="1"/>
      <c r="XBL209" s="1"/>
      <c r="XBM209" s="1"/>
      <c r="XBN209" s="1"/>
      <c r="XBO209" s="1"/>
      <c r="XBP209" s="1"/>
      <c r="XBQ209" s="1"/>
      <c r="XBR209" s="1"/>
      <c r="XBS209" s="1"/>
      <c r="XBT209" s="1"/>
      <c r="XBU209" s="1"/>
      <c r="XBV209" s="1"/>
      <c r="XBW209" s="1"/>
      <c r="XBX209" s="1"/>
      <c r="XBY209" s="1"/>
      <c r="XBZ209" s="1"/>
      <c r="XCA209" s="1"/>
      <c r="XCB209" s="1"/>
      <c r="XCC209" s="1"/>
      <c r="XCD209" s="1"/>
      <c r="XCE209" s="1"/>
      <c r="XCF209" s="1"/>
      <c r="XCG209" s="1"/>
      <c r="XCH209" s="1"/>
      <c r="XCI209" s="1"/>
      <c r="XCJ209" s="1"/>
      <c r="XCK209" s="1"/>
      <c r="XCL209" s="1"/>
      <c r="XCM209" s="1"/>
      <c r="XCN209" s="1"/>
      <c r="XCO209" s="1"/>
      <c r="XCP209" s="1"/>
      <c r="XCQ209" s="1"/>
      <c r="XCR209" s="1"/>
      <c r="XCS209" s="1"/>
      <c r="XCT209" s="1"/>
      <c r="XCU209" s="1"/>
      <c r="XCV209" s="1"/>
      <c r="XCW209" s="1"/>
      <c r="XCX209" s="1"/>
      <c r="XCY209" s="1"/>
      <c r="XCZ209" s="1"/>
      <c r="XDA209" s="1"/>
      <c r="XDB209" s="1"/>
      <c r="XDC209" s="1"/>
      <c r="XDD209" s="1"/>
      <c r="XDE209" s="1"/>
      <c r="XDF209" s="1"/>
      <c r="XDG209" s="1"/>
      <c r="XDH209" s="1"/>
      <c r="XDI209" s="1"/>
      <c r="XDJ209" s="1"/>
      <c r="XDK209" s="1"/>
      <c r="XDL209" s="1"/>
      <c r="XDM209" s="1"/>
      <c r="XDN209" s="1"/>
      <c r="XDO209" s="1"/>
      <c r="XDP209" s="1"/>
      <c r="XDQ209" s="1"/>
      <c r="XDR209" s="1"/>
      <c r="XDS209" s="1"/>
      <c r="XDT209" s="1"/>
      <c r="XDU209" s="1"/>
      <c r="XDV209" s="1"/>
      <c r="XDW209" s="1"/>
      <c r="XDX209" s="1"/>
      <c r="XDY209" s="1"/>
      <c r="XDZ209" s="1"/>
      <c r="XEA209" s="1"/>
      <c r="XEB209" s="1"/>
      <c r="XEC209" s="1"/>
      <c r="XED209" s="1"/>
      <c r="XEE209" s="1"/>
      <c r="XEF209" s="1"/>
      <c r="XEG209" s="1"/>
      <c r="XEH209" s="1"/>
      <c r="XEI209" s="1"/>
      <c r="XEJ209" s="1"/>
      <c r="XEK209" s="1"/>
      <c r="XEL209" s="1"/>
      <c r="XEM209" s="1"/>
      <c r="XEN209" s="1"/>
      <c r="XEO209" s="1"/>
      <c r="XEP209" s="1"/>
      <c r="XEQ209" s="1"/>
      <c r="XER209" s="1"/>
      <c r="XES209" s="1"/>
      <c r="XET209" s="1"/>
      <c r="XEU209" s="1"/>
      <c r="XEV209" s="1"/>
      <c r="XEW209" s="1"/>
      <c r="XEX209" s="1"/>
      <c r="XEY209" s="1"/>
      <c r="XEZ209" s="1"/>
      <c r="XFA209" s="1"/>
      <c r="XFB209" s="1"/>
      <c r="XFC209" s="1"/>
    </row>
    <row r="210" spans="1:150 16226:16383" s="3" customFormat="1" ht="20.25" hidden="1" customHeight="1" x14ac:dyDescent="0.25">
      <c r="A210" s="116" t="str">
        <f t="shared" ca="1" si="17"/>
        <v>203,..,903</v>
      </c>
      <c r="B210" s="116"/>
      <c r="C210" s="54"/>
      <c r="D210" s="54"/>
      <c r="E210" s="33"/>
      <c r="F210" s="6"/>
      <c r="G210" s="6"/>
      <c r="H210" s="6">
        <f t="shared" si="18"/>
        <v>0</v>
      </c>
      <c r="I210" s="1"/>
      <c r="J210" s="1"/>
      <c r="K210" s="1"/>
      <c r="L210" s="1"/>
      <c r="M210" s="1"/>
      <c r="N210" s="1"/>
      <c r="O210" s="1"/>
      <c r="P210" s="1"/>
      <c r="Q210" s="1"/>
      <c r="R210" s="1"/>
      <c r="S210" s="1"/>
      <c r="T210" s="23" t="str">
        <f t="shared" ca="1" si="16"/>
        <v>203,..,903</v>
      </c>
      <c r="U210" s="23">
        <f t="shared" ref="U210:U215" ca="1" si="19">U209+1</f>
        <v>203</v>
      </c>
      <c r="V210" s="23">
        <f t="shared" ref="V210:V215" ca="1" si="20">V209+1</f>
        <v>903</v>
      </c>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WZB210" s="1"/>
      <c r="WZC210" s="1"/>
      <c r="WZD210" s="1"/>
      <c r="WZE210" s="1"/>
      <c r="WZF210" s="1"/>
      <c r="WZG210" s="1"/>
      <c r="WZH210" s="1"/>
      <c r="WZI210" s="1"/>
      <c r="WZJ210" s="1"/>
      <c r="WZK210" s="1"/>
      <c r="WZL210" s="1"/>
      <c r="WZM210" s="1"/>
      <c r="WZN210" s="1"/>
      <c r="WZO210" s="1"/>
      <c r="WZP210" s="1"/>
      <c r="WZQ210" s="1"/>
      <c r="WZR210" s="1"/>
      <c r="WZS210" s="1"/>
      <c r="WZT210" s="1"/>
      <c r="WZU210" s="1"/>
      <c r="WZV210" s="1"/>
      <c r="WZW210" s="1"/>
      <c r="WZX210" s="1"/>
      <c r="WZY210" s="1"/>
      <c r="WZZ210" s="1"/>
      <c r="XAA210" s="1"/>
      <c r="XAB210" s="1"/>
      <c r="XAC210" s="1"/>
      <c r="XAD210" s="1"/>
      <c r="XAE210" s="1"/>
      <c r="XAF210" s="1"/>
      <c r="XAG210" s="1"/>
      <c r="XAH210" s="1"/>
      <c r="XAI210" s="1"/>
      <c r="XAJ210" s="1"/>
      <c r="XAK210" s="1"/>
      <c r="XAL210" s="1"/>
      <c r="XAM210" s="1"/>
      <c r="XAN210" s="1"/>
      <c r="XAO210" s="1"/>
      <c r="XAP210" s="1"/>
      <c r="XAQ210" s="1"/>
      <c r="XAR210" s="1"/>
      <c r="XAS210" s="1"/>
      <c r="XAT210" s="1"/>
      <c r="XAU210" s="1"/>
      <c r="XAV210" s="1"/>
      <c r="XAW210" s="1"/>
      <c r="XAX210" s="1"/>
      <c r="XAY210" s="1"/>
      <c r="XAZ210" s="1"/>
      <c r="XBA210" s="1"/>
      <c r="XBB210" s="1"/>
      <c r="XBC210" s="1"/>
      <c r="XBD210" s="1"/>
      <c r="XBE210" s="1"/>
      <c r="XBF210" s="1"/>
      <c r="XBG210" s="1"/>
      <c r="XBH210" s="1"/>
      <c r="XBI210" s="1"/>
      <c r="XBJ210" s="1"/>
      <c r="XBK210" s="1"/>
      <c r="XBL210" s="1"/>
      <c r="XBM210" s="1"/>
      <c r="XBN210" s="1"/>
      <c r="XBO210" s="1"/>
      <c r="XBP210" s="1"/>
      <c r="XBQ210" s="1"/>
      <c r="XBR210" s="1"/>
      <c r="XBS210" s="1"/>
      <c r="XBT210" s="1"/>
      <c r="XBU210" s="1"/>
      <c r="XBV210" s="1"/>
      <c r="XBW210" s="1"/>
      <c r="XBX210" s="1"/>
      <c r="XBY210" s="1"/>
      <c r="XBZ210" s="1"/>
      <c r="XCA210" s="1"/>
      <c r="XCB210" s="1"/>
      <c r="XCC210" s="1"/>
      <c r="XCD210" s="1"/>
      <c r="XCE210" s="1"/>
      <c r="XCF210" s="1"/>
      <c r="XCG210" s="1"/>
      <c r="XCH210" s="1"/>
      <c r="XCI210" s="1"/>
      <c r="XCJ210" s="1"/>
      <c r="XCK210" s="1"/>
      <c r="XCL210" s="1"/>
      <c r="XCM210" s="1"/>
      <c r="XCN210" s="1"/>
      <c r="XCO210" s="1"/>
      <c r="XCP210" s="1"/>
      <c r="XCQ210" s="1"/>
      <c r="XCR210" s="1"/>
      <c r="XCS210" s="1"/>
      <c r="XCT210" s="1"/>
      <c r="XCU210" s="1"/>
      <c r="XCV210" s="1"/>
      <c r="XCW210" s="1"/>
      <c r="XCX210" s="1"/>
      <c r="XCY210" s="1"/>
      <c r="XCZ210" s="1"/>
      <c r="XDA210" s="1"/>
      <c r="XDB210" s="1"/>
      <c r="XDC210" s="1"/>
      <c r="XDD210" s="1"/>
      <c r="XDE210" s="1"/>
      <c r="XDF210" s="1"/>
      <c r="XDG210" s="1"/>
      <c r="XDH210" s="1"/>
      <c r="XDI210" s="1"/>
      <c r="XDJ210" s="1"/>
      <c r="XDK210" s="1"/>
      <c r="XDL210" s="1"/>
      <c r="XDM210" s="1"/>
      <c r="XDN210" s="1"/>
      <c r="XDO210" s="1"/>
      <c r="XDP210" s="1"/>
      <c r="XDQ210" s="1"/>
      <c r="XDR210" s="1"/>
      <c r="XDS210" s="1"/>
      <c r="XDT210" s="1"/>
      <c r="XDU210" s="1"/>
      <c r="XDV210" s="1"/>
      <c r="XDW210" s="1"/>
      <c r="XDX210" s="1"/>
      <c r="XDY210" s="1"/>
      <c r="XDZ210" s="1"/>
      <c r="XEA210" s="1"/>
      <c r="XEB210" s="1"/>
      <c r="XEC210" s="1"/>
      <c r="XED210" s="1"/>
      <c r="XEE210" s="1"/>
      <c r="XEF210" s="1"/>
      <c r="XEG210" s="1"/>
      <c r="XEH210" s="1"/>
      <c r="XEI210" s="1"/>
      <c r="XEJ210" s="1"/>
      <c r="XEK210" s="1"/>
      <c r="XEL210" s="1"/>
      <c r="XEM210" s="1"/>
      <c r="XEN210" s="1"/>
      <c r="XEO210" s="1"/>
      <c r="XEP210" s="1"/>
      <c r="XEQ210" s="1"/>
      <c r="XER210" s="1"/>
      <c r="XES210" s="1"/>
      <c r="XET210" s="1"/>
      <c r="XEU210" s="1"/>
      <c r="XEV210" s="1"/>
      <c r="XEW210" s="1"/>
      <c r="XEX210" s="1"/>
      <c r="XEY210" s="1"/>
      <c r="XEZ210" s="1"/>
      <c r="XFA210" s="1"/>
      <c r="XFB210" s="1"/>
      <c r="XFC210" s="1"/>
    </row>
    <row r="211" spans="1:150 16226:16383" s="3" customFormat="1" ht="20.25" hidden="1" customHeight="1" x14ac:dyDescent="0.25">
      <c r="A211" s="116" t="str">
        <f t="shared" ca="1" si="17"/>
        <v>204,..,904</v>
      </c>
      <c r="B211" s="116"/>
      <c r="C211" s="54"/>
      <c r="D211" s="54"/>
      <c r="E211" s="33"/>
      <c r="F211" s="6"/>
      <c r="G211" s="6"/>
      <c r="H211" s="6">
        <f t="shared" si="18"/>
        <v>0</v>
      </c>
      <c r="I211" s="1"/>
      <c r="J211" s="1"/>
      <c r="K211" s="1"/>
      <c r="L211" s="1"/>
      <c r="M211" s="1"/>
      <c r="N211" s="1"/>
      <c r="O211" s="1"/>
      <c r="P211" s="1"/>
      <c r="Q211" s="1"/>
      <c r="R211" s="1"/>
      <c r="S211" s="1"/>
      <c r="T211" s="23" t="str">
        <f t="shared" ca="1" si="16"/>
        <v>204,..,904</v>
      </c>
      <c r="U211" s="23">
        <f t="shared" ca="1" si="19"/>
        <v>204</v>
      </c>
      <c r="V211" s="23">
        <f t="shared" ca="1" si="20"/>
        <v>904</v>
      </c>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WZB211" s="1"/>
      <c r="WZC211" s="1"/>
      <c r="WZD211" s="1"/>
      <c r="WZE211" s="1"/>
      <c r="WZF211" s="1"/>
      <c r="WZG211" s="1"/>
      <c r="WZH211" s="1"/>
      <c r="WZI211" s="1"/>
      <c r="WZJ211" s="1"/>
      <c r="WZK211" s="1"/>
      <c r="WZL211" s="1"/>
      <c r="WZM211" s="1"/>
      <c r="WZN211" s="1"/>
      <c r="WZO211" s="1"/>
      <c r="WZP211" s="1"/>
      <c r="WZQ211" s="1"/>
      <c r="WZR211" s="1"/>
      <c r="WZS211" s="1"/>
      <c r="WZT211" s="1"/>
      <c r="WZU211" s="1"/>
      <c r="WZV211" s="1"/>
      <c r="WZW211" s="1"/>
      <c r="WZX211" s="1"/>
      <c r="WZY211" s="1"/>
      <c r="WZZ211" s="1"/>
      <c r="XAA211" s="1"/>
      <c r="XAB211" s="1"/>
      <c r="XAC211" s="1"/>
      <c r="XAD211" s="1"/>
      <c r="XAE211" s="1"/>
      <c r="XAF211" s="1"/>
      <c r="XAG211" s="1"/>
      <c r="XAH211" s="1"/>
      <c r="XAI211" s="1"/>
      <c r="XAJ211" s="1"/>
      <c r="XAK211" s="1"/>
      <c r="XAL211" s="1"/>
      <c r="XAM211" s="1"/>
      <c r="XAN211" s="1"/>
      <c r="XAO211" s="1"/>
      <c r="XAP211" s="1"/>
      <c r="XAQ211" s="1"/>
      <c r="XAR211" s="1"/>
      <c r="XAS211" s="1"/>
      <c r="XAT211" s="1"/>
      <c r="XAU211" s="1"/>
      <c r="XAV211" s="1"/>
      <c r="XAW211" s="1"/>
      <c r="XAX211" s="1"/>
      <c r="XAY211" s="1"/>
      <c r="XAZ211" s="1"/>
      <c r="XBA211" s="1"/>
      <c r="XBB211" s="1"/>
      <c r="XBC211" s="1"/>
      <c r="XBD211" s="1"/>
      <c r="XBE211" s="1"/>
      <c r="XBF211" s="1"/>
      <c r="XBG211" s="1"/>
      <c r="XBH211" s="1"/>
      <c r="XBI211" s="1"/>
      <c r="XBJ211" s="1"/>
      <c r="XBK211" s="1"/>
      <c r="XBL211" s="1"/>
      <c r="XBM211" s="1"/>
      <c r="XBN211" s="1"/>
      <c r="XBO211" s="1"/>
      <c r="XBP211" s="1"/>
      <c r="XBQ211" s="1"/>
      <c r="XBR211" s="1"/>
      <c r="XBS211" s="1"/>
      <c r="XBT211" s="1"/>
      <c r="XBU211" s="1"/>
      <c r="XBV211" s="1"/>
      <c r="XBW211" s="1"/>
      <c r="XBX211" s="1"/>
      <c r="XBY211" s="1"/>
      <c r="XBZ211" s="1"/>
      <c r="XCA211" s="1"/>
      <c r="XCB211" s="1"/>
      <c r="XCC211" s="1"/>
      <c r="XCD211" s="1"/>
      <c r="XCE211" s="1"/>
      <c r="XCF211" s="1"/>
      <c r="XCG211" s="1"/>
      <c r="XCH211" s="1"/>
      <c r="XCI211" s="1"/>
      <c r="XCJ211" s="1"/>
      <c r="XCK211" s="1"/>
      <c r="XCL211" s="1"/>
      <c r="XCM211" s="1"/>
      <c r="XCN211" s="1"/>
      <c r="XCO211" s="1"/>
      <c r="XCP211" s="1"/>
      <c r="XCQ211" s="1"/>
      <c r="XCR211" s="1"/>
      <c r="XCS211" s="1"/>
      <c r="XCT211" s="1"/>
      <c r="XCU211" s="1"/>
      <c r="XCV211" s="1"/>
      <c r="XCW211" s="1"/>
      <c r="XCX211" s="1"/>
      <c r="XCY211" s="1"/>
      <c r="XCZ211" s="1"/>
      <c r="XDA211" s="1"/>
      <c r="XDB211" s="1"/>
      <c r="XDC211" s="1"/>
      <c r="XDD211" s="1"/>
      <c r="XDE211" s="1"/>
      <c r="XDF211" s="1"/>
      <c r="XDG211" s="1"/>
      <c r="XDH211" s="1"/>
      <c r="XDI211" s="1"/>
      <c r="XDJ211" s="1"/>
      <c r="XDK211" s="1"/>
      <c r="XDL211" s="1"/>
      <c r="XDM211" s="1"/>
      <c r="XDN211" s="1"/>
      <c r="XDO211" s="1"/>
      <c r="XDP211" s="1"/>
      <c r="XDQ211" s="1"/>
      <c r="XDR211" s="1"/>
      <c r="XDS211" s="1"/>
      <c r="XDT211" s="1"/>
      <c r="XDU211" s="1"/>
      <c r="XDV211" s="1"/>
      <c r="XDW211" s="1"/>
      <c r="XDX211" s="1"/>
      <c r="XDY211" s="1"/>
      <c r="XDZ211" s="1"/>
      <c r="XEA211" s="1"/>
      <c r="XEB211" s="1"/>
      <c r="XEC211" s="1"/>
      <c r="XED211" s="1"/>
      <c r="XEE211" s="1"/>
      <c r="XEF211" s="1"/>
      <c r="XEG211" s="1"/>
      <c r="XEH211" s="1"/>
      <c r="XEI211" s="1"/>
      <c r="XEJ211" s="1"/>
      <c r="XEK211" s="1"/>
      <c r="XEL211" s="1"/>
      <c r="XEM211" s="1"/>
      <c r="XEN211" s="1"/>
      <c r="XEO211" s="1"/>
      <c r="XEP211" s="1"/>
      <c r="XEQ211" s="1"/>
      <c r="XER211" s="1"/>
      <c r="XES211" s="1"/>
      <c r="XET211" s="1"/>
      <c r="XEU211" s="1"/>
      <c r="XEV211" s="1"/>
      <c r="XEW211" s="1"/>
      <c r="XEX211" s="1"/>
      <c r="XEY211" s="1"/>
      <c r="XEZ211" s="1"/>
      <c r="XFA211" s="1"/>
      <c r="XFB211" s="1"/>
      <c r="XFC211" s="1"/>
    </row>
    <row r="212" spans="1:150 16226:16383" s="3" customFormat="1" ht="20.25" hidden="1" customHeight="1" x14ac:dyDescent="0.25">
      <c r="A212" s="116" t="str">
        <f t="shared" ca="1" si="17"/>
        <v>205,..,905</v>
      </c>
      <c r="B212" s="116"/>
      <c r="C212" s="54"/>
      <c r="D212" s="54"/>
      <c r="E212" s="33"/>
      <c r="F212" s="6"/>
      <c r="G212" s="6"/>
      <c r="H212" s="6">
        <f t="shared" si="18"/>
        <v>0</v>
      </c>
      <c r="I212" s="1"/>
      <c r="J212" s="1"/>
      <c r="K212" s="1"/>
      <c r="L212" s="1"/>
      <c r="M212" s="1"/>
      <c r="N212" s="1"/>
      <c r="O212" s="1"/>
      <c r="P212" s="1"/>
      <c r="Q212" s="1"/>
      <c r="R212" s="1"/>
      <c r="S212" s="1"/>
      <c r="T212" s="23" t="str">
        <f t="shared" ca="1" si="16"/>
        <v>205,..,905</v>
      </c>
      <c r="U212" s="23">
        <f t="shared" ca="1" si="19"/>
        <v>205</v>
      </c>
      <c r="V212" s="23">
        <f t="shared" ca="1" si="20"/>
        <v>905</v>
      </c>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WZB212" s="1"/>
      <c r="WZC212" s="1"/>
      <c r="WZD212" s="1"/>
      <c r="WZE212" s="1"/>
      <c r="WZF212" s="1"/>
      <c r="WZG212" s="1"/>
      <c r="WZH212" s="1"/>
      <c r="WZI212" s="1"/>
      <c r="WZJ212" s="1"/>
      <c r="WZK212" s="1"/>
      <c r="WZL212" s="1"/>
      <c r="WZM212" s="1"/>
      <c r="WZN212" s="1"/>
      <c r="WZO212" s="1"/>
      <c r="WZP212" s="1"/>
      <c r="WZQ212" s="1"/>
      <c r="WZR212" s="1"/>
      <c r="WZS212" s="1"/>
      <c r="WZT212" s="1"/>
      <c r="WZU212" s="1"/>
      <c r="WZV212" s="1"/>
      <c r="WZW212" s="1"/>
      <c r="WZX212" s="1"/>
      <c r="WZY212" s="1"/>
      <c r="WZZ212" s="1"/>
      <c r="XAA212" s="1"/>
      <c r="XAB212" s="1"/>
      <c r="XAC212" s="1"/>
      <c r="XAD212" s="1"/>
      <c r="XAE212" s="1"/>
      <c r="XAF212" s="1"/>
      <c r="XAG212" s="1"/>
      <c r="XAH212" s="1"/>
      <c r="XAI212" s="1"/>
      <c r="XAJ212" s="1"/>
      <c r="XAK212" s="1"/>
      <c r="XAL212" s="1"/>
      <c r="XAM212" s="1"/>
      <c r="XAN212" s="1"/>
      <c r="XAO212" s="1"/>
      <c r="XAP212" s="1"/>
      <c r="XAQ212" s="1"/>
      <c r="XAR212" s="1"/>
      <c r="XAS212" s="1"/>
      <c r="XAT212" s="1"/>
      <c r="XAU212" s="1"/>
      <c r="XAV212" s="1"/>
      <c r="XAW212" s="1"/>
      <c r="XAX212" s="1"/>
      <c r="XAY212" s="1"/>
      <c r="XAZ212" s="1"/>
      <c r="XBA212" s="1"/>
      <c r="XBB212" s="1"/>
      <c r="XBC212" s="1"/>
      <c r="XBD212" s="1"/>
      <c r="XBE212" s="1"/>
      <c r="XBF212" s="1"/>
      <c r="XBG212" s="1"/>
      <c r="XBH212" s="1"/>
      <c r="XBI212" s="1"/>
      <c r="XBJ212" s="1"/>
      <c r="XBK212" s="1"/>
      <c r="XBL212" s="1"/>
      <c r="XBM212" s="1"/>
      <c r="XBN212" s="1"/>
      <c r="XBO212" s="1"/>
      <c r="XBP212" s="1"/>
      <c r="XBQ212" s="1"/>
      <c r="XBR212" s="1"/>
      <c r="XBS212" s="1"/>
      <c r="XBT212" s="1"/>
      <c r="XBU212" s="1"/>
      <c r="XBV212" s="1"/>
      <c r="XBW212" s="1"/>
      <c r="XBX212" s="1"/>
      <c r="XBY212" s="1"/>
      <c r="XBZ212" s="1"/>
      <c r="XCA212" s="1"/>
      <c r="XCB212" s="1"/>
      <c r="XCC212" s="1"/>
      <c r="XCD212" s="1"/>
      <c r="XCE212" s="1"/>
      <c r="XCF212" s="1"/>
      <c r="XCG212" s="1"/>
      <c r="XCH212" s="1"/>
      <c r="XCI212" s="1"/>
      <c r="XCJ212" s="1"/>
      <c r="XCK212" s="1"/>
      <c r="XCL212" s="1"/>
      <c r="XCM212" s="1"/>
      <c r="XCN212" s="1"/>
      <c r="XCO212" s="1"/>
      <c r="XCP212" s="1"/>
      <c r="XCQ212" s="1"/>
      <c r="XCR212" s="1"/>
      <c r="XCS212" s="1"/>
      <c r="XCT212" s="1"/>
      <c r="XCU212" s="1"/>
      <c r="XCV212" s="1"/>
      <c r="XCW212" s="1"/>
      <c r="XCX212" s="1"/>
      <c r="XCY212" s="1"/>
      <c r="XCZ212" s="1"/>
      <c r="XDA212" s="1"/>
      <c r="XDB212" s="1"/>
      <c r="XDC212" s="1"/>
      <c r="XDD212" s="1"/>
      <c r="XDE212" s="1"/>
      <c r="XDF212" s="1"/>
      <c r="XDG212" s="1"/>
      <c r="XDH212" s="1"/>
      <c r="XDI212" s="1"/>
      <c r="XDJ212" s="1"/>
      <c r="XDK212" s="1"/>
      <c r="XDL212" s="1"/>
      <c r="XDM212" s="1"/>
      <c r="XDN212" s="1"/>
      <c r="XDO212" s="1"/>
      <c r="XDP212" s="1"/>
      <c r="XDQ212" s="1"/>
      <c r="XDR212" s="1"/>
      <c r="XDS212" s="1"/>
      <c r="XDT212" s="1"/>
      <c r="XDU212" s="1"/>
      <c r="XDV212" s="1"/>
      <c r="XDW212" s="1"/>
      <c r="XDX212" s="1"/>
      <c r="XDY212" s="1"/>
      <c r="XDZ212" s="1"/>
      <c r="XEA212" s="1"/>
      <c r="XEB212" s="1"/>
      <c r="XEC212" s="1"/>
      <c r="XED212" s="1"/>
      <c r="XEE212" s="1"/>
      <c r="XEF212" s="1"/>
      <c r="XEG212" s="1"/>
      <c r="XEH212" s="1"/>
      <c r="XEI212" s="1"/>
      <c r="XEJ212" s="1"/>
      <c r="XEK212" s="1"/>
      <c r="XEL212" s="1"/>
      <c r="XEM212" s="1"/>
      <c r="XEN212" s="1"/>
      <c r="XEO212" s="1"/>
      <c r="XEP212" s="1"/>
      <c r="XEQ212" s="1"/>
      <c r="XER212" s="1"/>
      <c r="XES212" s="1"/>
      <c r="XET212" s="1"/>
      <c r="XEU212" s="1"/>
      <c r="XEV212" s="1"/>
      <c r="XEW212" s="1"/>
      <c r="XEX212" s="1"/>
      <c r="XEY212" s="1"/>
      <c r="XEZ212" s="1"/>
      <c r="XFA212" s="1"/>
      <c r="XFB212" s="1"/>
      <c r="XFC212" s="1"/>
    </row>
    <row r="213" spans="1:150 16226:16383" s="3" customFormat="1" ht="20.25" hidden="1" customHeight="1" x14ac:dyDescent="0.25">
      <c r="A213" s="116" t="str">
        <f t="shared" ca="1" si="17"/>
        <v>206,..,906</v>
      </c>
      <c r="B213" s="116"/>
      <c r="C213" s="54"/>
      <c r="D213" s="54"/>
      <c r="E213" s="33"/>
      <c r="F213" s="6"/>
      <c r="G213" s="6"/>
      <c r="H213" s="6">
        <f t="shared" si="18"/>
        <v>0</v>
      </c>
      <c r="I213" s="1"/>
      <c r="J213" s="1"/>
      <c r="K213" s="1"/>
      <c r="L213" s="1"/>
      <c r="M213" s="1"/>
      <c r="N213" s="1"/>
      <c r="O213" s="1"/>
      <c r="P213" s="1"/>
      <c r="Q213" s="1"/>
      <c r="R213" s="1"/>
      <c r="S213" s="1"/>
      <c r="T213" s="23" t="str">
        <f t="shared" ca="1" si="16"/>
        <v>206,..,906</v>
      </c>
      <c r="U213" s="23">
        <f t="shared" ca="1" si="19"/>
        <v>206</v>
      </c>
      <c r="V213" s="23">
        <f t="shared" ca="1" si="20"/>
        <v>906</v>
      </c>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WZB213" s="1"/>
      <c r="WZC213" s="1"/>
      <c r="WZD213" s="1"/>
      <c r="WZE213" s="1"/>
      <c r="WZF213" s="1"/>
      <c r="WZG213" s="1"/>
      <c r="WZH213" s="1"/>
      <c r="WZI213" s="1"/>
      <c r="WZJ213" s="1"/>
      <c r="WZK213" s="1"/>
      <c r="WZL213" s="1"/>
      <c r="WZM213" s="1"/>
      <c r="WZN213" s="1"/>
      <c r="WZO213" s="1"/>
      <c r="WZP213" s="1"/>
      <c r="WZQ213" s="1"/>
      <c r="WZR213" s="1"/>
      <c r="WZS213" s="1"/>
      <c r="WZT213" s="1"/>
      <c r="WZU213" s="1"/>
      <c r="WZV213" s="1"/>
      <c r="WZW213" s="1"/>
      <c r="WZX213" s="1"/>
      <c r="WZY213" s="1"/>
      <c r="WZZ213" s="1"/>
      <c r="XAA213" s="1"/>
      <c r="XAB213" s="1"/>
      <c r="XAC213" s="1"/>
      <c r="XAD213" s="1"/>
      <c r="XAE213" s="1"/>
      <c r="XAF213" s="1"/>
      <c r="XAG213" s="1"/>
      <c r="XAH213" s="1"/>
      <c r="XAI213" s="1"/>
      <c r="XAJ213" s="1"/>
      <c r="XAK213" s="1"/>
      <c r="XAL213" s="1"/>
      <c r="XAM213" s="1"/>
      <c r="XAN213" s="1"/>
      <c r="XAO213" s="1"/>
      <c r="XAP213" s="1"/>
      <c r="XAQ213" s="1"/>
      <c r="XAR213" s="1"/>
      <c r="XAS213" s="1"/>
      <c r="XAT213" s="1"/>
      <c r="XAU213" s="1"/>
      <c r="XAV213" s="1"/>
      <c r="XAW213" s="1"/>
      <c r="XAX213" s="1"/>
      <c r="XAY213" s="1"/>
      <c r="XAZ213" s="1"/>
      <c r="XBA213" s="1"/>
      <c r="XBB213" s="1"/>
      <c r="XBC213" s="1"/>
      <c r="XBD213" s="1"/>
      <c r="XBE213" s="1"/>
      <c r="XBF213" s="1"/>
      <c r="XBG213" s="1"/>
      <c r="XBH213" s="1"/>
      <c r="XBI213" s="1"/>
      <c r="XBJ213" s="1"/>
      <c r="XBK213" s="1"/>
      <c r="XBL213" s="1"/>
      <c r="XBM213" s="1"/>
      <c r="XBN213" s="1"/>
      <c r="XBO213" s="1"/>
      <c r="XBP213" s="1"/>
      <c r="XBQ213" s="1"/>
      <c r="XBR213" s="1"/>
      <c r="XBS213" s="1"/>
      <c r="XBT213" s="1"/>
      <c r="XBU213" s="1"/>
      <c r="XBV213" s="1"/>
      <c r="XBW213" s="1"/>
      <c r="XBX213" s="1"/>
      <c r="XBY213" s="1"/>
      <c r="XBZ213" s="1"/>
      <c r="XCA213" s="1"/>
      <c r="XCB213" s="1"/>
      <c r="XCC213" s="1"/>
      <c r="XCD213" s="1"/>
      <c r="XCE213" s="1"/>
      <c r="XCF213" s="1"/>
      <c r="XCG213" s="1"/>
      <c r="XCH213" s="1"/>
      <c r="XCI213" s="1"/>
      <c r="XCJ213" s="1"/>
      <c r="XCK213" s="1"/>
      <c r="XCL213" s="1"/>
      <c r="XCM213" s="1"/>
      <c r="XCN213" s="1"/>
      <c r="XCO213" s="1"/>
      <c r="XCP213" s="1"/>
      <c r="XCQ213" s="1"/>
      <c r="XCR213" s="1"/>
      <c r="XCS213" s="1"/>
      <c r="XCT213" s="1"/>
      <c r="XCU213" s="1"/>
      <c r="XCV213" s="1"/>
      <c r="XCW213" s="1"/>
      <c r="XCX213" s="1"/>
      <c r="XCY213" s="1"/>
      <c r="XCZ213" s="1"/>
      <c r="XDA213" s="1"/>
      <c r="XDB213" s="1"/>
      <c r="XDC213" s="1"/>
      <c r="XDD213" s="1"/>
      <c r="XDE213" s="1"/>
      <c r="XDF213" s="1"/>
      <c r="XDG213" s="1"/>
      <c r="XDH213" s="1"/>
      <c r="XDI213" s="1"/>
      <c r="XDJ213" s="1"/>
      <c r="XDK213" s="1"/>
      <c r="XDL213" s="1"/>
      <c r="XDM213" s="1"/>
      <c r="XDN213" s="1"/>
      <c r="XDO213" s="1"/>
      <c r="XDP213" s="1"/>
      <c r="XDQ213" s="1"/>
      <c r="XDR213" s="1"/>
      <c r="XDS213" s="1"/>
      <c r="XDT213" s="1"/>
      <c r="XDU213" s="1"/>
      <c r="XDV213" s="1"/>
      <c r="XDW213" s="1"/>
      <c r="XDX213" s="1"/>
      <c r="XDY213" s="1"/>
      <c r="XDZ213" s="1"/>
      <c r="XEA213" s="1"/>
      <c r="XEB213" s="1"/>
      <c r="XEC213" s="1"/>
      <c r="XED213" s="1"/>
      <c r="XEE213" s="1"/>
      <c r="XEF213" s="1"/>
      <c r="XEG213" s="1"/>
      <c r="XEH213" s="1"/>
      <c r="XEI213" s="1"/>
      <c r="XEJ213" s="1"/>
      <c r="XEK213" s="1"/>
      <c r="XEL213" s="1"/>
      <c r="XEM213" s="1"/>
      <c r="XEN213" s="1"/>
      <c r="XEO213" s="1"/>
      <c r="XEP213" s="1"/>
      <c r="XEQ213" s="1"/>
      <c r="XER213" s="1"/>
      <c r="XES213" s="1"/>
      <c r="XET213" s="1"/>
      <c r="XEU213" s="1"/>
      <c r="XEV213" s="1"/>
      <c r="XEW213" s="1"/>
      <c r="XEX213" s="1"/>
      <c r="XEY213" s="1"/>
      <c r="XEZ213" s="1"/>
      <c r="XFA213" s="1"/>
      <c r="XFB213" s="1"/>
      <c r="XFC213" s="1"/>
    </row>
    <row r="214" spans="1:150 16226:16383" s="3" customFormat="1" ht="20.25" hidden="1" customHeight="1" x14ac:dyDescent="0.25">
      <c r="A214" s="116" t="str">
        <f t="shared" ca="1" si="17"/>
        <v>207,..,907</v>
      </c>
      <c r="B214" s="116"/>
      <c r="C214" s="54"/>
      <c r="D214" s="54"/>
      <c r="E214" s="33"/>
      <c r="F214" s="6"/>
      <c r="G214" s="6"/>
      <c r="H214" s="6">
        <f t="shared" si="18"/>
        <v>0</v>
      </c>
      <c r="I214" s="1"/>
      <c r="J214" s="1"/>
      <c r="K214" s="1"/>
      <c r="L214" s="1"/>
      <c r="M214" s="1"/>
      <c r="N214" s="1"/>
      <c r="O214" s="1"/>
      <c r="P214" s="1"/>
      <c r="Q214" s="1"/>
      <c r="R214" s="1"/>
      <c r="S214" s="1"/>
      <c r="T214" s="23" t="str">
        <f t="shared" ca="1" si="16"/>
        <v>207,..,907</v>
      </c>
      <c r="U214" s="23">
        <f t="shared" ca="1" si="19"/>
        <v>207</v>
      </c>
      <c r="V214" s="23">
        <f t="shared" ca="1" si="20"/>
        <v>907</v>
      </c>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WZB214" s="1"/>
      <c r="WZC214" s="1"/>
      <c r="WZD214" s="1"/>
      <c r="WZE214" s="1"/>
      <c r="WZF214" s="1"/>
      <c r="WZG214" s="1"/>
      <c r="WZH214" s="1"/>
      <c r="WZI214" s="1"/>
      <c r="WZJ214" s="1"/>
      <c r="WZK214" s="1"/>
      <c r="WZL214" s="1"/>
      <c r="WZM214" s="1"/>
      <c r="WZN214" s="1"/>
      <c r="WZO214" s="1"/>
      <c r="WZP214" s="1"/>
      <c r="WZQ214" s="1"/>
      <c r="WZR214" s="1"/>
      <c r="WZS214" s="1"/>
      <c r="WZT214" s="1"/>
      <c r="WZU214" s="1"/>
      <c r="WZV214" s="1"/>
      <c r="WZW214" s="1"/>
      <c r="WZX214" s="1"/>
      <c r="WZY214" s="1"/>
      <c r="WZZ214" s="1"/>
      <c r="XAA214" s="1"/>
      <c r="XAB214" s="1"/>
      <c r="XAC214" s="1"/>
      <c r="XAD214" s="1"/>
      <c r="XAE214" s="1"/>
      <c r="XAF214" s="1"/>
      <c r="XAG214" s="1"/>
      <c r="XAH214" s="1"/>
      <c r="XAI214" s="1"/>
      <c r="XAJ214" s="1"/>
      <c r="XAK214" s="1"/>
      <c r="XAL214" s="1"/>
      <c r="XAM214" s="1"/>
      <c r="XAN214" s="1"/>
      <c r="XAO214" s="1"/>
      <c r="XAP214" s="1"/>
      <c r="XAQ214" s="1"/>
      <c r="XAR214" s="1"/>
      <c r="XAS214" s="1"/>
      <c r="XAT214" s="1"/>
      <c r="XAU214" s="1"/>
      <c r="XAV214" s="1"/>
      <c r="XAW214" s="1"/>
      <c r="XAX214" s="1"/>
      <c r="XAY214" s="1"/>
      <c r="XAZ214" s="1"/>
      <c r="XBA214" s="1"/>
      <c r="XBB214" s="1"/>
      <c r="XBC214" s="1"/>
      <c r="XBD214" s="1"/>
      <c r="XBE214" s="1"/>
      <c r="XBF214" s="1"/>
      <c r="XBG214" s="1"/>
      <c r="XBH214" s="1"/>
      <c r="XBI214" s="1"/>
      <c r="XBJ214" s="1"/>
      <c r="XBK214" s="1"/>
      <c r="XBL214" s="1"/>
      <c r="XBM214" s="1"/>
      <c r="XBN214" s="1"/>
      <c r="XBO214" s="1"/>
      <c r="XBP214" s="1"/>
      <c r="XBQ214" s="1"/>
      <c r="XBR214" s="1"/>
      <c r="XBS214" s="1"/>
      <c r="XBT214" s="1"/>
      <c r="XBU214" s="1"/>
      <c r="XBV214" s="1"/>
      <c r="XBW214" s="1"/>
      <c r="XBX214" s="1"/>
      <c r="XBY214" s="1"/>
      <c r="XBZ214" s="1"/>
      <c r="XCA214" s="1"/>
      <c r="XCB214" s="1"/>
      <c r="XCC214" s="1"/>
      <c r="XCD214" s="1"/>
      <c r="XCE214" s="1"/>
      <c r="XCF214" s="1"/>
      <c r="XCG214" s="1"/>
      <c r="XCH214" s="1"/>
      <c r="XCI214" s="1"/>
      <c r="XCJ214" s="1"/>
      <c r="XCK214" s="1"/>
      <c r="XCL214" s="1"/>
      <c r="XCM214" s="1"/>
      <c r="XCN214" s="1"/>
      <c r="XCO214" s="1"/>
      <c r="XCP214" s="1"/>
      <c r="XCQ214" s="1"/>
      <c r="XCR214" s="1"/>
      <c r="XCS214" s="1"/>
      <c r="XCT214" s="1"/>
      <c r="XCU214" s="1"/>
      <c r="XCV214" s="1"/>
      <c r="XCW214" s="1"/>
      <c r="XCX214" s="1"/>
      <c r="XCY214" s="1"/>
      <c r="XCZ214" s="1"/>
      <c r="XDA214" s="1"/>
      <c r="XDB214" s="1"/>
      <c r="XDC214" s="1"/>
      <c r="XDD214" s="1"/>
      <c r="XDE214" s="1"/>
      <c r="XDF214" s="1"/>
      <c r="XDG214" s="1"/>
      <c r="XDH214" s="1"/>
      <c r="XDI214" s="1"/>
      <c r="XDJ214" s="1"/>
      <c r="XDK214" s="1"/>
      <c r="XDL214" s="1"/>
      <c r="XDM214" s="1"/>
      <c r="XDN214" s="1"/>
      <c r="XDO214" s="1"/>
      <c r="XDP214" s="1"/>
      <c r="XDQ214" s="1"/>
      <c r="XDR214" s="1"/>
      <c r="XDS214" s="1"/>
      <c r="XDT214" s="1"/>
      <c r="XDU214" s="1"/>
      <c r="XDV214" s="1"/>
      <c r="XDW214" s="1"/>
      <c r="XDX214" s="1"/>
      <c r="XDY214" s="1"/>
      <c r="XDZ214" s="1"/>
      <c r="XEA214" s="1"/>
      <c r="XEB214" s="1"/>
      <c r="XEC214" s="1"/>
      <c r="XED214" s="1"/>
      <c r="XEE214" s="1"/>
      <c r="XEF214" s="1"/>
      <c r="XEG214" s="1"/>
      <c r="XEH214" s="1"/>
      <c r="XEI214" s="1"/>
      <c r="XEJ214" s="1"/>
      <c r="XEK214" s="1"/>
      <c r="XEL214" s="1"/>
      <c r="XEM214" s="1"/>
      <c r="XEN214" s="1"/>
      <c r="XEO214" s="1"/>
      <c r="XEP214" s="1"/>
      <c r="XEQ214" s="1"/>
      <c r="XER214" s="1"/>
      <c r="XES214" s="1"/>
      <c r="XET214" s="1"/>
      <c r="XEU214" s="1"/>
      <c r="XEV214" s="1"/>
      <c r="XEW214" s="1"/>
      <c r="XEX214" s="1"/>
      <c r="XEY214" s="1"/>
      <c r="XEZ214" s="1"/>
      <c r="XFA214" s="1"/>
      <c r="XFB214" s="1"/>
      <c r="XFC214" s="1"/>
    </row>
    <row r="215" spans="1:150 16226:16383" s="3" customFormat="1" ht="20.25" hidden="1" customHeight="1" x14ac:dyDescent="0.25">
      <c r="A215" s="116" t="str">
        <f t="shared" ca="1" si="17"/>
        <v>208,..,908</v>
      </c>
      <c r="B215" s="116"/>
      <c r="C215" s="54"/>
      <c r="D215" s="54"/>
      <c r="E215" s="33"/>
      <c r="F215" s="6"/>
      <c r="G215" s="6"/>
      <c r="H215" s="6">
        <f t="shared" si="18"/>
        <v>0</v>
      </c>
      <c r="I215" s="1"/>
      <c r="J215" s="1"/>
      <c r="K215" s="1"/>
      <c r="L215" s="1"/>
      <c r="M215" s="1"/>
      <c r="N215" s="1"/>
      <c r="O215" s="1"/>
      <c r="P215" s="1"/>
      <c r="Q215" s="1"/>
      <c r="R215" s="1"/>
      <c r="S215" s="1"/>
      <c r="T215" s="23" t="str">
        <f t="shared" ca="1" si="16"/>
        <v>208,..,908</v>
      </c>
      <c r="U215" s="23">
        <f t="shared" ca="1" si="19"/>
        <v>208</v>
      </c>
      <c r="V215" s="23">
        <f t="shared" ca="1" si="20"/>
        <v>908</v>
      </c>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WZB215" s="1"/>
      <c r="WZC215" s="1"/>
      <c r="WZD215" s="1"/>
      <c r="WZE215" s="1"/>
      <c r="WZF215" s="1"/>
      <c r="WZG215" s="1"/>
      <c r="WZH215" s="1"/>
      <c r="WZI215" s="1"/>
      <c r="WZJ215" s="1"/>
      <c r="WZK215" s="1"/>
      <c r="WZL215" s="1"/>
      <c r="WZM215" s="1"/>
      <c r="WZN215" s="1"/>
      <c r="WZO215" s="1"/>
      <c r="WZP215" s="1"/>
      <c r="WZQ215" s="1"/>
      <c r="WZR215" s="1"/>
      <c r="WZS215" s="1"/>
      <c r="WZT215" s="1"/>
      <c r="WZU215" s="1"/>
      <c r="WZV215" s="1"/>
      <c r="WZW215" s="1"/>
      <c r="WZX215" s="1"/>
      <c r="WZY215" s="1"/>
      <c r="WZZ215" s="1"/>
      <c r="XAA215" s="1"/>
      <c r="XAB215" s="1"/>
      <c r="XAC215" s="1"/>
      <c r="XAD215" s="1"/>
      <c r="XAE215" s="1"/>
      <c r="XAF215" s="1"/>
      <c r="XAG215" s="1"/>
      <c r="XAH215" s="1"/>
      <c r="XAI215" s="1"/>
      <c r="XAJ215" s="1"/>
      <c r="XAK215" s="1"/>
      <c r="XAL215" s="1"/>
      <c r="XAM215" s="1"/>
      <c r="XAN215" s="1"/>
      <c r="XAO215" s="1"/>
      <c r="XAP215" s="1"/>
      <c r="XAQ215" s="1"/>
      <c r="XAR215" s="1"/>
      <c r="XAS215" s="1"/>
      <c r="XAT215" s="1"/>
      <c r="XAU215" s="1"/>
      <c r="XAV215" s="1"/>
      <c r="XAW215" s="1"/>
      <c r="XAX215" s="1"/>
      <c r="XAY215" s="1"/>
      <c r="XAZ215" s="1"/>
      <c r="XBA215" s="1"/>
      <c r="XBB215" s="1"/>
      <c r="XBC215" s="1"/>
      <c r="XBD215" s="1"/>
      <c r="XBE215" s="1"/>
      <c r="XBF215" s="1"/>
      <c r="XBG215" s="1"/>
      <c r="XBH215" s="1"/>
      <c r="XBI215" s="1"/>
      <c r="XBJ215" s="1"/>
      <c r="XBK215" s="1"/>
      <c r="XBL215" s="1"/>
      <c r="XBM215" s="1"/>
      <c r="XBN215" s="1"/>
      <c r="XBO215" s="1"/>
      <c r="XBP215" s="1"/>
      <c r="XBQ215" s="1"/>
      <c r="XBR215" s="1"/>
      <c r="XBS215" s="1"/>
      <c r="XBT215" s="1"/>
      <c r="XBU215" s="1"/>
      <c r="XBV215" s="1"/>
      <c r="XBW215" s="1"/>
      <c r="XBX215" s="1"/>
      <c r="XBY215" s="1"/>
      <c r="XBZ215" s="1"/>
      <c r="XCA215" s="1"/>
      <c r="XCB215" s="1"/>
      <c r="XCC215" s="1"/>
      <c r="XCD215" s="1"/>
      <c r="XCE215" s="1"/>
      <c r="XCF215" s="1"/>
      <c r="XCG215" s="1"/>
      <c r="XCH215" s="1"/>
      <c r="XCI215" s="1"/>
      <c r="XCJ215" s="1"/>
      <c r="XCK215" s="1"/>
      <c r="XCL215" s="1"/>
      <c r="XCM215" s="1"/>
      <c r="XCN215" s="1"/>
      <c r="XCO215" s="1"/>
      <c r="XCP215" s="1"/>
      <c r="XCQ215" s="1"/>
      <c r="XCR215" s="1"/>
      <c r="XCS215" s="1"/>
      <c r="XCT215" s="1"/>
      <c r="XCU215" s="1"/>
      <c r="XCV215" s="1"/>
      <c r="XCW215" s="1"/>
      <c r="XCX215" s="1"/>
      <c r="XCY215" s="1"/>
      <c r="XCZ215" s="1"/>
      <c r="XDA215" s="1"/>
      <c r="XDB215" s="1"/>
      <c r="XDC215" s="1"/>
      <c r="XDD215" s="1"/>
      <c r="XDE215" s="1"/>
      <c r="XDF215" s="1"/>
      <c r="XDG215" s="1"/>
      <c r="XDH215" s="1"/>
      <c r="XDI215" s="1"/>
      <c r="XDJ215" s="1"/>
      <c r="XDK215" s="1"/>
      <c r="XDL215" s="1"/>
      <c r="XDM215" s="1"/>
      <c r="XDN215" s="1"/>
      <c r="XDO215" s="1"/>
      <c r="XDP215" s="1"/>
      <c r="XDQ215" s="1"/>
      <c r="XDR215" s="1"/>
      <c r="XDS215" s="1"/>
      <c r="XDT215" s="1"/>
      <c r="XDU215" s="1"/>
      <c r="XDV215" s="1"/>
      <c r="XDW215" s="1"/>
      <c r="XDX215" s="1"/>
      <c r="XDY215" s="1"/>
      <c r="XDZ215" s="1"/>
      <c r="XEA215" s="1"/>
      <c r="XEB215" s="1"/>
      <c r="XEC215" s="1"/>
      <c r="XED215" s="1"/>
      <c r="XEE215" s="1"/>
      <c r="XEF215" s="1"/>
      <c r="XEG215" s="1"/>
      <c r="XEH215" s="1"/>
      <c r="XEI215" s="1"/>
      <c r="XEJ215" s="1"/>
      <c r="XEK215" s="1"/>
      <c r="XEL215" s="1"/>
      <c r="XEM215" s="1"/>
      <c r="XEN215" s="1"/>
      <c r="XEO215" s="1"/>
      <c r="XEP215" s="1"/>
      <c r="XEQ215" s="1"/>
      <c r="XER215" s="1"/>
      <c r="XES215" s="1"/>
      <c r="XET215" s="1"/>
      <c r="XEU215" s="1"/>
      <c r="XEV215" s="1"/>
      <c r="XEW215" s="1"/>
      <c r="XEX215" s="1"/>
      <c r="XEY215" s="1"/>
      <c r="XEZ215" s="1"/>
      <c r="XFA215" s="1"/>
      <c r="XFB215" s="1"/>
      <c r="XFC215" s="1"/>
    </row>
    <row r="216" spans="1:150 16226:16383" s="3" customFormat="1" ht="20.25" hidden="1" x14ac:dyDescent="0.25">
      <c r="A216" s="125" t="s">
        <v>133</v>
      </c>
      <c r="B216" s="126"/>
      <c r="C216" s="126"/>
      <c r="D216" s="126"/>
      <c r="E216" s="126"/>
      <c r="F216" s="126"/>
      <c r="G216" s="126"/>
      <c r="H216" s="127"/>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WZB216" s="1"/>
      <c r="WZC216" s="1"/>
      <c r="WZD216" s="1"/>
      <c r="WZE216" s="1"/>
      <c r="WZF216" s="1"/>
      <c r="WZG216" s="1"/>
      <c r="WZH216" s="1"/>
      <c r="WZI216" s="1"/>
      <c r="WZJ216" s="1"/>
      <c r="WZK216" s="1"/>
      <c r="WZL216" s="1"/>
      <c r="WZM216" s="1"/>
      <c r="WZN216" s="1"/>
      <c r="WZO216" s="1"/>
      <c r="WZP216" s="1"/>
      <c r="WZQ216" s="1"/>
      <c r="WZR216" s="1"/>
      <c r="WZS216" s="1"/>
      <c r="WZT216" s="1"/>
      <c r="WZU216" s="1"/>
      <c r="WZV216" s="1"/>
      <c r="WZW216" s="1"/>
      <c r="WZX216" s="1"/>
      <c r="WZY216" s="1"/>
      <c r="WZZ216" s="1"/>
      <c r="XAA216" s="1"/>
      <c r="XAB216" s="1"/>
      <c r="XAC216" s="1"/>
      <c r="XAD216" s="1"/>
      <c r="XAE216" s="1"/>
      <c r="XAF216" s="1"/>
      <c r="XAG216" s="1"/>
      <c r="XAH216" s="1"/>
      <c r="XAI216" s="1"/>
      <c r="XAJ216" s="1"/>
      <c r="XAK216" s="1"/>
      <c r="XAL216" s="1"/>
      <c r="XAM216" s="1"/>
      <c r="XAN216" s="1"/>
      <c r="XAO216" s="1"/>
      <c r="XAP216" s="1"/>
      <c r="XAQ216" s="1"/>
      <c r="XAR216" s="1"/>
      <c r="XAS216" s="1"/>
      <c r="XAT216" s="1"/>
      <c r="XAU216" s="1"/>
      <c r="XAV216" s="1"/>
      <c r="XAW216" s="1"/>
      <c r="XAX216" s="1"/>
      <c r="XAY216" s="1"/>
      <c r="XAZ216" s="1"/>
      <c r="XBA216" s="1"/>
      <c r="XBB216" s="1"/>
      <c r="XBC216" s="1"/>
      <c r="XBD216" s="1"/>
      <c r="XBE216" s="1"/>
      <c r="XBF216" s="1"/>
      <c r="XBG216" s="1"/>
      <c r="XBH216" s="1"/>
      <c r="XBI216" s="1"/>
      <c r="XBJ216" s="1"/>
      <c r="XBK216" s="1"/>
      <c r="XBL216" s="1"/>
      <c r="XBM216" s="1"/>
      <c r="XBN216" s="1"/>
      <c r="XBO216" s="1"/>
      <c r="XBP216" s="1"/>
      <c r="XBQ216" s="1"/>
      <c r="XBR216" s="1"/>
      <c r="XBS216" s="1"/>
      <c r="XBT216" s="1"/>
      <c r="XBU216" s="1"/>
      <c r="XBV216" s="1"/>
      <c r="XBW216" s="1"/>
      <c r="XBX216" s="1"/>
      <c r="XBY216" s="1"/>
      <c r="XBZ216" s="1"/>
      <c r="XCA216" s="1"/>
      <c r="XCB216" s="1"/>
      <c r="XCC216" s="1"/>
      <c r="XCD216" s="1"/>
      <c r="XCE216" s="1"/>
      <c r="XCF216" s="1"/>
      <c r="XCG216" s="1"/>
      <c r="XCH216" s="1"/>
      <c r="XCI216" s="1"/>
      <c r="XCJ216" s="1"/>
      <c r="XCK216" s="1"/>
      <c r="XCL216" s="1"/>
      <c r="XCM216" s="1"/>
      <c r="XCN216" s="1"/>
      <c r="XCO216" s="1"/>
      <c r="XCP216" s="1"/>
      <c r="XCQ216" s="1"/>
      <c r="XCR216" s="1"/>
      <c r="XCS216" s="1"/>
      <c r="XCT216" s="1"/>
      <c r="XCU216" s="1"/>
      <c r="XCV216" s="1"/>
      <c r="XCW216" s="1"/>
      <c r="XCX216" s="1"/>
      <c r="XCY216" s="1"/>
      <c r="XCZ216" s="1"/>
      <c r="XDA216" s="1"/>
      <c r="XDB216" s="1"/>
      <c r="XDC216" s="1"/>
      <c r="XDD216" s="1"/>
      <c r="XDE216" s="1"/>
      <c r="XDF216" s="1"/>
      <c r="XDG216" s="1"/>
      <c r="XDH216" s="1"/>
      <c r="XDI216" s="1"/>
      <c r="XDJ216" s="1"/>
      <c r="XDK216" s="1"/>
      <c r="XDL216" s="1"/>
      <c r="XDM216" s="1"/>
      <c r="XDN216" s="1"/>
      <c r="XDO216" s="1"/>
      <c r="XDP216" s="1"/>
      <c r="XDQ216" s="1"/>
      <c r="XDR216" s="1"/>
      <c r="XDS216" s="1"/>
      <c r="XDT216" s="1"/>
      <c r="XDU216" s="1"/>
      <c r="XDV216" s="1"/>
      <c r="XDW216" s="1"/>
      <c r="XDX216" s="1"/>
      <c r="XDY216" s="1"/>
      <c r="XDZ216" s="1"/>
      <c r="XEA216" s="1"/>
      <c r="XEB216" s="1"/>
      <c r="XEC216" s="1"/>
      <c r="XED216" s="1"/>
      <c r="XEE216" s="1"/>
      <c r="XEF216" s="1"/>
      <c r="XEG216" s="1"/>
      <c r="XEH216" s="1"/>
      <c r="XEI216" s="1"/>
      <c r="XEJ216" s="1"/>
      <c r="XEK216" s="1"/>
      <c r="XEL216" s="1"/>
      <c r="XEM216" s="1"/>
      <c r="XEN216" s="1"/>
      <c r="XEO216" s="1"/>
      <c r="XEP216" s="1"/>
      <c r="XEQ216" s="1"/>
      <c r="XER216" s="1"/>
      <c r="XES216" s="1"/>
      <c r="XET216" s="1"/>
      <c r="XEU216" s="1"/>
      <c r="XEV216" s="1"/>
      <c r="XEW216" s="1"/>
      <c r="XEX216" s="1"/>
      <c r="XEY216" s="1"/>
      <c r="XEZ216" s="1"/>
      <c r="XFA216" s="1"/>
      <c r="XFB216" s="1"/>
      <c r="XFC216" s="1"/>
    </row>
    <row r="217" spans="1:150 16226:16383" s="3" customFormat="1" ht="20.25" hidden="1" customHeight="1" x14ac:dyDescent="0.25">
      <c r="A217" s="116" t="str">
        <f ca="1">T217</f>
        <v>201 to 501</v>
      </c>
      <c r="B217" s="116"/>
      <c r="C217" s="54"/>
      <c r="D217" s="54"/>
      <c r="E217" s="33">
        <v>0</v>
      </c>
      <c r="F217" s="6">
        <v>0</v>
      </c>
      <c r="G217" s="6">
        <v>0</v>
      </c>
      <c r="H217" s="6">
        <f>E217+F217+(IF(G217&lt;101,G217,IF(G217&lt;201,G217/2,IF(G217&lt;=301,G217/3,G217/4))))</f>
        <v>0</v>
      </c>
      <c r="I217" s="1"/>
      <c r="J217" s="1"/>
      <c r="K217" s="1"/>
      <c r="L217" s="1"/>
      <c r="M217" s="1"/>
      <c r="N217" s="1"/>
      <c r="O217" s="1"/>
      <c r="P217" s="1"/>
      <c r="Q217" s="1"/>
      <c r="R217" s="1"/>
      <c r="S217" s="1"/>
      <c r="T217" s="23" t="str">
        <f ca="1">U217&amp;""&amp;" to "&amp;""&amp;V217</f>
        <v>201 to 501</v>
      </c>
      <c r="U217" s="23">
        <f ca="1">(SUMPRODUCT(MID(0&amp;(LEFT(A216,SUM(LEN(A216)-LEN(SUBSTITUTE(A216,{"0","1","2","3"},""))))), LARGE(INDEX(ISNUMBER(--MID((LEFT(A216,SUM(LEN(A216)-LEN(SUBSTITUTE(A216,{"0","1","2","3"},""))))), ROW(INDIRECT("1:"&amp;LEN((LEFT(A216,SUM(LEN(A216)-LEN(SUBSTITUTE(A216,{"0","1","2","3"},"")))))))), 1)) * ROW(INDIRECT("1:"&amp;LEN((LEFT(A216,SUM(LEN(A216)-LEN(SUBSTITUTE(A216,{"0","1","2","3"},"")))))))), 0), ROW(INDIRECT("1:"&amp;LEN((LEFT(A216,SUM(LEN(A216)-LEN(SUBSTITUTE(A216,{"0","1","2","3"},"")))))))))+1, 1) * 10^ROW(INDIRECT("1:"&amp;LEN((LEFT(A216,SUM(LEN(A216)-LEN(SUBSTITUTE(A216,{"0","1","2","3"},""))))))))/10))*100+1</f>
        <v>201</v>
      </c>
      <c r="V217" s="23">
        <f ca="1">(SUMPRODUCT(MID(0&amp;(--TRIM(RIGHT(SUBSTITUTE(LEFT(A216,_xlfn.AGGREGATE(16,6,FIND({0,1,2,3,4,5,6,7,8,9},A216,ROW(INDIRECT("1:"&amp;LEN(A216)))),1))," ",REPT(" ",LEN(A216))),LEN(A216)))), LARGE(INDEX(ISNUMBER(--MID((--TRIM(RIGHT(SUBSTITUTE(LEFT(A216,_xlfn.AGGREGATE(16,6,FIND({0,1,2,3,4,5,6,7,8,9},A216,ROW(INDIRECT("1:"&amp;LEN(A216)))),1))," ",REPT(" ",LEN(A216))),LEN(A216)))), ROW(INDIRECT("1:"&amp;LEN((--TRIM(RIGHT(SUBSTITUTE(LEFT(A216,_xlfn.AGGREGATE(16,6,FIND({0,1,2,3,4,5,6,7,8,9},A216,ROW(INDIRECT("1:"&amp;LEN(A216)))),1))," ",REPT(" ",LEN(A216))),LEN(A216))))))), 1)) * ROW(INDIRECT("1:"&amp;LEN((--TRIM(RIGHT(SUBSTITUTE(LEFT(A216,_xlfn.AGGREGATE(16,6,FIND({0,1,2,3,4,5,6,7,8,9},A216,ROW(INDIRECT("1:"&amp;LEN(A216)))),1))," ",REPT(" ",LEN(A216))),LEN(A216))))))), 0), ROW(INDIRECT("1:"&amp;LEN((--TRIM(RIGHT(SUBSTITUTE(LEFT(A216,_xlfn.AGGREGATE(16,6,FIND({0,1,2,3,4,5,6,7,8,9},A216,ROW(INDIRECT("1:"&amp;LEN(A216)))),1))," ",REPT(" ",LEN(A216))),LEN(A216))))))))+1, 1) * 10^ROW(INDIRECT("1:"&amp;LEN((--TRIM(RIGHT(SUBSTITUTE(LEFT(A216,_xlfn.AGGREGATE(16,6,FIND({0,1,2,3,4,5,6,7,8,9},A216,ROW(INDIRECT("1:"&amp;LEN(A216)))),1))," ",REPT(" ",LEN(A216))),LEN(A216)))))))/10))*100+1</f>
        <v>501</v>
      </c>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WZB217" s="1"/>
      <c r="WZC217" s="1"/>
      <c r="WZD217" s="1"/>
      <c r="WZE217" s="1"/>
      <c r="WZF217" s="1"/>
      <c r="WZG217" s="1"/>
      <c r="WZH217" s="1"/>
      <c r="WZI217" s="1"/>
      <c r="WZJ217" s="1"/>
      <c r="WZK217" s="1"/>
      <c r="WZL217" s="1"/>
      <c r="WZM217" s="1"/>
      <c r="WZN217" s="1"/>
      <c r="WZO217" s="1"/>
      <c r="WZP217" s="1"/>
      <c r="WZQ217" s="1"/>
      <c r="WZR217" s="1"/>
      <c r="WZS217" s="1"/>
      <c r="WZT217" s="1"/>
      <c r="WZU217" s="1"/>
      <c r="WZV217" s="1"/>
      <c r="WZW217" s="1"/>
      <c r="WZX217" s="1"/>
      <c r="WZY217" s="1"/>
      <c r="WZZ217" s="1"/>
      <c r="XAA217" s="1"/>
      <c r="XAB217" s="1"/>
      <c r="XAC217" s="1"/>
      <c r="XAD217" s="1"/>
      <c r="XAE217" s="1"/>
      <c r="XAF217" s="1"/>
      <c r="XAG217" s="1"/>
      <c r="XAH217" s="1"/>
      <c r="XAI217" s="1"/>
      <c r="XAJ217" s="1"/>
      <c r="XAK217" s="1"/>
      <c r="XAL217" s="1"/>
      <c r="XAM217" s="1"/>
      <c r="XAN217" s="1"/>
      <c r="XAO217" s="1"/>
      <c r="XAP217" s="1"/>
      <c r="XAQ217" s="1"/>
      <c r="XAR217" s="1"/>
      <c r="XAS217" s="1"/>
      <c r="XAT217" s="1"/>
      <c r="XAU217" s="1"/>
      <c r="XAV217" s="1"/>
      <c r="XAW217" s="1"/>
      <c r="XAX217" s="1"/>
      <c r="XAY217" s="1"/>
      <c r="XAZ217" s="1"/>
      <c r="XBA217" s="1"/>
      <c r="XBB217" s="1"/>
      <c r="XBC217" s="1"/>
      <c r="XBD217" s="1"/>
      <c r="XBE217" s="1"/>
      <c r="XBF217" s="1"/>
      <c r="XBG217" s="1"/>
      <c r="XBH217" s="1"/>
      <c r="XBI217" s="1"/>
      <c r="XBJ217" s="1"/>
      <c r="XBK217" s="1"/>
      <c r="XBL217" s="1"/>
      <c r="XBM217" s="1"/>
      <c r="XBN217" s="1"/>
      <c r="XBO217" s="1"/>
      <c r="XBP217" s="1"/>
      <c r="XBQ217" s="1"/>
      <c r="XBR217" s="1"/>
      <c r="XBS217" s="1"/>
      <c r="XBT217" s="1"/>
      <c r="XBU217" s="1"/>
      <c r="XBV217" s="1"/>
      <c r="XBW217" s="1"/>
      <c r="XBX217" s="1"/>
      <c r="XBY217" s="1"/>
      <c r="XBZ217" s="1"/>
      <c r="XCA217" s="1"/>
      <c r="XCB217" s="1"/>
      <c r="XCC217" s="1"/>
      <c r="XCD217" s="1"/>
      <c r="XCE217" s="1"/>
      <c r="XCF217" s="1"/>
      <c r="XCG217" s="1"/>
      <c r="XCH217" s="1"/>
      <c r="XCI217" s="1"/>
      <c r="XCJ217" s="1"/>
      <c r="XCK217" s="1"/>
      <c r="XCL217" s="1"/>
      <c r="XCM217" s="1"/>
      <c r="XCN217" s="1"/>
      <c r="XCO217" s="1"/>
      <c r="XCP217" s="1"/>
      <c r="XCQ217" s="1"/>
      <c r="XCR217" s="1"/>
      <c r="XCS217" s="1"/>
      <c r="XCT217" s="1"/>
      <c r="XCU217" s="1"/>
      <c r="XCV217" s="1"/>
      <c r="XCW217" s="1"/>
      <c r="XCX217" s="1"/>
      <c r="XCY217" s="1"/>
      <c r="XCZ217" s="1"/>
      <c r="XDA217" s="1"/>
      <c r="XDB217" s="1"/>
      <c r="XDC217" s="1"/>
      <c r="XDD217" s="1"/>
      <c r="XDE217" s="1"/>
      <c r="XDF217" s="1"/>
      <c r="XDG217" s="1"/>
      <c r="XDH217" s="1"/>
      <c r="XDI217" s="1"/>
      <c r="XDJ217" s="1"/>
      <c r="XDK217" s="1"/>
      <c r="XDL217" s="1"/>
      <c r="XDM217" s="1"/>
      <c r="XDN217" s="1"/>
      <c r="XDO217" s="1"/>
      <c r="XDP217" s="1"/>
      <c r="XDQ217" s="1"/>
      <c r="XDR217" s="1"/>
      <c r="XDS217" s="1"/>
      <c r="XDT217" s="1"/>
      <c r="XDU217" s="1"/>
      <c r="XDV217" s="1"/>
      <c r="XDW217" s="1"/>
      <c r="XDX217" s="1"/>
      <c r="XDY217" s="1"/>
      <c r="XDZ217" s="1"/>
      <c r="XEA217" s="1"/>
      <c r="XEB217" s="1"/>
      <c r="XEC217" s="1"/>
      <c r="XED217" s="1"/>
      <c r="XEE217" s="1"/>
      <c r="XEF217" s="1"/>
      <c r="XEG217" s="1"/>
      <c r="XEH217" s="1"/>
      <c r="XEI217" s="1"/>
      <c r="XEJ217" s="1"/>
      <c r="XEK217" s="1"/>
      <c r="XEL217" s="1"/>
      <c r="XEM217" s="1"/>
      <c r="XEN217" s="1"/>
      <c r="XEO217" s="1"/>
      <c r="XEP217" s="1"/>
      <c r="XEQ217" s="1"/>
      <c r="XER217" s="1"/>
      <c r="XES217" s="1"/>
      <c r="XET217" s="1"/>
      <c r="XEU217" s="1"/>
      <c r="XEV217" s="1"/>
      <c r="XEW217" s="1"/>
      <c r="XEX217" s="1"/>
      <c r="XEY217" s="1"/>
      <c r="XEZ217" s="1"/>
      <c r="XFA217" s="1"/>
      <c r="XFB217" s="1"/>
      <c r="XFC217" s="1"/>
    </row>
    <row r="218" spans="1:150 16226:16383" s="3" customFormat="1" ht="20.25" hidden="1" customHeight="1" x14ac:dyDescent="0.25">
      <c r="A218" s="116" t="str">
        <f t="shared" ref="A218:A224" ca="1" si="21">T218</f>
        <v>202 to 502</v>
      </c>
      <c r="B218" s="116"/>
      <c r="C218" s="54"/>
      <c r="D218" s="54"/>
      <c r="E218" s="33"/>
      <c r="F218" s="6"/>
      <c r="G218" s="6"/>
      <c r="H218" s="6">
        <f t="shared" ref="H218:H224" si="22">E218+F218+(IF(G218&lt;101,G218,IF(G218&lt;201,G218/2,IF(G218&lt;=301,G218/3,G218/4))))</f>
        <v>0</v>
      </c>
      <c r="I218" s="1"/>
      <c r="J218" s="1"/>
      <c r="K218" s="1"/>
      <c r="L218" s="1"/>
      <c r="M218" s="1"/>
      <c r="N218" s="1"/>
      <c r="O218" s="1"/>
      <c r="P218" s="1"/>
      <c r="Q218" s="1"/>
      <c r="R218" s="1"/>
      <c r="S218" s="1"/>
      <c r="T218" s="23" t="str">
        <f t="shared" ref="T218:T224" ca="1" si="23">U218&amp;""&amp;" to "&amp;""&amp;V218</f>
        <v>202 to 502</v>
      </c>
      <c r="U218" s="23">
        <f ca="1">U217+1</f>
        <v>202</v>
      </c>
      <c r="V218" s="23">
        <f ca="1">V217+1</f>
        <v>502</v>
      </c>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WZB218" s="1"/>
      <c r="WZC218" s="1"/>
      <c r="WZD218" s="1"/>
      <c r="WZE218" s="1"/>
      <c r="WZF218" s="1"/>
      <c r="WZG218" s="1"/>
      <c r="WZH218" s="1"/>
      <c r="WZI218" s="1"/>
      <c r="WZJ218" s="1"/>
      <c r="WZK218" s="1"/>
      <c r="WZL218" s="1"/>
      <c r="WZM218" s="1"/>
      <c r="WZN218" s="1"/>
      <c r="WZO218" s="1"/>
      <c r="WZP218" s="1"/>
      <c r="WZQ218" s="1"/>
      <c r="WZR218" s="1"/>
      <c r="WZS218" s="1"/>
      <c r="WZT218" s="1"/>
      <c r="WZU218" s="1"/>
      <c r="WZV218" s="1"/>
      <c r="WZW218" s="1"/>
      <c r="WZX218" s="1"/>
      <c r="WZY218" s="1"/>
      <c r="WZZ218" s="1"/>
      <c r="XAA218" s="1"/>
      <c r="XAB218" s="1"/>
      <c r="XAC218" s="1"/>
      <c r="XAD218" s="1"/>
      <c r="XAE218" s="1"/>
      <c r="XAF218" s="1"/>
      <c r="XAG218" s="1"/>
      <c r="XAH218" s="1"/>
      <c r="XAI218" s="1"/>
      <c r="XAJ218" s="1"/>
      <c r="XAK218" s="1"/>
      <c r="XAL218" s="1"/>
      <c r="XAM218" s="1"/>
      <c r="XAN218" s="1"/>
      <c r="XAO218" s="1"/>
      <c r="XAP218" s="1"/>
      <c r="XAQ218" s="1"/>
      <c r="XAR218" s="1"/>
      <c r="XAS218" s="1"/>
      <c r="XAT218" s="1"/>
      <c r="XAU218" s="1"/>
      <c r="XAV218" s="1"/>
      <c r="XAW218" s="1"/>
      <c r="XAX218" s="1"/>
      <c r="XAY218" s="1"/>
      <c r="XAZ218" s="1"/>
      <c r="XBA218" s="1"/>
      <c r="XBB218" s="1"/>
      <c r="XBC218" s="1"/>
      <c r="XBD218" s="1"/>
      <c r="XBE218" s="1"/>
      <c r="XBF218" s="1"/>
      <c r="XBG218" s="1"/>
      <c r="XBH218" s="1"/>
      <c r="XBI218" s="1"/>
      <c r="XBJ218" s="1"/>
      <c r="XBK218" s="1"/>
      <c r="XBL218" s="1"/>
      <c r="XBM218" s="1"/>
      <c r="XBN218" s="1"/>
      <c r="XBO218" s="1"/>
      <c r="XBP218" s="1"/>
      <c r="XBQ218" s="1"/>
      <c r="XBR218" s="1"/>
      <c r="XBS218" s="1"/>
      <c r="XBT218" s="1"/>
      <c r="XBU218" s="1"/>
      <c r="XBV218" s="1"/>
      <c r="XBW218" s="1"/>
      <c r="XBX218" s="1"/>
      <c r="XBY218" s="1"/>
      <c r="XBZ218" s="1"/>
      <c r="XCA218" s="1"/>
      <c r="XCB218" s="1"/>
      <c r="XCC218" s="1"/>
      <c r="XCD218" s="1"/>
      <c r="XCE218" s="1"/>
      <c r="XCF218" s="1"/>
      <c r="XCG218" s="1"/>
      <c r="XCH218" s="1"/>
      <c r="XCI218" s="1"/>
      <c r="XCJ218" s="1"/>
      <c r="XCK218" s="1"/>
      <c r="XCL218" s="1"/>
      <c r="XCM218" s="1"/>
      <c r="XCN218" s="1"/>
      <c r="XCO218" s="1"/>
      <c r="XCP218" s="1"/>
      <c r="XCQ218" s="1"/>
      <c r="XCR218" s="1"/>
      <c r="XCS218" s="1"/>
      <c r="XCT218" s="1"/>
      <c r="XCU218" s="1"/>
      <c r="XCV218" s="1"/>
      <c r="XCW218" s="1"/>
      <c r="XCX218" s="1"/>
      <c r="XCY218" s="1"/>
      <c r="XCZ218" s="1"/>
      <c r="XDA218" s="1"/>
      <c r="XDB218" s="1"/>
      <c r="XDC218" s="1"/>
      <c r="XDD218" s="1"/>
      <c r="XDE218" s="1"/>
      <c r="XDF218" s="1"/>
      <c r="XDG218" s="1"/>
      <c r="XDH218" s="1"/>
      <c r="XDI218" s="1"/>
      <c r="XDJ218" s="1"/>
      <c r="XDK218" s="1"/>
      <c r="XDL218" s="1"/>
      <c r="XDM218" s="1"/>
      <c r="XDN218" s="1"/>
      <c r="XDO218" s="1"/>
      <c r="XDP218" s="1"/>
      <c r="XDQ218" s="1"/>
      <c r="XDR218" s="1"/>
      <c r="XDS218" s="1"/>
      <c r="XDT218" s="1"/>
      <c r="XDU218" s="1"/>
      <c r="XDV218" s="1"/>
      <c r="XDW218" s="1"/>
      <c r="XDX218" s="1"/>
      <c r="XDY218" s="1"/>
      <c r="XDZ218" s="1"/>
      <c r="XEA218" s="1"/>
      <c r="XEB218" s="1"/>
      <c r="XEC218" s="1"/>
      <c r="XED218" s="1"/>
      <c r="XEE218" s="1"/>
      <c r="XEF218" s="1"/>
      <c r="XEG218" s="1"/>
      <c r="XEH218" s="1"/>
      <c r="XEI218" s="1"/>
      <c r="XEJ218" s="1"/>
      <c r="XEK218" s="1"/>
      <c r="XEL218" s="1"/>
      <c r="XEM218" s="1"/>
      <c r="XEN218" s="1"/>
      <c r="XEO218" s="1"/>
      <c r="XEP218" s="1"/>
      <c r="XEQ218" s="1"/>
      <c r="XER218" s="1"/>
      <c r="XES218" s="1"/>
      <c r="XET218" s="1"/>
      <c r="XEU218" s="1"/>
      <c r="XEV218" s="1"/>
      <c r="XEW218" s="1"/>
      <c r="XEX218" s="1"/>
      <c r="XEY218" s="1"/>
      <c r="XEZ218" s="1"/>
      <c r="XFA218" s="1"/>
      <c r="XFB218" s="1"/>
      <c r="XFC218" s="1"/>
    </row>
    <row r="219" spans="1:150 16226:16383" s="3" customFormat="1" ht="20.25" hidden="1" customHeight="1" x14ac:dyDescent="0.25">
      <c r="A219" s="116" t="str">
        <f t="shared" ca="1" si="21"/>
        <v>203 to 503</v>
      </c>
      <c r="B219" s="116"/>
      <c r="C219" s="54"/>
      <c r="D219" s="54"/>
      <c r="E219" s="33"/>
      <c r="F219" s="6"/>
      <c r="G219" s="6"/>
      <c r="H219" s="6">
        <f t="shared" si="22"/>
        <v>0</v>
      </c>
      <c r="I219" s="1"/>
      <c r="J219" s="1"/>
      <c r="K219" s="1"/>
      <c r="L219" s="1"/>
      <c r="M219" s="1"/>
      <c r="N219" s="1"/>
      <c r="O219" s="1"/>
      <c r="P219" s="1"/>
      <c r="Q219" s="1"/>
      <c r="R219" s="1"/>
      <c r="S219" s="1"/>
      <c r="T219" s="23" t="str">
        <f t="shared" ca="1" si="23"/>
        <v>203 to 503</v>
      </c>
      <c r="U219" s="23">
        <f t="shared" ref="U219:U224" ca="1" si="24">U218+1</f>
        <v>203</v>
      </c>
      <c r="V219" s="23">
        <f t="shared" ref="V219:V224" ca="1" si="25">V218+1</f>
        <v>503</v>
      </c>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WZB219" s="1"/>
      <c r="WZC219" s="1"/>
      <c r="WZD219" s="1"/>
      <c r="WZE219" s="1"/>
      <c r="WZF219" s="1"/>
      <c r="WZG219" s="1"/>
      <c r="WZH219" s="1"/>
      <c r="WZI219" s="1"/>
      <c r="WZJ219" s="1"/>
      <c r="WZK219" s="1"/>
      <c r="WZL219" s="1"/>
      <c r="WZM219" s="1"/>
      <c r="WZN219" s="1"/>
      <c r="WZO219" s="1"/>
      <c r="WZP219" s="1"/>
      <c r="WZQ219" s="1"/>
      <c r="WZR219" s="1"/>
      <c r="WZS219" s="1"/>
      <c r="WZT219" s="1"/>
      <c r="WZU219" s="1"/>
      <c r="WZV219" s="1"/>
      <c r="WZW219" s="1"/>
      <c r="WZX219" s="1"/>
      <c r="WZY219" s="1"/>
      <c r="WZZ219" s="1"/>
      <c r="XAA219" s="1"/>
      <c r="XAB219" s="1"/>
      <c r="XAC219" s="1"/>
      <c r="XAD219" s="1"/>
      <c r="XAE219" s="1"/>
      <c r="XAF219" s="1"/>
      <c r="XAG219" s="1"/>
      <c r="XAH219" s="1"/>
      <c r="XAI219" s="1"/>
      <c r="XAJ219" s="1"/>
      <c r="XAK219" s="1"/>
      <c r="XAL219" s="1"/>
      <c r="XAM219" s="1"/>
      <c r="XAN219" s="1"/>
      <c r="XAO219" s="1"/>
      <c r="XAP219" s="1"/>
      <c r="XAQ219" s="1"/>
      <c r="XAR219" s="1"/>
      <c r="XAS219" s="1"/>
      <c r="XAT219" s="1"/>
      <c r="XAU219" s="1"/>
      <c r="XAV219" s="1"/>
      <c r="XAW219" s="1"/>
      <c r="XAX219" s="1"/>
      <c r="XAY219" s="1"/>
      <c r="XAZ219" s="1"/>
      <c r="XBA219" s="1"/>
      <c r="XBB219" s="1"/>
      <c r="XBC219" s="1"/>
      <c r="XBD219" s="1"/>
      <c r="XBE219" s="1"/>
      <c r="XBF219" s="1"/>
      <c r="XBG219" s="1"/>
      <c r="XBH219" s="1"/>
      <c r="XBI219" s="1"/>
      <c r="XBJ219" s="1"/>
      <c r="XBK219" s="1"/>
      <c r="XBL219" s="1"/>
      <c r="XBM219" s="1"/>
      <c r="XBN219" s="1"/>
      <c r="XBO219" s="1"/>
      <c r="XBP219" s="1"/>
      <c r="XBQ219" s="1"/>
      <c r="XBR219" s="1"/>
      <c r="XBS219" s="1"/>
      <c r="XBT219" s="1"/>
      <c r="XBU219" s="1"/>
      <c r="XBV219" s="1"/>
      <c r="XBW219" s="1"/>
      <c r="XBX219" s="1"/>
      <c r="XBY219" s="1"/>
      <c r="XBZ219" s="1"/>
      <c r="XCA219" s="1"/>
      <c r="XCB219" s="1"/>
      <c r="XCC219" s="1"/>
      <c r="XCD219" s="1"/>
      <c r="XCE219" s="1"/>
      <c r="XCF219" s="1"/>
      <c r="XCG219" s="1"/>
      <c r="XCH219" s="1"/>
      <c r="XCI219" s="1"/>
      <c r="XCJ219" s="1"/>
      <c r="XCK219" s="1"/>
      <c r="XCL219" s="1"/>
      <c r="XCM219" s="1"/>
      <c r="XCN219" s="1"/>
      <c r="XCO219" s="1"/>
      <c r="XCP219" s="1"/>
      <c r="XCQ219" s="1"/>
      <c r="XCR219" s="1"/>
      <c r="XCS219" s="1"/>
      <c r="XCT219" s="1"/>
      <c r="XCU219" s="1"/>
      <c r="XCV219" s="1"/>
      <c r="XCW219" s="1"/>
      <c r="XCX219" s="1"/>
      <c r="XCY219" s="1"/>
      <c r="XCZ219" s="1"/>
      <c r="XDA219" s="1"/>
      <c r="XDB219" s="1"/>
      <c r="XDC219" s="1"/>
      <c r="XDD219" s="1"/>
      <c r="XDE219" s="1"/>
      <c r="XDF219" s="1"/>
      <c r="XDG219" s="1"/>
      <c r="XDH219" s="1"/>
      <c r="XDI219" s="1"/>
      <c r="XDJ219" s="1"/>
      <c r="XDK219" s="1"/>
      <c r="XDL219" s="1"/>
      <c r="XDM219" s="1"/>
      <c r="XDN219" s="1"/>
      <c r="XDO219" s="1"/>
      <c r="XDP219" s="1"/>
      <c r="XDQ219" s="1"/>
      <c r="XDR219" s="1"/>
      <c r="XDS219" s="1"/>
      <c r="XDT219" s="1"/>
      <c r="XDU219" s="1"/>
      <c r="XDV219" s="1"/>
      <c r="XDW219" s="1"/>
      <c r="XDX219" s="1"/>
      <c r="XDY219" s="1"/>
      <c r="XDZ219" s="1"/>
      <c r="XEA219" s="1"/>
      <c r="XEB219" s="1"/>
      <c r="XEC219" s="1"/>
      <c r="XED219" s="1"/>
      <c r="XEE219" s="1"/>
      <c r="XEF219" s="1"/>
      <c r="XEG219" s="1"/>
      <c r="XEH219" s="1"/>
      <c r="XEI219" s="1"/>
      <c r="XEJ219" s="1"/>
      <c r="XEK219" s="1"/>
      <c r="XEL219" s="1"/>
      <c r="XEM219" s="1"/>
      <c r="XEN219" s="1"/>
      <c r="XEO219" s="1"/>
      <c r="XEP219" s="1"/>
      <c r="XEQ219" s="1"/>
      <c r="XER219" s="1"/>
      <c r="XES219" s="1"/>
      <c r="XET219" s="1"/>
      <c r="XEU219" s="1"/>
      <c r="XEV219" s="1"/>
      <c r="XEW219" s="1"/>
      <c r="XEX219" s="1"/>
      <c r="XEY219" s="1"/>
      <c r="XEZ219" s="1"/>
      <c r="XFA219" s="1"/>
      <c r="XFB219" s="1"/>
      <c r="XFC219" s="1"/>
    </row>
    <row r="220" spans="1:150 16226:16383" s="3" customFormat="1" ht="20.25" hidden="1" customHeight="1" x14ac:dyDescent="0.25">
      <c r="A220" s="116" t="str">
        <f t="shared" ca="1" si="21"/>
        <v>204 to 504</v>
      </c>
      <c r="B220" s="116"/>
      <c r="C220" s="54"/>
      <c r="D220" s="54"/>
      <c r="E220" s="33"/>
      <c r="F220" s="6"/>
      <c r="G220" s="6"/>
      <c r="H220" s="6">
        <f t="shared" si="22"/>
        <v>0</v>
      </c>
      <c r="I220" s="1"/>
      <c r="J220" s="1"/>
      <c r="K220" s="1"/>
      <c r="L220" s="1"/>
      <c r="M220" s="1"/>
      <c r="N220" s="1"/>
      <c r="O220" s="1"/>
      <c r="P220" s="1"/>
      <c r="Q220" s="1"/>
      <c r="R220" s="1"/>
      <c r="S220" s="1"/>
      <c r="T220" s="23" t="str">
        <f t="shared" ca="1" si="23"/>
        <v>204 to 504</v>
      </c>
      <c r="U220" s="23">
        <f t="shared" ca="1" si="24"/>
        <v>204</v>
      </c>
      <c r="V220" s="23">
        <f t="shared" ca="1" si="25"/>
        <v>504</v>
      </c>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WZB220" s="1"/>
      <c r="WZC220" s="1"/>
      <c r="WZD220" s="1"/>
      <c r="WZE220" s="1"/>
      <c r="WZF220" s="1"/>
      <c r="WZG220" s="1"/>
      <c r="WZH220" s="1"/>
      <c r="WZI220" s="1"/>
      <c r="WZJ220" s="1"/>
      <c r="WZK220" s="1"/>
      <c r="WZL220" s="1"/>
      <c r="WZM220" s="1"/>
      <c r="WZN220" s="1"/>
      <c r="WZO220" s="1"/>
      <c r="WZP220" s="1"/>
      <c r="WZQ220" s="1"/>
      <c r="WZR220" s="1"/>
      <c r="WZS220" s="1"/>
      <c r="WZT220" s="1"/>
      <c r="WZU220" s="1"/>
      <c r="WZV220" s="1"/>
      <c r="WZW220" s="1"/>
      <c r="WZX220" s="1"/>
      <c r="WZY220" s="1"/>
      <c r="WZZ220" s="1"/>
      <c r="XAA220" s="1"/>
      <c r="XAB220" s="1"/>
      <c r="XAC220" s="1"/>
      <c r="XAD220" s="1"/>
      <c r="XAE220" s="1"/>
      <c r="XAF220" s="1"/>
      <c r="XAG220" s="1"/>
      <c r="XAH220" s="1"/>
      <c r="XAI220" s="1"/>
      <c r="XAJ220" s="1"/>
      <c r="XAK220" s="1"/>
      <c r="XAL220" s="1"/>
      <c r="XAM220" s="1"/>
      <c r="XAN220" s="1"/>
      <c r="XAO220" s="1"/>
      <c r="XAP220" s="1"/>
      <c r="XAQ220" s="1"/>
      <c r="XAR220" s="1"/>
      <c r="XAS220" s="1"/>
      <c r="XAT220" s="1"/>
      <c r="XAU220" s="1"/>
      <c r="XAV220" s="1"/>
      <c r="XAW220" s="1"/>
      <c r="XAX220" s="1"/>
      <c r="XAY220" s="1"/>
      <c r="XAZ220" s="1"/>
      <c r="XBA220" s="1"/>
      <c r="XBB220" s="1"/>
      <c r="XBC220" s="1"/>
      <c r="XBD220" s="1"/>
      <c r="XBE220" s="1"/>
      <c r="XBF220" s="1"/>
      <c r="XBG220" s="1"/>
      <c r="XBH220" s="1"/>
      <c r="XBI220" s="1"/>
      <c r="XBJ220" s="1"/>
      <c r="XBK220" s="1"/>
      <c r="XBL220" s="1"/>
      <c r="XBM220" s="1"/>
      <c r="XBN220" s="1"/>
      <c r="XBO220" s="1"/>
      <c r="XBP220" s="1"/>
      <c r="XBQ220" s="1"/>
      <c r="XBR220" s="1"/>
      <c r="XBS220" s="1"/>
      <c r="XBT220" s="1"/>
      <c r="XBU220" s="1"/>
      <c r="XBV220" s="1"/>
      <c r="XBW220" s="1"/>
      <c r="XBX220" s="1"/>
      <c r="XBY220" s="1"/>
      <c r="XBZ220" s="1"/>
      <c r="XCA220" s="1"/>
      <c r="XCB220" s="1"/>
      <c r="XCC220" s="1"/>
      <c r="XCD220" s="1"/>
      <c r="XCE220" s="1"/>
      <c r="XCF220" s="1"/>
      <c r="XCG220" s="1"/>
      <c r="XCH220" s="1"/>
      <c r="XCI220" s="1"/>
      <c r="XCJ220" s="1"/>
      <c r="XCK220" s="1"/>
      <c r="XCL220" s="1"/>
      <c r="XCM220" s="1"/>
      <c r="XCN220" s="1"/>
      <c r="XCO220" s="1"/>
      <c r="XCP220" s="1"/>
      <c r="XCQ220" s="1"/>
      <c r="XCR220" s="1"/>
      <c r="XCS220" s="1"/>
      <c r="XCT220" s="1"/>
      <c r="XCU220" s="1"/>
      <c r="XCV220" s="1"/>
      <c r="XCW220" s="1"/>
      <c r="XCX220" s="1"/>
      <c r="XCY220" s="1"/>
      <c r="XCZ220" s="1"/>
      <c r="XDA220" s="1"/>
      <c r="XDB220" s="1"/>
      <c r="XDC220" s="1"/>
      <c r="XDD220" s="1"/>
      <c r="XDE220" s="1"/>
      <c r="XDF220" s="1"/>
      <c r="XDG220" s="1"/>
      <c r="XDH220" s="1"/>
      <c r="XDI220" s="1"/>
      <c r="XDJ220" s="1"/>
      <c r="XDK220" s="1"/>
      <c r="XDL220" s="1"/>
      <c r="XDM220" s="1"/>
      <c r="XDN220" s="1"/>
      <c r="XDO220" s="1"/>
      <c r="XDP220" s="1"/>
      <c r="XDQ220" s="1"/>
      <c r="XDR220" s="1"/>
      <c r="XDS220" s="1"/>
      <c r="XDT220" s="1"/>
      <c r="XDU220" s="1"/>
      <c r="XDV220" s="1"/>
      <c r="XDW220" s="1"/>
      <c r="XDX220" s="1"/>
      <c r="XDY220" s="1"/>
      <c r="XDZ220" s="1"/>
      <c r="XEA220" s="1"/>
      <c r="XEB220" s="1"/>
      <c r="XEC220" s="1"/>
      <c r="XED220" s="1"/>
      <c r="XEE220" s="1"/>
      <c r="XEF220" s="1"/>
      <c r="XEG220" s="1"/>
      <c r="XEH220" s="1"/>
      <c r="XEI220" s="1"/>
      <c r="XEJ220" s="1"/>
      <c r="XEK220" s="1"/>
      <c r="XEL220" s="1"/>
      <c r="XEM220" s="1"/>
      <c r="XEN220" s="1"/>
      <c r="XEO220" s="1"/>
      <c r="XEP220" s="1"/>
      <c r="XEQ220" s="1"/>
      <c r="XER220" s="1"/>
      <c r="XES220" s="1"/>
      <c r="XET220" s="1"/>
      <c r="XEU220" s="1"/>
      <c r="XEV220" s="1"/>
      <c r="XEW220" s="1"/>
      <c r="XEX220" s="1"/>
      <c r="XEY220" s="1"/>
      <c r="XEZ220" s="1"/>
      <c r="XFA220" s="1"/>
      <c r="XFB220" s="1"/>
      <c r="XFC220" s="1"/>
    </row>
    <row r="221" spans="1:150 16226:16383" s="3" customFormat="1" ht="20.25" hidden="1" customHeight="1" x14ac:dyDescent="0.25">
      <c r="A221" s="116" t="str">
        <f t="shared" ca="1" si="21"/>
        <v>205 to 505</v>
      </c>
      <c r="B221" s="116"/>
      <c r="C221" s="54"/>
      <c r="D221" s="54"/>
      <c r="E221" s="33"/>
      <c r="F221" s="6"/>
      <c r="G221" s="6"/>
      <c r="H221" s="6">
        <f t="shared" si="22"/>
        <v>0</v>
      </c>
      <c r="I221" s="1"/>
      <c r="J221" s="1"/>
      <c r="K221" s="1"/>
      <c r="L221" s="1"/>
      <c r="M221" s="1"/>
      <c r="N221" s="1"/>
      <c r="O221" s="1"/>
      <c r="P221" s="1"/>
      <c r="Q221" s="1"/>
      <c r="R221" s="1"/>
      <c r="S221" s="1"/>
      <c r="T221" s="23" t="str">
        <f t="shared" ca="1" si="23"/>
        <v>205 to 505</v>
      </c>
      <c r="U221" s="23">
        <f t="shared" ca="1" si="24"/>
        <v>205</v>
      </c>
      <c r="V221" s="23">
        <f t="shared" ca="1" si="25"/>
        <v>505</v>
      </c>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WZB221" s="1"/>
      <c r="WZC221" s="1"/>
      <c r="WZD221" s="1"/>
      <c r="WZE221" s="1"/>
      <c r="WZF221" s="1"/>
      <c r="WZG221" s="1"/>
      <c r="WZH221" s="1"/>
      <c r="WZI221" s="1"/>
      <c r="WZJ221" s="1"/>
      <c r="WZK221" s="1"/>
      <c r="WZL221" s="1"/>
      <c r="WZM221" s="1"/>
      <c r="WZN221" s="1"/>
      <c r="WZO221" s="1"/>
      <c r="WZP221" s="1"/>
      <c r="WZQ221" s="1"/>
      <c r="WZR221" s="1"/>
      <c r="WZS221" s="1"/>
      <c r="WZT221" s="1"/>
      <c r="WZU221" s="1"/>
      <c r="WZV221" s="1"/>
      <c r="WZW221" s="1"/>
      <c r="WZX221" s="1"/>
      <c r="WZY221" s="1"/>
      <c r="WZZ221" s="1"/>
      <c r="XAA221" s="1"/>
      <c r="XAB221" s="1"/>
      <c r="XAC221" s="1"/>
      <c r="XAD221" s="1"/>
      <c r="XAE221" s="1"/>
      <c r="XAF221" s="1"/>
      <c r="XAG221" s="1"/>
      <c r="XAH221" s="1"/>
      <c r="XAI221" s="1"/>
      <c r="XAJ221" s="1"/>
      <c r="XAK221" s="1"/>
      <c r="XAL221" s="1"/>
      <c r="XAM221" s="1"/>
      <c r="XAN221" s="1"/>
      <c r="XAO221" s="1"/>
      <c r="XAP221" s="1"/>
      <c r="XAQ221" s="1"/>
      <c r="XAR221" s="1"/>
      <c r="XAS221" s="1"/>
      <c r="XAT221" s="1"/>
      <c r="XAU221" s="1"/>
      <c r="XAV221" s="1"/>
      <c r="XAW221" s="1"/>
      <c r="XAX221" s="1"/>
      <c r="XAY221" s="1"/>
      <c r="XAZ221" s="1"/>
      <c r="XBA221" s="1"/>
      <c r="XBB221" s="1"/>
      <c r="XBC221" s="1"/>
      <c r="XBD221" s="1"/>
      <c r="XBE221" s="1"/>
      <c r="XBF221" s="1"/>
      <c r="XBG221" s="1"/>
      <c r="XBH221" s="1"/>
      <c r="XBI221" s="1"/>
      <c r="XBJ221" s="1"/>
      <c r="XBK221" s="1"/>
      <c r="XBL221" s="1"/>
      <c r="XBM221" s="1"/>
      <c r="XBN221" s="1"/>
      <c r="XBO221" s="1"/>
      <c r="XBP221" s="1"/>
      <c r="XBQ221" s="1"/>
      <c r="XBR221" s="1"/>
      <c r="XBS221" s="1"/>
      <c r="XBT221" s="1"/>
      <c r="XBU221" s="1"/>
      <c r="XBV221" s="1"/>
      <c r="XBW221" s="1"/>
      <c r="XBX221" s="1"/>
      <c r="XBY221" s="1"/>
      <c r="XBZ221" s="1"/>
      <c r="XCA221" s="1"/>
      <c r="XCB221" s="1"/>
      <c r="XCC221" s="1"/>
      <c r="XCD221" s="1"/>
      <c r="XCE221" s="1"/>
      <c r="XCF221" s="1"/>
      <c r="XCG221" s="1"/>
      <c r="XCH221" s="1"/>
      <c r="XCI221" s="1"/>
      <c r="XCJ221" s="1"/>
      <c r="XCK221" s="1"/>
      <c r="XCL221" s="1"/>
      <c r="XCM221" s="1"/>
      <c r="XCN221" s="1"/>
      <c r="XCO221" s="1"/>
      <c r="XCP221" s="1"/>
      <c r="XCQ221" s="1"/>
      <c r="XCR221" s="1"/>
      <c r="XCS221" s="1"/>
      <c r="XCT221" s="1"/>
      <c r="XCU221" s="1"/>
      <c r="XCV221" s="1"/>
      <c r="XCW221" s="1"/>
      <c r="XCX221" s="1"/>
      <c r="XCY221" s="1"/>
      <c r="XCZ221" s="1"/>
      <c r="XDA221" s="1"/>
      <c r="XDB221" s="1"/>
      <c r="XDC221" s="1"/>
      <c r="XDD221" s="1"/>
      <c r="XDE221" s="1"/>
      <c r="XDF221" s="1"/>
      <c r="XDG221" s="1"/>
      <c r="XDH221" s="1"/>
      <c r="XDI221" s="1"/>
      <c r="XDJ221" s="1"/>
      <c r="XDK221" s="1"/>
      <c r="XDL221" s="1"/>
      <c r="XDM221" s="1"/>
      <c r="XDN221" s="1"/>
      <c r="XDO221" s="1"/>
      <c r="XDP221" s="1"/>
      <c r="XDQ221" s="1"/>
      <c r="XDR221" s="1"/>
      <c r="XDS221" s="1"/>
      <c r="XDT221" s="1"/>
      <c r="XDU221" s="1"/>
      <c r="XDV221" s="1"/>
      <c r="XDW221" s="1"/>
      <c r="XDX221" s="1"/>
      <c r="XDY221" s="1"/>
      <c r="XDZ221" s="1"/>
      <c r="XEA221" s="1"/>
      <c r="XEB221" s="1"/>
      <c r="XEC221" s="1"/>
      <c r="XED221" s="1"/>
      <c r="XEE221" s="1"/>
      <c r="XEF221" s="1"/>
      <c r="XEG221" s="1"/>
      <c r="XEH221" s="1"/>
      <c r="XEI221" s="1"/>
      <c r="XEJ221" s="1"/>
      <c r="XEK221" s="1"/>
      <c r="XEL221" s="1"/>
      <c r="XEM221" s="1"/>
      <c r="XEN221" s="1"/>
      <c r="XEO221" s="1"/>
      <c r="XEP221" s="1"/>
      <c r="XEQ221" s="1"/>
      <c r="XER221" s="1"/>
      <c r="XES221" s="1"/>
      <c r="XET221" s="1"/>
      <c r="XEU221" s="1"/>
      <c r="XEV221" s="1"/>
      <c r="XEW221" s="1"/>
      <c r="XEX221" s="1"/>
      <c r="XEY221" s="1"/>
      <c r="XEZ221" s="1"/>
      <c r="XFA221" s="1"/>
      <c r="XFB221" s="1"/>
      <c r="XFC221" s="1"/>
    </row>
    <row r="222" spans="1:150 16226:16383" s="3" customFormat="1" ht="20.25" hidden="1" customHeight="1" x14ac:dyDescent="0.25">
      <c r="A222" s="116" t="str">
        <f t="shared" ca="1" si="21"/>
        <v>206 to 506</v>
      </c>
      <c r="B222" s="116"/>
      <c r="C222" s="54"/>
      <c r="D222" s="54"/>
      <c r="E222" s="33"/>
      <c r="F222" s="6"/>
      <c r="G222" s="6"/>
      <c r="H222" s="6">
        <f t="shared" si="22"/>
        <v>0</v>
      </c>
      <c r="I222" s="1"/>
      <c r="J222" s="1"/>
      <c r="K222" s="1"/>
      <c r="L222" s="1"/>
      <c r="M222" s="1"/>
      <c r="N222" s="1"/>
      <c r="O222" s="1"/>
      <c r="P222" s="1"/>
      <c r="Q222" s="1"/>
      <c r="R222" s="1"/>
      <c r="S222" s="1"/>
      <c r="T222" s="23" t="str">
        <f t="shared" ca="1" si="23"/>
        <v>206 to 506</v>
      </c>
      <c r="U222" s="23">
        <f t="shared" ca="1" si="24"/>
        <v>206</v>
      </c>
      <c r="V222" s="23">
        <f t="shared" ca="1" si="25"/>
        <v>506</v>
      </c>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WZB222" s="1"/>
      <c r="WZC222" s="1"/>
      <c r="WZD222" s="1"/>
      <c r="WZE222" s="1"/>
      <c r="WZF222" s="1"/>
      <c r="WZG222" s="1"/>
      <c r="WZH222" s="1"/>
      <c r="WZI222" s="1"/>
      <c r="WZJ222" s="1"/>
      <c r="WZK222" s="1"/>
      <c r="WZL222" s="1"/>
      <c r="WZM222" s="1"/>
      <c r="WZN222" s="1"/>
      <c r="WZO222" s="1"/>
      <c r="WZP222" s="1"/>
      <c r="WZQ222" s="1"/>
      <c r="WZR222" s="1"/>
      <c r="WZS222" s="1"/>
      <c r="WZT222" s="1"/>
      <c r="WZU222" s="1"/>
      <c r="WZV222" s="1"/>
      <c r="WZW222" s="1"/>
      <c r="WZX222" s="1"/>
      <c r="WZY222" s="1"/>
      <c r="WZZ222" s="1"/>
      <c r="XAA222" s="1"/>
      <c r="XAB222" s="1"/>
      <c r="XAC222" s="1"/>
      <c r="XAD222" s="1"/>
      <c r="XAE222" s="1"/>
      <c r="XAF222" s="1"/>
      <c r="XAG222" s="1"/>
      <c r="XAH222" s="1"/>
      <c r="XAI222" s="1"/>
      <c r="XAJ222" s="1"/>
      <c r="XAK222" s="1"/>
      <c r="XAL222" s="1"/>
      <c r="XAM222" s="1"/>
      <c r="XAN222" s="1"/>
      <c r="XAO222" s="1"/>
      <c r="XAP222" s="1"/>
      <c r="XAQ222" s="1"/>
      <c r="XAR222" s="1"/>
      <c r="XAS222" s="1"/>
      <c r="XAT222" s="1"/>
      <c r="XAU222" s="1"/>
      <c r="XAV222" s="1"/>
      <c r="XAW222" s="1"/>
      <c r="XAX222" s="1"/>
      <c r="XAY222" s="1"/>
      <c r="XAZ222" s="1"/>
      <c r="XBA222" s="1"/>
      <c r="XBB222" s="1"/>
      <c r="XBC222" s="1"/>
      <c r="XBD222" s="1"/>
      <c r="XBE222" s="1"/>
      <c r="XBF222" s="1"/>
      <c r="XBG222" s="1"/>
      <c r="XBH222" s="1"/>
      <c r="XBI222" s="1"/>
      <c r="XBJ222" s="1"/>
      <c r="XBK222" s="1"/>
      <c r="XBL222" s="1"/>
      <c r="XBM222" s="1"/>
      <c r="XBN222" s="1"/>
      <c r="XBO222" s="1"/>
      <c r="XBP222" s="1"/>
      <c r="XBQ222" s="1"/>
      <c r="XBR222" s="1"/>
      <c r="XBS222" s="1"/>
      <c r="XBT222" s="1"/>
      <c r="XBU222" s="1"/>
      <c r="XBV222" s="1"/>
      <c r="XBW222" s="1"/>
      <c r="XBX222" s="1"/>
      <c r="XBY222" s="1"/>
      <c r="XBZ222" s="1"/>
      <c r="XCA222" s="1"/>
      <c r="XCB222" s="1"/>
      <c r="XCC222" s="1"/>
      <c r="XCD222" s="1"/>
      <c r="XCE222" s="1"/>
      <c r="XCF222" s="1"/>
      <c r="XCG222" s="1"/>
      <c r="XCH222" s="1"/>
      <c r="XCI222" s="1"/>
      <c r="XCJ222" s="1"/>
      <c r="XCK222" s="1"/>
      <c r="XCL222" s="1"/>
      <c r="XCM222" s="1"/>
      <c r="XCN222" s="1"/>
      <c r="XCO222" s="1"/>
      <c r="XCP222" s="1"/>
      <c r="XCQ222" s="1"/>
      <c r="XCR222" s="1"/>
      <c r="XCS222" s="1"/>
      <c r="XCT222" s="1"/>
      <c r="XCU222" s="1"/>
      <c r="XCV222" s="1"/>
      <c r="XCW222" s="1"/>
      <c r="XCX222" s="1"/>
      <c r="XCY222" s="1"/>
      <c r="XCZ222" s="1"/>
      <c r="XDA222" s="1"/>
      <c r="XDB222" s="1"/>
      <c r="XDC222" s="1"/>
      <c r="XDD222" s="1"/>
      <c r="XDE222" s="1"/>
      <c r="XDF222" s="1"/>
      <c r="XDG222" s="1"/>
      <c r="XDH222" s="1"/>
      <c r="XDI222" s="1"/>
      <c r="XDJ222" s="1"/>
      <c r="XDK222" s="1"/>
      <c r="XDL222" s="1"/>
      <c r="XDM222" s="1"/>
      <c r="XDN222" s="1"/>
      <c r="XDO222" s="1"/>
      <c r="XDP222" s="1"/>
      <c r="XDQ222" s="1"/>
      <c r="XDR222" s="1"/>
      <c r="XDS222" s="1"/>
      <c r="XDT222" s="1"/>
      <c r="XDU222" s="1"/>
      <c r="XDV222" s="1"/>
      <c r="XDW222" s="1"/>
      <c r="XDX222" s="1"/>
      <c r="XDY222" s="1"/>
      <c r="XDZ222" s="1"/>
      <c r="XEA222" s="1"/>
      <c r="XEB222" s="1"/>
      <c r="XEC222" s="1"/>
      <c r="XED222" s="1"/>
      <c r="XEE222" s="1"/>
      <c r="XEF222" s="1"/>
      <c r="XEG222" s="1"/>
      <c r="XEH222" s="1"/>
      <c r="XEI222" s="1"/>
      <c r="XEJ222" s="1"/>
      <c r="XEK222" s="1"/>
      <c r="XEL222" s="1"/>
      <c r="XEM222" s="1"/>
      <c r="XEN222" s="1"/>
      <c r="XEO222" s="1"/>
      <c r="XEP222" s="1"/>
      <c r="XEQ222" s="1"/>
      <c r="XER222" s="1"/>
      <c r="XES222" s="1"/>
      <c r="XET222" s="1"/>
      <c r="XEU222" s="1"/>
      <c r="XEV222" s="1"/>
      <c r="XEW222" s="1"/>
      <c r="XEX222" s="1"/>
      <c r="XEY222" s="1"/>
      <c r="XEZ222" s="1"/>
      <c r="XFA222" s="1"/>
      <c r="XFB222" s="1"/>
      <c r="XFC222" s="1"/>
    </row>
    <row r="223" spans="1:150 16226:16383" s="3" customFormat="1" ht="20.25" hidden="1" customHeight="1" x14ac:dyDescent="0.25">
      <c r="A223" s="116" t="str">
        <f t="shared" ca="1" si="21"/>
        <v>207 to 507</v>
      </c>
      <c r="B223" s="116"/>
      <c r="C223" s="54"/>
      <c r="D223" s="54"/>
      <c r="E223" s="33"/>
      <c r="F223" s="6"/>
      <c r="G223" s="6"/>
      <c r="H223" s="6">
        <f t="shared" si="22"/>
        <v>0</v>
      </c>
      <c r="I223" s="1"/>
      <c r="J223" s="1"/>
      <c r="K223" s="1"/>
      <c r="L223" s="1"/>
      <c r="M223" s="1"/>
      <c r="N223" s="1"/>
      <c r="O223" s="1"/>
      <c r="P223" s="1"/>
      <c r="Q223" s="1"/>
      <c r="R223" s="1"/>
      <c r="S223" s="1"/>
      <c r="T223" s="23" t="str">
        <f t="shared" ca="1" si="23"/>
        <v>207 to 507</v>
      </c>
      <c r="U223" s="23">
        <f t="shared" ca="1" si="24"/>
        <v>207</v>
      </c>
      <c r="V223" s="23">
        <f t="shared" ca="1" si="25"/>
        <v>507</v>
      </c>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WZB223" s="1"/>
      <c r="WZC223" s="1"/>
      <c r="WZD223" s="1"/>
      <c r="WZE223" s="1"/>
      <c r="WZF223" s="1"/>
      <c r="WZG223" s="1"/>
      <c r="WZH223" s="1"/>
      <c r="WZI223" s="1"/>
      <c r="WZJ223" s="1"/>
      <c r="WZK223" s="1"/>
      <c r="WZL223" s="1"/>
      <c r="WZM223" s="1"/>
      <c r="WZN223" s="1"/>
      <c r="WZO223" s="1"/>
      <c r="WZP223" s="1"/>
      <c r="WZQ223" s="1"/>
      <c r="WZR223" s="1"/>
      <c r="WZS223" s="1"/>
      <c r="WZT223" s="1"/>
      <c r="WZU223" s="1"/>
      <c r="WZV223" s="1"/>
      <c r="WZW223" s="1"/>
      <c r="WZX223" s="1"/>
      <c r="WZY223" s="1"/>
      <c r="WZZ223" s="1"/>
      <c r="XAA223" s="1"/>
      <c r="XAB223" s="1"/>
      <c r="XAC223" s="1"/>
      <c r="XAD223" s="1"/>
      <c r="XAE223" s="1"/>
      <c r="XAF223" s="1"/>
      <c r="XAG223" s="1"/>
      <c r="XAH223" s="1"/>
      <c r="XAI223" s="1"/>
      <c r="XAJ223" s="1"/>
      <c r="XAK223" s="1"/>
      <c r="XAL223" s="1"/>
      <c r="XAM223" s="1"/>
      <c r="XAN223" s="1"/>
      <c r="XAO223" s="1"/>
      <c r="XAP223" s="1"/>
      <c r="XAQ223" s="1"/>
      <c r="XAR223" s="1"/>
      <c r="XAS223" s="1"/>
      <c r="XAT223" s="1"/>
      <c r="XAU223" s="1"/>
      <c r="XAV223" s="1"/>
      <c r="XAW223" s="1"/>
      <c r="XAX223" s="1"/>
      <c r="XAY223" s="1"/>
      <c r="XAZ223" s="1"/>
      <c r="XBA223" s="1"/>
      <c r="XBB223" s="1"/>
      <c r="XBC223" s="1"/>
      <c r="XBD223" s="1"/>
      <c r="XBE223" s="1"/>
      <c r="XBF223" s="1"/>
      <c r="XBG223" s="1"/>
      <c r="XBH223" s="1"/>
      <c r="XBI223" s="1"/>
      <c r="XBJ223" s="1"/>
      <c r="XBK223" s="1"/>
      <c r="XBL223" s="1"/>
      <c r="XBM223" s="1"/>
      <c r="XBN223" s="1"/>
      <c r="XBO223" s="1"/>
      <c r="XBP223" s="1"/>
      <c r="XBQ223" s="1"/>
      <c r="XBR223" s="1"/>
      <c r="XBS223" s="1"/>
      <c r="XBT223" s="1"/>
      <c r="XBU223" s="1"/>
      <c r="XBV223" s="1"/>
      <c r="XBW223" s="1"/>
      <c r="XBX223" s="1"/>
      <c r="XBY223" s="1"/>
      <c r="XBZ223" s="1"/>
      <c r="XCA223" s="1"/>
      <c r="XCB223" s="1"/>
      <c r="XCC223" s="1"/>
      <c r="XCD223" s="1"/>
      <c r="XCE223" s="1"/>
      <c r="XCF223" s="1"/>
      <c r="XCG223" s="1"/>
      <c r="XCH223" s="1"/>
      <c r="XCI223" s="1"/>
      <c r="XCJ223" s="1"/>
      <c r="XCK223" s="1"/>
      <c r="XCL223" s="1"/>
      <c r="XCM223" s="1"/>
      <c r="XCN223" s="1"/>
      <c r="XCO223" s="1"/>
      <c r="XCP223" s="1"/>
      <c r="XCQ223" s="1"/>
      <c r="XCR223" s="1"/>
      <c r="XCS223" s="1"/>
      <c r="XCT223" s="1"/>
      <c r="XCU223" s="1"/>
      <c r="XCV223" s="1"/>
      <c r="XCW223" s="1"/>
      <c r="XCX223" s="1"/>
      <c r="XCY223" s="1"/>
      <c r="XCZ223" s="1"/>
      <c r="XDA223" s="1"/>
      <c r="XDB223" s="1"/>
      <c r="XDC223" s="1"/>
      <c r="XDD223" s="1"/>
      <c r="XDE223" s="1"/>
      <c r="XDF223" s="1"/>
      <c r="XDG223" s="1"/>
      <c r="XDH223" s="1"/>
      <c r="XDI223" s="1"/>
      <c r="XDJ223" s="1"/>
      <c r="XDK223" s="1"/>
      <c r="XDL223" s="1"/>
      <c r="XDM223" s="1"/>
      <c r="XDN223" s="1"/>
      <c r="XDO223" s="1"/>
      <c r="XDP223" s="1"/>
      <c r="XDQ223" s="1"/>
      <c r="XDR223" s="1"/>
      <c r="XDS223" s="1"/>
      <c r="XDT223" s="1"/>
      <c r="XDU223" s="1"/>
      <c r="XDV223" s="1"/>
      <c r="XDW223" s="1"/>
      <c r="XDX223" s="1"/>
      <c r="XDY223" s="1"/>
      <c r="XDZ223" s="1"/>
      <c r="XEA223" s="1"/>
      <c r="XEB223" s="1"/>
      <c r="XEC223" s="1"/>
      <c r="XED223" s="1"/>
      <c r="XEE223" s="1"/>
      <c r="XEF223" s="1"/>
      <c r="XEG223" s="1"/>
      <c r="XEH223" s="1"/>
      <c r="XEI223" s="1"/>
      <c r="XEJ223" s="1"/>
      <c r="XEK223" s="1"/>
      <c r="XEL223" s="1"/>
      <c r="XEM223" s="1"/>
      <c r="XEN223" s="1"/>
      <c r="XEO223" s="1"/>
      <c r="XEP223" s="1"/>
      <c r="XEQ223" s="1"/>
      <c r="XER223" s="1"/>
      <c r="XES223" s="1"/>
      <c r="XET223" s="1"/>
      <c r="XEU223" s="1"/>
      <c r="XEV223" s="1"/>
      <c r="XEW223" s="1"/>
      <c r="XEX223" s="1"/>
      <c r="XEY223" s="1"/>
      <c r="XEZ223" s="1"/>
      <c r="XFA223" s="1"/>
      <c r="XFB223" s="1"/>
      <c r="XFC223" s="1"/>
    </row>
    <row r="224" spans="1:150 16226:16383" s="3" customFormat="1" ht="20.25" hidden="1" customHeight="1" x14ac:dyDescent="0.25">
      <c r="A224" s="116" t="str">
        <f t="shared" ca="1" si="21"/>
        <v>208 to 508</v>
      </c>
      <c r="B224" s="116"/>
      <c r="C224" s="54"/>
      <c r="D224" s="54"/>
      <c r="E224" s="33"/>
      <c r="F224" s="6"/>
      <c r="G224" s="6"/>
      <c r="H224" s="6">
        <f t="shared" si="22"/>
        <v>0</v>
      </c>
      <c r="I224" s="1"/>
      <c r="J224" s="1"/>
      <c r="K224" s="1"/>
      <c r="L224" s="1"/>
      <c r="M224" s="1"/>
      <c r="N224" s="1"/>
      <c r="O224" s="1"/>
      <c r="P224" s="1"/>
      <c r="Q224" s="1"/>
      <c r="R224" s="1"/>
      <c r="S224" s="1"/>
      <c r="T224" s="23" t="str">
        <f t="shared" ca="1" si="23"/>
        <v>208 to 508</v>
      </c>
      <c r="U224" s="23">
        <f t="shared" ca="1" si="24"/>
        <v>208</v>
      </c>
      <c r="V224" s="23">
        <f t="shared" ca="1" si="25"/>
        <v>508</v>
      </c>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WZB224" s="1"/>
      <c r="WZC224" s="1"/>
      <c r="WZD224" s="1"/>
      <c r="WZE224" s="1"/>
      <c r="WZF224" s="1"/>
      <c r="WZG224" s="1"/>
      <c r="WZH224" s="1"/>
      <c r="WZI224" s="1"/>
      <c r="WZJ224" s="1"/>
      <c r="WZK224" s="1"/>
      <c r="WZL224" s="1"/>
      <c r="WZM224" s="1"/>
      <c r="WZN224" s="1"/>
      <c r="WZO224" s="1"/>
      <c r="WZP224" s="1"/>
      <c r="WZQ224" s="1"/>
      <c r="WZR224" s="1"/>
      <c r="WZS224" s="1"/>
      <c r="WZT224" s="1"/>
      <c r="WZU224" s="1"/>
      <c r="WZV224" s="1"/>
      <c r="WZW224" s="1"/>
      <c r="WZX224" s="1"/>
      <c r="WZY224" s="1"/>
      <c r="WZZ224" s="1"/>
      <c r="XAA224" s="1"/>
      <c r="XAB224" s="1"/>
      <c r="XAC224" s="1"/>
      <c r="XAD224" s="1"/>
      <c r="XAE224" s="1"/>
      <c r="XAF224" s="1"/>
      <c r="XAG224" s="1"/>
      <c r="XAH224" s="1"/>
      <c r="XAI224" s="1"/>
      <c r="XAJ224" s="1"/>
      <c r="XAK224" s="1"/>
      <c r="XAL224" s="1"/>
      <c r="XAM224" s="1"/>
      <c r="XAN224" s="1"/>
      <c r="XAO224" s="1"/>
      <c r="XAP224" s="1"/>
      <c r="XAQ224" s="1"/>
      <c r="XAR224" s="1"/>
      <c r="XAS224" s="1"/>
      <c r="XAT224" s="1"/>
      <c r="XAU224" s="1"/>
      <c r="XAV224" s="1"/>
      <c r="XAW224" s="1"/>
      <c r="XAX224" s="1"/>
      <c r="XAY224" s="1"/>
      <c r="XAZ224" s="1"/>
      <c r="XBA224" s="1"/>
      <c r="XBB224" s="1"/>
      <c r="XBC224" s="1"/>
      <c r="XBD224" s="1"/>
      <c r="XBE224" s="1"/>
      <c r="XBF224" s="1"/>
      <c r="XBG224" s="1"/>
      <c r="XBH224" s="1"/>
      <c r="XBI224" s="1"/>
      <c r="XBJ224" s="1"/>
      <c r="XBK224" s="1"/>
      <c r="XBL224" s="1"/>
      <c r="XBM224" s="1"/>
      <c r="XBN224" s="1"/>
      <c r="XBO224" s="1"/>
      <c r="XBP224" s="1"/>
      <c r="XBQ224" s="1"/>
      <c r="XBR224" s="1"/>
      <c r="XBS224" s="1"/>
      <c r="XBT224" s="1"/>
      <c r="XBU224" s="1"/>
      <c r="XBV224" s="1"/>
      <c r="XBW224" s="1"/>
      <c r="XBX224" s="1"/>
      <c r="XBY224" s="1"/>
      <c r="XBZ224" s="1"/>
      <c r="XCA224" s="1"/>
      <c r="XCB224" s="1"/>
      <c r="XCC224" s="1"/>
      <c r="XCD224" s="1"/>
      <c r="XCE224" s="1"/>
      <c r="XCF224" s="1"/>
      <c r="XCG224" s="1"/>
      <c r="XCH224" s="1"/>
      <c r="XCI224" s="1"/>
      <c r="XCJ224" s="1"/>
      <c r="XCK224" s="1"/>
      <c r="XCL224" s="1"/>
      <c r="XCM224" s="1"/>
      <c r="XCN224" s="1"/>
      <c r="XCO224" s="1"/>
      <c r="XCP224" s="1"/>
      <c r="XCQ224" s="1"/>
      <c r="XCR224" s="1"/>
      <c r="XCS224" s="1"/>
      <c r="XCT224" s="1"/>
      <c r="XCU224" s="1"/>
      <c r="XCV224" s="1"/>
      <c r="XCW224" s="1"/>
      <c r="XCX224" s="1"/>
      <c r="XCY224" s="1"/>
      <c r="XCZ224" s="1"/>
      <c r="XDA224" s="1"/>
      <c r="XDB224" s="1"/>
      <c r="XDC224" s="1"/>
      <c r="XDD224" s="1"/>
      <c r="XDE224" s="1"/>
      <c r="XDF224" s="1"/>
      <c r="XDG224" s="1"/>
      <c r="XDH224" s="1"/>
      <c r="XDI224" s="1"/>
      <c r="XDJ224" s="1"/>
      <c r="XDK224" s="1"/>
      <c r="XDL224" s="1"/>
      <c r="XDM224" s="1"/>
      <c r="XDN224" s="1"/>
      <c r="XDO224" s="1"/>
      <c r="XDP224" s="1"/>
      <c r="XDQ224" s="1"/>
      <c r="XDR224" s="1"/>
      <c r="XDS224" s="1"/>
      <c r="XDT224" s="1"/>
      <c r="XDU224" s="1"/>
      <c r="XDV224" s="1"/>
      <c r="XDW224" s="1"/>
      <c r="XDX224" s="1"/>
      <c r="XDY224" s="1"/>
      <c r="XDZ224" s="1"/>
      <c r="XEA224" s="1"/>
      <c r="XEB224" s="1"/>
      <c r="XEC224" s="1"/>
      <c r="XED224" s="1"/>
      <c r="XEE224" s="1"/>
      <c r="XEF224" s="1"/>
      <c r="XEG224" s="1"/>
      <c r="XEH224" s="1"/>
      <c r="XEI224" s="1"/>
      <c r="XEJ224" s="1"/>
      <c r="XEK224" s="1"/>
      <c r="XEL224" s="1"/>
      <c r="XEM224" s="1"/>
      <c r="XEN224" s="1"/>
      <c r="XEO224" s="1"/>
      <c r="XEP224" s="1"/>
      <c r="XEQ224" s="1"/>
      <c r="XER224" s="1"/>
      <c r="XES224" s="1"/>
      <c r="XET224" s="1"/>
      <c r="XEU224" s="1"/>
      <c r="XEV224" s="1"/>
      <c r="XEW224" s="1"/>
      <c r="XEX224" s="1"/>
      <c r="XEY224" s="1"/>
      <c r="XEZ224" s="1"/>
      <c r="XFA224" s="1"/>
      <c r="XFB224" s="1"/>
      <c r="XFC224" s="1"/>
    </row>
    <row r="225" spans="1:150 16226:16383" s="3" customFormat="1" ht="20.25" hidden="1" x14ac:dyDescent="0.25">
      <c r="A225" s="125" t="s">
        <v>134</v>
      </c>
      <c r="B225" s="126"/>
      <c r="C225" s="126"/>
      <c r="D225" s="126"/>
      <c r="E225" s="126"/>
      <c r="F225" s="126"/>
      <c r="G225" s="126"/>
      <c r="H225" s="127"/>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WZB225" s="1"/>
      <c r="WZC225" s="1"/>
      <c r="WZD225" s="1"/>
      <c r="WZE225" s="1"/>
      <c r="WZF225" s="1"/>
      <c r="WZG225" s="1"/>
      <c r="WZH225" s="1"/>
      <c r="WZI225" s="1"/>
      <c r="WZJ225" s="1"/>
      <c r="WZK225" s="1"/>
      <c r="WZL225" s="1"/>
      <c r="WZM225" s="1"/>
      <c r="WZN225" s="1"/>
      <c r="WZO225" s="1"/>
      <c r="WZP225" s="1"/>
      <c r="WZQ225" s="1"/>
      <c r="WZR225" s="1"/>
      <c r="WZS225" s="1"/>
      <c r="WZT225" s="1"/>
      <c r="WZU225" s="1"/>
      <c r="WZV225" s="1"/>
      <c r="WZW225" s="1"/>
      <c r="WZX225" s="1"/>
      <c r="WZY225" s="1"/>
      <c r="WZZ225" s="1"/>
      <c r="XAA225" s="1"/>
      <c r="XAB225" s="1"/>
      <c r="XAC225" s="1"/>
      <c r="XAD225" s="1"/>
      <c r="XAE225" s="1"/>
      <c r="XAF225" s="1"/>
      <c r="XAG225" s="1"/>
      <c r="XAH225" s="1"/>
      <c r="XAI225" s="1"/>
      <c r="XAJ225" s="1"/>
      <c r="XAK225" s="1"/>
      <c r="XAL225" s="1"/>
      <c r="XAM225" s="1"/>
      <c r="XAN225" s="1"/>
      <c r="XAO225" s="1"/>
      <c r="XAP225" s="1"/>
      <c r="XAQ225" s="1"/>
      <c r="XAR225" s="1"/>
      <c r="XAS225" s="1"/>
      <c r="XAT225" s="1"/>
      <c r="XAU225" s="1"/>
      <c r="XAV225" s="1"/>
      <c r="XAW225" s="1"/>
      <c r="XAX225" s="1"/>
      <c r="XAY225" s="1"/>
      <c r="XAZ225" s="1"/>
      <c r="XBA225" s="1"/>
      <c r="XBB225" s="1"/>
      <c r="XBC225" s="1"/>
      <c r="XBD225" s="1"/>
      <c r="XBE225" s="1"/>
      <c r="XBF225" s="1"/>
      <c r="XBG225" s="1"/>
      <c r="XBH225" s="1"/>
      <c r="XBI225" s="1"/>
      <c r="XBJ225" s="1"/>
      <c r="XBK225" s="1"/>
      <c r="XBL225" s="1"/>
      <c r="XBM225" s="1"/>
      <c r="XBN225" s="1"/>
      <c r="XBO225" s="1"/>
      <c r="XBP225" s="1"/>
      <c r="XBQ225" s="1"/>
      <c r="XBR225" s="1"/>
      <c r="XBS225" s="1"/>
      <c r="XBT225" s="1"/>
      <c r="XBU225" s="1"/>
      <c r="XBV225" s="1"/>
      <c r="XBW225" s="1"/>
      <c r="XBX225" s="1"/>
      <c r="XBY225" s="1"/>
      <c r="XBZ225" s="1"/>
      <c r="XCA225" s="1"/>
      <c r="XCB225" s="1"/>
      <c r="XCC225" s="1"/>
      <c r="XCD225" s="1"/>
      <c r="XCE225" s="1"/>
      <c r="XCF225" s="1"/>
      <c r="XCG225" s="1"/>
      <c r="XCH225" s="1"/>
      <c r="XCI225" s="1"/>
      <c r="XCJ225" s="1"/>
      <c r="XCK225" s="1"/>
      <c r="XCL225" s="1"/>
      <c r="XCM225" s="1"/>
      <c r="XCN225" s="1"/>
      <c r="XCO225" s="1"/>
      <c r="XCP225" s="1"/>
      <c r="XCQ225" s="1"/>
      <c r="XCR225" s="1"/>
      <c r="XCS225" s="1"/>
      <c r="XCT225" s="1"/>
      <c r="XCU225" s="1"/>
      <c r="XCV225" s="1"/>
      <c r="XCW225" s="1"/>
      <c r="XCX225" s="1"/>
      <c r="XCY225" s="1"/>
      <c r="XCZ225" s="1"/>
      <c r="XDA225" s="1"/>
      <c r="XDB225" s="1"/>
      <c r="XDC225" s="1"/>
      <c r="XDD225" s="1"/>
      <c r="XDE225" s="1"/>
      <c r="XDF225" s="1"/>
      <c r="XDG225" s="1"/>
      <c r="XDH225" s="1"/>
      <c r="XDI225" s="1"/>
      <c r="XDJ225" s="1"/>
      <c r="XDK225" s="1"/>
      <c r="XDL225" s="1"/>
      <c r="XDM225" s="1"/>
      <c r="XDN225" s="1"/>
      <c r="XDO225" s="1"/>
      <c r="XDP225" s="1"/>
      <c r="XDQ225" s="1"/>
      <c r="XDR225" s="1"/>
      <c r="XDS225" s="1"/>
      <c r="XDT225" s="1"/>
      <c r="XDU225" s="1"/>
      <c r="XDV225" s="1"/>
      <c r="XDW225" s="1"/>
      <c r="XDX225" s="1"/>
      <c r="XDY225" s="1"/>
      <c r="XDZ225" s="1"/>
      <c r="XEA225" s="1"/>
      <c r="XEB225" s="1"/>
      <c r="XEC225" s="1"/>
      <c r="XED225" s="1"/>
      <c r="XEE225" s="1"/>
      <c r="XEF225" s="1"/>
      <c r="XEG225" s="1"/>
      <c r="XEH225" s="1"/>
      <c r="XEI225" s="1"/>
      <c r="XEJ225" s="1"/>
      <c r="XEK225" s="1"/>
      <c r="XEL225" s="1"/>
      <c r="XEM225" s="1"/>
      <c r="XEN225" s="1"/>
      <c r="XEO225" s="1"/>
      <c r="XEP225" s="1"/>
      <c r="XEQ225" s="1"/>
      <c r="XER225" s="1"/>
      <c r="XES225" s="1"/>
      <c r="XET225" s="1"/>
      <c r="XEU225" s="1"/>
      <c r="XEV225" s="1"/>
      <c r="XEW225" s="1"/>
      <c r="XEX225" s="1"/>
      <c r="XEY225" s="1"/>
      <c r="XEZ225" s="1"/>
      <c r="XFA225" s="1"/>
      <c r="XFB225" s="1"/>
      <c r="XFC225" s="1"/>
    </row>
    <row r="226" spans="1:150 16226:16383" s="3" customFormat="1" ht="20.25" hidden="1" customHeight="1" x14ac:dyDescent="0.25">
      <c r="A226" s="116" t="str">
        <f ca="1">T226</f>
        <v>201 &amp; 501</v>
      </c>
      <c r="B226" s="116"/>
      <c r="C226" s="54"/>
      <c r="D226" s="54"/>
      <c r="E226" s="33">
        <v>0</v>
      </c>
      <c r="F226" s="6">
        <v>0</v>
      </c>
      <c r="G226" s="6">
        <v>0</v>
      </c>
      <c r="H226" s="6">
        <f>E226+F226+(IF(G226&lt;101,G226,IF(G226&lt;201,G226/2,IF(G226&lt;=301,G226/3,G226/4))))</f>
        <v>0</v>
      </c>
      <c r="I226" s="1"/>
      <c r="J226" s="1"/>
      <c r="K226" s="1"/>
      <c r="L226" s="1"/>
      <c r="M226" s="1"/>
      <c r="N226" s="1"/>
      <c r="O226" s="1"/>
      <c r="P226" s="1"/>
      <c r="Q226" s="1"/>
      <c r="R226" s="1"/>
      <c r="S226" s="1"/>
      <c r="T226" s="23" t="str">
        <f ca="1">U226&amp;""&amp;" &amp; "&amp;""&amp;V226</f>
        <v>201 &amp; 501</v>
      </c>
      <c r="U226" s="23">
        <f ca="1">(SUMPRODUCT(MID(0&amp;(LEFT(A225,SUM(LEN(A225)-LEN(SUBSTITUTE(A225,{"0","1","2","3"},""))))), LARGE(INDEX(ISNUMBER(--MID((LEFT(A225,SUM(LEN(A225)-LEN(SUBSTITUTE(A225,{"0","1","2","3"},""))))), ROW(INDIRECT("1:"&amp;LEN((LEFT(A225,SUM(LEN(A225)-LEN(SUBSTITUTE(A225,{"0","1","2","3"},"")))))))), 1)) * ROW(INDIRECT("1:"&amp;LEN((LEFT(A225,SUM(LEN(A225)-LEN(SUBSTITUTE(A225,{"0","1","2","3"},"")))))))), 0), ROW(INDIRECT("1:"&amp;LEN((LEFT(A225,SUM(LEN(A225)-LEN(SUBSTITUTE(A225,{"0","1","2","3"},"")))))))))+1, 1) * 10^ROW(INDIRECT("1:"&amp;LEN((LEFT(A225,SUM(LEN(A225)-LEN(SUBSTITUTE(A225,{"0","1","2","3"},""))))))))/10))*100+1</f>
        <v>201</v>
      </c>
      <c r="V226" s="23">
        <f ca="1">(SUMPRODUCT(MID(0&amp;(--TRIM(RIGHT(SUBSTITUTE(LEFT(A225,_xlfn.AGGREGATE(16,6,FIND({0,1,2,3,4,5,6,7,8,9},A225,ROW(INDIRECT("1:"&amp;LEN(A225)))),1))," ",REPT(" ",LEN(A225))),LEN(A225)))), LARGE(INDEX(ISNUMBER(--MID((--TRIM(RIGHT(SUBSTITUTE(LEFT(A225,_xlfn.AGGREGATE(16,6,FIND({0,1,2,3,4,5,6,7,8,9},A225,ROW(INDIRECT("1:"&amp;LEN(A225)))),1))," ",REPT(" ",LEN(A225))),LEN(A225)))), ROW(INDIRECT("1:"&amp;LEN((--TRIM(RIGHT(SUBSTITUTE(LEFT(A225,_xlfn.AGGREGATE(16,6,FIND({0,1,2,3,4,5,6,7,8,9},A225,ROW(INDIRECT("1:"&amp;LEN(A225)))),1))," ",REPT(" ",LEN(A225))),LEN(A225))))))), 1)) * ROW(INDIRECT("1:"&amp;LEN((--TRIM(RIGHT(SUBSTITUTE(LEFT(A225,_xlfn.AGGREGATE(16,6,FIND({0,1,2,3,4,5,6,7,8,9},A225,ROW(INDIRECT("1:"&amp;LEN(A225)))),1))," ",REPT(" ",LEN(A225))),LEN(A225))))))), 0), ROW(INDIRECT("1:"&amp;LEN((--TRIM(RIGHT(SUBSTITUTE(LEFT(A225,_xlfn.AGGREGATE(16,6,FIND({0,1,2,3,4,5,6,7,8,9},A225,ROW(INDIRECT("1:"&amp;LEN(A225)))),1))," ",REPT(" ",LEN(A225))),LEN(A225))))))))+1, 1) * 10^ROW(INDIRECT("1:"&amp;LEN((--TRIM(RIGHT(SUBSTITUTE(LEFT(A225,_xlfn.AGGREGATE(16,6,FIND({0,1,2,3,4,5,6,7,8,9},A225,ROW(INDIRECT("1:"&amp;LEN(A225)))),1))," ",REPT(" ",LEN(A225))),LEN(A225)))))))/10))*100+1</f>
        <v>501</v>
      </c>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WZB226" s="1"/>
      <c r="WZC226" s="1"/>
      <c r="WZD226" s="1"/>
      <c r="WZE226" s="1"/>
      <c r="WZF226" s="1"/>
      <c r="WZG226" s="1"/>
      <c r="WZH226" s="1"/>
      <c r="WZI226" s="1"/>
      <c r="WZJ226" s="1"/>
      <c r="WZK226" s="1"/>
      <c r="WZL226" s="1"/>
      <c r="WZM226" s="1"/>
      <c r="WZN226" s="1"/>
      <c r="WZO226" s="1"/>
      <c r="WZP226" s="1"/>
      <c r="WZQ226" s="1"/>
      <c r="WZR226" s="1"/>
      <c r="WZS226" s="1"/>
      <c r="WZT226" s="1"/>
      <c r="WZU226" s="1"/>
      <c r="WZV226" s="1"/>
      <c r="WZW226" s="1"/>
      <c r="WZX226" s="1"/>
      <c r="WZY226" s="1"/>
      <c r="WZZ226" s="1"/>
      <c r="XAA226" s="1"/>
      <c r="XAB226" s="1"/>
      <c r="XAC226" s="1"/>
      <c r="XAD226" s="1"/>
      <c r="XAE226" s="1"/>
      <c r="XAF226" s="1"/>
      <c r="XAG226" s="1"/>
      <c r="XAH226" s="1"/>
      <c r="XAI226" s="1"/>
      <c r="XAJ226" s="1"/>
      <c r="XAK226" s="1"/>
      <c r="XAL226" s="1"/>
      <c r="XAM226" s="1"/>
      <c r="XAN226" s="1"/>
      <c r="XAO226" s="1"/>
      <c r="XAP226" s="1"/>
      <c r="XAQ226" s="1"/>
      <c r="XAR226" s="1"/>
      <c r="XAS226" s="1"/>
      <c r="XAT226" s="1"/>
      <c r="XAU226" s="1"/>
      <c r="XAV226" s="1"/>
      <c r="XAW226" s="1"/>
      <c r="XAX226" s="1"/>
      <c r="XAY226" s="1"/>
      <c r="XAZ226" s="1"/>
      <c r="XBA226" s="1"/>
      <c r="XBB226" s="1"/>
      <c r="XBC226" s="1"/>
      <c r="XBD226" s="1"/>
      <c r="XBE226" s="1"/>
      <c r="XBF226" s="1"/>
      <c r="XBG226" s="1"/>
      <c r="XBH226" s="1"/>
      <c r="XBI226" s="1"/>
      <c r="XBJ226" s="1"/>
      <c r="XBK226" s="1"/>
      <c r="XBL226" s="1"/>
      <c r="XBM226" s="1"/>
      <c r="XBN226" s="1"/>
      <c r="XBO226" s="1"/>
      <c r="XBP226" s="1"/>
      <c r="XBQ226" s="1"/>
      <c r="XBR226" s="1"/>
      <c r="XBS226" s="1"/>
      <c r="XBT226" s="1"/>
      <c r="XBU226" s="1"/>
      <c r="XBV226" s="1"/>
      <c r="XBW226" s="1"/>
      <c r="XBX226" s="1"/>
      <c r="XBY226" s="1"/>
      <c r="XBZ226" s="1"/>
      <c r="XCA226" s="1"/>
      <c r="XCB226" s="1"/>
      <c r="XCC226" s="1"/>
      <c r="XCD226" s="1"/>
      <c r="XCE226" s="1"/>
      <c r="XCF226" s="1"/>
      <c r="XCG226" s="1"/>
      <c r="XCH226" s="1"/>
      <c r="XCI226" s="1"/>
      <c r="XCJ226" s="1"/>
      <c r="XCK226" s="1"/>
      <c r="XCL226" s="1"/>
      <c r="XCM226" s="1"/>
      <c r="XCN226" s="1"/>
      <c r="XCO226" s="1"/>
      <c r="XCP226" s="1"/>
      <c r="XCQ226" s="1"/>
      <c r="XCR226" s="1"/>
      <c r="XCS226" s="1"/>
      <c r="XCT226" s="1"/>
      <c r="XCU226" s="1"/>
      <c r="XCV226" s="1"/>
      <c r="XCW226" s="1"/>
      <c r="XCX226" s="1"/>
      <c r="XCY226" s="1"/>
      <c r="XCZ226" s="1"/>
      <c r="XDA226" s="1"/>
      <c r="XDB226" s="1"/>
      <c r="XDC226" s="1"/>
      <c r="XDD226" s="1"/>
      <c r="XDE226" s="1"/>
      <c r="XDF226" s="1"/>
      <c r="XDG226" s="1"/>
      <c r="XDH226" s="1"/>
      <c r="XDI226" s="1"/>
      <c r="XDJ226" s="1"/>
      <c r="XDK226" s="1"/>
      <c r="XDL226" s="1"/>
      <c r="XDM226" s="1"/>
      <c r="XDN226" s="1"/>
      <c r="XDO226" s="1"/>
      <c r="XDP226" s="1"/>
      <c r="XDQ226" s="1"/>
      <c r="XDR226" s="1"/>
      <c r="XDS226" s="1"/>
      <c r="XDT226" s="1"/>
      <c r="XDU226" s="1"/>
      <c r="XDV226" s="1"/>
      <c r="XDW226" s="1"/>
      <c r="XDX226" s="1"/>
      <c r="XDY226" s="1"/>
      <c r="XDZ226" s="1"/>
      <c r="XEA226" s="1"/>
      <c r="XEB226" s="1"/>
      <c r="XEC226" s="1"/>
      <c r="XED226" s="1"/>
      <c r="XEE226" s="1"/>
      <c r="XEF226" s="1"/>
      <c r="XEG226" s="1"/>
      <c r="XEH226" s="1"/>
      <c r="XEI226" s="1"/>
      <c r="XEJ226" s="1"/>
      <c r="XEK226" s="1"/>
      <c r="XEL226" s="1"/>
      <c r="XEM226" s="1"/>
      <c r="XEN226" s="1"/>
      <c r="XEO226" s="1"/>
      <c r="XEP226" s="1"/>
      <c r="XEQ226" s="1"/>
      <c r="XER226" s="1"/>
      <c r="XES226" s="1"/>
      <c r="XET226" s="1"/>
      <c r="XEU226" s="1"/>
      <c r="XEV226" s="1"/>
      <c r="XEW226" s="1"/>
      <c r="XEX226" s="1"/>
      <c r="XEY226" s="1"/>
      <c r="XEZ226" s="1"/>
      <c r="XFA226" s="1"/>
      <c r="XFB226" s="1"/>
      <c r="XFC226" s="1"/>
    </row>
    <row r="227" spans="1:150 16226:16383" s="3" customFormat="1" ht="20.25" hidden="1" customHeight="1" x14ac:dyDescent="0.25">
      <c r="A227" s="116" t="str">
        <f t="shared" ref="A227:A233" ca="1" si="26">T227</f>
        <v>202 &amp; 502</v>
      </c>
      <c r="B227" s="116"/>
      <c r="C227" s="54"/>
      <c r="D227" s="54"/>
      <c r="E227" s="33"/>
      <c r="F227" s="6"/>
      <c r="G227" s="6"/>
      <c r="H227" s="6">
        <f t="shared" ref="H227:H233" si="27">E227+F227+(IF(G227&lt;101,G227,IF(G227&lt;201,G227/2,IF(G227&lt;=301,G227/3,G227/4))))</f>
        <v>0</v>
      </c>
      <c r="I227" s="1"/>
      <c r="J227" s="1"/>
      <c r="K227" s="1"/>
      <c r="L227" s="1"/>
      <c r="M227" s="1"/>
      <c r="N227" s="1"/>
      <c r="O227" s="1"/>
      <c r="P227" s="1"/>
      <c r="Q227" s="1"/>
      <c r="R227" s="1"/>
      <c r="S227" s="1"/>
      <c r="T227" s="23" t="str">
        <f t="shared" ref="T227:T233" ca="1" si="28">U227&amp;""&amp;" &amp; "&amp;""&amp;V227</f>
        <v>202 &amp; 502</v>
      </c>
      <c r="U227" s="23">
        <f ca="1">U226+1</f>
        <v>202</v>
      </c>
      <c r="V227" s="23">
        <f ca="1">V226+1</f>
        <v>502</v>
      </c>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WZB227" s="1"/>
      <c r="WZC227" s="1"/>
      <c r="WZD227" s="1"/>
      <c r="WZE227" s="1"/>
      <c r="WZF227" s="1"/>
      <c r="WZG227" s="1"/>
      <c r="WZH227" s="1"/>
      <c r="WZI227" s="1"/>
      <c r="WZJ227" s="1"/>
      <c r="WZK227" s="1"/>
      <c r="WZL227" s="1"/>
      <c r="WZM227" s="1"/>
      <c r="WZN227" s="1"/>
      <c r="WZO227" s="1"/>
      <c r="WZP227" s="1"/>
      <c r="WZQ227" s="1"/>
      <c r="WZR227" s="1"/>
      <c r="WZS227" s="1"/>
      <c r="WZT227" s="1"/>
      <c r="WZU227" s="1"/>
      <c r="WZV227" s="1"/>
      <c r="WZW227" s="1"/>
      <c r="WZX227" s="1"/>
      <c r="WZY227" s="1"/>
      <c r="WZZ227" s="1"/>
      <c r="XAA227" s="1"/>
      <c r="XAB227" s="1"/>
      <c r="XAC227" s="1"/>
      <c r="XAD227" s="1"/>
      <c r="XAE227" s="1"/>
      <c r="XAF227" s="1"/>
      <c r="XAG227" s="1"/>
      <c r="XAH227" s="1"/>
      <c r="XAI227" s="1"/>
      <c r="XAJ227" s="1"/>
      <c r="XAK227" s="1"/>
      <c r="XAL227" s="1"/>
      <c r="XAM227" s="1"/>
      <c r="XAN227" s="1"/>
      <c r="XAO227" s="1"/>
      <c r="XAP227" s="1"/>
      <c r="XAQ227" s="1"/>
      <c r="XAR227" s="1"/>
      <c r="XAS227" s="1"/>
      <c r="XAT227" s="1"/>
      <c r="XAU227" s="1"/>
      <c r="XAV227" s="1"/>
      <c r="XAW227" s="1"/>
      <c r="XAX227" s="1"/>
      <c r="XAY227" s="1"/>
      <c r="XAZ227" s="1"/>
      <c r="XBA227" s="1"/>
      <c r="XBB227" s="1"/>
      <c r="XBC227" s="1"/>
      <c r="XBD227" s="1"/>
      <c r="XBE227" s="1"/>
      <c r="XBF227" s="1"/>
      <c r="XBG227" s="1"/>
      <c r="XBH227" s="1"/>
      <c r="XBI227" s="1"/>
      <c r="XBJ227" s="1"/>
      <c r="XBK227" s="1"/>
      <c r="XBL227" s="1"/>
      <c r="XBM227" s="1"/>
      <c r="XBN227" s="1"/>
      <c r="XBO227" s="1"/>
      <c r="XBP227" s="1"/>
      <c r="XBQ227" s="1"/>
      <c r="XBR227" s="1"/>
      <c r="XBS227" s="1"/>
      <c r="XBT227" s="1"/>
      <c r="XBU227" s="1"/>
      <c r="XBV227" s="1"/>
      <c r="XBW227" s="1"/>
      <c r="XBX227" s="1"/>
      <c r="XBY227" s="1"/>
      <c r="XBZ227" s="1"/>
      <c r="XCA227" s="1"/>
      <c r="XCB227" s="1"/>
      <c r="XCC227" s="1"/>
      <c r="XCD227" s="1"/>
      <c r="XCE227" s="1"/>
      <c r="XCF227" s="1"/>
      <c r="XCG227" s="1"/>
      <c r="XCH227" s="1"/>
      <c r="XCI227" s="1"/>
      <c r="XCJ227" s="1"/>
      <c r="XCK227" s="1"/>
      <c r="XCL227" s="1"/>
      <c r="XCM227" s="1"/>
      <c r="XCN227" s="1"/>
      <c r="XCO227" s="1"/>
      <c r="XCP227" s="1"/>
      <c r="XCQ227" s="1"/>
      <c r="XCR227" s="1"/>
      <c r="XCS227" s="1"/>
      <c r="XCT227" s="1"/>
      <c r="XCU227" s="1"/>
      <c r="XCV227" s="1"/>
      <c r="XCW227" s="1"/>
      <c r="XCX227" s="1"/>
      <c r="XCY227" s="1"/>
      <c r="XCZ227" s="1"/>
      <c r="XDA227" s="1"/>
      <c r="XDB227" s="1"/>
      <c r="XDC227" s="1"/>
      <c r="XDD227" s="1"/>
      <c r="XDE227" s="1"/>
      <c r="XDF227" s="1"/>
      <c r="XDG227" s="1"/>
      <c r="XDH227" s="1"/>
      <c r="XDI227" s="1"/>
      <c r="XDJ227" s="1"/>
      <c r="XDK227" s="1"/>
      <c r="XDL227" s="1"/>
      <c r="XDM227" s="1"/>
      <c r="XDN227" s="1"/>
      <c r="XDO227" s="1"/>
      <c r="XDP227" s="1"/>
      <c r="XDQ227" s="1"/>
      <c r="XDR227" s="1"/>
      <c r="XDS227" s="1"/>
      <c r="XDT227" s="1"/>
      <c r="XDU227" s="1"/>
      <c r="XDV227" s="1"/>
      <c r="XDW227" s="1"/>
      <c r="XDX227" s="1"/>
      <c r="XDY227" s="1"/>
      <c r="XDZ227" s="1"/>
      <c r="XEA227" s="1"/>
      <c r="XEB227" s="1"/>
      <c r="XEC227" s="1"/>
      <c r="XED227" s="1"/>
      <c r="XEE227" s="1"/>
      <c r="XEF227" s="1"/>
      <c r="XEG227" s="1"/>
      <c r="XEH227" s="1"/>
      <c r="XEI227" s="1"/>
      <c r="XEJ227" s="1"/>
      <c r="XEK227" s="1"/>
      <c r="XEL227" s="1"/>
      <c r="XEM227" s="1"/>
      <c r="XEN227" s="1"/>
      <c r="XEO227" s="1"/>
      <c r="XEP227" s="1"/>
      <c r="XEQ227" s="1"/>
      <c r="XER227" s="1"/>
      <c r="XES227" s="1"/>
      <c r="XET227" s="1"/>
      <c r="XEU227" s="1"/>
      <c r="XEV227" s="1"/>
      <c r="XEW227" s="1"/>
      <c r="XEX227" s="1"/>
      <c r="XEY227" s="1"/>
      <c r="XEZ227" s="1"/>
      <c r="XFA227" s="1"/>
      <c r="XFB227" s="1"/>
      <c r="XFC227" s="1"/>
    </row>
    <row r="228" spans="1:150 16226:16383" s="3" customFormat="1" ht="20.25" hidden="1" customHeight="1" x14ac:dyDescent="0.25">
      <c r="A228" s="116" t="str">
        <f t="shared" ca="1" si="26"/>
        <v>203 &amp; 503</v>
      </c>
      <c r="B228" s="116"/>
      <c r="C228" s="54"/>
      <c r="D228" s="54"/>
      <c r="E228" s="33"/>
      <c r="F228" s="6"/>
      <c r="G228" s="6"/>
      <c r="H228" s="6">
        <f t="shared" si="27"/>
        <v>0</v>
      </c>
      <c r="I228" s="1"/>
      <c r="J228" s="1"/>
      <c r="K228" s="1"/>
      <c r="L228" s="1"/>
      <c r="M228" s="1"/>
      <c r="N228" s="1"/>
      <c r="O228" s="1"/>
      <c r="P228" s="1"/>
      <c r="Q228" s="1"/>
      <c r="R228" s="1"/>
      <c r="S228" s="1"/>
      <c r="T228" s="23" t="str">
        <f t="shared" ca="1" si="28"/>
        <v>203 &amp; 503</v>
      </c>
      <c r="U228" s="23">
        <f t="shared" ref="U228:U233" ca="1" si="29">U227+1</f>
        <v>203</v>
      </c>
      <c r="V228" s="23">
        <f t="shared" ref="V228:V233" ca="1" si="30">V227+1</f>
        <v>503</v>
      </c>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WZB228" s="1"/>
      <c r="WZC228" s="1"/>
      <c r="WZD228" s="1"/>
      <c r="WZE228" s="1"/>
      <c r="WZF228" s="1"/>
      <c r="WZG228" s="1"/>
      <c r="WZH228" s="1"/>
      <c r="WZI228" s="1"/>
      <c r="WZJ228" s="1"/>
      <c r="WZK228" s="1"/>
      <c r="WZL228" s="1"/>
      <c r="WZM228" s="1"/>
      <c r="WZN228" s="1"/>
      <c r="WZO228" s="1"/>
      <c r="WZP228" s="1"/>
      <c r="WZQ228" s="1"/>
      <c r="WZR228" s="1"/>
      <c r="WZS228" s="1"/>
      <c r="WZT228" s="1"/>
      <c r="WZU228" s="1"/>
      <c r="WZV228" s="1"/>
      <c r="WZW228" s="1"/>
      <c r="WZX228" s="1"/>
      <c r="WZY228" s="1"/>
      <c r="WZZ228" s="1"/>
      <c r="XAA228" s="1"/>
      <c r="XAB228" s="1"/>
      <c r="XAC228" s="1"/>
      <c r="XAD228" s="1"/>
      <c r="XAE228" s="1"/>
      <c r="XAF228" s="1"/>
      <c r="XAG228" s="1"/>
      <c r="XAH228" s="1"/>
      <c r="XAI228" s="1"/>
      <c r="XAJ228" s="1"/>
      <c r="XAK228" s="1"/>
      <c r="XAL228" s="1"/>
      <c r="XAM228" s="1"/>
      <c r="XAN228" s="1"/>
      <c r="XAO228" s="1"/>
      <c r="XAP228" s="1"/>
      <c r="XAQ228" s="1"/>
      <c r="XAR228" s="1"/>
      <c r="XAS228" s="1"/>
      <c r="XAT228" s="1"/>
      <c r="XAU228" s="1"/>
      <c r="XAV228" s="1"/>
      <c r="XAW228" s="1"/>
      <c r="XAX228" s="1"/>
      <c r="XAY228" s="1"/>
      <c r="XAZ228" s="1"/>
      <c r="XBA228" s="1"/>
      <c r="XBB228" s="1"/>
      <c r="XBC228" s="1"/>
      <c r="XBD228" s="1"/>
      <c r="XBE228" s="1"/>
      <c r="XBF228" s="1"/>
      <c r="XBG228" s="1"/>
      <c r="XBH228" s="1"/>
      <c r="XBI228" s="1"/>
      <c r="XBJ228" s="1"/>
      <c r="XBK228" s="1"/>
      <c r="XBL228" s="1"/>
      <c r="XBM228" s="1"/>
      <c r="XBN228" s="1"/>
      <c r="XBO228" s="1"/>
      <c r="XBP228" s="1"/>
      <c r="XBQ228" s="1"/>
      <c r="XBR228" s="1"/>
      <c r="XBS228" s="1"/>
      <c r="XBT228" s="1"/>
      <c r="XBU228" s="1"/>
      <c r="XBV228" s="1"/>
      <c r="XBW228" s="1"/>
      <c r="XBX228" s="1"/>
      <c r="XBY228" s="1"/>
      <c r="XBZ228" s="1"/>
      <c r="XCA228" s="1"/>
      <c r="XCB228" s="1"/>
      <c r="XCC228" s="1"/>
      <c r="XCD228" s="1"/>
      <c r="XCE228" s="1"/>
      <c r="XCF228" s="1"/>
      <c r="XCG228" s="1"/>
      <c r="XCH228" s="1"/>
      <c r="XCI228" s="1"/>
      <c r="XCJ228" s="1"/>
      <c r="XCK228" s="1"/>
      <c r="XCL228" s="1"/>
      <c r="XCM228" s="1"/>
      <c r="XCN228" s="1"/>
      <c r="XCO228" s="1"/>
      <c r="XCP228" s="1"/>
      <c r="XCQ228" s="1"/>
      <c r="XCR228" s="1"/>
      <c r="XCS228" s="1"/>
      <c r="XCT228" s="1"/>
      <c r="XCU228" s="1"/>
      <c r="XCV228" s="1"/>
      <c r="XCW228" s="1"/>
      <c r="XCX228" s="1"/>
      <c r="XCY228" s="1"/>
      <c r="XCZ228" s="1"/>
      <c r="XDA228" s="1"/>
      <c r="XDB228" s="1"/>
      <c r="XDC228" s="1"/>
      <c r="XDD228" s="1"/>
      <c r="XDE228" s="1"/>
      <c r="XDF228" s="1"/>
      <c r="XDG228" s="1"/>
      <c r="XDH228" s="1"/>
      <c r="XDI228" s="1"/>
      <c r="XDJ228" s="1"/>
      <c r="XDK228" s="1"/>
      <c r="XDL228" s="1"/>
      <c r="XDM228" s="1"/>
      <c r="XDN228" s="1"/>
      <c r="XDO228" s="1"/>
      <c r="XDP228" s="1"/>
      <c r="XDQ228" s="1"/>
      <c r="XDR228" s="1"/>
      <c r="XDS228" s="1"/>
      <c r="XDT228" s="1"/>
      <c r="XDU228" s="1"/>
      <c r="XDV228" s="1"/>
      <c r="XDW228" s="1"/>
      <c r="XDX228" s="1"/>
      <c r="XDY228" s="1"/>
      <c r="XDZ228" s="1"/>
      <c r="XEA228" s="1"/>
      <c r="XEB228" s="1"/>
      <c r="XEC228" s="1"/>
      <c r="XED228" s="1"/>
      <c r="XEE228" s="1"/>
      <c r="XEF228" s="1"/>
      <c r="XEG228" s="1"/>
      <c r="XEH228" s="1"/>
      <c r="XEI228" s="1"/>
      <c r="XEJ228" s="1"/>
      <c r="XEK228" s="1"/>
      <c r="XEL228" s="1"/>
      <c r="XEM228" s="1"/>
      <c r="XEN228" s="1"/>
      <c r="XEO228" s="1"/>
      <c r="XEP228" s="1"/>
      <c r="XEQ228" s="1"/>
      <c r="XER228" s="1"/>
      <c r="XES228" s="1"/>
      <c r="XET228" s="1"/>
      <c r="XEU228" s="1"/>
      <c r="XEV228" s="1"/>
      <c r="XEW228" s="1"/>
      <c r="XEX228" s="1"/>
      <c r="XEY228" s="1"/>
      <c r="XEZ228" s="1"/>
      <c r="XFA228" s="1"/>
      <c r="XFB228" s="1"/>
      <c r="XFC228" s="1"/>
    </row>
    <row r="229" spans="1:150 16226:16383" s="3" customFormat="1" ht="20.25" hidden="1" customHeight="1" x14ac:dyDescent="0.25">
      <c r="A229" s="116" t="str">
        <f t="shared" ca="1" si="26"/>
        <v>204 &amp; 504</v>
      </c>
      <c r="B229" s="116"/>
      <c r="C229" s="54"/>
      <c r="D229" s="54"/>
      <c r="E229" s="33"/>
      <c r="F229" s="6"/>
      <c r="G229" s="6"/>
      <c r="H229" s="6">
        <f t="shared" si="27"/>
        <v>0</v>
      </c>
      <c r="I229" s="1"/>
      <c r="J229" s="1"/>
      <c r="K229" s="1"/>
      <c r="L229" s="1"/>
      <c r="M229" s="1"/>
      <c r="N229" s="1"/>
      <c r="O229" s="1"/>
      <c r="P229" s="1"/>
      <c r="Q229" s="1"/>
      <c r="R229" s="1"/>
      <c r="S229" s="1"/>
      <c r="T229" s="23" t="str">
        <f t="shared" ca="1" si="28"/>
        <v>204 &amp; 504</v>
      </c>
      <c r="U229" s="23">
        <f t="shared" ca="1" si="29"/>
        <v>204</v>
      </c>
      <c r="V229" s="23">
        <f t="shared" ca="1" si="30"/>
        <v>504</v>
      </c>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WZB229" s="1"/>
      <c r="WZC229" s="1"/>
      <c r="WZD229" s="1"/>
      <c r="WZE229" s="1"/>
      <c r="WZF229" s="1"/>
      <c r="WZG229" s="1"/>
      <c r="WZH229" s="1"/>
      <c r="WZI229" s="1"/>
      <c r="WZJ229" s="1"/>
      <c r="WZK229" s="1"/>
      <c r="WZL229" s="1"/>
      <c r="WZM229" s="1"/>
      <c r="WZN229" s="1"/>
      <c r="WZO229" s="1"/>
      <c r="WZP229" s="1"/>
      <c r="WZQ229" s="1"/>
      <c r="WZR229" s="1"/>
      <c r="WZS229" s="1"/>
      <c r="WZT229" s="1"/>
      <c r="WZU229" s="1"/>
      <c r="WZV229" s="1"/>
      <c r="WZW229" s="1"/>
      <c r="WZX229" s="1"/>
      <c r="WZY229" s="1"/>
      <c r="WZZ229" s="1"/>
      <c r="XAA229" s="1"/>
      <c r="XAB229" s="1"/>
      <c r="XAC229" s="1"/>
      <c r="XAD229" s="1"/>
      <c r="XAE229" s="1"/>
      <c r="XAF229" s="1"/>
      <c r="XAG229" s="1"/>
      <c r="XAH229" s="1"/>
      <c r="XAI229" s="1"/>
      <c r="XAJ229" s="1"/>
      <c r="XAK229" s="1"/>
      <c r="XAL229" s="1"/>
      <c r="XAM229" s="1"/>
      <c r="XAN229" s="1"/>
      <c r="XAO229" s="1"/>
      <c r="XAP229" s="1"/>
      <c r="XAQ229" s="1"/>
      <c r="XAR229" s="1"/>
      <c r="XAS229" s="1"/>
      <c r="XAT229" s="1"/>
      <c r="XAU229" s="1"/>
      <c r="XAV229" s="1"/>
      <c r="XAW229" s="1"/>
      <c r="XAX229" s="1"/>
      <c r="XAY229" s="1"/>
      <c r="XAZ229" s="1"/>
      <c r="XBA229" s="1"/>
      <c r="XBB229" s="1"/>
      <c r="XBC229" s="1"/>
      <c r="XBD229" s="1"/>
      <c r="XBE229" s="1"/>
      <c r="XBF229" s="1"/>
      <c r="XBG229" s="1"/>
      <c r="XBH229" s="1"/>
      <c r="XBI229" s="1"/>
      <c r="XBJ229" s="1"/>
      <c r="XBK229" s="1"/>
      <c r="XBL229" s="1"/>
      <c r="XBM229" s="1"/>
      <c r="XBN229" s="1"/>
      <c r="XBO229" s="1"/>
      <c r="XBP229" s="1"/>
      <c r="XBQ229" s="1"/>
      <c r="XBR229" s="1"/>
      <c r="XBS229" s="1"/>
      <c r="XBT229" s="1"/>
      <c r="XBU229" s="1"/>
      <c r="XBV229" s="1"/>
      <c r="XBW229" s="1"/>
      <c r="XBX229" s="1"/>
      <c r="XBY229" s="1"/>
      <c r="XBZ229" s="1"/>
      <c r="XCA229" s="1"/>
      <c r="XCB229" s="1"/>
      <c r="XCC229" s="1"/>
      <c r="XCD229" s="1"/>
      <c r="XCE229" s="1"/>
      <c r="XCF229" s="1"/>
      <c r="XCG229" s="1"/>
      <c r="XCH229" s="1"/>
      <c r="XCI229" s="1"/>
      <c r="XCJ229" s="1"/>
      <c r="XCK229" s="1"/>
      <c r="XCL229" s="1"/>
      <c r="XCM229" s="1"/>
      <c r="XCN229" s="1"/>
      <c r="XCO229" s="1"/>
      <c r="XCP229" s="1"/>
      <c r="XCQ229" s="1"/>
      <c r="XCR229" s="1"/>
      <c r="XCS229" s="1"/>
      <c r="XCT229" s="1"/>
      <c r="XCU229" s="1"/>
      <c r="XCV229" s="1"/>
      <c r="XCW229" s="1"/>
      <c r="XCX229" s="1"/>
      <c r="XCY229" s="1"/>
      <c r="XCZ229" s="1"/>
      <c r="XDA229" s="1"/>
      <c r="XDB229" s="1"/>
      <c r="XDC229" s="1"/>
      <c r="XDD229" s="1"/>
      <c r="XDE229" s="1"/>
      <c r="XDF229" s="1"/>
      <c r="XDG229" s="1"/>
      <c r="XDH229" s="1"/>
      <c r="XDI229" s="1"/>
      <c r="XDJ229" s="1"/>
      <c r="XDK229" s="1"/>
      <c r="XDL229" s="1"/>
      <c r="XDM229" s="1"/>
      <c r="XDN229" s="1"/>
      <c r="XDO229" s="1"/>
      <c r="XDP229" s="1"/>
      <c r="XDQ229" s="1"/>
      <c r="XDR229" s="1"/>
      <c r="XDS229" s="1"/>
      <c r="XDT229" s="1"/>
      <c r="XDU229" s="1"/>
      <c r="XDV229" s="1"/>
      <c r="XDW229" s="1"/>
      <c r="XDX229" s="1"/>
      <c r="XDY229" s="1"/>
      <c r="XDZ229" s="1"/>
      <c r="XEA229" s="1"/>
      <c r="XEB229" s="1"/>
      <c r="XEC229" s="1"/>
      <c r="XED229" s="1"/>
      <c r="XEE229" s="1"/>
      <c r="XEF229" s="1"/>
      <c r="XEG229" s="1"/>
      <c r="XEH229" s="1"/>
      <c r="XEI229" s="1"/>
      <c r="XEJ229" s="1"/>
      <c r="XEK229" s="1"/>
      <c r="XEL229" s="1"/>
      <c r="XEM229" s="1"/>
      <c r="XEN229" s="1"/>
      <c r="XEO229" s="1"/>
      <c r="XEP229" s="1"/>
      <c r="XEQ229" s="1"/>
      <c r="XER229" s="1"/>
      <c r="XES229" s="1"/>
      <c r="XET229" s="1"/>
      <c r="XEU229" s="1"/>
      <c r="XEV229" s="1"/>
      <c r="XEW229" s="1"/>
      <c r="XEX229" s="1"/>
      <c r="XEY229" s="1"/>
      <c r="XEZ229" s="1"/>
      <c r="XFA229" s="1"/>
      <c r="XFB229" s="1"/>
      <c r="XFC229" s="1"/>
    </row>
    <row r="230" spans="1:150 16226:16383" s="3" customFormat="1" ht="20.25" hidden="1" customHeight="1" x14ac:dyDescent="0.25">
      <c r="A230" s="116" t="str">
        <f t="shared" ca="1" si="26"/>
        <v>205 &amp; 505</v>
      </c>
      <c r="B230" s="116"/>
      <c r="C230" s="54"/>
      <c r="D230" s="54"/>
      <c r="E230" s="33"/>
      <c r="F230" s="6"/>
      <c r="G230" s="6"/>
      <c r="H230" s="6">
        <f t="shared" si="27"/>
        <v>0</v>
      </c>
      <c r="I230" s="1"/>
      <c r="J230" s="1"/>
      <c r="K230" s="1"/>
      <c r="L230" s="1"/>
      <c r="M230" s="1"/>
      <c r="N230" s="1"/>
      <c r="O230" s="1"/>
      <c r="P230" s="1"/>
      <c r="Q230" s="1"/>
      <c r="R230" s="1"/>
      <c r="S230" s="1"/>
      <c r="T230" s="23" t="str">
        <f t="shared" ca="1" si="28"/>
        <v>205 &amp; 505</v>
      </c>
      <c r="U230" s="23">
        <f t="shared" ca="1" si="29"/>
        <v>205</v>
      </c>
      <c r="V230" s="23">
        <f t="shared" ca="1" si="30"/>
        <v>505</v>
      </c>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WZB230" s="1"/>
      <c r="WZC230" s="1"/>
      <c r="WZD230" s="1"/>
      <c r="WZE230" s="1"/>
      <c r="WZF230" s="1"/>
      <c r="WZG230" s="1"/>
      <c r="WZH230" s="1"/>
      <c r="WZI230" s="1"/>
      <c r="WZJ230" s="1"/>
      <c r="WZK230" s="1"/>
      <c r="WZL230" s="1"/>
      <c r="WZM230" s="1"/>
      <c r="WZN230" s="1"/>
      <c r="WZO230" s="1"/>
      <c r="WZP230" s="1"/>
      <c r="WZQ230" s="1"/>
      <c r="WZR230" s="1"/>
      <c r="WZS230" s="1"/>
      <c r="WZT230" s="1"/>
      <c r="WZU230" s="1"/>
      <c r="WZV230" s="1"/>
      <c r="WZW230" s="1"/>
      <c r="WZX230" s="1"/>
      <c r="WZY230" s="1"/>
      <c r="WZZ230" s="1"/>
      <c r="XAA230" s="1"/>
      <c r="XAB230" s="1"/>
      <c r="XAC230" s="1"/>
      <c r="XAD230" s="1"/>
      <c r="XAE230" s="1"/>
      <c r="XAF230" s="1"/>
      <c r="XAG230" s="1"/>
      <c r="XAH230" s="1"/>
      <c r="XAI230" s="1"/>
      <c r="XAJ230" s="1"/>
      <c r="XAK230" s="1"/>
      <c r="XAL230" s="1"/>
      <c r="XAM230" s="1"/>
      <c r="XAN230" s="1"/>
      <c r="XAO230" s="1"/>
      <c r="XAP230" s="1"/>
      <c r="XAQ230" s="1"/>
      <c r="XAR230" s="1"/>
      <c r="XAS230" s="1"/>
      <c r="XAT230" s="1"/>
      <c r="XAU230" s="1"/>
      <c r="XAV230" s="1"/>
      <c r="XAW230" s="1"/>
      <c r="XAX230" s="1"/>
      <c r="XAY230" s="1"/>
      <c r="XAZ230" s="1"/>
      <c r="XBA230" s="1"/>
      <c r="XBB230" s="1"/>
      <c r="XBC230" s="1"/>
      <c r="XBD230" s="1"/>
      <c r="XBE230" s="1"/>
      <c r="XBF230" s="1"/>
      <c r="XBG230" s="1"/>
      <c r="XBH230" s="1"/>
      <c r="XBI230" s="1"/>
      <c r="XBJ230" s="1"/>
      <c r="XBK230" s="1"/>
      <c r="XBL230" s="1"/>
      <c r="XBM230" s="1"/>
      <c r="XBN230" s="1"/>
      <c r="XBO230" s="1"/>
      <c r="XBP230" s="1"/>
      <c r="XBQ230" s="1"/>
      <c r="XBR230" s="1"/>
      <c r="XBS230" s="1"/>
      <c r="XBT230" s="1"/>
      <c r="XBU230" s="1"/>
      <c r="XBV230" s="1"/>
      <c r="XBW230" s="1"/>
      <c r="XBX230" s="1"/>
      <c r="XBY230" s="1"/>
      <c r="XBZ230" s="1"/>
      <c r="XCA230" s="1"/>
      <c r="XCB230" s="1"/>
      <c r="XCC230" s="1"/>
      <c r="XCD230" s="1"/>
      <c r="XCE230" s="1"/>
      <c r="XCF230" s="1"/>
      <c r="XCG230" s="1"/>
      <c r="XCH230" s="1"/>
      <c r="XCI230" s="1"/>
      <c r="XCJ230" s="1"/>
      <c r="XCK230" s="1"/>
      <c r="XCL230" s="1"/>
      <c r="XCM230" s="1"/>
      <c r="XCN230" s="1"/>
      <c r="XCO230" s="1"/>
      <c r="XCP230" s="1"/>
      <c r="XCQ230" s="1"/>
      <c r="XCR230" s="1"/>
      <c r="XCS230" s="1"/>
      <c r="XCT230" s="1"/>
      <c r="XCU230" s="1"/>
      <c r="XCV230" s="1"/>
      <c r="XCW230" s="1"/>
      <c r="XCX230" s="1"/>
      <c r="XCY230" s="1"/>
      <c r="XCZ230" s="1"/>
      <c r="XDA230" s="1"/>
      <c r="XDB230" s="1"/>
      <c r="XDC230" s="1"/>
      <c r="XDD230" s="1"/>
      <c r="XDE230" s="1"/>
      <c r="XDF230" s="1"/>
      <c r="XDG230" s="1"/>
      <c r="XDH230" s="1"/>
      <c r="XDI230" s="1"/>
      <c r="XDJ230" s="1"/>
      <c r="XDK230" s="1"/>
      <c r="XDL230" s="1"/>
      <c r="XDM230" s="1"/>
      <c r="XDN230" s="1"/>
      <c r="XDO230" s="1"/>
      <c r="XDP230" s="1"/>
      <c r="XDQ230" s="1"/>
      <c r="XDR230" s="1"/>
      <c r="XDS230" s="1"/>
      <c r="XDT230" s="1"/>
      <c r="XDU230" s="1"/>
      <c r="XDV230" s="1"/>
      <c r="XDW230" s="1"/>
      <c r="XDX230" s="1"/>
      <c r="XDY230" s="1"/>
      <c r="XDZ230" s="1"/>
      <c r="XEA230" s="1"/>
      <c r="XEB230" s="1"/>
      <c r="XEC230" s="1"/>
      <c r="XED230" s="1"/>
      <c r="XEE230" s="1"/>
      <c r="XEF230" s="1"/>
      <c r="XEG230" s="1"/>
      <c r="XEH230" s="1"/>
      <c r="XEI230" s="1"/>
      <c r="XEJ230" s="1"/>
      <c r="XEK230" s="1"/>
      <c r="XEL230" s="1"/>
      <c r="XEM230" s="1"/>
      <c r="XEN230" s="1"/>
      <c r="XEO230" s="1"/>
      <c r="XEP230" s="1"/>
      <c r="XEQ230" s="1"/>
      <c r="XER230" s="1"/>
      <c r="XES230" s="1"/>
      <c r="XET230" s="1"/>
      <c r="XEU230" s="1"/>
      <c r="XEV230" s="1"/>
      <c r="XEW230" s="1"/>
      <c r="XEX230" s="1"/>
      <c r="XEY230" s="1"/>
      <c r="XEZ230" s="1"/>
      <c r="XFA230" s="1"/>
      <c r="XFB230" s="1"/>
      <c r="XFC230" s="1"/>
    </row>
    <row r="231" spans="1:150 16226:16383" s="3" customFormat="1" ht="20.25" hidden="1" customHeight="1" x14ac:dyDescent="0.25">
      <c r="A231" s="116" t="str">
        <f t="shared" ca="1" si="26"/>
        <v>206 &amp; 506</v>
      </c>
      <c r="B231" s="116"/>
      <c r="C231" s="54"/>
      <c r="D231" s="54"/>
      <c r="E231" s="33"/>
      <c r="F231" s="6"/>
      <c r="G231" s="6"/>
      <c r="H231" s="6">
        <f t="shared" si="27"/>
        <v>0</v>
      </c>
      <c r="I231" s="1"/>
      <c r="J231" s="1"/>
      <c r="K231" s="1"/>
      <c r="L231" s="1"/>
      <c r="M231" s="1"/>
      <c r="N231" s="1"/>
      <c r="O231" s="1"/>
      <c r="P231" s="1"/>
      <c r="Q231" s="1"/>
      <c r="R231" s="1"/>
      <c r="S231" s="1"/>
      <c r="T231" s="23" t="str">
        <f t="shared" ca="1" si="28"/>
        <v>206 &amp; 506</v>
      </c>
      <c r="U231" s="23">
        <f t="shared" ca="1" si="29"/>
        <v>206</v>
      </c>
      <c r="V231" s="23">
        <f t="shared" ca="1" si="30"/>
        <v>506</v>
      </c>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WZB231" s="1"/>
      <c r="WZC231" s="1"/>
      <c r="WZD231" s="1"/>
      <c r="WZE231" s="1"/>
      <c r="WZF231" s="1"/>
      <c r="WZG231" s="1"/>
      <c r="WZH231" s="1"/>
      <c r="WZI231" s="1"/>
      <c r="WZJ231" s="1"/>
      <c r="WZK231" s="1"/>
      <c r="WZL231" s="1"/>
      <c r="WZM231" s="1"/>
      <c r="WZN231" s="1"/>
      <c r="WZO231" s="1"/>
      <c r="WZP231" s="1"/>
      <c r="WZQ231" s="1"/>
      <c r="WZR231" s="1"/>
      <c r="WZS231" s="1"/>
      <c r="WZT231" s="1"/>
      <c r="WZU231" s="1"/>
      <c r="WZV231" s="1"/>
      <c r="WZW231" s="1"/>
      <c r="WZX231" s="1"/>
      <c r="WZY231" s="1"/>
      <c r="WZZ231" s="1"/>
      <c r="XAA231" s="1"/>
      <c r="XAB231" s="1"/>
      <c r="XAC231" s="1"/>
      <c r="XAD231" s="1"/>
      <c r="XAE231" s="1"/>
      <c r="XAF231" s="1"/>
      <c r="XAG231" s="1"/>
      <c r="XAH231" s="1"/>
      <c r="XAI231" s="1"/>
      <c r="XAJ231" s="1"/>
      <c r="XAK231" s="1"/>
      <c r="XAL231" s="1"/>
      <c r="XAM231" s="1"/>
      <c r="XAN231" s="1"/>
      <c r="XAO231" s="1"/>
      <c r="XAP231" s="1"/>
      <c r="XAQ231" s="1"/>
      <c r="XAR231" s="1"/>
      <c r="XAS231" s="1"/>
      <c r="XAT231" s="1"/>
      <c r="XAU231" s="1"/>
      <c r="XAV231" s="1"/>
      <c r="XAW231" s="1"/>
      <c r="XAX231" s="1"/>
      <c r="XAY231" s="1"/>
      <c r="XAZ231" s="1"/>
      <c r="XBA231" s="1"/>
      <c r="XBB231" s="1"/>
      <c r="XBC231" s="1"/>
      <c r="XBD231" s="1"/>
      <c r="XBE231" s="1"/>
      <c r="XBF231" s="1"/>
      <c r="XBG231" s="1"/>
      <c r="XBH231" s="1"/>
      <c r="XBI231" s="1"/>
      <c r="XBJ231" s="1"/>
      <c r="XBK231" s="1"/>
      <c r="XBL231" s="1"/>
      <c r="XBM231" s="1"/>
      <c r="XBN231" s="1"/>
      <c r="XBO231" s="1"/>
      <c r="XBP231" s="1"/>
      <c r="XBQ231" s="1"/>
      <c r="XBR231" s="1"/>
      <c r="XBS231" s="1"/>
      <c r="XBT231" s="1"/>
      <c r="XBU231" s="1"/>
      <c r="XBV231" s="1"/>
      <c r="XBW231" s="1"/>
      <c r="XBX231" s="1"/>
      <c r="XBY231" s="1"/>
      <c r="XBZ231" s="1"/>
      <c r="XCA231" s="1"/>
      <c r="XCB231" s="1"/>
      <c r="XCC231" s="1"/>
      <c r="XCD231" s="1"/>
      <c r="XCE231" s="1"/>
      <c r="XCF231" s="1"/>
      <c r="XCG231" s="1"/>
      <c r="XCH231" s="1"/>
      <c r="XCI231" s="1"/>
      <c r="XCJ231" s="1"/>
      <c r="XCK231" s="1"/>
      <c r="XCL231" s="1"/>
      <c r="XCM231" s="1"/>
      <c r="XCN231" s="1"/>
      <c r="XCO231" s="1"/>
      <c r="XCP231" s="1"/>
      <c r="XCQ231" s="1"/>
      <c r="XCR231" s="1"/>
      <c r="XCS231" s="1"/>
      <c r="XCT231" s="1"/>
      <c r="XCU231" s="1"/>
      <c r="XCV231" s="1"/>
      <c r="XCW231" s="1"/>
      <c r="XCX231" s="1"/>
      <c r="XCY231" s="1"/>
      <c r="XCZ231" s="1"/>
      <c r="XDA231" s="1"/>
      <c r="XDB231" s="1"/>
      <c r="XDC231" s="1"/>
      <c r="XDD231" s="1"/>
      <c r="XDE231" s="1"/>
      <c r="XDF231" s="1"/>
      <c r="XDG231" s="1"/>
      <c r="XDH231" s="1"/>
      <c r="XDI231" s="1"/>
      <c r="XDJ231" s="1"/>
      <c r="XDK231" s="1"/>
      <c r="XDL231" s="1"/>
      <c r="XDM231" s="1"/>
      <c r="XDN231" s="1"/>
      <c r="XDO231" s="1"/>
      <c r="XDP231" s="1"/>
      <c r="XDQ231" s="1"/>
      <c r="XDR231" s="1"/>
      <c r="XDS231" s="1"/>
      <c r="XDT231" s="1"/>
      <c r="XDU231" s="1"/>
      <c r="XDV231" s="1"/>
      <c r="XDW231" s="1"/>
      <c r="XDX231" s="1"/>
      <c r="XDY231" s="1"/>
      <c r="XDZ231" s="1"/>
      <c r="XEA231" s="1"/>
      <c r="XEB231" s="1"/>
      <c r="XEC231" s="1"/>
      <c r="XED231" s="1"/>
      <c r="XEE231" s="1"/>
      <c r="XEF231" s="1"/>
      <c r="XEG231" s="1"/>
      <c r="XEH231" s="1"/>
      <c r="XEI231" s="1"/>
      <c r="XEJ231" s="1"/>
      <c r="XEK231" s="1"/>
      <c r="XEL231" s="1"/>
      <c r="XEM231" s="1"/>
      <c r="XEN231" s="1"/>
      <c r="XEO231" s="1"/>
      <c r="XEP231" s="1"/>
      <c r="XEQ231" s="1"/>
      <c r="XER231" s="1"/>
      <c r="XES231" s="1"/>
      <c r="XET231" s="1"/>
      <c r="XEU231" s="1"/>
      <c r="XEV231" s="1"/>
      <c r="XEW231" s="1"/>
      <c r="XEX231" s="1"/>
      <c r="XEY231" s="1"/>
      <c r="XEZ231" s="1"/>
      <c r="XFA231" s="1"/>
      <c r="XFB231" s="1"/>
      <c r="XFC231" s="1"/>
    </row>
    <row r="232" spans="1:150 16226:16383" s="3" customFormat="1" ht="20.25" hidden="1" customHeight="1" x14ac:dyDescent="0.25">
      <c r="A232" s="116" t="str">
        <f t="shared" ca="1" si="26"/>
        <v>207 &amp; 507</v>
      </c>
      <c r="B232" s="116"/>
      <c r="C232" s="54"/>
      <c r="D232" s="54"/>
      <c r="E232" s="33"/>
      <c r="F232" s="6"/>
      <c r="G232" s="6"/>
      <c r="H232" s="6">
        <f t="shared" si="27"/>
        <v>0</v>
      </c>
      <c r="I232" s="1"/>
      <c r="J232" s="1"/>
      <c r="K232" s="1"/>
      <c r="L232" s="1"/>
      <c r="M232" s="1"/>
      <c r="N232" s="1"/>
      <c r="O232" s="1"/>
      <c r="P232" s="1"/>
      <c r="Q232" s="1"/>
      <c r="R232" s="1"/>
      <c r="S232" s="1"/>
      <c r="T232" s="23" t="str">
        <f t="shared" ca="1" si="28"/>
        <v>207 &amp; 507</v>
      </c>
      <c r="U232" s="23">
        <f t="shared" ca="1" si="29"/>
        <v>207</v>
      </c>
      <c r="V232" s="23">
        <f t="shared" ca="1" si="30"/>
        <v>507</v>
      </c>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WZB232" s="1"/>
      <c r="WZC232" s="1"/>
      <c r="WZD232" s="1"/>
      <c r="WZE232" s="1"/>
      <c r="WZF232" s="1"/>
      <c r="WZG232" s="1"/>
      <c r="WZH232" s="1"/>
      <c r="WZI232" s="1"/>
      <c r="WZJ232" s="1"/>
      <c r="WZK232" s="1"/>
      <c r="WZL232" s="1"/>
      <c r="WZM232" s="1"/>
      <c r="WZN232" s="1"/>
      <c r="WZO232" s="1"/>
      <c r="WZP232" s="1"/>
      <c r="WZQ232" s="1"/>
      <c r="WZR232" s="1"/>
      <c r="WZS232" s="1"/>
      <c r="WZT232" s="1"/>
      <c r="WZU232" s="1"/>
      <c r="WZV232" s="1"/>
      <c r="WZW232" s="1"/>
      <c r="WZX232" s="1"/>
      <c r="WZY232" s="1"/>
      <c r="WZZ232" s="1"/>
      <c r="XAA232" s="1"/>
      <c r="XAB232" s="1"/>
      <c r="XAC232" s="1"/>
      <c r="XAD232" s="1"/>
      <c r="XAE232" s="1"/>
      <c r="XAF232" s="1"/>
      <c r="XAG232" s="1"/>
      <c r="XAH232" s="1"/>
      <c r="XAI232" s="1"/>
      <c r="XAJ232" s="1"/>
      <c r="XAK232" s="1"/>
      <c r="XAL232" s="1"/>
      <c r="XAM232" s="1"/>
      <c r="XAN232" s="1"/>
      <c r="XAO232" s="1"/>
      <c r="XAP232" s="1"/>
      <c r="XAQ232" s="1"/>
      <c r="XAR232" s="1"/>
      <c r="XAS232" s="1"/>
      <c r="XAT232" s="1"/>
      <c r="XAU232" s="1"/>
      <c r="XAV232" s="1"/>
      <c r="XAW232" s="1"/>
      <c r="XAX232" s="1"/>
      <c r="XAY232" s="1"/>
      <c r="XAZ232" s="1"/>
      <c r="XBA232" s="1"/>
      <c r="XBB232" s="1"/>
      <c r="XBC232" s="1"/>
      <c r="XBD232" s="1"/>
      <c r="XBE232" s="1"/>
      <c r="XBF232" s="1"/>
      <c r="XBG232" s="1"/>
      <c r="XBH232" s="1"/>
      <c r="XBI232" s="1"/>
      <c r="XBJ232" s="1"/>
      <c r="XBK232" s="1"/>
      <c r="XBL232" s="1"/>
      <c r="XBM232" s="1"/>
      <c r="XBN232" s="1"/>
      <c r="XBO232" s="1"/>
      <c r="XBP232" s="1"/>
      <c r="XBQ232" s="1"/>
      <c r="XBR232" s="1"/>
      <c r="XBS232" s="1"/>
      <c r="XBT232" s="1"/>
      <c r="XBU232" s="1"/>
      <c r="XBV232" s="1"/>
      <c r="XBW232" s="1"/>
      <c r="XBX232" s="1"/>
      <c r="XBY232" s="1"/>
      <c r="XBZ232" s="1"/>
      <c r="XCA232" s="1"/>
      <c r="XCB232" s="1"/>
      <c r="XCC232" s="1"/>
      <c r="XCD232" s="1"/>
      <c r="XCE232" s="1"/>
      <c r="XCF232" s="1"/>
      <c r="XCG232" s="1"/>
      <c r="XCH232" s="1"/>
      <c r="XCI232" s="1"/>
      <c r="XCJ232" s="1"/>
      <c r="XCK232" s="1"/>
      <c r="XCL232" s="1"/>
      <c r="XCM232" s="1"/>
      <c r="XCN232" s="1"/>
      <c r="XCO232" s="1"/>
      <c r="XCP232" s="1"/>
      <c r="XCQ232" s="1"/>
      <c r="XCR232" s="1"/>
      <c r="XCS232" s="1"/>
      <c r="XCT232" s="1"/>
      <c r="XCU232" s="1"/>
      <c r="XCV232" s="1"/>
      <c r="XCW232" s="1"/>
      <c r="XCX232" s="1"/>
      <c r="XCY232" s="1"/>
      <c r="XCZ232" s="1"/>
      <c r="XDA232" s="1"/>
      <c r="XDB232" s="1"/>
      <c r="XDC232" s="1"/>
      <c r="XDD232" s="1"/>
      <c r="XDE232" s="1"/>
      <c r="XDF232" s="1"/>
      <c r="XDG232" s="1"/>
      <c r="XDH232" s="1"/>
      <c r="XDI232" s="1"/>
      <c r="XDJ232" s="1"/>
      <c r="XDK232" s="1"/>
      <c r="XDL232" s="1"/>
      <c r="XDM232" s="1"/>
      <c r="XDN232" s="1"/>
      <c r="XDO232" s="1"/>
      <c r="XDP232" s="1"/>
      <c r="XDQ232" s="1"/>
      <c r="XDR232" s="1"/>
      <c r="XDS232" s="1"/>
      <c r="XDT232" s="1"/>
      <c r="XDU232" s="1"/>
      <c r="XDV232" s="1"/>
      <c r="XDW232" s="1"/>
      <c r="XDX232" s="1"/>
      <c r="XDY232" s="1"/>
      <c r="XDZ232" s="1"/>
      <c r="XEA232" s="1"/>
      <c r="XEB232" s="1"/>
      <c r="XEC232" s="1"/>
      <c r="XED232" s="1"/>
      <c r="XEE232" s="1"/>
      <c r="XEF232" s="1"/>
      <c r="XEG232" s="1"/>
      <c r="XEH232" s="1"/>
      <c r="XEI232" s="1"/>
      <c r="XEJ232" s="1"/>
      <c r="XEK232" s="1"/>
      <c r="XEL232" s="1"/>
      <c r="XEM232" s="1"/>
      <c r="XEN232" s="1"/>
      <c r="XEO232" s="1"/>
      <c r="XEP232" s="1"/>
      <c r="XEQ232" s="1"/>
      <c r="XER232" s="1"/>
      <c r="XES232" s="1"/>
      <c r="XET232" s="1"/>
      <c r="XEU232" s="1"/>
      <c r="XEV232" s="1"/>
      <c r="XEW232" s="1"/>
      <c r="XEX232" s="1"/>
      <c r="XEY232" s="1"/>
      <c r="XEZ232" s="1"/>
      <c r="XFA232" s="1"/>
      <c r="XFB232" s="1"/>
      <c r="XFC232" s="1"/>
    </row>
    <row r="233" spans="1:150 16226:16383" s="3" customFormat="1" ht="20.25" hidden="1" customHeight="1" x14ac:dyDescent="0.25">
      <c r="A233" s="116" t="str">
        <f t="shared" ca="1" si="26"/>
        <v>208 &amp; 508</v>
      </c>
      <c r="B233" s="116"/>
      <c r="C233" s="54"/>
      <c r="D233" s="54"/>
      <c r="E233" s="33"/>
      <c r="F233" s="6"/>
      <c r="G233" s="6"/>
      <c r="H233" s="6">
        <f t="shared" si="27"/>
        <v>0</v>
      </c>
      <c r="I233" s="1"/>
      <c r="J233" s="1"/>
      <c r="K233" s="1"/>
      <c r="L233" s="1"/>
      <c r="M233" s="1"/>
      <c r="N233" s="1"/>
      <c r="O233" s="1"/>
      <c r="P233" s="1"/>
      <c r="Q233" s="1"/>
      <c r="R233" s="1"/>
      <c r="S233" s="1"/>
      <c r="T233" s="23" t="str">
        <f t="shared" ca="1" si="28"/>
        <v>208 &amp; 508</v>
      </c>
      <c r="U233" s="23">
        <f t="shared" ca="1" si="29"/>
        <v>208</v>
      </c>
      <c r="V233" s="23">
        <f t="shared" ca="1" si="30"/>
        <v>508</v>
      </c>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WZB233" s="1"/>
      <c r="WZC233" s="1"/>
      <c r="WZD233" s="1"/>
      <c r="WZE233" s="1"/>
      <c r="WZF233" s="1"/>
      <c r="WZG233" s="1"/>
      <c r="WZH233" s="1"/>
      <c r="WZI233" s="1"/>
      <c r="WZJ233" s="1"/>
      <c r="WZK233" s="1"/>
      <c r="WZL233" s="1"/>
      <c r="WZM233" s="1"/>
      <c r="WZN233" s="1"/>
      <c r="WZO233" s="1"/>
      <c r="WZP233" s="1"/>
      <c r="WZQ233" s="1"/>
      <c r="WZR233" s="1"/>
      <c r="WZS233" s="1"/>
      <c r="WZT233" s="1"/>
      <c r="WZU233" s="1"/>
      <c r="WZV233" s="1"/>
      <c r="WZW233" s="1"/>
      <c r="WZX233" s="1"/>
      <c r="WZY233" s="1"/>
      <c r="WZZ233" s="1"/>
      <c r="XAA233" s="1"/>
      <c r="XAB233" s="1"/>
      <c r="XAC233" s="1"/>
      <c r="XAD233" s="1"/>
      <c r="XAE233" s="1"/>
      <c r="XAF233" s="1"/>
      <c r="XAG233" s="1"/>
      <c r="XAH233" s="1"/>
      <c r="XAI233" s="1"/>
      <c r="XAJ233" s="1"/>
      <c r="XAK233" s="1"/>
      <c r="XAL233" s="1"/>
      <c r="XAM233" s="1"/>
      <c r="XAN233" s="1"/>
      <c r="XAO233" s="1"/>
      <c r="XAP233" s="1"/>
      <c r="XAQ233" s="1"/>
      <c r="XAR233" s="1"/>
      <c r="XAS233" s="1"/>
      <c r="XAT233" s="1"/>
      <c r="XAU233" s="1"/>
      <c r="XAV233" s="1"/>
      <c r="XAW233" s="1"/>
      <c r="XAX233" s="1"/>
      <c r="XAY233" s="1"/>
      <c r="XAZ233" s="1"/>
      <c r="XBA233" s="1"/>
      <c r="XBB233" s="1"/>
      <c r="XBC233" s="1"/>
      <c r="XBD233" s="1"/>
      <c r="XBE233" s="1"/>
      <c r="XBF233" s="1"/>
      <c r="XBG233" s="1"/>
      <c r="XBH233" s="1"/>
      <c r="XBI233" s="1"/>
      <c r="XBJ233" s="1"/>
      <c r="XBK233" s="1"/>
      <c r="XBL233" s="1"/>
      <c r="XBM233" s="1"/>
      <c r="XBN233" s="1"/>
      <c r="XBO233" s="1"/>
      <c r="XBP233" s="1"/>
      <c r="XBQ233" s="1"/>
      <c r="XBR233" s="1"/>
      <c r="XBS233" s="1"/>
      <c r="XBT233" s="1"/>
      <c r="XBU233" s="1"/>
      <c r="XBV233" s="1"/>
      <c r="XBW233" s="1"/>
      <c r="XBX233" s="1"/>
      <c r="XBY233" s="1"/>
      <c r="XBZ233" s="1"/>
      <c r="XCA233" s="1"/>
      <c r="XCB233" s="1"/>
      <c r="XCC233" s="1"/>
      <c r="XCD233" s="1"/>
      <c r="XCE233" s="1"/>
      <c r="XCF233" s="1"/>
      <c r="XCG233" s="1"/>
      <c r="XCH233" s="1"/>
      <c r="XCI233" s="1"/>
      <c r="XCJ233" s="1"/>
      <c r="XCK233" s="1"/>
      <c r="XCL233" s="1"/>
      <c r="XCM233" s="1"/>
      <c r="XCN233" s="1"/>
      <c r="XCO233" s="1"/>
      <c r="XCP233" s="1"/>
      <c r="XCQ233" s="1"/>
      <c r="XCR233" s="1"/>
      <c r="XCS233" s="1"/>
      <c r="XCT233" s="1"/>
      <c r="XCU233" s="1"/>
      <c r="XCV233" s="1"/>
      <c r="XCW233" s="1"/>
      <c r="XCX233" s="1"/>
      <c r="XCY233" s="1"/>
      <c r="XCZ233" s="1"/>
      <c r="XDA233" s="1"/>
      <c r="XDB233" s="1"/>
      <c r="XDC233" s="1"/>
      <c r="XDD233" s="1"/>
      <c r="XDE233" s="1"/>
      <c r="XDF233" s="1"/>
      <c r="XDG233" s="1"/>
      <c r="XDH233" s="1"/>
      <c r="XDI233" s="1"/>
      <c r="XDJ233" s="1"/>
      <c r="XDK233" s="1"/>
      <c r="XDL233" s="1"/>
      <c r="XDM233" s="1"/>
      <c r="XDN233" s="1"/>
      <c r="XDO233" s="1"/>
      <c r="XDP233" s="1"/>
      <c r="XDQ233" s="1"/>
      <c r="XDR233" s="1"/>
      <c r="XDS233" s="1"/>
      <c r="XDT233" s="1"/>
      <c r="XDU233" s="1"/>
      <c r="XDV233" s="1"/>
      <c r="XDW233" s="1"/>
      <c r="XDX233" s="1"/>
      <c r="XDY233" s="1"/>
      <c r="XDZ233" s="1"/>
      <c r="XEA233" s="1"/>
      <c r="XEB233" s="1"/>
      <c r="XEC233" s="1"/>
      <c r="XED233" s="1"/>
      <c r="XEE233" s="1"/>
      <c r="XEF233" s="1"/>
      <c r="XEG233" s="1"/>
      <c r="XEH233" s="1"/>
      <c r="XEI233" s="1"/>
      <c r="XEJ233" s="1"/>
      <c r="XEK233" s="1"/>
      <c r="XEL233" s="1"/>
      <c r="XEM233" s="1"/>
      <c r="XEN233" s="1"/>
      <c r="XEO233" s="1"/>
      <c r="XEP233" s="1"/>
      <c r="XEQ233" s="1"/>
      <c r="XER233" s="1"/>
      <c r="XES233" s="1"/>
      <c r="XET233" s="1"/>
      <c r="XEU233" s="1"/>
      <c r="XEV233" s="1"/>
      <c r="XEW233" s="1"/>
      <c r="XEX233" s="1"/>
      <c r="XEY233" s="1"/>
      <c r="XEZ233" s="1"/>
      <c r="XFA233" s="1"/>
      <c r="XFB233" s="1"/>
      <c r="XFC233" s="1"/>
    </row>
    <row r="234" spans="1:150 16226:16383" ht="20.25" x14ac:dyDescent="0.25">
      <c r="A234" s="117" t="s">
        <v>70</v>
      </c>
      <c r="B234" s="117"/>
      <c r="C234" s="117"/>
      <c r="D234" s="117"/>
      <c r="E234" s="117"/>
      <c r="F234" s="117"/>
      <c r="G234" s="117"/>
      <c r="H234" s="117"/>
    </row>
    <row r="235" spans="1:150 16226:16383" ht="20.25" x14ac:dyDescent="0.25">
      <c r="A235" s="2" t="s">
        <v>240</v>
      </c>
      <c r="B235" s="83" t="s">
        <v>356</v>
      </c>
      <c r="C235" s="103"/>
      <c r="D235" s="103"/>
      <c r="E235" s="103"/>
      <c r="F235" s="103"/>
      <c r="G235" s="103"/>
      <c r="H235" s="84"/>
    </row>
    <row r="236" spans="1:150 16226:16383" ht="20.25" x14ac:dyDescent="0.25">
      <c r="A236" s="2" t="s">
        <v>240</v>
      </c>
      <c r="B236" s="83" t="s">
        <v>241</v>
      </c>
      <c r="C236" s="103"/>
      <c r="D236" s="103"/>
      <c r="E236" s="103"/>
      <c r="F236" s="103"/>
      <c r="G236" s="103"/>
      <c r="H236" s="84"/>
    </row>
    <row r="237" spans="1:150 16226:16383" ht="20.25" x14ac:dyDescent="0.25">
      <c r="A237" s="2" t="s">
        <v>240</v>
      </c>
      <c r="B237" s="83" t="s">
        <v>357</v>
      </c>
      <c r="C237" s="103"/>
      <c r="D237" s="103"/>
      <c r="E237" s="103"/>
      <c r="F237" s="103"/>
      <c r="G237" s="103"/>
      <c r="H237" s="84"/>
    </row>
    <row r="238" spans="1:150 16226:16383" ht="20.25" x14ac:dyDescent="0.25">
      <c r="A238" s="2" t="s">
        <v>240</v>
      </c>
      <c r="B238" s="83" t="s">
        <v>242</v>
      </c>
      <c r="C238" s="103"/>
      <c r="D238" s="103"/>
      <c r="E238" s="103"/>
      <c r="F238" s="103"/>
      <c r="G238" s="103"/>
      <c r="H238" s="84"/>
    </row>
    <row r="239" spans="1:150 16226:16383" ht="20.25" x14ac:dyDescent="0.25">
      <c r="A239" s="2" t="s">
        <v>240</v>
      </c>
      <c r="B239" s="83" t="s">
        <v>243</v>
      </c>
      <c r="C239" s="103"/>
      <c r="D239" s="103"/>
      <c r="E239" s="103"/>
      <c r="F239" s="103"/>
      <c r="G239" s="103"/>
      <c r="H239" s="84"/>
    </row>
    <row r="240" spans="1:150 16226:16383" ht="20.25" x14ac:dyDescent="0.25">
      <c r="A240" s="2" t="s">
        <v>240</v>
      </c>
      <c r="B240" s="83" t="s">
        <v>359</v>
      </c>
      <c r="C240" s="103"/>
      <c r="D240" s="103"/>
      <c r="E240" s="103"/>
      <c r="F240" s="103"/>
      <c r="G240" s="103"/>
      <c r="H240" s="84"/>
    </row>
    <row r="241" spans="1:8" ht="20.25" x14ac:dyDescent="0.25">
      <c r="A241" s="2" t="s">
        <v>240</v>
      </c>
      <c r="B241" s="83" t="s">
        <v>360</v>
      </c>
      <c r="C241" s="103"/>
      <c r="D241" s="103"/>
      <c r="E241" s="103"/>
      <c r="F241" s="103"/>
      <c r="G241" s="103"/>
      <c r="H241" s="84"/>
    </row>
    <row r="242" spans="1:8" ht="46.5" hidden="1" customHeight="1" x14ac:dyDescent="0.25">
      <c r="A242" s="2" t="s">
        <v>240</v>
      </c>
      <c r="B242" s="124" t="s">
        <v>244</v>
      </c>
      <c r="C242" s="103"/>
      <c r="D242" s="103"/>
      <c r="E242" s="103"/>
      <c r="F242" s="103"/>
      <c r="G242" s="103"/>
      <c r="H242" s="84"/>
    </row>
    <row r="243" spans="1:8" ht="20.25" x14ac:dyDescent="0.25">
      <c r="A243" s="137" t="s">
        <v>76</v>
      </c>
      <c r="B243" s="137"/>
      <c r="C243" s="137"/>
      <c r="D243" s="137"/>
      <c r="E243" s="137"/>
      <c r="F243" s="137"/>
      <c r="G243" s="137"/>
      <c r="H243" s="137"/>
    </row>
    <row r="244" spans="1:8" ht="20.25" x14ac:dyDescent="0.25">
      <c r="A244" s="102" t="s">
        <v>71</v>
      </c>
      <c r="B244" s="102"/>
      <c r="C244" s="102"/>
      <c r="D244" s="83" t="str">
        <f>C3</f>
        <v>Jijai Tulsi</v>
      </c>
      <c r="E244" s="103"/>
      <c r="F244" s="103"/>
      <c r="G244" s="103"/>
      <c r="H244" s="84"/>
    </row>
    <row r="245" spans="1:8" ht="40.5" customHeight="1" x14ac:dyDescent="0.25">
      <c r="A245" s="102" t="s">
        <v>106</v>
      </c>
      <c r="B245" s="102"/>
      <c r="C245" s="102"/>
      <c r="D245" s="83" t="str">
        <f>C9</f>
        <v xml:space="preserve">Survey No. 105/04, 105/05 &amp; 106/01at Taloje Majkur, Panvel, Raigarh, 410208 
</v>
      </c>
      <c r="E245" s="103"/>
      <c r="F245" s="103"/>
      <c r="G245" s="103"/>
      <c r="H245" s="84"/>
    </row>
    <row r="246" spans="1:8" ht="20.25" customHeight="1" x14ac:dyDescent="0.25">
      <c r="A246" s="147" t="s">
        <v>112</v>
      </c>
      <c r="B246" s="147"/>
      <c r="C246" s="147"/>
      <c r="D246" s="128" t="str">
        <f>G3</f>
        <v>20/09/2025 @ 01.54PM</v>
      </c>
      <c r="E246" s="129"/>
      <c r="F246" s="129"/>
      <c r="G246" s="129"/>
      <c r="H246" s="130"/>
    </row>
    <row r="247" spans="1:8" ht="20.25" x14ac:dyDescent="0.25">
      <c r="A247" s="10"/>
      <c r="B247" s="11"/>
      <c r="C247" s="11"/>
      <c r="D247" s="11"/>
      <c r="E247" s="11"/>
      <c r="F247" s="11"/>
      <c r="G247" s="11"/>
      <c r="H247" s="7"/>
    </row>
    <row r="248" spans="1:8" ht="20.25" x14ac:dyDescent="0.25">
      <c r="A248" s="12"/>
      <c r="B248" s="13"/>
      <c r="C248" s="13"/>
      <c r="D248" s="13"/>
      <c r="E248" s="13"/>
      <c r="F248" s="13"/>
      <c r="G248" s="13"/>
      <c r="H248" s="8"/>
    </row>
    <row r="249" spans="1:8" ht="20.25" x14ac:dyDescent="0.25">
      <c r="A249" s="12"/>
      <c r="B249" s="13"/>
      <c r="C249" s="13"/>
      <c r="D249" s="13"/>
      <c r="E249" s="13"/>
      <c r="F249" s="13"/>
      <c r="G249" s="13"/>
      <c r="H249" s="8"/>
    </row>
    <row r="250" spans="1:8" ht="20.25" x14ac:dyDescent="0.25">
      <c r="A250" s="12"/>
      <c r="B250" s="13"/>
      <c r="C250" s="13"/>
      <c r="D250" s="13"/>
      <c r="E250" s="13"/>
      <c r="F250" s="13"/>
      <c r="G250" s="13"/>
      <c r="H250" s="8"/>
    </row>
    <row r="251" spans="1:8" ht="20.25" x14ac:dyDescent="0.25">
      <c r="A251" s="12"/>
      <c r="B251" s="13"/>
      <c r="C251" s="13"/>
      <c r="D251" s="13"/>
      <c r="E251" s="13"/>
      <c r="F251" s="13"/>
      <c r="G251" s="13"/>
      <c r="H251" s="8"/>
    </row>
    <row r="252" spans="1:8" ht="20.25" x14ac:dyDescent="0.25">
      <c r="A252" s="12"/>
      <c r="B252" s="13"/>
      <c r="C252" s="13"/>
      <c r="D252" s="13"/>
      <c r="E252" s="13"/>
      <c r="F252" s="13"/>
      <c r="G252" s="13"/>
      <c r="H252" s="8"/>
    </row>
    <row r="253" spans="1:8" ht="20.25" x14ac:dyDescent="0.25">
      <c r="A253" s="12"/>
      <c r="B253" s="13"/>
      <c r="C253" s="13"/>
      <c r="D253" s="13"/>
      <c r="E253" s="13"/>
      <c r="F253" s="13"/>
      <c r="G253" s="13"/>
      <c r="H253" s="8"/>
    </row>
    <row r="254" spans="1:8" ht="20.25" x14ac:dyDescent="0.25">
      <c r="A254" s="12"/>
      <c r="B254" s="13"/>
      <c r="C254" s="13"/>
      <c r="D254" s="13"/>
      <c r="E254" s="13"/>
      <c r="F254" s="13"/>
      <c r="G254" s="13"/>
      <c r="H254" s="8"/>
    </row>
    <row r="255" spans="1:8" ht="20.25" x14ac:dyDescent="0.25">
      <c r="A255" s="12"/>
      <c r="B255" s="13"/>
      <c r="C255" s="13"/>
      <c r="D255" s="13"/>
      <c r="E255" s="13"/>
      <c r="F255" s="13"/>
      <c r="G255" s="13"/>
      <c r="H255" s="8"/>
    </row>
    <row r="256" spans="1:8" ht="20.25" x14ac:dyDescent="0.25">
      <c r="A256" s="12"/>
      <c r="B256" s="13"/>
      <c r="C256" s="13"/>
      <c r="D256" s="13"/>
      <c r="E256" s="13"/>
      <c r="F256" s="13"/>
      <c r="G256" s="13"/>
      <c r="H256" s="8"/>
    </row>
    <row r="257" spans="1:8" ht="20.25" x14ac:dyDescent="0.25">
      <c r="A257" s="12"/>
      <c r="B257" s="13"/>
      <c r="C257" s="13"/>
      <c r="D257" s="13"/>
      <c r="E257" s="13"/>
      <c r="F257" s="13"/>
      <c r="G257" s="13"/>
      <c r="H257" s="8"/>
    </row>
    <row r="258" spans="1:8" ht="20.25" x14ac:dyDescent="0.25">
      <c r="A258" s="12"/>
      <c r="B258" s="13"/>
      <c r="C258" s="13"/>
      <c r="D258" s="13"/>
      <c r="E258" s="13"/>
      <c r="F258" s="13"/>
      <c r="G258" s="13"/>
      <c r="H258" s="8"/>
    </row>
    <row r="259" spans="1:8" ht="20.25" x14ac:dyDescent="0.25">
      <c r="A259" s="12"/>
      <c r="B259" s="13"/>
      <c r="C259" s="13"/>
      <c r="D259" s="13"/>
      <c r="E259" s="13"/>
      <c r="F259" s="13"/>
      <c r="G259" s="13"/>
      <c r="H259" s="8"/>
    </row>
    <row r="260" spans="1:8" ht="20.25" x14ac:dyDescent="0.25">
      <c r="A260" s="12"/>
      <c r="B260" s="13"/>
      <c r="C260" s="13"/>
      <c r="D260" s="13"/>
      <c r="E260" s="13"/>
      <c r="F260" s="13"/>
      <c r="G260" s="13"/>
      <c r="H260" s="8"/>
    </row>
    <row r="261" spans="1:8" ht="20.25" x14ac:dyDescent="0.25">
      <c r="A261" s="12"/>
      <c r="B261" s="13"/>
      <c r="C261" s="13"/>
      <c r="D261" s="13"/>
      <c r="E261" s="13"/>
      <c r="F261" s="13"/>
      <c r="G261" s="13"/>
      <c r="H261" s="8"/>
    </row>
    <row r="262" spans="1:8" ht="20.25" x14ac:dyDescent="0.25">
      <c r="A262" s="12"/>
      <c r="B262" s="13"/>
      <c r="C262" s="13"/>
      <c r="D262" s="13"/>
      <c r="E262" s="13"/>
      <c r="F262" s="13"/>
      <c r="G262" s="13"/>
      <c r="H262" s="8"/>
    </row>
    <row r="263" spans="1:8" ht="20.25" x14ac:dyDescent="0.25">
      <c r="A263" s="12"/>
      <c r="B263" s="13"/>
      <c r="C263" s="13"/>
      <c r="D263" s="13"/>
      <c r="E263" s="13"/>
      <c r="F263" s="13"/>
      <c r="G263" s="13"/>
      <c r="H263" s="8"/>
    </row>
    <row r="264" spans="1:8" ht="20.25" x14ac:dyDescent="0.25">
      <c r="A264" s="12"/>
      <c r="B264" s="13"/>
      <c r="C264" s="13"/>
      <c r="D264" s="13"/>
      <c r="E264" s="13"/>
      <c r="F264" s="13"/>
      <c r="G264" s="13"/>
      <c r="H264" s="8"/>
    </row>
    <row r="265" spans="1:8" ht="20.25" x14ac:dyDescent="0.25">
      <c r="A265" s="12"/>
      <c r="B265" s="13"/>
      <c r="C265" s="13"/>
      <c r="D265" s="13"/>
      <c r="E265" s="13"/>
      <c r="F265" s="13"/>
      <c r="G265" s="13"/>
      <c r="H265" s="8"/>
    </row>
    <row r="266" spans="1:8" ht="20.25" x14ac:dyDescent="0.25">
      <c r="A266" s="12"/>
      <c r="B266" s="13"/>
      <c r="C266" s="13"/>
      <c r="D266" s="13"/>
      <c r="E266" s="13"/>
      <c r="F266" s="13"/>
      <c r="G266" s="13"/>
      <c r="H266" s="8"/>
    </row>
    <row r="267" spans="1:8" ht="20.25" x14ac:dyDescent="0.25">
      <c r="A267" s="12"/>
      <c r="B267" s="13"/>
      <c r="C267" s="13"/>
      <c r="D267" s="13"/>
      <c r="E267" s="13"/>
      <c r="F267" s="13"/>
      <c r="G267" s="13"/>
      <c r="H267" s="8"/>
    </row>
    <row r="268" spans="1:8" ht="20.25" x14ac:dyDescent="0.25">
      <c r="A268" s="12"/>
      <c r="B268" s="13"/>
      <c r="C268" s="13"/>
      <c r="D268" s="13"/>
      <c r="E268" s="13"/>
      <c r="F268" s="13"/>
      <c r="G268" s="13"/>
      <c r="H268" s="8"/>
    </row>
    <row r="269" spans="1:8" ht="20.25" x14ac:dyDescent="0.25">
      <c r="A269" s="12"/>
      <c r="B269" s="13"/>
      <c r="C269" s="13"/>
      <c r="D269" s="13"/>
      <c r="E269" s="13"/>
      <c r="F269" s="13"/>
      <c r="G269" s="13"/>
      <c r="H269" s="8"/>
    </row>
    <row r="270" spans="1:8" ht="20.25" x14ac:dyDescent="0.25">
      <c r="A270" s="12"/>
      <c r="B270" s="13"/>
      <c r="C270" s="13"/>
      <c r="D270" s="13"/>
      <c r="E270" s="13"/>
      <c r="F270" s="13"/>
      <c r="G270" s="13"/>
      <c r="H270" s="8"/>
    </row>
    <row r="271" spans="1:8" ht="20.25" x14ac:dyDescent="0.25">
      <c r="A271" s="12"/>
      <c r="B271" s="13"/>
      <c r="C271" s="13"/>
      <c r="D271" s="13"/>
      <c r="E271" s="13"/>
      <c r="F271" s="13"/>
      <c r="G271" s="13"/>
      <c r="H271" s="8"/>
    </row>
    <row r="272" spans="1:8" ht="20.25" x14ac:dyDescent="0.25">
      <c r="A272" s="12"/>
      <c r="B272" s="13"/>
      <c r="C272" s="13"/>
      <c r="D272" s="13"/>
      <c r="E272" s="13"/>
      <c r="F272" s="13"/>
      <c r="G272" s="13"/>
      <c r="H272" s="8"/>
    </row>
    <row r="273" spans="1:8" ht="20.25" x14ac:dyDescent="0.25">
      <c r="A273" s="12"/>
      <c r="B273" s="13"/>
      <c r="C273" s="13"/>
      <c r="D273" s="13"/>
      <c r="E273" s="13"/>
      <c r="F273" s="13"/>
      <c r="G273" s="13"/>
      <c r="H273" s="8"/>
    </row>
    <row r="274" spans="1:8" ht="20.25" x14ac:dyDescent="0.25">
      <c r="A274" s="12"/>
      <c r="B274" s="13"/>
      <c r="C274" s="13"/>
      <c r="D274" s="13"/>
      <c r="E274" s="13"/>
      <c r="F274" s="13"/>
      <c r="G274" s="13"/>
      <c r="H274" s="8"/>
    </row>
    <row r="275" spans="1:8" ht="20.25" x14ac:dyDescent="0.25">
      <c r="A275" s="12"/>
      <c r="B275" s="13"/>
      <c r="C275" s="13"/>
      <c r="D275" s="13"/>
      <c r="E275" s="13"/>
      <c r="F275" s="13"/>
      <c r="G275" s="13"/>
      <c r="H275" s="8"/>
    </row>
    <row r="276" spans="1:8" ht="20.25" x14ac:dyDescent="0.25">
      <c r="A276" s="12"/>
      <c r="B276" s="13"/>
      <c r="C276" s="13"/>
      <c r="D276" s="13"/>
      <c r="E276" s="13"/>
      <c r="F276" s="13"/>
      <c r="G276" s="13"/>
      <c r="H276" s="8"/>
    </row>
    <row r="277" spans="1:8" ht="20.25" x14ac:dyDescent="0.25">
      <c r="A277" s="12"/>
      <c r="B277" s="13"/>
      <c r="C277" s="13"/>
      <c r="D277" s="13"/>
      <c r="E277" s="13"/>
      <c r="F277" s="13"/>
      <c r="G277" s="13"/>
      <c r="H277" s="8"/>
    </row>
    <row r="278" spans="1:8" ht="20.25" x14ac:dyDescent="0.25">
      <c r="A278" s="12"/>
      <c r="B278" s="13"/>
      <c r="C278" s="13"/>
      <c r="D278" s="13"/>
      <c r="E278" s="13"/>
      <c r="F278" s="13"/>
      <c r="G278" s="13"/>
      <c r="H278" s="8"/>
    </row>
    <row r="279" spans="1:8" ht="20.25" x14ac:dyDescent="0.25">
      <c r="A279" s="12"/>
      <c r="B279" s="13"/>
      <c r="C279" s="13"/>
      <c r="D279" s="13"/>
      <c r="E279" s="13"/>
      <c r="F279" s="13"/>
      <c r="G279" s="13"/>
      <c r="H279" s="8"/>
    </row>
    <row r="280" spans="1:8" ht="20.25" x14ac:dyDescent="0.25">
      <c r="A280" s="12"/>
      <c r="B280" s="13"/>
      <c r="C280" s="13"/>
      <c r="D280" s="13"/>
      <c r="E280" s="13"/>
      <c r="F280" s="13"/>
      <c r="G280" s="13"/>
      <c r="H280" s="8"/>
    </row>
    <row r="281" spans="1:8" ht="20.25" x14ac:dyDescent="0.25">
      <c r="A281" s="12"/>
      <c r="B281" s="13"/>
      <c r="C281" s="13"/>
      <c r="D281" s="13"/>
      <c r="E281" s="13"/>
      <c r="F281" s="13"/>
      <c r="G281" s="13"/>
      <c r="H281" s="8"/>
    </row>
    <row r="282" spans="1:8" ht="20.25" x14ac:dyDescent="0.25">
      <c r="A282" s="12"/>
      <c r="B282" s="13"/>
      <c r="C282" s="13"/>
      <c r="D282" s="13"/>
      <c r="E282" s="13"/>
      <c r="F282" s="13"/>
      <c r="G282" s="13"/>
      <c r="H282" s="8"/>
    </row>
    <row r="283" spans="1:8" ht="20.25" x14ac:dyDescent="0.25">
      <c r="A283" s="12"/>
      <c r="B283" s="13"/>
      <c r="C283" s="13"/>
      <c r="D283" s="13"/>
      <c r="E283" s="13"/>
      <c r="F283" s="13"/>
      <c r="G283" s="13"/>
      <c r="H283" s="8"/>
    </row>
    <row r="284" spans="1:8" ht="20.25" x14ac:dyDescent="0.25">
      <c r="A284" s="12"/>
      <c r="B284" s="13"/>
      <c r="C284" s="13"/>
      <c r="D284" s="13"/>
      <c r="E284" s="13"/>
      <c r="F284" s="13"/>
      <c r="G284" s="13"/>
      <c r="H284" s="8"/>
    </row>
    <row r="285" spans="1:8" ht="20.25" x14ac:dyDescent="0.25">
      <c r="A285" s="12"/>
      <c r="B285" s="13"/>
      <c r="C285" s="13"/>
      <c r="D285" s="13"/>
      <c r="E285" s="13"/>
      <c r="F285" s="13"/>
      <c r="G285" s="13"/>
      <c r="H285" s="8"/>
    </row>
    <row r="286" spans="1:8" ht="20.25" hidden="1" x14ac:dyDescent="0.25">
      <c r="A286" s="12"/>
      <c r="B286" s="13"/>
      <c r="C286" s="13"/>
      <c r="D286" s="13"/>
      <c r="E286" s="13"/>
      <c r="F286" s="13"/>
      <c r="G286" s="13"/>
      <c r="H286" s="8"/>
    </row>
    <row r="287" spans="1:8" ht="20.25" hidden="1" x14ac:dyDescent="0.25">
      <c r="A287" s="12"/>
      <c r="B287" s="13"/>
      <c r="C287" s="13"/>
      <c r="D287" s="13"/>
      <c r="E287" s="13"/>
      <c r="F287" s="13"/>
      <c r="G287" s="13"/>
      <c r="H287" s="8"/>
    </row>
    <row r="288" spans="1:8" ht="20.25" x14ac:dyDescent="0.25">
      <c r="A288" s="12"/>
      <c r="B288" s="13"/>
      <c r="C288" s="13"/>
      <c r="D288" s="13"/>
      <c r="E288" s="13"/>
      <c r="F288" s="13"/>
      <c r="G288" s="13"/>
      <c r="H288" s="8"/>
    </row>
    <row r="289" spans="1:8" ht="20.25" x14ac:dyDescent="0.25">
      <c r="A289" s="12"/>
      <c r="B289" s="13"/>
      <c r="C289" s="13"/>
      <c r="D289" s="13"/>
      <c r="E289" s="13"/>
      <c r="F289" s="13"/>
      <c r="G289" s="13"/>
      <c r="H289" s="8"/>
    </row>
    <row r="290" spans="1:8" ht="20.25" x14ac:dyDescent="0.25">
      <c r="A290" s="14"/>
      <c r="B290" s="15"/>
      <c r="C290" s="15"/>
      <c r="D290" s="15"/>
      <c r="E290" s="15"/>
      <c r="F290" s="15"/>
      <c r="G290" s="15"/>
      <c r="H290" s="9"/>
    </row>
    <row r="291" spans="1:8" ht="20.25" x14ac:dyDescent="0.25">
      <c r="A291" s="117" t="s">
        <v>164</v>
      </c>
      <c r="B291" s="117"/>
      <c r="C291" s="117"/>
      <c r="D291" s="117"/>
      <c r="E291" s="117"/>
      <c r="F291" s="117"/>
      <c r="G291" s="117"/>
      <c r="H291" s="117"/>
    </row>
    <row r="292" spans="1:8" ht="20.25" x14ac:dyDescent="0.25">
      <c r="A292" s="10"/>
      <c r="B292" s="11"/>
      <c r="C292" s="11"/>
      <c r="D292" s="11"/>
      <c r="E292" s="11"/>
      <c r="F292" s="11"/>
      <c r="G292" s="11"/>
      <c r="H292" s="7"/>
    </row>
    <row r="293" spans="1:8" ht="20.25" x14ac:dyDescent="0.25">
      <c r="A293" s="12"/>
      <c r="B293" s="13"/>
      <c r="C293" s="13"/>
      <c r="D293" s="13"/>
      <c r="E293" s="13"/>
      <c r="F293" s="13"/>
      <c r="G293" s="13"/>
      <c r="H293" s="8"/>
    </row>
    <row r="294" spans="1:8" ht="20.25" x14ac:dyDescent="0.25">
      <c r="A294" s="12"/>
      <c r="B294" s="13"/>
      <c r="C294" s="13"/>
      <c r="D294" s="13"/>
      <c r="E294" s="13"/>
      <c r="F294" s="13"/>
      <c r="G294" s="13"/>
      <c r="H294" s="8"/>
    </row>
    <row r="295" spans="1:8" ht="20.25" x14ac:dyDescent="0.25">
      <c r="A295" s="12"/>
      <c r="B295" s="13"/>
      <c r="C295" s="13"/>
      <c r="D295" s="13"/>
      <c r="E295" s="13"/>
      <c r="F295" s="13"/>
      <c r="G295" s="13"/>
      <c r="H295" s="8"/>
    </row>
    <row r="296" spans="1:8" ht="20.25" x14ac:dyDescent="0.25">
      <c r="A296" s="12"/>
      <c r="B296" s="13"/>
      <c r="C296" s="13"/>
      <c r="D296" s="13"/>
      <c r="E296" s="13"/>
      <c r="F296" s="13"/>
      <c r="G296" s="13"/>
      <c r="H296" s="8"/>
    </row>
    <row r="297" spans="1:8" ht="20.25" x14ac:dyDescent="0.25">
      <c r="A297" s="12"/>
      <c r="B297" s="13"/>
      <c r="C297" s="13"/>
      <c r="D297" s="13"/>
      <c r="E297" s="13"/>
      <c r="F297" s="13"/>
      <c r="G297" s="13"/>
      <c r="H297" s="8"/>
    </row>
    <row r="298" spans="1:8" ht="20.25" x14ac:dyDescent="0.25">
      <c r="A298" s="12"/>
      <c r="B298" s="13"/>
      <c r="C298" s="13"/>
      <c r="D298" s="13"/>
      <c r="E298" s="13"/>
      <c r="F298" s="13"/>
      <c r="G298" s="13"/>
      <c r="H298" s="8"/>
    </row>
    <row r="299" spans="1:8" ht="20.25" x14ac:dyDescent="0.25">
      <c r="A299" s="12"/>
      <c r="B299" s="13"/>
      <c r="C299" s="13"/>
      <c r="D299" s="13"/>
      <c r="E299" s="13"/>
      <c r="F299" s="13"/>
      <c r="G299" s="13"/>
      <c r="H299" s="8"/>
    </row>
    <row r="300" spans="1:8" ht="20.25" x14ac:dyDescent="0.25">
      <c r="A300" s="12"/>
      <c r="B300" s="13"/>
      <c r="C300" s="13"/>
      <c r="D300" s="13"/>
      <c r="E300" s="13"/>
      <c r="F300" s="13"/>
      <c r="G300" s="13"/>
      <c r="H300" s="8"/>
    </row>
    <row r="301" spans="1:8" ht="20.25" x14ac:dyDescent="0.25">
      <c r="A301" s="12"/>
      <c r="B301" s="13"/>
      <c r="C301" s="13"/>
      <c r="D301" s="13"/>
      <c r="E301" s="13"/>
      <c r="F301" s="13"/>
      <c r="G301" s="13"/>
      <c r="H301" s="8"/>
    </row>
    <row r="302" spans="1:8" ht="20.25" x14ac:dyDescent="0.25">
      <c r="A302" s="12"/>
      <c r="B302" s="13"/>
      <c r="C302" s="13"/>
      <c r="D302" s="13"/>
      <c r="E302" s="13"/>
      <c r="F302" s="13"/>
      <c r="G302" s="13"/>
      <c r="H302" s="8"/>
    </row>
    <row r="303" spans="1:8" ht="20.25" x14ac:dyDescent="0.25">
      <c r="A303" s="12"/>
      <c r="B303" s="13"/>
      <c r="C303" s="13"/>
      <c r="D303" s="13"/>
      <c r="E303" s="13"/>
      <c r="F303" s="13"/>
      <c r="G303" s="13"/>
      <c r="H303" s="8"/>
    </row>
    <row r="304" spans="1:8" ht="20.25" x14ac:dyDescent="0.25">
      <c r="A304" s="12"/>
      <c r="B304" s="13"/>
      <c r="C304" s="13"/>
      <c r="D304" s="13"/>
      <c r="E304" s="13"/>
      <c r="F304" s="13"/>
      <c r="G304" s="13"/>
      <c r="H304" s="8"/>
    </row>
    <row r="305" spans="1:11" ht="20.25" x14ac:dyDescent="0.25">
      <c r="A305" s="12"/>
      <c r="B305" s="13"/>
      <c r="C305" s="13"/>
      <c r="D305" s="13"/>
      <c r="E305" s="13"/>
      <c r="F305" s="13"/>
      <c r="G305" s="13"/>
      <c r="H305" s="8"/>
    </row>
    <row r="306" spans="1:11" ht="20.25" x14ac:dyDescent="0.25">
      <c r="A306" s="12"/>
      <c r="B306" s="13"/>
      <c r="C306" s="13"/>
      <c r="D306" s="13"/>
      <c r="E306" s="13"/>
      <c r="F306" s="13"/>
      <c r="G306" s="13"/>
      <c r="H306" s="8"/>
    </row>
    <row r="307" spans="1:11" ht="20.25" x14ac:dyDescent="0.25">
      <c r="A307" s="12"/>
      <c r="B307" s="13"/>
      <c r="C307" s="13"/>
      <c r="D307" s="13"/>
      <c r="E307" s="13"/>
      <c r="F307" s="13"/>
      <c r="G307" s="13"/>
      <c r="H307" s="8"/>
    </row>
    <row r="308" spans="1:11" ht="20.25" x14ac:dyDescent="0.25">
      <c r="A308" s="12"/>
      <c r="B308" s="13"/>
      <c r="C308" s="13"/>
      <c r="D308" s="13"/>
      <c r="E308" s="13"/>
      <c r="F308" s="13"/>
      <c r="G308" s="13"/>
      <c r="H308" s="8"/>
    </row>
    <row r="309" spans="1:11" ht="20.25" x14ac:dyDescent="0.25">
      <c r="A309" s="12"/>
      <c r="B309" s="13"/>
      <c r="C309" s="13"/>
      <c r="D309" s="13"/>
      <c r="E309" s="13"/>
      <c r="F309" s="13"/>
      <c r="G309" s="13"/>
      <c r="H309" s="8"/>
    </row>
    <row r="310" spans="1:11" ht="20.25" x14ac:dyDescent="0.25">
      <c r="A310" s="12"/>
      <c r="B310" s="13"/>
      <c r="C310" s="13"/>
      <c r="D310" s="13"/>
      <c r="E310" s="13"/>
      <c r="F310" s="13"/>
      <c r="G310" s="13"/>
      <c r="H310" s="8"/>
    </row>
    <row r="311" spans="1:11" ht="20.25" x14ac:dyDescent="0.25">
      <c r="A311" s="12"/>
      <c r="B311" s="13"/>
      <c r="C311" s="13"/>
      <c r="D311" s="13"/>
      <c r="E311" s="13"/>
      <c r="F311" s="13"/>
      <c r="G311" s="13"/>
      <c r="H311" s="8"/>
    </row>
    <row r="312" spans="1:11" ht="20.25" x14ac:dyDescent="0.25">
      <c r="A312" s="12"/>
      <c r="B312" s="13"/>
      <c r="C312" s="13"/>
      <c r="D312" s="13"/>
      <c r="E312" s="13"/>
      <c r="F312" s="13"/>
      <c r="G312" s="13"/>
      <c r="H312" s="8"/>
    </row>
    <row r="313" spans="1:11" ht="20.25" x14ac:dyDescent="0.25">
      <c r="A313" s="12"/>
      <c r="B313" s="13"/>
      <c r="C313" s="13"/>
      <c r="D313" s="13"/>
      <c r="E313" s="13"/>
      <c r="F313" s="13"/>
      <c r="G313" s="13"/>
      <c r="H313" s="8"/>
    </row>
    <row r="314" spans="1:11" ht="20.25" x14ac:dyDescent="0.25">
      <c r="A314" s="12"/>
      <c r="B314" s="13"/>
      <c r="C314" s="13"/>
      <c r="D314" s="13"/>
      <c r="E314" s="13"/>
      <c r="F314" s="13"/>
      <c r="G314" s="13"/>
      <c r="H314" s="8"/>
    </row>
    <row r="315" spans="1:11" ht="20.25" x14ac:dyDescent="0.25">
      <c r="A315" s="12"/>
      <c r="B315" s="13"/>
      <c r="C315" s="13"/>
      <c r="D315" s="13"/>
      <c r="E315" s="13"/>
      <c r="F315" s="13"/>
      <c r="G315" s="13"/>
      <c r="H315" s="8"/>
    </row>
    <row r="316" spans="1:11" ht="20.25" x14ac:dyDescent="0.25">
      <c r="A316" s="12"/>
      <c r="B316" s="13"/>
      <c r="C316" s="13"/>
      <c r="D316" s="13"/>
      <c r="E316" s="13"/>
      <c r="F316" s="13"/>
      <c r="G316" s="13"/>
      <c r="H316" s="8"/>
    </row>
    <row r="317" spans="1:11" ht="20.25" x14ac:dyDescent="0.25">
      <c r="A317" s="12"/>
      <c r="B317" s="13"/>
      <c r="C317" s="13"/>
      <c r="D317" s="13"/>
      <c r="E317" s="13"/>
      <c r="F317" s="13"/>
      <c r="G317" s="13"/>
      <c r="H317" s="8"/>
    </row>
    <row r="318" spans="1:11" ht="26.25" x14ac:dyDescent="0.4">
      <c r="A318" s="12"/>
      <c r="B318" s="13"/>
      <c r="C318" s="13"/>
      <c r="D318" s="13"/>
      <c r="E318" s="13"/>
      <c r="F318" s="13"/>
      <c r="G318" s="13"/>
      <c r="H318" s="8"/>
      <c r="K318" s="78"/>
    </row>
    <row r="319" spans="1:11" ht="20.25" x14ac:dyDescent="0.25">
      <c r="A319" s="12"/>
      <c r="B319" s="13"/>
      <c r="C319" s="13"/>
      <c r="D319" s="13"/>
      <c r="E319" s="13"/>
      <c r="F319" s="13"/>
      <c r="G319" s="13"/>
      <c r="H319" s="8"/>
    </row>
    <row r="320" spans="1:11" ht="20.25" x14ac:dyDescent="0.25">
      <c r="A320" s="12"/>
      <c r="B320" s="13"/>
      <c r="C320" s="13"/>
      <c r="D320" s="13"/>
      <c r="E320" s="13"/>
      <c r="F320" s="13"/>
      <c r="G320" s="13"/>
      <c r="H320" s="8"/>
    </row>
    <row r="321" spans="1:8" ht="20.25" x14ac:dyDescent="0.25">
      <c r="A321" s="12"/>
      <c r="B321" s="13"/>
      <c r="C321" s="13"/>
      <c r="D321" s="13"/>
      <c r="E321" s="13"/>
      <c r="F321" s="13"/>
      <c r="G321" s="13"/>
      <c r="H321" s="8"/>
    </row>
    <row r="322" spans="1:8" ht="20.25" x14ac:dyDescent="0.25">
      <c r="A322" s="12"/>
      <c r="B322" s="13"/>
      <c r="C322" s="13"/>
      <c r="D322" s="13"/>
      <c r="E322" s="13"/>
      <c r="F322" s="13"/>
      <c r="G322" s="13"/>
      <c r="H322" s="8"/>
    </row>
    <row r="323" spans="1:8" ht="20.25" x14ac:dyDescent="0.25">
      <c r="A323" s="12"/>
      <c r="B323" s="13"/>
      <c r="C323" s="13"/>
      <c r="D323" s="13"/>
      <c r="E323" s="13"/>
      <c r="F323" s="13"/>
      <c r="G323" s="13"/>
      <c r="H323" s="8"/>
    </row>
    <row r="324" spans="1:8" ht="20.25" x14ac:dyDescent="0.25">
      <c r="A324" s="12"/>
      <c r="B324" s="13"/>
      <c r="C324" s="13"/>
      <c r="D324" s="13"/>
      <c r="E324" s="13"/>
      <c r="F324" s="13"/>
      <c r="G324" s="13"/>
      <c r="H324" s="8"/>
    </row>
    <row r="325" spans="1:8" ht="20.25" x14ac:dyDescent="0.25">
      <c r="A325" s="12"/>
      <c r="B325" s="13"/>
      <c r="C325" s="13"/>
      <c r="D325" s="13"/>
      <c r="E325" s="13"/>
      <c r="F325" s="13"/>
      <c r="G325" s="13"/>
      <c r="H325" s="8"/>
    </row>
    <row r="326" spans="1:8" ht="20.25" x14ac:dyDescent="0.25">
      <c r="A326" s="12"/>
      <c r="B326" s="13"/>
      <c r="C326" s="13"/>
      <c r="D326" s="13"/>
      <c r="E326" s="13"/>
      <c r="F326" s="13"/>
      <c r="G326" s="13"/>
      <c r="H326" s="8"/>
    </row>
    <row r="327" spans="1:8" ht="20.25" x14ac:dyDescent="0.25">
      <c r="A327" s="12"/>
      <c r="B327" s="13"/>
      <c r="C327" s="13"/>
      <c r="D327" s="13"/>
      <c r="E327" s="13"/>
      <c r="F327" s="13"/>
      <c r="G327" s="13"/>
      <c r="H327" s="8"/>
    </row>
    <row r="328" spans="1:8" ht="20.25" x14ac:dyDescent="0.25">
      <c r="A328" s="12"/>
      <c r="B328" s="13"/>
      <c r="C328" s="13"/>
      <c r="D328" s="13"/>
      <c r="E328" s="13"/>
      <c r="F328" s="13"/>
      <c r="G328" s="13"/>
      <c r="H328" s="8"/>
    </row>
    <row r="329" spans="1:8" ht="20.25" x14ac:dyDescent="0.25">
      <c r="A329" s="12"/>
      <c r="B329" s="13"/>
      <c r="C329" s="13"/>
      <c r="D329" s="13"/>
      <c r="E329" s="13"/>
      <c r="F329" s="13"/>
      <c r="G329" s="13"/>
      <c r="H329" s="8"/>
    </row>
    <row r="330" spans="1:8" ht="20.25" x14ac:dyDescent="0.25">
      <c r="A330" s="12"/>
      <c r="B330" s="13"/>
      <c r="C330" s="13"/>
      <c r="D330" s="13"/>
      <c r="E330" s="13"/>
      <c r="F330" s="13"/>
      <c r="G330" s="13"/>
      <c r="H330" s="8"/>
    </row>
    <row r="331" spans="1:8" ht="20.25" x14ac:dyDescent="0.25">
      <c r="A331" s="12"/>
      <c r="B331" s="13"/>
      <c r="C331" s="13"/>
      <c r="D331" s="13"/>
      <c r="E331" s="13"/>
      <c r="F331" s="13"/>
      <c r="G331" s="13"/>
      <c r="H331" s="8"/>
    </row>
    <row r="332" spans="1:8" ht="20.25" x14ac:dyDescent="0.25">
      <c r="A332" s="12"/>
      <c r="B332" s="13"/>
      <c r="C332" s="13"/>
      <c r="D332" s="13"/>
      <c r="E332" s="13"/>
      <c r="F332" s="13"/>
      <c r="G332" s="13"/>
      <c r="H332" s="8"/>
    </row>
    <row r="333" spans="1:8" ht="20.25" x14ac:dyDescent="0.25">
      <c r="A333" s="12"/>
      <c r="B333" s="13"/>
      <c r="C333" s="13"/>
      <c r="D333" s="13"/>
      <c r="E333" s="13"/>
      <c r="F333" s="13"/>
      <c r="G333" s="13"/>
      <c r="H333" s="8"/>
    </row>
    <row r="334" spans="1:8" ht="20.25" x14ac:dyDescent="0.25">
      <c r="A334" s="12"/>
      <c r="B334" s="13"/>
      <c r="C334" s="13"/>
      <c r="D334" s="13"/>
      <c r="E334" s="13"/>
      <c r="F334" s="13"/>
      <c r="G334" s="13"/>
      <c r="H334" s="8"/>
    </row>
    <row r="335" spans="1:8" ht="20.25" x14ac:dyDescent="0.25">
      <c r="A335" s="12"/>
      <c r="B335" s="13"/>
      <c r="C335" s="13"/>
      <c r="D335" s="13"/>
      <c r="E335" s="13"/>
      <c r="F335" s="13"/>
      <c r="G335" s="13"/>
      <c r="H335" s="8"/>
    </row>
    <row r="336" spans="1:8" ht="20.25" x14ac:dyDescent="0.25">
      <c r="A336" s="12"/>
      <c r="B336" s="13"/>
      <c r="C336" s="13"/>
      <c r="D336" s="13"/>
      <c r="E336" s="13"/>
      <c r="F336" s="13"/>
      <c r="G336" s="13"/>
      <c r="H336" s="8"/>
    </row>
    <row r="337" spans="1:8" ht="20.25" hidden="1" x14ac:dyDescent="0.25">
      <c r="A337" s="12"/>
      <c r="B337" s="13"/>
      <c r="C337" s="13"/>
      <c r="D337" s="13"/>
      <c r="E337" s="13"/>
      <c r="F337" s="13"/>
      <c r="G337" s="13"/>
      <c r="H337" s="8"/>
    </row>
    <row r="338" spans="1:8" ht="20.25" hidden="1" x14ac:dyDescent="0.25">
      <c r="A338" s="12"/>
      <c r="B338" s="13"/>
      <c r="C338" s="13"/>
      <c r="D338" s="13"/>
      <c r="E338" s="13"/>
      <c r="F338" s="13"/>
      <c r="G338" s="13"/>
      <c r="H338" s="8"/>
    </row>
    <row r="339" spans="1:8" ht="20.25" hidden="1" x14ac:dyDescent="0.25">
      <c r="A339" s="12"/>
      <c r="B339" s="13"/>
      <c r="C339" s="13"/>
      <c r="D339" s="13"/>
      <c r="E339" s="13"/>
      <c r="F339" s="13"/>
      <c r="G339" s="13"/>
      <c r="H339" s="8"/>
    </row>
    <row r="340" spans="1:8" ht="20.25" x14ac:dyDescent="0.25">
      <c r="A340" s="14"/>
      <c r="B340" s="15"/>
      <c r="C340" s="15"/>
      <c r="D340" s="15"/>
      <c r="E340" s="15"/>
      <c r="F340" s="15"/>
      <c r="G340" s="15"/>
      <c r="H340" s="9"/>
    </row>
    <row r="341" spans="1:8" ht="20.25" x14ac:dyDescent="0.25">
      <c r="A341" s="120" t="s">
        <v>77</v>
      </c>
      <c r="B341" s="121"/>
      <c r="C341" s="121"/>
      <c r="D341" s="121"/>
      <c r="E341" s="121"/>
      <c r="F341" s="121"/>
      <c r="G341" s="121"/>
      <c r="H341" s="122"/>
    </row>
    <row r="342" spans="1:8" ht="20.25" x14ac:dyDescent="0.25">
      <c r="A342" s="10"/>
      <c r="B342" s="11"/>
      <c r="C342" s="11"/>
      <c r="D342" s="11"/>
      <c r="E342" s="11"/>
      <c r="F342" s="11"/>
      <c r="G342" s="11"/>
      <c r="H342" s="7"/>
    </row>
    <row r="343" spans="1:8" ht="20.25" x14ac:dyDescent="0.25">
      <c r="A343" s="12"/>
      <c r="B343" s="13"/>
      <c r="C343" s="13"/>
      <c r="D343" s="13"/>
      <c r="E343" s="13"/>
      <c r="F343" s="13"/>
      <c r="G343" s="13"/>
      <c r="H343" s="8"/>
    </row>
    <row r="344" spans="1:8" ht="20.25" x14ac:dyDescent="0.25">
      <c r="A344" s="12"/>
      <c r="B344" s="13"/>
      <c r="C344" s="13"/>
      <c r="D344" s="13"/>
      <c r="E344" s="13"/>
      <c r="F344" s="13"/>
      <c r="G344" s="13"/>
      <c r="H344" s="8"/>
    </row>
    <row r="345" spans="1:8" ht="20.25" x14ac:dyDescent="0.25">
      <c r="A345" s="12"/>
      <c r="B345" s="13"/>
      <c r="C345" s="13"/>
      <c r="D345" s="13"/>
      <c r="E345" s="13"/>
      <c r="F345" s="13"/>
      <c r="G345" s="13"/>
      <c r="H345" s="8"/>
    </row>
    <row r="346" spans="1:8" ht="20.25" x14ac:dyDescent="0.25">
      <c r="A346" s="12"/>
      <c r="B346" s="13"/>
      <c r="C346" s="13"/>
      <c r="D346" s="13"/>
      <c r="E346" s="13"/>
      <c r="F346" s="13"/>
      <c r="G346" s="13"/>
      <c r="H346" s="8"/>
    </row>
    <row r="347" spans="1:8" ht="20.25" x14ac:dyDescent="0.25">
      <c r="A347" s="12"/>
      <c r="B347" s="13"/>
      <c r="C347" s="13"/>
      <c r="D347" s="13"/>
      <c r="E347" s="13"/>
      <c r="F347" s="13"/>
      <c r="G347" s="13"/>
      <c r="H347" s="8"/>
    </row>
    <row r="348" spans="1:8" ht="20.25" x14ac:dyDescent="0.25">
      <c r="A348" s="12"/>
      <c r="B348" s="13"/>
      <c r="C348" s="13"/>
      <c r="D348" s="13"/>
      <c r="E348" s="13"/>
      <c r="F348" s="13"/>
      <c r="G348" s="13"/>
      <c r="H348" s="8"/>
    </row>
    <row r="349" spans="1:8" ht="20.25" x14ac:dyDescent="0.25">
      <c r="A349" s="12"/>
      <c r="B349" s="13"/>
      <c r="C349" s="13"/>
      <c r="D349" s="13"/>
      <c r="E349" s="13"/>
      <c r="F349" s="13"/>
      <c r="G349" s="13"/>
      <c r="H349" s="8"/>
    </row>
    <row r="350" spans="1:8" ht="20.25" x14ac:dyDescent="0.25">
      <c r="A350" s="12"/>
      <c r="B350" s="13"/>
      <c r="C350" s="13"/>
      <c r="D350" s="13"/>
      <c r="E350" s="13"/>
      <c r="F350" s="13"/>
      <c r="G350" s="13"/>
      <c r="H350" s="8"/>
    </row>
    <row r="351" spans="1:8" ht="20.25" x14ac:dyDescent="0.25">
      <c r="A351" s="12"/>
      <c r="B351" s="13"/>
      <c r="C351" s="13"/>
      <c r="D351" s="13"/>
      <c r="E351" s="13"/>
      <c r="F351" s="13"/>
      <c r="G351" s="13"/>
      <c r="H351" s="8"/>
    </row>
    <row r="352" spans="1:8" ht="20.25" x14ac:dyDescent="0.25">
      <c r="A352" s="12"/>
      <c r="B352" s="13"/>
      <c r="C352" s="13"/>
      <c r="D352" s="13"/>
      <c r="E352" s="13"/>
      <c r="F352" s="13"/>
      <c r="G352" s="13"/>
      <c r="H352" s="8"/>
    </row>
    <row r="353" spans="1:8" ht="20.25" x14ac:dyDescent="0.25">
      <c r="A353" s="12"/>
      <c r="B353" s="13"/>
      <c r="C353" s="13"/>
      <c r="D353" s="13"/>
      <c r="E353" s="13"/>
      <c r="F353" s="13"/>
      <c r="G353" s="13"/>
      <c r="H353" s="8"/>
    </row>
    <row r="354" spans="1:8" ht="20.25" x14ac:dyDescent="0.25">
      <c r="A354" s="12"/>
      <c r="B354" s="13"/>
      <c r="C354" s="13"/>
      <c r="D354" s="13"/>
      <c r="E354" s="13"/>
      <c r="F354" s="13"/>
      <c r="G354" s="13"/>
      <c r="H354" s="8"/>
    </row>
    <row r="355" spans="1:8" ht="20.25" x14ac:dyDescent="0.25">
      <c r="A355" s="12"/>
      <c r="B355" s="13"/>
      <c r="C355" s="13"/>
      <c r="D355" s="13"/>
      <c r="E355" s="13"/>
      <c r="F355" s="13"/>
      <c r="G355" s="13"/>
      <c r="H355" s="8"/>
    </row>
    <row r="356" spans="1:8" ht="20.25" x14ac:dyDescent="0.25">
      <c r="A356" s="12"/>
      <c r="B356" s="13"/>
      <c r="C356" s="13"/>
      <c r="D356" s="13"/>
      <c r="E356" s="13"/>
      <c r="F356" s="13"/>
      <c r="G356" s="13"/>
      <c r="H356" s="8"/>
    </row>
    <row r="357" spans="1:8" ht="20.25" x14ac:dyDescent="0.25">
      <c r="A357" s="12"/>
      <c r="B357" s="13"/>
      <c r="C357" s="13"/>
      <c r="D357" s="13"/>
      <c r="E357" s="13"/>
      <c r="F357" s="13"/>
      <c r="G357" s="13"/>
      <c r="H357" s="8"/>
    </row>
    <row r="358" spans="1:8" ht="20.25" x14ac:dyDescent="0.25">
      <c r="A358" s="12"/>
      <c r="B358" s="13"/>
      <c r="C358" s="13"/>
      <c r="D358" s="13"/>
      <c r="E358" s="13"/>
      <c r="F358" s="13"/>
      <c r="G358" s="13"/>
      <c r="H358" s="8"/>
    </row>
    <row r="359" spans="1:8" ht="20.25" x14ac:dyDescent="0.25">
      <c r="A359" s="12"/>
      <c r="B359" s="13"/>
      <c r="C359" s="13"/>
      <c r="D359" s="13"/>
      <c r="E359" s="13"/>
      <c r="F359" s="13"/>
      <c r="G359" s="13"/>
      <c r="H359" s="8"/>
    </row>
    <row r="360" spans="1:8" ht="20.25" x14ac:dyDescent="0.25">
      <c r="A360" s="12"/>
      <c r="B360" s="13"/>
      <c r="C360" s="13"/>
      <c r="D360" s="13"/>
      <c r="E360" s="13"/>
      <c r="F360" s="13"/>
      <c r="G360" s="13"/>
      <c r="H360" s="8"/>
    </row>
    <row r="361" spans="1:8" ht="20.25" x14ac:dyDescent="0.25">
      <c r="A361" s="12"/>
      <c r="B361" s="13"/>
      <c r="C361" s="13"/>
      <c r="D361" s="13"/>
      <c r="E361" s="13"/>
      <c r="F361" s="13"/>
      <c r="G361" s="13"/>
      <c r="H361" s="8"/>
    </row>
    <row r="362" spans="1:8" ht="20.25" x14ac:dyDescent="0.25">
      <c r="A362" s="12"/>
      <c r="B362" s="13"/>
      <c r="C362" s="13"/>
      <c r="D362" s="13"/>
      <c r="E362" s="13"/>
      <c r="F362" s="13"/>
      <c r="G362" s="13"/>
      <c r="H362" s="8"/>
    </row>
    <row r="363" spans="1:8" ht="20.25" x14ac:dyDescent="0.25">
      <c r="A363" s="12"/>
      <c r="B363" s="13"/>
      <c r="C363" s="13"/>
      <c r="D363" s="13"/>
      <c r="E363" s="13"/>
      <c r="F363" s="13"/>
      <c r="G363" s="13"/>
      <c r="H363" s="8"/>
    </row>
    <row r="364" spans="1:8" ht="20.25" x14ac:dyDescent="0.25">
      <c r="A364" s="12"/>
      <c r="B364" s="13"/>
      <c r="C364" s="13"/>
      <c r="D364" s="13"/>
      <c r="E364" s="13"/>
      <c r="F364" s="13"/>
      <c r="G364" s="13"/>
      <c r="H364" s="8"/>
    </row>
    <row r="365" spans="1:8" ht="20.25" x14ac:dyDescent="0.25">
      <c r="A365" s="12"/>
      <c r="B365" s="13"/>
      <c r="C365" s="13"/>
      <c r="D365" s="13"/>
      <c r="E365" s="13"/>
      <c r="F365" s="13"/>
      <c r="G365" s="13"/>
      <c r="H365" s="8"/>
    </row>
    <row r="366" spans="1:8" ht="20.25" x14ac:dyDescent="0.25">
      <c r="A366" s="12"/>
      <c r="B366" s="13"/>
      <c r="C366" s="13"/>
      <c r="D366" s="13"/>
      <c r="E366" s="13"/>
      <c r="F366" s="13"/>
      <c r="G366" s="13"/>
      <c r="H366" s="8"/>
    </row>
    <row r="367" spans="1:8" ht="20.25" x14ac:dyDescent="0.25">
      <c r="A367" s="12"/>
      <c r="B367" s="13"/>
      <c r="C367" s="13"/>
      <c r="D367" s="13"/>
      <c r="E367" s="13"/>
      <c r="F367" s="13"/>
      <c r="G367" s="13"/>
      <c r="H367" s="8"/>
    </row>
    <row r="368" spans="1:8" ht="20.25" x14ac:dyDescent="0.25">
      <c r="A368" s="12"/>
      <c r="B368" s="13"/>
      <c r="C368" s="13"/>
      <c r="D368" s="13"/>
      <c r="E368" s="13"/>
      <c r="F368" s="13"/>
      <c r="G368" s="13"/>
      <c r="H368" s="8"/>
    </row>
    <row r="369" spans="1:8" ht="20.25" x14ac:dyDescent="0.25">
      <c r="A369" s="12"/>
      <c r="B369" s="13"/>
      <c r="C369" s="13"/>
      <c r="D369" s="13"/>
      <c r="E369" s="13"/>
      <c r="F369" s="13"/>
      <c r="G369" s="13"/>
      <c r="H369" s="8"/>
    </row>
    <row r="370" spans="1:8" ht="20.25" x14ac:dyDescent="0.25">
      <c r="A370" s="12"/>
      <c r="B370" s="13"/>
      <c r="C370" s="13"/>
      <c r="D370" s="13"/>
      <c r="E370" s="13"/>
      <c r="F370" s="13"/>
      <c r="G370" s="13"/>
      <c r="H370" s="8"/>
    </row>
    <row r="371" spans="1:8" ht="20.25" x14ac:dyDescent="0.25">
      <c r="A371" s="12"/>
      <c r="B371" s="13"/>
      <c r="C371" s="13"/>
      <c r="D371" s="13"/>
      <c r="E371" s="13"/>
      <c r="F371" s="13"/>
      <c r="G371" s="13"/>
      <c r="H371" s="8"/>
    </row>
    <row r="372" spans="1:8" ht="20.25" x14ac:dyDescent="0.25">
      <c r="A372" s="117" t="s">
        <v>24</v>
      </c>
      <c r="B372" s="117"/>
      <c r="C372" s="117"/>
      <c r="D372" s="117"/>
      <c r="E372" s="117"/>
      <c r="F372" s="117"/>
      <c r="G372" s="117"/>
      <c r="H372" s="117"/>
    </row>
    <row r="373" spans="1:8" ht="20.25" x14ac:dyDescent="0.25">
      <c r="A373" s="138" t="s">
        <v>78</v>
      </c>
      <c r="B373" s="139"/>
      <c r="C373" s="139"/>
      <c r="D373" s="139"/>
      <c r="E373" s="139"/>
      <c r="F373" s="139"/>
      <c r="G373" s="139"/>
      <c r="H373" s="140"/>
    </row>
    <row r="374" spans="1:8" ht="20.25" x14ac:dyDescent="0.25">
      <c r="A374" s="141" t="s">
        <v>79</v>
      </c>
      <c r="B374" s="142"/>
      <c r="C374" s="142"/>
      <c r="D374" s="142"/>
      <c r="E374" s="142"/>
      <c r="F374" s="142"/>
      <c r="G374" s="142"/>
      <c r="H374" s="143"/>
    </row>
    <row r="375" spans="1:8" ht="45" customHeight="1" x14ac:dyDescent="0.25">
      <c r="A375" s="141" t="s">
        <v>80</v>
      </c>
      <c r="B375" s="142"/>
      <c r="C375" s="142"/>
      <c r="D375" s="142"/>
      <c r="E375" s="142"/>
      <c r="F375" s="142"/>
      <c r="G375" s="142"/>
      <c r="H375" s="143"/>
    </row>
    <row r="376" spans="1:8" ht="42.75" customHeight="1" x14ac:dyDescent="0.25">
      <c r="A376" s="141" t="s">
        <v>81</v>
      </c>
      <c r="B376" s="142"/>
      <c r="C376" s="142"/>
      <c r="D376" s="142"/>
      <c r="E376" s="142"/>
      <c r="F376" s="142"/>
      <c r="G376" s="142"/>
      <c r="H376" s="143"/>
    </row>
    <row r="377" spans="1:8" ht="20.25" x14ac:dyDescent="0.25">
      <c r="A377" s="141" t="s">
        <v>82</v>
      </c>
      <c r="B377" s="142"/>
      <c r="C377" s="142"/>
      <c r="D377" s="142"/>
      <c r="E377" s="142"/>
      <c r="F377" s="142"/>
      <c r="G377" s="142"/>
      <c r="H377" s="143"/>
    </row>
    <row r="378" spans="1:8" ht="20.25" x14ac:dyDescent="0.25">
      <c r="A378" s="141" t="s">
        <v>83</v>
      </c>
      <c r="B378" s="142"/>
      <c r="C378" s="142"/>
      <c r="D378" s="142"/>
      <c r="E378" s="142"/>
      <c r="F378" s="142"/>
      <c r="G378" s="142"/>
      <c r="H378" s="143"/>
    </row>
    <row r="379" spans="1:8" ht="45" customHeight="1" x14ac:dyDescent="0.25">
      <c r="A379" s="141" t="s">
        <v>84</v>
      </c>
      <c r="B379" s="142"/>
      <c r="C379" s="142"/>
      <c r="D379" s="142"/>
      <c r="E379" s="142"/>
      <c r="F379" s="142"/>
      <c r="G379" s="142"/>
      <c r="H379" s="143"/>
    </row>
    <row r="380" spans="1:8" ht="45" customHeight="1" x14ac:dyDescent="0.25">
      <c r="A380" s="141" t="s">
        <v>85</v>
      </c>
      <c r="B380" s="142"/>
      <c r="C380" s="142"/>
      <c r="D380" s="142"/>
      <c r="E380" s="142"/>
      <c r="F380" s="142"/>
      <c r="G380" s="142"/>
      <c r="H380" s="143"/>
    </row>
    <row r="381" spans="1:8" ht="20.25" x14ac:dyDescent="0.25">
      <c r="A381" s="144" t="s">
        <v>86</v>
      </c>
      <c r="B381" s="145"/>
      <c r="C381" s="145"/>
      <c r="D381" s="145"/>
      <c r="E381" s="145"/>
      <c r="F381" s="145"/>
      <c r="G381" s="145"/>
      <c r="H381" s="146"/>
    </row>
    <row r="382" spans="1:8" ht="57" customHeight="1" x14ac:dyDescent="0.25">
      <c r="A382" s="131" t="s">
        <v>30</v>
      </c>
      <c r="B382" s="132"/>
      <c r="C382" s="133" t="s">
        <v>361</v>
      </c>
      <c r="D382" s="134"/>
      <c r="E382" s="131" t="s">
        <v>9</v>
      </c>
      <c r="F382" s="132"/>
      <c r="G382" s="136"/>
      <c r="H382" s="136"/>
    </row>
  </sheetData>
  <mergeCells count="425">
    <mergeCell ref="A191:B191"/>
    <mergeCell ref="A192:B192"/>
    <mergeCell ref="A193:B193"/>
    <mergeCell ref="A194:B194"/>
    <mergeCell ref="A195:B195"/>
    <mergeCell ref="A196:B196"/>
    <mergeCell ref="A197:B197"/>
    <mergeCell ref="A183:B183"/>
    <mergeCell ref="A184:B184"/>
    <mergeCell ref="A185:B185"/>
    <mergeCell ref="A186:B186"/>
    <mergeCell ref="A187:B187"/>
    <mergeCell ref="D186:H186"/>
    <mergeCell ref="A188:H188"/>
    <mergeCell ref="A189:B189"/>
    <mergeCell ref="A190:B190"/>
    <mergeCell ref="A174:B174"/>
    <mergeCell ref="A175:B175"/>
    <mergeCell ref="A176:B176"/>
    <mergeCell ref="A177:B177"/>
    <mergeCell ref="A178:H178"/>
    <mergeCell ref="A179:B179"/>
    <mergeCell ref="A180:B180"/>
    <mergeCell ref="A181:B181"/>
    <mergeCell ref="A182:B182"/>
    <mergeCell ref="A165:H165"/>
    <mergeCell ref="A166:H166"/>
    <mergeCell ref="A167:H167"/>
    <mergeCell ref="A168:H168"/>
    <mergeCell ref="A169:B169"/>
    <mergeCell ref="A170:B170"/>
    <mergeCell ref="A171:B171"/>
    <mergeCell ref="A172:B172"/>
    <mergeCell ref="A173:B173"/>
    <mergeCell ref="A156:B156"/>
    <mergeCell ref="A157:B157"/>
    <mergeCell ref="A158:B158"/>
    <mergeCell ref="A159:B159"/>
    <mergeCell ref="A160:B160"/>
    <mergeCell ref="A161:B161"/>
    <mergeCell ref="A162:B162"/>
    <mergeCell ref="A163:B163"/>
    <mergeCell ref="A164:H164"/>
    <mergeCell ref="A148:B148"/>
    <mergeCell ref="A149:B149"/>
    <mergeCell ref="A150:B150"/>
    <mergeCell ref="A151:B151"/>
    <mergeCell ref="A152:B152"/>
    <mergeCell ref="A153:B153"/>
    <mergeCell ref="D146:H146"/>
    <mergeCell ref="A154:H154"/>
    <mergeCell ref="A155:B155"/>
    <mergeCell ref="A139:B139"/>
    <mergeCell ref="A140:B140"/>
    <mergeCell ref="A141:B141"/>
    <mergeCell ref="A142:B142"/>
    <mergeCell ref="A143:B143"/>
    <mergeCell ref="A144:H144"/>
    <mergeCell ref="A145:B145"/>
    <mergeCell ref="A146:B146"/>
    <mergeCell ref="A147:B147"/>
    <mergeCell ref="A132:H132"/>
    <mergeCell ref="A130:H130"/>
    <mergeCell ref="A131:H131"/>
    <mergeCell ref="A133:H133"/>
    <mergeCell ref="A134:H134"/>
    <mergeCell ref="A135:B135"/>
    <mergeCell ref="A136:B136"/>
    <mergeCell ref="A137:B137"/>
    <mergeCell ref="A138:B138"/>
    <mergeCell ref="A108:F108"/>
    <mergeCell ref="A128:H128"/>
    <mergeCell ref="E118:F118"/>
    <mergeCell ref="E119:F119"/>
    <mergeCell ref="E120:F120"/>
    <mergeCell ref="E121:F121"/>
    <mergeCell ref="A118:B118"/>
    <mergeCell ref="A119:B119"/>
    <mergeCell ref="A120:B120"/>
    <mergeCell ref="C118:D118"/>
    <mergeCell ref="A121:B121"/>
    <mergeCell ref="C119:D119"/>
    <mergeCell ref="G118:H118"/>
    <mergeCell ref="G119:H119"/>
    <mergeCell ref="G120:H120"/>
    <mergeCell ref="G121:H121"/>
    <mergeCell ref="C121:D121"/>
    <mergeCell ref="G123:H123"/>
    <mergeCell ref="A124:B124"/>
    <mergeCell ref="G124:H124"/>
    <mergeCell ref="A125:B125"/>
    <mergeCell ref="G125:H125"/>
    <mergeCell ref="A126:B126"/>
    <mergeCell ref="G126:H126"/>
    <mergeCell ref="A92:H92"/>
    <mergeCell ref="A93:C94"/>
    <mergeCell ref="C18:D18"/>
    <mergeCell ref="C19:D19"/>
    <mergeCell ref="C20:D20"/>
    <mergeCell ref="C21:D21"/>
    <mergeCell ref="C22:D22"/>
    <mergeCell ref="C24:H24"/>
    <mergeCell ref="C23:H23"/>
    <mergeCell ref="A68:B68"/>
    <mergeCell ref="A71:B71"/>
    <mergeCell ref="E78:F78"/>
    <mergeCell ref="A79:B79"/>
    <mergeCell ref="E79:F79"/>
    <mergeCell ref="A80:B80"/>
    <mergeCell ref="A45:B45"/>
    <mergeCell ref="A46:B46"/>
    <mergeCell ref="A47:B47"/>
    <mergeCell ref="D46:F46"/>
    <mergeCell ref="D45:F45"/>
    <mergeCell ref="D47:F47"/>
    <mergeCell ref="A48:B48"/>
    <mergeCell ref="D48:F48"/>
    <mergeCell ref="A58:B58"/>
    <mergeCell ref="A59:B59"/>
    <mergeCell ref="C56:F56"/>
    <mergeCell ref="C57:F57"/>
    <mergeCell ref="C58:F58"/>
    <mergeCell ref="C59:F59"/>
    <mergeCell ref="A200:B200"/>
    <mergeCell ref="A201:B201"/>
    <mergeCell ref="A202:B202"/>
    <mergeCell ref="A203:B203"/>
    <mergeCell ref="A76:H76"/>
    <mergeCell ref="A77:C78"/>
    <mergeCell ref="E77:F77"/>
    <mergeCell ref="G108:H108"/>
    <mergeCell ref="G64:H75"/>
    <mergeCell ref="A60:H60"/>
    <mergeCell ref="A63:B63"/>
    <mergeCell ref="A64:B64"/>
    <mergeCell ref="E63:F63"/>
    <mergeCell ref="E61:F61"/>
    <mergeCell ref="E62:F62"/>
    <mergeCell ref="A61:C62"/>
    <mergeCell ref="A70:B70"/>
    <mergeCell ref="E93:F93"/>
    <mergeCell ref="E94:F94"/>
    <mergeCell ref="A218:B218"/>
    <mergeCell ref="A219:B219"/>
    <mergeCell ref="G114:H114"/>
    <mergeCell ref="A198:H198"/>
    <mergeCell ref="A127:B127"/>
    <mergeCell ref="G127:H127"/>
    <mergeCell ref="A224:B224"/>
    <mergeCell ref="A122:H122"/>
    <mergeCell ref="A123:B123"/>
    <mergeCell ref="E123:F123"/>
    <mergeCell ref="A204:B204"/>
    <mergeCell ref="A205:B205"/>
    <mergeCell ref="A206:B206"/>
    <mergeCell ref="A199:B199"/>
    <mergeCell ref="C124:D124"/>
    <mergeCell ref="C127:D127"/>
    <mergeCell ref="A212:B212"/>
    <mergeCell ref="A214:B214"/>
    <mergeCell ref="A215:B215"/>
    <mergeCell ref="A210:B210"/>
    <mergeCell ref="A216:H216"/>
    <mergeCell ref="A217:B217"/>
    <mergeCell ref="A209:B209"/>
    <mergeCell ref="A207:H207"/>
    <mergeCell ref="G112:H112"/>
    <mergeCell ref="G116:H116"/>
    <mergeCell ref="A113:H113"/>
    <mergeCell ref="E110:F110"/>
    <mergeCell ref="A112:B112"/>
    <mergeCell ref="E111:F111"/>
    <mergeCell ref="G111:H111"/>
    <mergeCell ref="A1:H1"/>
    <mergeCell ref="A244:C244"/>
    <mergeCell ref="G27:H27"/>
    <mergeCell ref="G28:H28"/>
    <mergeCell ref="A37:H37"/>
    <mergeCell ref="A44:H44"/>
    <mergeCell ref="A50:H50"/>
    <mergeCell ref="A117:H117"/>
    <mergeCell ref="G115:H115"/>
    <mergeCell ref="G7:H7"/>
    <mergeCell ref="G47:H47"/>
    <mergeCell ref="G45:H45"/>
    <mergeCell ref="A25:H25"/>
    <mergeCell ref="G26:H26"/>
    <mergeCell ref="G20:H20"/>
    <mergeCell ref="G21:H21"/>
    <mergeCell ref="A9:A11"/>
    <mergeCell ref="G6:H6"/>
    <mergeCell ref="A5:H5"/>
    <mergeCell ref="A33:H33"/>
    <mergeCell ref="G30:H30"/>
    <mergeCell ref="G29:H29"/>
    <mergeCell ref="A13:H13"/>
    <mergeCell ref="C26:D26"/>
    <mergeCell ref="G382:H382"/>
    <mergeCell ref="A243:H243"/>
    <mergeCell ref="D245:H245"/>
    <mergeCell ref="A373:H373"/>
    <mergeCell ref="A379:H379"/>
    <mergeCell ref="A380:H380"/>
    <mergeCell ref="A381:H381"/>
    <mergeCell ref="A374:H374"/>
    <mergeCell ref="A375:H375"/>
    <mergeCell ref="A376:H376"/>
    <mergeCell ref="A377:H377"/>
    <mergeCell ref="A245:C245"/>
    <mergeCell ref="A372:H372"/>
    <mergeCell ref="A378:H378"/>
    <mergeCell ref="A341:H341"/>
    <mergeCell ref="D244:H244"/>
    <mergeCell ref="A246:C246"/>
    <mergeCell ref="D246:H246"/>
    <mergeCell ref="A291:H291"/>
    <mergeCell ref="E382:F382"/>
    <mergeCell ref="A382:B382"/>
    <mergeCell ref="C382:D382"/>
    <mergeCell ref="G14:H14"/>
    <mergeCell ref="G16:H16"/>
    <mergeCell ref="G17:H17"/>
    <mergeCell ref="G15:H15"/>
    <mergeCell ref="G18:H18"/>
    <mergeCell ref="G19:H19"/>
    <mergeCell ref="G46:H46"/>
    <mergeCell ref="G31:H31"/>
    <mergeCell ref="G22:H22"/>
    <mergeCell ref="G36:H36"/>
    <mergeCell ref="G35:H35"/>
    <mergeCell ref="E64:F75"/>
    <mergeCell ref="A220:B220"/>
    <mergeCell ref="A213:B213"/>
    <mergeCell ref="A211:B211"/>
    <mergeCell ref="E126:F126"/>
    <mergeCell ref="E124:F124"/>
    <mergeCell ref="C123:D123"/>
    <mergeCell ref="E125:F125"/>
    <mergeCell ref="A208:B208"/>
    <mergeCell ref="C125:D125"/>
    <mergeCell ref="E127:F127"/>
    <mergeCell ref="C126:D126"/>
    <mergeCell ref="A109:H109"/>
    <mergeCell ref="G110:H110"/>
    <mergeCell ref="B242:H242"/>
    <mergeCell ref="B236:H236"/>
    <mergeCell ref="B235:H235"/>
    <mergeCell ref="B239:H239"/>
    <mergeCell ref="B238:H238"/>
    <mergeCell ref="B237:H237"/>
    <mergeCell ref="B240:H240"/>
    <mergeCell ref="A221:B221"/>
    <mergeCell ref="A222:B222"/>
    <mergeCell ref="A223:B223"/>
    <mergeCell ref="A232:B232"/>
    <mergeCell ref="A233:B233"/>
    <mergeCell ref="A229:B229"/>
    <mergeCell ref="A230:B230"/>
    <mergeCell ref="A231:B231"/>
    <mergeCell ref="A225:H225"/>
    <mergeCell ref="A226:B226"/>
    <mergeCell ref="A227:B227"/>
    <mergeCell ref="A228:B228"/>
    <mergeCell ref="B241:H241"/>
    <mergeCell ref="A234:H234"/>
    <mergeCell ref="E3:F3"/>
    <mergeCell ref="E4:F4"/>
    <mergeCell ref="E80:F91"/>
    <mergeCell ref="G80:H91"/>
    <mergeCell ref="A81:B81"/>
    <mergeCell ref="A82:B82"/>
    <mergeCell ref="A83:B83"/>
    <mergeCell ref="A84:B84"/>
    <mergeCell ref="A85:B85"/>
    <mergeCell ref="A86:B86"/>
    <mergeCell ref="A87:B87"/>
    <mergeCell ref="A88:B88"/>
    <mergeCell ref="A89:B89"/>
    <mergeCell ref="A90:B90"/>
    <mergeCell ref="A91:B91"/>
    <mergeCell ref="A65:B65"/>
    <mergeCell ref="C27:D27"/>
    <mergeCell ref="A72:B72"/>
    <mergeCell ref="A73:B73"/>
    <mergeCell ref="A74:B74"/>
    <mergeCell ref="A75:B75"/>
    <mergeCell ref="A66:B66"/>
    <mergeCell ref="A67:B67"/>
    <mergeCell ref="A69:B69"/>
    <mergeCell ref="G2:H2"/>
    <mergeCell ref="G3:H3"/>
    <mergeCell ref="G4:H4"/>
    <mergeCell ref="J2:K2"/>
    <mergeCell ref="A6:B6"/>
    <mergeCell ref="A7:B7"/>
    <mergeCell ref="A8:B8"/>
    <mergeCell ref="C6:D6"/>
    <mergeCell ref="A12:B12"/>
    <mergeCell ref="C7:D7"/>
    <mergeCell ref="E6:F6"/>
    <mergeCell ref="E7:F7"/>
    <mergeCell ref="C8:H8"/>
    <mergeCell ref="C9:H9"/>
    <mergeCell ref="C10:H10"/>
    <mergeCell ref="C11:H11"/>
    <mergeCell ref="C12:H12"/>
    <mergeCell ref="A2:B2"/>
    <mergeCell ref="A3:B3"/>
    <mergeCell ref="A4:B4"/>
    <mergeCell ref="C2:D2"/>
    <mergeCell ref="C3:D3"/>
    <mergeCell ref="C4:D4"/>
    <mergeCell ref="E2:F2"/>
    <mergeCell ref="E14:F14"/>
    <mergeCell ref="E15:F15"/>
    <mergeCell ref="E16:F16"/>
    <mergeCell ref="E17:F17"/>
    <mergeCell ref="E18:F18"/>
    <mergeCell ref="E19:F19"/>
    <mergeCell ref="A23:B23"/>
    <mergeCell ref="A24:B24"/>
    <mergeCell ref="E20:F20"/>
    <mergeCell ref="E21:F21"/>
    <mergeCell ref="E22:F22"/>
    <mergeCell ref="C14:D14"/>
    <mergeCell ref="C15:D15"/>
    <mergeCell ref="C16:D16"/>
    <mergeCell ref="C17:D17"/>
    <mergeCell ref="A14:B14"/>
    <mergeCell ref="A15:B15"/>
    <mergeCell ref="A16:B16"/>
    <mergeCell ref="A17:B17"/>
    <mergeCell ref="A18:B18"/>
    <mergeCell ref="A19:B19"/>
    <mergeCell ref="A20:B20"/>
    <mergeCell ref="A21:B21"/>
    <mergeCell ref="A22:B22"/>
    <mergeCell ref="A31:B31"/>
    <mergeCell ref="A32:B32"/>
    <mergeCell ref="E26:F26"/>
    <mergeCell ref="E27:F27"/>
    <mergeCell ref="E28:F28"/>
    <mergeCell ref="E29:F29"/>
    <mergeCell ref="E30:F30"/>
    <mergeCell ref="E31:F31"/>
    <mergeCell ref="C28:D28"/>
    <mergeCell ref="C29:D29"/>
    <mergeCell ref="C30:D30"/>
    <mergeCell ref="C31:D31"/>
    <mergeCell ref="C32:H32"/>
    <mergeCell ref="A28:B28"/>
    <mergeCell ref="A29:B29"/>
    <mergeCell ref="A30:B30"/>
    <mergeCell ref="A26:B26"/>
    <mergeCell ref="A27:B27"/>
    <mergeCell ref="A43:B43"/>
    <mergeCell ref="A38:B38"/>
    <mergeCell ref="A42:B42"/>
    <mergeCell ref="C42:E42"/>
    <mergeCell ref="F42:H42"/>
    <mergeCell ref="C43:H43"/>
    <mergeCell ref="E34:F34"/>
    <mergeCell ref="E35:F35"/>
    <mergeCell ref="E36:F36"/>
    <mergeCell ref="A34:B34"/>
    <mergeCell ref="A35:B35"/>
    <mergeCell ref="A36:B36"/>
    <mergeCell ref="C34:D34"/>
    <mergeCell ref="C35:D35"/>
    <mergeCell ref="C36:D36"/>
    <mergeCell ref="G34:H34"/>
    <mergeCell ref="J38:K38"/>
    <mergeCell ref="M38:N38"/>
    <mergeCell ref="C38:E38"/>
    <mergeCell ref="F38:H38"/>
    <mergeCell ref="C39:E39"/>
    <mergeCell ref="F39:H39"/>
    <mergeCell ref="F40:H40"/>
    <mergeCell ref="C40:E40"/>
    <mergeCell ref="A41:B41"/>
    <mergeCell ref="C41:E41"/>
    <mergeCell ref="F41:H41"/>
    <mergeCell ref="A39:B39"/>
    <mergeCell ref="A40:B40"/>
    <mergeCell ref="G48:H48"/>
    <mergeCell ref="A49:B49"/>
    <mergeCell ref="D49:F49"/>
    <mergeCell ref="G49:H49"/>
    <mergeCell ref="A51:B51"/>
    <mergeCell ref="A53:B53"/>
    <mergeCell ref="A56:B56"/>
    <mergeCell ref="A57:B57"/>
    <mergeCell ref="A52:B52"/>
    <mergeCell ref="C51:H51"/>
    <mergeCell ref="C52:F52"/>
    <mergeCell ref="C53:F53"/>
    <mergeCell ref="C54:F54"/>
    <mergeCell ref="A54:B55"/>
    <mergeCell ref="C55:H55"/>
    <mergeCell ref="A95:B95"/>
    <mergeCell ref="E95:F95"/>
    <mergeCell ref="A96:B96"/>
    <mergeCell ref="E96:F107"/>
    <mergeCell ref="G96:H107"/>
    <mergeCell ref="A97:B97"/>
    <mergeCell ref="A98:B98"/>
    <mergeCell ref="A99:B99"/>
    <mergeCell ref="A100:B100"/>
    <mergeCell ref="A101:B101"/>
    <mergeCell ref="A102:B102"/>
    <mergeCell ref="A103:B103"/>
    <mergeCell ref="A104:B104"/>
    <mergeCell ref="A105:B105"/>
    <mergeCell ref="A106:B106"/>
    <mergeCell ref="A107:B107"/>
    <mergeCell ref="A110:B110"/>
    <mergeCell ref="C110:D110"/>
    <mergeCell ref="C111:D111"/>
    <mergeCell ref="C112:D112"/>
    <mergeCell ref="E112:F112"/>
    <mergeCell ref="A114:F114"/>
    <mergeCell ref="A115:F115"/>
    <mergeCell ref="A116:F116"/>
    <mergeCell ref="C120:D120"/>
    <mergeCell ref="A111:B111"/>
  </mergeCells>
  <dataValidations count="7">
    <dataValidation type="list" allowBlank="1" showInputMessage="1" showErrorMessage="1" sqref="G6:H6">
      <formula1>"Mr. Suraj Khare,Miss Rupali, Miss Vinaya"</formula1>
    </dataValidation>
    <dataValidation type="list" allowBlank="1" showInputMessage="1" showErrorMessage="1" sqref="G26:H26">
      <formula1>"Middle,Upper"</formula1>
    </dataValidation>
    <dataValidation type="list" allowBlank="1" showInputMessage="1" showErrorMessage="1" sqref="F129">
      <formula1>"Fungible area,Balcony Area,Chajja Area,Cornice Area,AP Area,WS Area"</formula1>
    </dataValidation>
    <dataValidation type="list" allowBlank="1" showInputMessage="1" showErrorMessage="1" sqref="C27:D27">
      <formula1>"Bitumen,Concrete"</formula1>
    </dataValidation>
    <dataValidation type="list" allowBlank="1" showInputMessage="1" showErrorMessage="1" sqref="C51:H51 G35:H35">
      <formula1>"Yes,No"</formula1>
    </dataValidation>
    <dataValidation type="list" allowBlank="1" showInputMessage="1" showErrorMessage="1" sqref="C129">
      <formula1>"Sale /         Rehab /           PAP,Sale / Mhada,Sale / Landowner"</formula1>
    </dataValidation>
    <dataValidation type="list" allowBlank="1" showInputMessage="1" showErrorMessage="1" sqref="C112:D112">
      <formula1>"200000,250000,300000,350000,400000,500000,600000,700000,800000,900000,1000000,1200000,1400000,1500000,1600000"</formula1>
    </dataValidation>
  </dataValidations>
  <hyperlinks>
    <hyperlink ref="C23" r:id="rId1"/>
  </hyperlinks>
  <printOptions horizontalCentered="1"/>
  <pageMargins left="0.27559055118110237" right="0.27559055118110237" top="0.70866141732283472" bottom="0.47244094488188981" header="0.15748031496062992" footer="0.15748031496062992"/>
  <pageSetup paperSize="9" scale="69" fitToHeight="0" orientation="portrait" r:id="rId2"/>
  <headerFooter>
    <oddHeader>&amp;C&amp;25&amp;G</oddHeader>
    <oddFooter>&amp;L&amp;"Times New Roman,Bold"&amp;16Ref No: &amp;F&amp;R&amp;"Times New Roman,Bold"&amp;16&amp;P</oddFooter>
  </headerFooter>
  <rowBreaks count="6" manualBreakCount="6">
    <brk id="24" max="16383" man="1"/>
    <brk id="59" max="16383" man="1"/>
    <brk id="121" max="16383" man="1"/>
    <brk id="242" max="8" man="1"/>
    <brk id="290" max="16383" man="1"/>
    <brk id="340"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56"/>
  <sheetViews>
    <sheetView zoomScale="70" zoomScaleNormal="70" workbookViewId="0">
      <selection activeCell="A3" sqref="A3:XFD18"/>
    </sheetView>
  </sheetViews>
  <sheetFormatPr defaultRowHeight="15" x14ac:dyDescent="0.25"/>
  <cols>
    <col min="1" max="1" width="23" customWidth="1"/>
    <col min="2" max="2" width="25.7109375" customWidth="1"/>
    <col min="3" max="3" width="17.7109375" customWidth="1"/>
    <col min="4" max="4" width="16" bestFit="1" customWidth="1"/>
    <col min="5" max="9" width="25.7109375" customWidth="1"/>
  </cols>
  <sheetData>
    <row r="3" spans="1:11" s="1" customFormat="1" ht="21" thickBot="1" x14ac:dyDescent="0.3">
      <c r="A3" s="117" t="s">
        <v>69</v>
      </c>
      <c r="B3" s="117"/>
      <c r="C3" s="117"/>
      <c r="D3" s="117"/>
      <c r="E3" s="117"/>
      <c r="F3" s="117"/>
      <c r="G3" s="117"/>
      <c r="H3" s="117"/>
      <c r="I3" s="117"/>
    </row>
    <row r="4" spans="1:11" s="1" customFormat="1" ht="20.25" customHeight="1" x14ac:dyDescent="0.3">
      <c r="A4" s="169">
        <v>1</v>
      </c>
      <c r="B4" s="169"/>
      <c r="C4" s="169"/>
      <c r="D4" s="170" t="s">
        <v>4</v>
      </c>
      <c r="E4" s="30" t="s">
        <v>117</v>
      </c>
      <c r="F4" s="160" t="s">
        <v>104</v>
      </c>
      <c r="G4" s="160"/>
      <c r="H4" s="30" t="s">
        <v>118</v>
      </c>
      <c r="I4" s="30" t="s">
        <v>119</v>
      </c>
      <c r="J4" s="16" t="str">
        <f ca="1">(IF(F7&gt;99%,"All work completed. Please provide OC.",IF(F7&gt;89.8%,"Plinth, RCC, Brick, Plaster, Flooring, Wooden, Plumbing, Electrification, etc., work Completed. Finishing work is in process.",IF(F7&lt;94%,(IF(C7=0,"Work not yet Started.",IF(E7=25%,"Piling work in process",IF(E7=50%,"Excavation work in process",IF(E7=100%,"Excavation work Completed. ","0")))&amp;(IF(C8=0%,"",IF(C8=K9,"Footing work is process",IF(C8=K10,"Footing work Completed",IF(C8=K11,"1st Basement Completed",IF(C8=K12,"1st &amp; 2nd Basement Completed",IF(C8=K13,"1st to 3rd Basement Completed",IF(C8=K14,"1st to 4th Basement Completed",IF(C8=K15,"Plinth work is process",IF(C8=K16,"Plinth work completed","0")))))))))))&amp;(IF(C9=(F5+H5+I5),", RCC Slab",IF(C9&gt;0,", RCC upto "&amp;C9&amp;" Slab",""))&amp;(IF(C10=I5,", Brickwork",IF(C10&gt;0,", Brickwork upto "&amp;C10&amp;" Floor",""))&amp;(IF(C11=I5,", Internal Plaster",IF(C11&gt;0,", Internal Plaster upto "&amp;C11&amp;" Floor",""))&amp;(IF(C12=I5,", External Plaster",IF(C12&gt;0,", External Plaster upto "&amp;C12&amp;" Floor",""))&amp;(IF(C13=I5,", External Plumbing, Elevation and Waterproofing",IF(C13&gt;0,", External Plumbing, Elevation and Waterproofing upto "&amp;C13&amp;" Floor",""))&amp;(IF(C14=I5,", Flooring &amp; Fitting",IF(C14&gt;0,", Flooring &amp; Fitting upto "&amp;C14&amp;" Floor",""))&amp;(IF(C15=I5,", Wooden Work",IF(C15&gt;0,", Wooden Work upto "&amp;C15&amp;" Floor",""))&amp;(IF(C16=I5,", Electrical &amp; Sanitary fittings",IF(C16&gt;0,", Electrical &amp; Sanitary fittings upto "&amp;C16&amp;" Floor",""))&amp;(IF(C17&gt;0,", Finishing upto "&amp;C17&amp;" Floor","")&amp;(IF(C9&gt;0.5," Completed",""))))))))))))))))</f>
        <v>Excavation work Completed. Plinth work completed</v>
      </c>
      <c r="K4" s="18"/>
    </row>
    <row r="5" spans="1:11" s="1" customFormat="1" ht="20.25" x14ac:dyDescent="0.3">
      <c r="A5" s="169"/>
      <c r="B5" s="169"/>
      <c r="C5" s="169"/>
      <c r="D5" s="170"/>
      <c r="E5" s="30">
        <v>3</v>
      </c>
      <c r="F5" s="160">
        <v>1</v>
      </c>
      <c r="G5" s="160"/>
      <c r="H5" s="30">
        <v>0</v>
      </c>
      <c r="I5" s="30">
        <f ca="1">--TRIM(RIGHT(SUBSTITUTE(LEFT(A4,_xlfn.AGGREGATE(16,6,FIND({0,1,2,3,4,5,6,7,8,9},A4,ROW(INDIRECT("1:"&amp;LEN(A4)))),1))," ",REPT(" ",LEN(A4))),LEN(A4)))</f>
        <v>1</v>
      </c>
      <c r="J5" s="17" t="s">
        <v>123</v>
      </c>
      <c r="K5" s="18"/>
    </row>
    <row r="6" spans="1:11" s="1" customFormat="1" ht="20.25" customHeight="1" x14ac:dyDescent="0.3">
      <c r="A6" s="90" t="s">
        <v>121</v>
      </c>
      <c r="B6" s="90"/>
      <c r="C6" s="90" t="s">
        <v>135</v>
      </c>
      <c r="D6" s="90"/>
      <c r="E6" s="28" t="s">
        <v>136</v>
      </c>
      <c r="F6" s="90" t="s">
        <v>122</v>
      </c>
      <c r="G6" s="90"/>
      <c r="H6" s="29" t="s">
        <v>120</v>
      </c>
      <c r="I6" s="29"/>
      <c r="J6" s="20" t="s">
        <v>137</v>
      </c>
      <c r="K6" s="19">
        <f ca="1">I5*25%</f>
        <v>0.25</v>
      </c>
    </row>
    <row r="7" spans="1:11" s="1" customFormat="1" ht="20.25" customHeight="1" x14ac:dyDescent="0.3">
      <c r="A7" s="91" t="s">
        <v>138</v>
      </c>
      <c r="B7" s="91"/>
      <c r="C7" s="160">
        <f ca="1">K8</f>
        <v>1</v>
      </c>
      <c r="D7" s="160"/>
      <c r="E7" s="5">
        <f ca="1">((100/I5)*C7)/100</f>
        <v>1</v>
      </c>
      <c r="F7" s="91">
        <f ca="1">(((C7/I5*5)+(C8/I5*20)+(25/(F5+H5+I5)*C9)+(5/(I5)*C10)+(2.5/(I5)*C11)+(2.5/(I5)*C12)+(5/I5*C13)+(10/I5*C14)+(2.5/I5*C15)+(2.5/I5*C16)+(10/I5*C17)+(10/I5*C18))/100)</f>
        <v>0.25</v>
      </c>
      <c r="G7" s="91"/>
      <c r="H7" s="91" t="str">
        <f ca="1">J4</f>
        <v>Excavation work Completed. Plinth work completed</v>
      </c>
      <c r="I7" s="91"/>
      <c r="J7" s="20" t="s">
        <v>124</v>
      </c>
      <c r="K7" s="24">
        <f ca="1">I5*50%</f>
        <v>0.5</v>
      </c>
    </row>
    <row r="8" spans="1:11" s="1" customFormat="1" ht="20.25" x14ac:dyDescent="0.3">
      <c r="A8" s="91" t="s">
        <v>105</v>
      </c>
      <c r="B8" s="91"/>
      <c r="C8" s="171">
        <f ca="1">K16</f>
        <v>1</v>
      </c>
      <c r="D8" s="160"/>
      <c r="E8" s="5">
        <f ca="1">((100/I5)*C8)/100</f>
        <v>1</v>
      </c>
      <c r="F8" s="91"/>
      <c r="G8" s="91"/>
      <c r="H8" s="91"/>
      <c r="I8" s="91"/>
      <c r="J8" s="20" t="s">
        <v>125</v>
      </c>
      <c r="K8" s="24">
        <f ca="1">I5</f>
        <v>1</v>
      </c>
    </row>
    <row r="9" spans="1:11" s="1" customFormat="1" ht="21" customHeight="1" x14ac:dyDescent="0.35">
      <c r="A9" s="91" t="s">
        <v>139</v>
      </c>
      <c r="B9" s="91"/>
      <c r="C9" s="160">
        <v>0</v>
      </c>
      <c r="D9" s="160"/>
      <c r="E9" s="5">
        <f ca="1">((100/(F5+H5+I5))*C9)/100</f>
        <v>0</v>
      </c>
      <c r="F9" s="91"/>
      <c r="G9" s="91"/>
      <c r="H9" s="91"/>
      <c r="I9" s="91"/>
      <c r="J9" s="20" t="s">
        <v>126</v>
      </c>
      <c r="K9" s="25">
        <f ca="1">(IF(E5&gt;1,(I5/(E5+2)),I5*0.2))</f>
        <v>0.2</v>
      </c>
    </row>
    <row r="10" spans="1:11" s="1" customFormat="1" ht="21" customHeight="1" x14ac:dyDescent="0.35">
      <c r="A10" s="91" t="s">
        <v>140</v>
      </c>
      <c r="B10" s="91"/>
      <c r="C10" s="160">
        <v>0</v>
      </c>
      <c r="D10" s="160"/>
      <c r="E10" s="5">
        <f ca="1">((100/I5)*C10)/100</f>
        <v>0</v>
      </c>
      <c r="F10" s="91"/>
      <c r="G10" s="91"/>
      <c r="H10" s="91"/>
      <c r="I10" s="91"/>
      <c r="J10" s="20" t="s">
        <v>127</v>
      </c>
      <c r="K10" s="25">
        <f ca="1">(IF(E5&gt;1,(I5/(E5+2)+K9),I5*0.2+K9))</f>
        <v>0.4</v>
      </c>
    </row>
    <row r="11" spans="1:11" s="1" customFormat="1" ht="21" customHeight="1" x14ac:dyDescent="0.35">
      <c r="A11" s="98" t="s">
        <v>141</v>
      </c>
      <c r="B11" s="99"/>
      <c r="C11" s="160">
        <v>0</v>
      </c>
      <c r="D11" s="160"/>
      <c r="E11" s="5">
        <f ca="1">((100/I5)*C11)/100</f>
        <v>0</v>
      </c>
      <c r="F11" s="91"/>
      <c r="G11" s="91"/>
      <c r="H11" s="91"/>
      <c r="I11" s="91"/>
      <c r="J11" s="20" t="s">
        <v>142</v>
      </c>
      <c r="K11" s="25">
        <f ca="1">(IF(E5&gt;1,(I5/(E5+2)+K10),0))</f>
        <v>0.60000000000000009</v>
      </c>
    </row>
    <row r="12" spans="1:11" s="1" customFormat="1" ht="21" customHeight="1" x14ac:dyDescent="0.35">
      <c r="A12" s="98" t="s">
        <v>172</v>
      </c>
      <c r="B12" s="99"/>
      <c r="C12" s="160">
        <v>0</v>
      </c>
      <c r="D12" s="160"/>
      <c r="E12" s="5">
        <f ca="1">((100/I5)*C12)/100</f>
        <v>0</v>
      </c>
      <c r="F12" s="91"/>
      <c r="G12" s="91"/>
      <c r="H12" s="91"/>
      <c r="I12" s="91"/>
      <c r="J12" s="20" t="s">
        <v>143</v>
      </c>
      <c r="K12" s="25">
        <f ca="1">(IF(E5&gt;2,(I5/(E5+2)+K11),0))</f>
        <v>0.8</v>
      </c>
    </row>
    <row r="13" spans="1:11" s="1" customFormat="1" ht="57.75" customHeight="1" x14ac:dyDescent="0.35">
      <c r="A13" s="98" t="s">
        <v>169</v>
      </c>
      <c r="B13" s="99"/>
      <c r="C13" s="160">
        <v>0</v>
      </c>
      <c r="D13" s="160"/>
      <c r="E13" s="5">
        <f ca="1">((100/(I5))*C13)/100</f>
        <v>0</v>
      </c>
      <c r="F13" s="91"/>
      <c r="G13" s="91"/>
      <c r="H13" s="91"/>
      <c r="I13" s="91"/>
      <c r="J13" s="20" t="s">
        <v>145</v>
      </c>
      <c r="K13" s="26">
        <f>(IF(E5&gt;3,(I5/(E5+2)+K12),0))</f>
        <v>0</v>
      </c>
    </row>
    <row r="14" spans="1:11" s="1" customFormat="1" ht="21" x14ac:dyDescent="0.35">
      <c r="A14" s="91" t="s">
        <v>144</v>
      </c>
      <c r="B14" s="91"/>
      <c r="C14" s="160">
        <v>0</v>
      </c>
      <c r="D14" s="160"/>
      <c r="E14" s="5">
        <f ca="1">((100/(I5))*C14)/100</f>
        <v>0</v>
      </c>
      <c r="F14" s="91"/>
      <c r="G14" s="91"/>
      <c r="H14" s="91"/>
      <c r="I14" s="91"/>
      <c r="J14" s="20" t="s">
        <v>146</v>
      </c>
      <c r="K14" s="25">
        <f>(IF(E5&gt;4,(I5/(E5+2)+K13),0))</f>
        <v>0</v>
      </c>
    </row>
    <row r="15" spans="1:11" s="1" customFormat="1" ht="21" customHeight="1" x14ac:dyDescent="0.35">
      <c r="A15" s="91" t="s">
        <v>171</v>
      </c>
      <c r="B15" s="91"/>
      <c r="C15" s="160">
        <v>0</v>
      </c>
      <c r="D15" s="160"/>
      <c r="E15" s="5">
        <f ca="1">((100/I5)*C15)/100</f>
        <v>0</v>
      </c>
      <c r="F15" s="91"/>
      <c r="G15" s="91"/>
      <c r="H15" s="91"/>
      <c r="I15" s="91"/>
      <c r="J15" s="20" t="s">
        <v>128</v>
      </c>
      <c r="K15" s="25">
        <f>(IF(E5=1,(I5/(E5+3)+K10),IF(E5=0,(I5*0.3+K10),IF(E5&gt;1,0))))</f>
        <v>0</v>
      </c>
    </row>
    <row r="16" spans="1:11" s="1" customFormat="1" ht="21.75" thickBot="1" x14ac:dyDescent="0.4">
      <c r="A16" s="91" t="s">
        <v>170</v>
      </c>
      <c r="B16" s="91"/>
      <c r="C16" s="160">
        <v>0</v>
      </c>
      <c r="D16" s="160"/>
      <c r="E16" s="5">
        <f ca="1">((100/I5)*C16)/100</f>
        <v>0</v>
      </c>
      <c r="F16" s="91"/>
      <c r="G16" s="91"/>
      <c r="H16" s="91"/>
      <c r="I16" s="91"/>
      <c r="J16" s="22" t="s">
        <v>129</v>
      </c>
      <c r="K16" s="27">
        <f ca="1">(IF(E5&gt;1.5,(I5/(E5+2)+K10+MAX(0,K11-K10)+MAX(0,K12-K11)+MAX(0,K13-K12)+MAX(0,K14-K13)+MAX(0,K15-K14)),IF(E5=1,(I5/(E5+3)+K15),IF(E5=0,I5*0.3+K15))))</f>
        <v>1</v>
      </c>
    </row>
    <row r="17" spans="1:9" s="1" customFormat="1" ht="20.25" x14ac:dyDescent="0.25">
      <c r="A17" s="91" t="s">
        <v>147</v>
      </c>
      <c r="B17" s="91"/>
      <c r="C17" s="160">
        <v>0</v>
      </c>
      <c r="D17" s="160"/>
      <c r="E17" s="5">
        <f ca="1">((100/(I5))*C17)/100</f>
        <v>0</v>
      </c>
      <c r="F17" s="91"/>
      <c r="G17" s="91"/>
      <c r="H17" s="91"/>
      <c r="I17" s="91"/>
    </row>
    <row r="18" spans="1:9" s="1" customFormat="1" ht="20.25" x14ac:dyDescent="0.25">
      <c r="A18" s="91" t="s">
        <v>148</v>
      </c>
      <c r="B18" s="91"/>
      <c r="C18" s="160">
        <v>0</v>
      </c>
      <c r="D18" s="160"/>
      <c r="E18" s="5">
        <f ca="1">((100/(I5))*C18)/100</f>
        <v>0</v>
      </c>
      <c r="F18" s="91"/>
      <c r="G18" s="91"/>
      <c r="H18" s="91"/>
      <c r="I18" s="91"/>
    </row>
    <row r="23" spans="1:9" x14ac:dyDescent="0.25">
      <c r="B23" s="172" t="s">
        <v>173</v>
      </c>
      <c r="C23" s="172"/>
      <c r="D23" s="172"/>
      <c r="E23" s="172"/>
      <c r="F23" s="172"/>
      <c r="G23" s="172"/>
    </row>
    <row r="24" spans="1:9" ht="14.45" customHeight="1" x14ac:dyDescent="0.25">
      <c r="B24" s="175" t="s">
        <v>174</v>
      </c>
      <c r="C24" s="175" t="s">
        <v>175</v>
      </c>
      <c r="D24" s="178" t="s">
        <v>176</v>
      </c>
      <c r="E24" s="179" t="s">
        <v>177</v>
      </c>
      <c r="F24" s="176" t="s">
        <v>178</v>
      </c>
      <c r="G24" s="175" t="s">
        <v>179</v>
      </c>
    </row>
    <row r="25" spans="1:9" x14ac:dyDescent="0.25">
      <c r="B25" s="175"/>
      <c r="C25" s="175"/>
      <c r="D25" s="178"/>
      <c r="E25" s="179"/>
      <c r="F25" s="176"/>
      <c r="G25" s="175"/>
    </row>
    <row r="26" spans="1:9" x14ac:dyDescent="0.25">
      <c r="B26" s="37" t="s">
        <v>180</v>
      </c>
      <c r="C26" s="38">
        <v>10</v>
      </c>
      <c r="D26" s="38">
        <v>1</v>
      </c>
      <c r="E26" s="39"/>
      <c r="F26" s="40">
        <f>((E26/D26)*0.05)*100</f>
        <v>0</v>
      </c>
      <c r="G26" s="40">
        <f t="shared" ref="G26:G37" si="0">((E26/D26)*(C26/100))*100</f>
        <v>0</v>
      </c>
    </row>
    <row r="27" spans="1:9" x14ac:dyDescent="0.25">
      <c r="B27" s="37" t="s">
        <v>181</v>
      </c>
      <c r="C27" s="39">
        <v>10</v>
      </c>
      <c r="D27" s="39">
        <v>1</v>
      </c>
      <c r="E27" s="39"/>
      <c r="F27" s="40">
        <f>((E27/D27)*0.05)*100</f>
        <v>0</v>
      </c>
      <c r="G27" s="40">
        <f t="shared" si="0"/>
        <v>0</v>
      </c>
    </row>
    <row r="28" spans="1:9" x14ac:dyDescent="0.25">
      <c r="B28" s="37" t="s">
        <v>182</v>
      </c>
      <c r="C28" s="39">
        <v>15</v>
      </c>
      <c r="D28" s="39">
        <v>1</v>
      </c>
      <c r="E28" s="39"/>
      <c r="F28" s="40">
        <f>((E28/D28)*0.15)*100</f>
        <v>0</v>
      </c>
      <c r="G28" s="40">
        <f t="shared" si="0"/>
        <v>0</v>
      </c>
    </row>
    <row r="29" spans="1:9" x14ac:dyDescent="0.25">
      <c r="B29" s="41" t="s">
        <v>183</v>
      </c>
      <c r="C29" s="39">
        <v>25</v>
      </c>
      <c r="D29" s="39">
        <v>40</v>
      </c>
      <c r="E29" s="39"/>
      <c r="F29" s="40">
        <f>((E29/D29)*0.25)*100</f>
        <v>0</v>
      </c>
      <c r="G29" s="40">
        <f t="shared" si="0"/>
        <v>0</v>
      </c>
    </row>
    <row r="30" spans="1:9" x14ac:dyDescent="0.25">
      <c r="B30" s="41" t="s">
        <v>184</v>
      </c>
      <c r="C30" s="39">
        <v>5</v>
      </c>
      <c r="D30" s="39">
        <v>39</v>
      </c>
      <c r="E30" s="39"/>
      <c r="F30" s="40">
        <f>((E30/D30)*0.05)*100</f>
        <v>0</v>
      </c>
      <c r="G30" s="40">
        <f t="shared" si="0"/>
        <v>0</v>
      </c>
    </row>
    <row r="31" spans="1:9" ht="30" x14ac:dyDescent="0.25">
      <c r="B31" s="41" t="s">
        <v>185</v>
      </c>
      <c r="C31" s="39">
        <v>2.5</v>
      </c>
      <c r="D31" s="39">
        <v>39</v>
      </c>
      <c r="E31" s="39"/>
      <c r="F31" s="40">
        <f>((E31/D31)*0.025)*100</f>
        <v>0</v>
      </c>
      <c r="G31" s="40">
        <f t="shared" si="0"/>
        <v>0</v>
      </c>
    </row>
    <row r="32" spans="1:9" ht="30" x14ac:dyDescent="0.25">
      <c r="B32" s="41" t="s">
        <v>186</v>
      </c>
      <c r="C32" s="39">
        <v>2.5</v>
      </c>
      <c r="D32" s="39">
        <v>39</v>
      </c>
      <c r="E32" s="39"/>
      <c r="F32" s="40">
        <f>((E32/D32)*0.025)*100</f>
        <v>0</v>
      </c>
      <c r="G32" s="40">
        <f t="shared" si="0"/>
        <v>0</v>
      </c>
    </row>
    <row r="33" spans="1:7" ht="45" x14ac:dyDescent="0.25">
      <c r="B33" s="42" t="s">
        <v>187</v>
      </c>
      <c r="C33" s="39">
        <v>5</v>
      </c>
      <c r="D33" s="39">
        <v>39</v>
      </c>
      <c r="E33" s="39"/>
      <c r="F33" s="40">
        <f>((E33/D33)*0.05)*100</f>
        <v>0</v>
      </c>
      <c r="G33" s="40">
        <f t="shared" si="0"/>
        <v>0</v>
      </c>
    </row>
    <row r="34" spans="1:7" ht="30" x14ac:dyDescent="0.25">
      <c r="B34" s="42" t="s">
        <v>188</v>
      </c>
      <c r="C34" s="39">
        <v>5</v>
      </c>
      <c r="D34" s="39">
        <v>39</v>
      </c>
      <c r="E34" s="39"/>
      <c r="F34" s="40">
        <f>((E34/D34)*0.1)*100</f>
        <v>0</v>
      </c>
      <c r="G34" s="40">
        <f t="shared" si="0"/>
        <v>0</v>
      </c>
    </row>
    <row r="35" spans="1:7" ht="30" x14ac:dyDescent="0.25">
      <c r="B35" s="42" t="s">
        <v>189</v>
      </c>
      <c r="C35" s="39">
        <v>5</v>
      </c>
      <c r="D35" s="39">
        <v>39</v>
      </c>
      <c r="E35" s="39"/>
      <c r="F35" s="40">
        <f>((E35/D35)*0.05)*100</f>
        <v>0</v>
      </c>
      <c r="G35" s="40">
        <f t="shared" si="0"/>
        <v>0</v>
      </c>
    </row>
    <row r="36" spans="1:7" ht="60" x14ac:dyDescent="0.25">
      <c r="B36" s="42" t="s">
        <v>190</v>
      </c>
      <c r="C36" s="39">
        <v>10</v>
      </c>
      <c r="D36" s="39">
        <v>39</v>
      </c>
      <c r="E36" s="39"/>
      <c r="F36" s="40">
        <f>((E36/D36)*0.1)*100</f>
        <v>0</v>
      </c>
      <c r="G36" s="40">
        <f t="shared" si="0"/>
        <v>0</v>
      </c>
    </row>
    <row r="37" spans="1:7" ht="45" x14ac:dyDescent="0.25">
      <c r="B37" s="42" t="s">
        <v>191</v>
      </c>
      <c r="C37" s="39">
        <v>5</v>
      </c>
      <c r="D37" s="39">
        <v>39</v>
      </c>
      <c r="E37" s="39"/>
      <c r="F37" s="40">
        <f>((E37/D37)*0.1)*100</f>
        <v>0</v>
      </c>
      <c r="G37" s="40">
        <f t="shared" si="0"/>
        <v>0</v>
      </c>
    </row>
    <row r="38" spans="1:7" ht="15.75" x14ac:dyDescent="0.25">
      <c r="B38" s="43" t="s">
        <v>192</v>
      </c>
      <c r="C38" s="44">
        <f>SUM(C26:C37)</f>
        <v>100</v>
      </c>
      <c r="D38" s="43"/>
      <c r="E38" s="43"/>
      <c r="F38" s="44">
        <f>SUM(F26:F37)</f>
        <v>0</v>
      </c>
      <c r="G38" s="44">
        <f>SUM(G26:G37)</f>
        <v>0</v>
      </c>
    </row>
    <row r="39" spans="1:7" x14ac:dyDescent="0.25">
      <c r="B39" s="176" t="s">
        <v>193</v>
      </c>
      <c r="C39" s="176"/>
      <c r="D39" s="176"/>
      <c r="E39" s="176"/>
      <c r="F39" s="176"/>
      <c r="G39" s="176"/>
    </row>
    <row r="40" spans="1:7" x14ac:dyDescent="0.25">
      <c r="B40" s="177" t="s">
        <v>194</v>
      </c>
      <c r="C40" s="177"/>
      <c r="D40" s="177"/>
      <c r="E40" s="177" t="s">
        <v>195</v>
      </c>
      <c r="F40" s="177"/>
      <c r="G40" s="177"/>
    </row>
    <row r="41" spans="1:7" x14ac:dyDescent="0.25">
      <c r="B41" s="173" t="s">
        <v>196</v>
      </c>
      <c r="C41" s="173"/>
      <c r="D41" s="173"/>
      <c r="E41" s="173" t="s">
        <v>197</v>
      </c>
      <c r="F41" s="173"/>
      <c r="G41" s="173"/>
    </row>
    <row r="42" spans="1:7" x14ac:dyDescent="0.25">
      <c r="B42" s="173" t="s">
        <v>198</v>
      </c>
      <c r="C42" s="173"/>
      <c r="D42" s="173"/>
      <c r="E42" s="173" t="s">
        <v>199</v>
      </c>
      <c r="F42" s="173"/>
      <c r="G42" s="173"/>
    </row>
    <row r="43" spans="1:7" x14ac:dyDescent="0.25">
      <c r="B43" s="174" t="s">
        <v>200</v>
      </c>
      <c r="C43" s="174"/>
      <c r="D43" s="174"/>
      <c r="E43" s="174" t="s">
        <v>201</v>
      </c>
      <c r="F43" s="174"/>
      <c r="G43" s="174"/>
    </row>
    <row r="45" spans="1:7" ht="15.75" thickBot="1" x14ac:dyDescent="0.3"/>
    <row r="46" spans="1:7" ht="17.25" thickTop="1" thickBot="1" x14ac:dyDescent="0.3">
      <c r="A46" s="45" t="s">
        <v>202</v>
      </c>
      <c r="B46" s="45" t="s">
        <v>174</v>
      </c>
      <c r="C46" s="46" t="s">
        <v>203</v>
      </c>
      <c r="D46" s="46" t="s">
        <v>204</v>
      </c>
      <c r="E46" s="46" t="s">
        <v>205</v>
      </c>
    </row>
    <row r="47" spans="1:7" ht="31.5" thickTop="1" thickBot="1" x14ac:dyDescent="0.3">
      <c r="A47" s="47">
        <v>1</v>
      </c>
      <c r="B47" s="48" t="s">
        <v>206</v>
      </c>
      <c r="C47" s="49">
        <v>0</v>
      </c>
      <c r="D47" s="50">
        <v>0.1</v>
      </c>
      <c r="E47" s="49">
        <v>0.1</v>
      </c>
    </row>
    <row r="48" spans="1:7" ht="31.5" thickTop="1" thickBot="1" x14ac:dyDescent="0.3">
      <c r="A48" s="47">
        <v>2</v>
      </c>
      <c r="B48" s="48" t="s">
        <v>207</v>
      </c>
      <c r="C48" s="49" t="s">
        <v>208</v>
      </c>
      <c r="D48" s="50" t="s">
        <v>209</v>
      </c>
      <c r="E48" s="49">
        <v>0.3</v>
      </c>
    </row>
    <row r="49" spans="1:5" ht="61.5" thickTop="1" thickBot="1" x14ac:dyDescent="0.3">
      <c r="A49" s="47">
        <v>3</v>
      </c>
      <c r="B49" s="48" t="s">
        <v>210</v>
      </c>
      <c r="C49" s="49" t="s">
        <v>211</v>
      </c>
      <c r="D49" s="50" t="s">
        <v>212</v>
      </c>
      <c r="E49" s="49">
        <v>0.45</v>
      </c>
    </row>
    <row r="50" spans="1:5" ht="76.5" thickTop="1" thickBot="1" x14ac:dyDescent="0.3">
      <c r="A50" s="47">
        <v>4</v>
      </c>
      <c r="B50" s="48" t="s">
        <v>213</v>
      </c>
      <c r="C50" s="49" t="s">
        <v>214</v>
      </c>
      <c r="D50" s="50" t="s">
        <v>215</v>
      </c>
      <c r="E50" s="49">
        <v>0.7</v>
      </c>
    </row>
    <row r="51" spans="1:5" ht="76.5" thickTop="1" thickBot="1" x14ac:dyDescent="0.3">
      <c r="A51" s="47">
        <v>5</v>
      </c>
      <c r="B51" s="48" t="s">
        <v>216</v>
      </c>
      <c r="C51" s="49" t="s">
        <v>217</v>
      </c>
      <c r="D51" s="50" t="s">
        <v>218</v>
      </c>
      <c r="E51" s="49">
        <v>0.75</v>
      </c>
    </row>
    <row r="52" spans="1:5" ht="76.5" thickTop="1" thickBot="1" x14ac:dyDescent="0.3">
      <c r="A52" s="47">
        <v>6</v>
      </c>
      <c r="B52" s="48" t="s">
        <v>219</v>
      </c>
      <c r="C52" s="49" t="s">
        <v>220</v>
      </c>
      <c r="D52" s="50" t="s">
        <v>221</v>
      </c>
      <c r="E52" s="49">
        <v>0.8</v>
      </c>
    </row>
    <row r="53" spans="1:5" ht="121.5" thickTop="1" thickBot="1" x14ac:dyDescent="0.3">
      <c r="A53" s="47">
        <v>7</v>
      </c>
      <c r="B53" s="48" t="s">
        <v>222</v>
      </c>
      <c r="C53" s="49" t="s">
        <v>223</v>
      </c>
      <c r="D53" s="50" t="s">
        <v>224</v>
      </c>
      <c r="E53" s="49">
        <v>0.85</v>
      </c>
    </row>
    <row r="54" spans="1:5" ht="211.5" thickTop="1" thickBot="1" x14ac:dyDescent="0.3">
      <c r="A54" s="47">
        <v>8</v>
      </c>
      <c r="B54" s="48" t="s">
        <v>225</v>
      </c>
      <c r="C54" s="49" t="s">
        <v>226</v>
      </c>
      <c r="D54" s="50" t="s">
        <v>227</v>
      </c>
      <c r="E54" s="49">
        <v>0.95</v>
      </c>
    </row>
    <row r="55" spans="1:5" ht="91.5" thickTop="1" thickBot="1" x14ac:dyDescent="0.3">
      <c r="A55" s="47">
        <v>9</v>
      </c>
      <c r="B55" s="48" t="s">
        <v>228</v>
      </c>
      <c r="C55" s="49" t="s">
        <v>229</v>
      </c>
      <c r="D55" s="50" t="s">
        <v>230</v>
      </c>
      <c r="E55" s="49">
        <v>1</v>
      </c>
    </row>
    <row r="56" spans="1:5" ht="15.75" thickTop="1" x14ac:dyDescent="0.25"/>
  </sheetData>
  <mergeCells count="50">
    <mergeCell ref="B42:D42"/>
    <mergeCell ref="E42:G42"/>
    <mergeCell ref="B43:D43"/>
    <mergeCell ref="E43:G43"/>
    <mergeCell ref="G24:G25"/>
    <mergeCell ref="B39:G39"/>
    <mergeCell ref="B40:D40"/>
    <mergeCell ref="E40:G40"/>
    <mergeCell ref="B41:D41"/>
    <mergeCell ref="E41:G41"/>
    <mergeCell ref="B24:B25"/>
    <mergeCell ref="C24:C25"/>
    <mergeCell ref="D24:D25"/>
    <mergeCell ref="E24:E25"/>
    <mergeCell ref="F24:F25"/>
    <mergeCell ref="A17:B17"/>
    <mergeCell ref="C17:D17"/>
    <mergeCell ref="A18:B18"/>
    <mergeCell ref="C18:D18"/>
    <mergeCell ref="B23:G23"/>
    <mergeCell ref="A14:B14"/>
    <mergeCell ref="C14:D14"/>
    <mergeCell ref="A15:B15"/>
    <mergeCell ref="C15:D15"/>
    <mergeCell ref="A16:B16"/>
    <mergeCell ref="C16:D16"/>
    <mergeCell ref="A7:B7"/>
    <mergeCell ref="C7:D7"/>
    <mergeCell ref="F7:G18"/>
    <mergeCell ref="H7:I18"/>
    <mergeCell ref="A8:B8"/>
    <mergeCell ref="C8:D8"/>
    <mergeCell ref="A9:B9"/>
    <mergeCell ref="C9:D9"/>
    <mergeCell ref="A10:B10"/>
    <mergeCell ref="C10:D10"/>
    <mergeCell ref="A11:B11"/>
    <mergeCell ref="C11:D11"/>
    <mergeCell ref="A12:B12"/>
    <mergeCell ref="C12:D12"/>
    <mergeCell ref="A13:B13"/>
    <mergeCell ref="C13:D13"/>
    <mergeCell ref="A6:B6"/>
    <mergeCell ref="C6:D6"/>
    <mergeCell ref="F6:G6"/>
    <mergeCell ref="A3:I3"/>
    <mergeCell ref="A4:C5"/>
    <mergeCell ref="D4:D5"/>
    <mergeCell ref="F4:G4"/>
    <mergeCell ref="F5:G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35"/>
  <sheetViews>
    <sheetView topLeftCell="A25" workbookViewId="0">
      <selection activeCell="C37" sqref="C37"/>
    </sheetView>
  </sheetViews>
  <sheetFormatPr defaultRowHeight="15" x14ac:dyDescent="0.25"/>
  <cols>
    <col min="2" max="2" width="3" bestFit="1" customWidth="1"/>
    <col min="3" max="3" width="155.28515625" customWidth="1"/>
  </cols>
  <sheetData>
    <row r="2" spans="2:3" ht="30" x14ac:dyDescent="0.25">
      <c r="B2" s="39">
        <v>1</v>
      </c>
      <c r="C2" s="57" t="s">
        <v>248</v>
      </c>
    </row>
    <row r="3" spans="2:3" x14ac:dyDescent="0.25">
      <c r="B3" s="39">
        <v>2</v>
      </c>
      <c r="C3" s="58" t="s">
        <v>249</v>
      </c>
    </row>
    <row r="4" spans="2:3" x14ac:dyDescent="0.25">
      <c r="B4" s="39">
        <v>3</v>
      </c>
      <c r="C4" s="39" t="s">
        <v>250</v>
      </c>
    </row>
    <row r="5" spans="2:3" x14ac:dyDescent="0.25">
      <c r="B5" s="39">
        <v>4</v>
      </c>
      <c r="C5" s="58" t="s">
        <v>251</v>
      </c>
    </row>
    <row r="6" spans="2:3" x14ac:dyDescent="0.25">
      <c r="B6" s="39">
        <v>5</v>
      </c>
      <c r="C6" s="39" t="s">
        <v>252</v>
      </c>
    </row>
    <row r="7" spans="2:3" ht="30" x14ac:dyDescent="0.25">
      <c r="B7" s="39">
        <v>6</v>
      </c>
      <c r="C7" s="58" t="s">
        <v>253</v>
      </c>
    </row>
    <row r="8" spans="2:3" ht="75" x14ac:dyDescent="0.25">
      <c r="B8" s="39">
        <v>7</v>
      </c>
      <c r="C8" s="58" t="s">
        <v>254</v>
      </c>
    </row>
    <row r="9" spans="2:3" x14ac:dyDescent="0.25">
      <c r="B9" s="39">
        <v>8</v>
      </c>
      <c r="C9" s="39" t="s">
        <v>255</v>
      </c>
    </row>
    <row r="10" spans="2:3" x14ac:dyDescent="0.25">
      <c r="B10" s="39">
        <v>9</v>
      </c>
      <c r="C10" s="39" t="s">
        <v>256</v>
      </c>
    </row>
    <row r="11" spans="2:3" x14ac:dyDescent="0.25">
      <c r="B11" s="39">
        <v>10</v>
      </c>
      <c r="C11" s="39" t="s">
        <v>257</v>
      </c>
    </row>
    <row r="12" spans="2:3" x14ac:dyDescent="0.25">
      <c r="B12" s="39">
        <v>11</v>
      </c>
      <c r="C12" s="39" t="s">
        <v>258</v>
      </c>
    </row>
    <row r="13" spans="2:3" x14ac:dyDescent="0.25">
      <c r="B13" s="39">
        <v>12</v>
      </c>
      <c r="C13" s="39" t="s">
        <v>259</v>
      </c>
    </row>
    <row r="14" spans="2:3" x14ac:dyDescent="0.25">
      <c r="B14" s="39">
        <v>13</v>
      </c>
      <c r="C14" s="39" t="s">
        <v>260</v>
      </c>
    </row>
    <row r="15" spans="2:3" x14ac:dyDescent="0.25">
      <c r="B15" s="39">
        <v>14</v>
      </c>
      <c r="C15" s="39" t="s">
        <v>250</v>
      </c>
    </row>
    <row r="16" spans="2:3" x14ac:dyDescent="0.25">
      <c r="B16" s="39">
        <v>15</v>
      </c>
      <c r="C16" s="39" t="s">
        <v>244</v>
      </c>
    </row>
    <row r="17" spans="2:3" x14ac:dyDescent="0.25">
      <c r="B17" s="59">
        <v>16</v>
      </c>
      <c r="C17" s="60" t="s">
        <v>261</v>
      </c>
    </row>
    <row r="18" spans="2:3" x14ac:dyDescent="0.25">
      <c r="B18" s="61">
        <v>17</v>
      </c>
      <c r="C18" s="60" t="s">
        <v>262</v>
      </c>
    </row>
    <row r="19" spans="2:3" x14ac:dyDescent="0.25">
      <c r="B19" s="62">
        <v>18</v>
      </c>
      <c r="C19" s="39" t="s">
        <v>263</v>
      </c>
    </row>
    <row r="20" spans="2:3" x14ac:dyDescent="0.25">
      <c r="B20" s="61">
        <v>19</v>
      </c>
      <c r="C20" s="39" t="s">
        <v>264</v>
      </c>
    </row>
    <row r="21" spans="2:3" x14ac:dyDescent="0.25">
      <c r="B21" s="39">
        <v>20</v>
      </c>
      <c r="C21" s="39" t="s">
        <v>265</v>
      </c>
    </row>
    <row r="22" spans="2:3" x14ac:dyDescent="0.25">
      <c r="B22" s="61">
        <v>21</v>
      </c>
      <c r="C22" s="39" t="s">
        <v>263</v>
      </c>
    </row>
    <row r="23" spans="2:3" s="64" customFormat="1" ht="30" x14ac:dyDescent="0.25">
      <c r="B23" s="63">
        <v>22</v>
      </c>
      <c r="C23" s="57" t="s">
        <v>266</v>
      </c>
    </row>
    <row r="24" spans="2:3" s="64" customFormat="1" ht="30" x14ac:dyDescent="0.25">
      <c r="B24" s="65">
        <v>23</v>
      </c>
      <c r="C24" s="57" t="s">
        <v>267</v>
      </c>
    </row>
    <row r="25" spans="2:3" x14ac:dyDescent="0.25">
      <c r="B25" s="39">
        <v>24</v>
      </c>
      <c r="C25" s="39" t="s">
        <v>268</v>
      </c>
    </row>
    <row r="26" spans="2:3" x14ac:dyDescent="0.25">
      <c r="B26" s="61">
        <v>25</v>
      </c>
      <c r="C26" s="39" t="s">
        <v>269</v>
      </c>
    </row>
    <row r="27" spans="2:3" x14ac:dyDescent="0.25">
      <c r="B27" s="65">
        <v>26</v>
      </c>
      <c r="C27" s="39" t="s">
        <v>270</v>
      </c>
    </row>
    <row r="28" spans="2:3" x14ac:dyDescent="0.25">
      <c r="B28" s="61">
        <v>27</v>
      </c>
      <c r="C28" s="39" t="s">
        <v>271</v>
      </c>
    </row>
    <row r="29" spans="2:3" ht="60" x14ac:dyDescent="0.25">
      <c r="B29" s="66">
        <v>28</v>
      </c>
      <c r="C29" s="58" t="s">
        <v>272</v>
      </c>
    </row>
    <row r="30" spans="2:3" x14ac:dyDescent="0.25">
      <c r="B30" s="65">
        <v>29</v>
      </c>
      <c r="C30" s="39" t="s">
        <v>273</v>
      </c>
    </row>
    <row r="31" spans="2:3" ht="30" x14ac:dyDescent="0.25">
      <c r="B31" s="65">
        <v>30</v>
      </c>
      <c r="C31" s="58" t="s">
        <v>301</v>
      </c>
    </row>
    <row r="32" spans="2:3" x14ac:dyDescent="0.25">
      <c r="B32" s="65">
        <v>31</v>
      </c>
      <c r="C32" s="39" t="s">
        <v>302</v>
      </c>
    </row>
    <row r="33" spans="2:3" x14ac:dyDescent="0.25">
      <c r="B33" s="65">
        <v>32</v>
      </c>
      <c r="C33" s="39" t="s">
        <v>303</v>
      </c>
    </row>
    <row r="34" spans="2:3" ht="30" x14ac:dyDescent="0.25">
      <c r="B34" s="65">
        <v>33</v>
      </c>
      <c r="C34" s="60" t="s">
        <v>304</v>
      </c>
    </row>
    <row r="35" spans="2:3" x14ac:dyDescent="0.25">
      <c r="B35" s="65">
        <v>34</v>
      </c>
      <c r="C35" s="39"/>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4"/>
  <sheetViews>
    <sheetView topLeftCell="D35" zoomScale="85" zoomScaleNormal="85" workbookViewId="0">
      <selection activeCell="O11" sqref="O11"/>
    </sheetView>
  </sheetViews>
  <sheetFormatPr defaultColWidth="9.140625" defaultRowHeight="15" x14ac:dyDescent="0.25"/>
  <cols>
    <col min="1" max="1" width="9.140625" style="67"/>
    <col min="2" max="2" width="12.28515625" style="67" customWidth="1"/>
    <col min="3" max="16384" width="9.140625" style="67"/>
  </cols>
  <sheetData>
    <row r="2" spans="1:12" x14ac:dyDescent="0.25">
      <c r="B2" s="68" t="s">
        <v>274</v>
      </c>
      <c r="C2" s="180"/>
      <c r="D2" s="180"/>
    </row>
    <row r="3" spans="1:12" x14ac:dyDescent="0.25">
      <c r="D3" s="69"/>
      <c r="E3" s="69"/>
      <c r="F3" s="69"/>
      <c r="G3" s="69"/>
      <c r="H3" s="69"/>
      <c r="I3" s="69"/>
    </row>
    <row r="4" spans="1:12" x14ac:dyDescent="0.25">
      <c r="A4" s="68" t="s">
        <v>275</v>
      </c>
      <c r="B4" s="56" t="s">
        <v>276</v>
      </c>
      <c r="C4" s="181" t="s">
        <v>277</v>
      </c>
      <c r="D4" s="181"/>
      <c r="E4" s="181"/>
      <c r="F4" s="56"/>
      <c r="G4" s="182" t="s">
        <v>278</v>
      </c>
      <c r="H4" s="182"/>
      <c r="I4" s="182"/>
      <c r="J4" s="183" t="s">
        <v>279</v>
      </c>
      <c r="K4" s="183"/>
      <c r="L4" s="183"/>
    </row>
    <row r="5" spans="1:12" x14ac:dyDescent="0.25">
      <c r="A5" s="68"/>
      <c r="B5" s="56"/>
      <c r="C5" s="56" t="s">
        <v>280</v>
      </c>
      <c r="D5" s="56" t="s">
        <v>281</v>
      </c>
      <c r="E5" s="56" t="s">
        <v>282</v>
      </c>
      <c r="F5" s="56"/>
      <c r="G5" s="56" t="s">
        <v>280</v>
      </c>
      <c r="H5" s="56" t="s">
        <v>281</v>
      </c>
      <c r="I5" s="56" t="s">
        <v>282</v>
      </c>
      <c r="J5" s="56" t="s">
        <v>280</v>
      </c>
      <c r="K5" s="56" t="s">
        <v>281</v>
      </c>
      <c r="L5" s="56" t="s">
        <v>282</v>
      </c>
    </row>
    <row r="6" spans="1:12" x14ac:dyDescent="0.25">
      <c r="B6" s="55" t="s">
        <v>283</v>
      </c>
      <c r="C6" s="55"/>
      <c r="D6" s="55"/>
      <c r="E6" s="55">
        <f>C6*D6</f>
        <v>0</v>
      </c>
      <c r="F6" s="55" t="s">
        <v>284</v>
      </c>
      <c r="G6" s="55"/>
      <c r="H6" s="55"/>
      <c r="I6" s="55">
        <f>G6*H6</f>
        <v>0</v>
      </c>
      <c r="J6" s="55"/>
      <c r="K6" s="55"/>
      <c r="L6" s="55">
        <f>J6*K6</f>
        <v>0</v>
      </c>
    </row>
    <row r="7" spans="1:12" x14ac:dyDescent="0.25">
      <c r="B7" s="55"/>
      <c r="C7" s="55"/>
      <c r="D7" s="55"/>
      <c r="E7" s="55">
        <f t="shared" ref="E7:E41" si="0">C7*D7</f>
        <v>0</v>
      </c>
      <c r="F7" s="55" t="s">
        <v>284</v>
      </c>
      <c r="G7" s="55"/>
      <c r="H7" s="55"/>
      <c r="I7" s="55">
        <f t="shared" ref="I7:I35" si="1">G7*H7</f>
        <v>0</v>
      </c>
      <c r="J7" s="55"/>
      <c r="K7" s="55"/>
      <c r="L7" s="55">
        <f t="shared" ref="L7:L35" si="2">J7*K7</f>
        <v>0</v>
      </c>
    </row>
    <row r="8" spans="1:12" x14ac:dyDescent="0.25">
      <c r="B8" s="55"/>
      <c r="C8" s="55"/>
      <c r="D8" s="55"/>
      <c r="E8" s="55">
        <f t="shared" si="0"/>
        <v>0</v>
      </c>
      <c r="F8" s="55"/>
      <c r="G8" s="55"/>
      <c r="H8" s="55"/>
      <c r="I8" s="55">
        <f t="shared" si="1"/>
        <v>0</v>
      </c>
      <c r="J8" s="55"/>
      <c r="K8" s="55"/>
      <c r="L8" s="55">
        <f t="shared" si="2"/>
        <v>0</v>
      </c>
    </row>
    <row r="9" spans="1:12" x14ac:dyDescent="0.25">
      <c r="B9" s="55"/>
      <c r="C9" s="55"/>
      <c r="D9" s="55"/>
      <c r="E9" s="55">
        <f t="shared" si="0"/>
        <v>0</v>
      </c>
      <c r="F9" s="55" t="s">
        <v>285</v>
      </c>
      <c r="G9" s="55"/>
      <c r="H9" s="55"/>
      <c r="I9" s="55">
        <f t="shared" si="1"/>
        <v>0</v>
      </c>
      <c r="J9" s="55"/>
      <c r="K9" s="55"/>
      <c r="L9" s="55">
        <f t="shared" si="2"/>
        <v>0</v>
      </c>
    </row>
    <row r="10" spans="1:12" x14ac:dyDescent="0.25">
      <c r="B10" s="55" t="s">
        <v>286</v>
      </c>
      <c r="C10" s="55"/>
      <c r="D10" s="55"/>
      <c r="E10" s="55">
        <f t="shared" si="0"/>
        <v>0</v>
      </c>
      <c r="F10" s="55" t="s">
        <v>285</v>
      </c>
      <c r="G10" s="55"/>
      <c r="H10" s="55"/>
      <c r="I10" s="55">
        <f t="shared" si="1"/>
        <v>0</v>
      </c>
      <c r="J10" s="55"/>
      <c r="K10" s="55"/>
      <c r="L10" s="55">
        <f t="shared" si="2"/>
        <v>0</v>
      </c>
    </row>
    <row r="11" spans="1:12" x14ac:dyDescent="0.25">
      <c r="B11" s="55"/>
      <c r="C11" s="55"/>
      <c r="D11" s="55"/>
      <c r="E11" s="55">
        <f t="shared" si="0"/>
        <v>0</v>
      </c>
      <c r="F11" s="55" t="s">
        <v>287</v>
      </c>
      <c r="G11" s="55"/>
      <c r="H11" s="55"/>
      <c r="I11" s="55">
        <f t="shared" si="1"/>
        <v>0</v>
      </c>
      <c r="J11" s="55"/>
      <c r="K11" s="55"/>
      <c r="L11" s="55">
        <f t="shared" si="2"/>
        <v>0</v>
      </c>
    </row>
    <row r="12" spans="1:12" x14ac:dyDescent="0.25">
      <c r="B12" s="55"/>
      <c r="C12" s="55"/>
      <c r="D12" s="55"/>
      <c r="E12" s="55">
        <f t="shared" si="0"/>
        <v>0</v>
      </c>
      <c r="F12" s="55"/>
      <c r="G12" s="55"/>
      <c r="H12" s="55"/>
      <c r="I12" s="55">
        <f t="shared" si="1"/>
        <v>0</v>
      </c>
      <c r="J12" s="55"/>
      <c r="K12" s="55"/>
      <c r="L12" s="55">
        <f t="shared" si="2"/>
        <v>0</v>
      </c>
    </row>
    <row r="13" spans="1:12" x14ac:dyDescent="0.25">
      <c r="B13" s="55"/>
      <c r="C13" s="55"/>
      <c r="D13" s="55"/>
      <c r="E13" s="55">
        <f t="shared" si="0"/>
        <v>0</v>
      </c>
      <c r="F13" s="55"/>
      <c r="G13" s="55"/>
      <c r="H13" s="55"/>
      <c r="I13" s="55">
        <f t="shared" si="1"/>
        <v>0</v>
      </c>
      <c r="J13" s="55"/>
      <c r="K13" s="55"/>
      <c r="L13" s="55">
        <f t="shared" si="2"/>
        <v>0</v>
      </c>
    </row>
    <row r="14" spans="1:12" x14ac:dyDescent="0.25">
      <c r="B14" s="55" t="s">
        <v>288</v>
      </c>
      <c r="C14" s="55"/>
      <c r="D14" s="55"/>
      <c r="E14" s="55">
        <f t="shared" si="0"/>
        <v>0</v>
      </c>
      <c r="F14" s="55" t="s">
        <v>285</v>
      </c>
      <c r="G14" s="55"/>
      <c r="H14" s="55"/>
      <c r="I14" s="55">
        <f t="shared" si="1"/>
        <v>0</v>
      </c>
      <c r="J14" s="55"/>
      <c r="K14" s="55"/>
      <c r="L14" s="55">
        <f t="shared" si="2"/>
        <v>0</v>
      </c>
    </row>
    <row r="15" spans="1:12" x14ac:dyDescent="0.25">
      <c r="B15" s="55"/>
      <c r="C15" s="55"/>
      <c r="D15" s="55"/>
      <c r="E15" s="55">
        <f t="shared" si="0"/>
        <v>0</v>
      </c>
      <c r="F15" s="55" t="s">
        <v>287</v>
      </c>
      <c r="G15" s="55"/>
      <c r="H15" s="55"/>
      <c r="I15" s="55">
        <f t="shared" si="1"/>
        <v>0</v>
      </c>
      <c r="J15" s="55"/>
      <c r="K15" s="55"/>
      <c r="L15" s="55">
        <f t="shared" si="2"/>
        <v>0</v>
      </c>
    </row>
    <row r="16" spans="1:12" x14ac:dyDescent="0.25">
      <c r="B16" s="55"/>
      <c r="C16" s="55"/>
      <c r="D16" s="55"/>
      <c r="E16" s="55">
        <f t="shared" si="0"/>
        <v>0</v>
      </c>
      <c r="F16" s="55"/>
      <c r="G16" s="55"/>
      <c r="H16" s="55"/>
      <c r="I16" s="55">
        <f t="shared" si="1"/>
        <v>0</v>
      </c>
      <c r="J16" s="55"/>
      <c r="K16" s="55"/>
      <c r="L16" s="55">
        <f t="shared" si="2"/>
        <v>0</v>
      </c>
    </row>
    <row r="17" spans="2:12" x14ac:dyDescent="0.25">
      <c r="B17" s="55"/>
      <c r="C17" s="55"/>
      <c r="D17" s="55"/>
      <c r="E17" s="55">
        <f t="shared" si="0"/>
        <v>0</v>
      </c>
      <c r="F17" s="55"/>
      <c r="G17" s="55"/>
      <c r="H17" s="55"/>
      <c r="I17" s="55">
        <f t="shared" si="1"/>
        <v>0</v>
      </c>
      <c r="J17" s="55"/>
      <c r="K17" s="55"/>
      <c r="L17" s="55">
        <f t="shared" si="2"/>
        <v>0</v>
      </c>
    </row>
    <row r="18" spans="2:12" x14ac:dyDescent="0.25">
      <c r="B18" s="55" t="s">
        <v>289</v>
      </c>
      <c r="C18" s="55"/>
      <c r="D18" s="55"/>
      <c r="E18" s="55">
        <f t="shared" si="0"/>
        <v>0</v>
      </c>
      <c r="F18" s="55" t="s">
        <v>285</v>
      </c>
      <c r="G18" s="55"/>
      <c r="H18" s="55"/>
      <c r="I18" s="55">
        <f t="shared" si="1"/>
        <v>0</v>
      </c>
      <c r="J18" s="55"/>
      <c r="K18" s="55"/>
      <c r="L18" s="55">
        <f t="shared" si="2"/>
        <v>0</v>
      </c>
    </row>
    <row r="19" spans="2:12" x14ac:dyDescent="0.25">
      <c r="B19" s="55"/>
      <c r="C19" s="55"/>
      <c r="D19" s="55"/>
      <c r="E19" s="55">
        <f t="shared" si="0"/>
        <v>0</v>
      </c>
      <c r="F19" s="55" t="s">
        <v>287</v>
      </c>
      <c r="G19" s="55"/>
      <c r="H19" s="55"/>
      <c r="I19" s="55">
        <f t="shared" si="1"/>
        <v>0</v>
      </c>
      <c r="J19" s="55"/>
      <c r="K19" s="55"/>
      <c r="L19" s="55">
        <f t="shared" si="2"/>
        <v>0</v>
      </c>
    </row>
    <row r="20" spans="2:12" x14ac:dyDescent="0.25">
      <c r="B20" s="55"/>
      <c r="C20" s="55"/>
      <c r="D20" s="55"/>
      <c r="E20" s="55">
        <f t="shared" si="0"/>
        <v>0</v>
      </c>
      <c r="F20" s="55"/>
      <c r="G20" s="55"/>
      <c r="H20" s="55"/>
      <c r="I20" s="55">
        <f t="shared" si="1"/>
        <v>0</v>
      </c>
      <c r="J20" s="55"/>
      <c r="K20" s="55"/>
      <c r="L20" s="55">
        <f t="shared" si="2"/>
        <v>0</v>
      </c>
    </row>
    <row r="21" spans="2:12" x14ac:dyDescent="0.25">
      <c r="B21" s="55" t="s">
        <v>290</v>
      </c>
      <c r="C21" s="55"/>
      <c r="D21" s="55"/>
      <c r="E21" s="55">
        <f t="shared" si="0"/>
        <v>0</v>
      </c>
      <c r="F21" s="55" t="s">
        <v>285</v>
      </c>
      <c r="G21" s="55"/>
      <c r="H21" s="55"/>
      <c r="I21" s="55">
        <f t="shared" si="1"/>
        <v>0</v>
      </c>
      <c r="J21" s="55"/>
      <c r="K21" s="55"/>
      <c r="L21" s="55">
        <f t="shared" si="2"/>
        <v>0</v>
      </c>
    </row>
    <row r="22" spans="2:12" x14ac:dyDescent="0.25">
      <c r="B22" s="55"/>
      <c r="C22" s="55"/>
      <c r="D22" s="55"/>
      <c r="E22" s="55">
        <f t="shared" si="0"/>
        <v>0</v>
      </c>
      <c r="F22" s="55" t="s">
        <v>287</v>
      </c>
      <c r="G22" s="55"/>
      <c r="H22" s="55"/>
      <c r="I22" s="55">
        <f t="shared" si="1"/>
        <v>0</v>
      </c>
      <c r="J22" s="55"/>
      <c r="K22" s="55"/>
      <c r="L22" s="55">
        <f t="shared" si="2"/>
        <v>0</v>
      </c>
    </row>
    <row r="23" spans="2:12" x14ac:dyDescent="0.25">
      <c r="B23" s="55"/>
      <c r="C23" s="55"/>
      <c r="D23" s="55"/>
      <c r="E23" s="55">
        <f t="shared" si="0"/>
        <v>0</v>
      </c>
      <c r="F23" s="55"/>
      <c r="G23" s="55"/>
      <c r="H23" s="55"/>
      <c r="I23" s="55">
        <f t="shared" si="1"/>
        <v>0</v>
      </c>
      <c r="J23" s="55"/>
      <c r="K23" s="55"/>
      <c r="L23" s="55">
        <f t="shared" si="2"/>
        <v>0</v>
      </c>
    </row>
    <row r="24" spans="2:12" x14ac:dyDescent="0.25">
      <c r="B24" s="55" t="s">
        <v>291</v>
      </c>
      <c r="C24" s="55"/>
      <c r="D24" s="55"/>
      <c r="E24" s="55">
        <f t="shared" si="0"/>
        <v>0</v>
      </c>
      <c r="F24" s="55" t="s">
        <v>292</v>
      </c>
      <c r="G24" s="55"/>
      <c r="H24" s="55"/>
      <c r="I24" s="55">
        <f t="shared" si="1"/>
        <v>0</v>
      </c>
      <c r="J24" s="55"/>
      <c r="K24" s="55"/>
      <c r="L24" s="55">
        <f t="shared" si="2"/>
        <v>0</v>
      </c>
    </row>
    <row r="25" spans="2:12" x14ac:dyDescent="0.25">
      <c r="B25" s="55"/>
      <c r="C25" s="55"/>
      <c r="D25" s="55"/>
      <c r="E25" s="55">
        <f t="shared" si="0"/>
        <v>0</v>
      </c>
      <c r="F25" s="55" t="s">
        <v>292</v>
      </c>
      <c r="G25" s="55"/>
      <c r="H25" s="55"/>
      <c r="I25" s="55">
        <f t="shared" si="1"/>
        <v>0</v>
      </c>
      <c r="J25" s="55"/>
      <c r="K25" s="55"/>
      <c r="L25" s="55">
        <f t="shared" si="2"/>
        <v>0</v>
      </c>
    </row>
    <row r="26" spans="2:12" x14ac:dyDescent="0.25">
      <c r="B26" s="55"/>
      <c r="C26" s="55"/>
      <c r="D26" s="55"/>
      <c r="E26" s="55">
        <f t="shared" si="0"/>
        <v>0</v>
      </c>
      <c r="F26" s="55" t="s">
        <v>292</v>
      </c>
      <c r="G26" s="55"/>
      <c r="H26" s="55"/>
      <c r="I26" s="55">
        <f t="shared" si="1"/>
        <v>0</v>
      </c>
      <c r="J26" s="55"/>
      <c r="K26" s="55"/>
      <c r="L26" s="55">
        <f t="shared" si="2"/>
        <v>0</v>
      </c>
    </row>
    <row r="27" spans="2:12" x14ac:dyDescent="0.25">
      <c r="B27" s="55"/>
      <c r="C27" s="55"/>
      <c r="D27" s="55"/>
      <c r="E27" s="55">
        <f t="shared" si="0"/>
        <v>0</v>
      </c>
      <c r="F27" s="55" t="s">
        <v>292</v>
      </c>
      <c r="G27" s="55"/>
      <c r="H27" s="55"/>
      <c r="I27" s="55">
        <f t="shared" si="1"/>
        <v>0</v>
      </c>
      <c r="J27" s="55"/>
      <c r="K27" s="55"/>
      <c r="L27" s="55">
        <f t="shared" si="2"/>
        <v>0</v>
      </c>
    </row>
    <row r="28" spans="2:12" x14ac:dyDescent="0.25">
      <c r="B28" s="55" t="s">
        <v>293</v>
      </c>
      <c r="C28" s="55"/>
      <c r="D28" s="55"/>
      <c r="E28" s="55">
        <f t="shared" si="0"/>
        <v>0</v>
      </c>
      <c r="F28" s="55" t="s">
        <v>292</v>
      </c>
      <c r="G28" s="55"/>
      <c r="H28" s="55"/>
      <c r="I28" s="55">
        <f t="shared" si="1"/>
        <v>0</v>
      </c>
      <c r="J28" s="55"/>
      <c r="K28" s="55"/>
      <c r="L28" s="55">
        <f t="shared" si="2"/>
        <v>0</v>
      </c>
    </row>
    <row r="29" spans="2:12" x14ac:dyDescent="0.25">
      <c r="B29" s="55" t="s">
        <v>294</v>
      </c>
      <c r="C29" s="55"/>
      <c r="D29" s="55"/>
      <c r="E29" s="55">
        <f t="shared" si="0"/>
        <v>0</v>
      </c>
      <c r="F29" s="55" t="s">
        <v>292</v>
      </c>
      <c r="G29" s="55"/>
      <c r="H29" s="55"/>
      <c r="I29" s="55">
        <f t="shared" si="1"/>
        <v>0</v>
      </c>
      <c r="J29" s="55"/>
      <c r="K29" s="55"/>
      <c r="L29" s="55">
        <f t="shared" si="2"/>
        <v>0</v>
      </c>
    </row>
    <row r="30" spans="2:12" x14ac:dyDescent="0.25">
      <c r="B30" s="55" t="s">
        <v>295</v>
      </c>
      <c r="C30" s="55"/>
      <c r="D30" s="55"/>
      <c r="E30" s="55">
        <f t="shared" si="0"/>
        <v>0</v>
      </c>
      <c r="F30" s="55"/>
      <c r="G30" s="55"/>
      <c r="H30" s="55"/>
      <c r="I30" s="55">
        <f t="shared" si="1"/>
        <v>0</v>
      </c>
      <c r="J30" s="55"/>
      <c r="K30" s="55"/>
      <c r="L30" s="55">
        <f t="shared" si="2"/>
        <v>0</v>
      </c>
    </row>
    <row r="31" spans="2:12" x14ac:dyDescent="0.25">
      <c r="B31" s="55"/>
      <c r="C31" s="55"/>
      <c r="D31" s="55"/>
      <c r="E31" s="55">
        <f t="shared" si="0"/>
        <v>0</v>
      </c>
      <c r="F31" s="55"/>
      <c r="G31" s="55"/>
      <c r="H31" s="55"/>
      <c r="I31" s="55">
        <f t="shared" si="1"/>
        <v>0</v>
      </c>
      <c r="J31" s="55"/>
      <c r="K31" s="55"/>
      <c r="L31" s="55">
        <f t="shared" si="2"/>
        <v>0</v>
      </c>
    </row>
    <row r="32" spans="2:12" x14ac:dyDescent="0.25">
      <c r="B32" s="55"/>
      <c r="C32" s="55"/>
      <c r="D32" s="55"/>
      <c r="E32" s="55">
        <f t="shared" si="0"/>
        <v>0</v>
      </c>
      <c r="F32" s="55"/>
      <c r="G32" s="55"/>
      <c r="H32" s="55"/>
      <c r="I32" s="55">
        <f t="shared" si="1"/>
        <v>0</v>
      </c>
      <c r="J32" s="55"/>
      <c r="K32" s="55"/>
      <c r="L32" s="55">
        <f t="shared" si="2"/>
        <v>0</v>
      </c>
    </row>
    <row r="33" spans="2:12" x14ac:dyDescent="0.25">
      <c r="B33" s="55" t="s">
        <v>296</v>
      </c>
      <c r="C33" s="55"/>
      <c r="D33" s="55"/>
      <c r="E33" s="55">
        <f t="shared" si="0"/>
        <v>0</v>
      </c>
      <c r="F33" s="55"/>
      <c r="G33" s="55"/>
      <c r="H33" s="55"/>
      <c r="I33" s="55">
        <f t="shared" si="1"/>
        <v>0</v>
      </c>
      <c r="J33" s="55"/>
      <c r="K33" s="55"/>
      <c r="L33" s="55">
        <f t="shared" si="2"/>
        <v>0</v>
      </c>
    </row>
    <row r="34" spans="2:12" x14ac:dyDescent="0.25">
      <c r="B34" s="55" t="s">
        <v>297</v>
      </c>
      <c r="C34" s="55"/>
      <c r="D34" s="55"/>
      <c r="E34" s="55">
        <f t="shared" si="0"/>
        <v>0</v>
      </c>
      <c r="F34" s="55"/>
      <c r="G34" s="55"/>
      <c r="H34" s="55"/>
      <c r="I34" s="55">
        <f t="shared" si="1"/>
        <v>0</v>
      </c>
      <c r="J34" s="55"/>
      <c r="K34" s="55"/>
      <c r="L34" s="55">
        <f t="shared" si="2"/>
        <v>0</v>
      </c>
    </row>
    <row r="35" spans="2:12" x14ac:dyDescent="0.25">
      <c r="B35" s="55" t="s">
        <v>298</v>
      </c>
      <c r="C35" s="55"/>
      <c r="D35" s="55"/>
      <c r="E35" s="55">
        <f t="shared" si="0"/>
        <v>0</v>
      </c>
      <c r="F35" s="55"/>
      <c r="G35" s="55"/>
      <c r="H35" s="55"/>
      <c r="I35" s="55">
        <f t="shared" si="1"/>
        <v>0</v>
      </c>
      <c r="J35" s="55"/>
      <c r="K35" s="55"/>
      <c r="L35" s="55">
        <f t="shared" si="2"/>
        <v>0</v>
      </c>
    </row>
    <row r="36" spans="2:12" x14ac:dyDescent="0.25">
      <c r="B36" s="55" t="s">
        <v>299</v>
      </c>
      <c r="C36" s="55"/>
      <c r="D36" s="55"/>
      <c r="E36" s="55">
        <f t="shared" si="0"/>
        <v>0</v>
      </c>
      <c r="F36" s="55"/>
      <c r="G36" s="55"/>
      <c r="H36" s="55"/>
      <c r="I36" s="55">
        <f>G36*H36</f>
        <v>0</v>
      </c>
      <c r="J36" s="55"/>
      <c r="K36" s="55"/>
      <c r="L36" s="55">
        <f>J36*K36</f>
        <v>0</v>
      </c>
    </row>
    <row r="37" spans="2:12" x14ac:dyDescent="0.25">
      <c r="B37" s="55"/>
      <c r="C37" s="55"/>
      <c r="D37" s="55"/>
      <c r="E37" s="55">
        <f t="shared" si="0"/>
        <v>0</v>
      </c>
      <c r="F37" s="55"/>
      <c r="G37" s="55"/>
      <c r="H37" s="55"/>
      <c r="I37" s="55">
        <f t="shared" ref="I37:I38" si="3">G37*H37</f>
        <v>0</v>
      </c>
      <c r="J37" s="55"/>
      <c r="K37" s="55"/>
      <c r="L37" s="55">
        <f t="shared" ref="L37:L38" si="4">J37*K37</f>
        <v>0</v>
      </c>
    </row>
    <row r="38" spans="2:12" x14ac:dyDescent="0.25">
      <c r="B38" s="55" t="s">
        <v>300</v>
      </c>
      <c r="C38" s="55"/>
      <c r="D38" s="55"/>
      <c r="E38" s="55">
        <f t="shared" si="0"/>
        <v>0</v>
      </c>
      <c r="F38" s="55"/>
      <c r="G38" s="55"/>
      <c r="H38" s="55"/>
      <c r="I38" s="55">
        <f t="shared" si="3"/>
        <v>0</v>
      </c>
      <c r="J38" s="55"/>
      <c r="K38" s="55"/>
      <c r="L38" s="55">
        <f t="shared" si="4"/>
        <v>0</v>
      </c>
    </row>
    <row r="39" spans="2:12" x14ac:dyDescent="0.25">
      <c r="B39" s="55"/>
      <c r="C39" s="55"/>
      <c r="D39" s="55"/>
      <c r="E39" s="55">
        <f t="shared" si="0"/>
        <v>0</v>
      </c>
      <c r="F39" s="55"/>
      <c r="G39" s="55"/>
      <c r="H39" s="55"/>
      <c r="I39" s="55">
        <f>G39*H39</f>
        <v>0</v>
      </c>
      <c r="J39" s="55"/>
      <c r="K39" s="55"/>
      <c r="L39" s="55">
        <f>J39*K39</f>
        <v>0</v>
      </c>
    </row>
    <row r="40" spans="2:12" x14ac:dyDescent="0.25">
      <c r="B40" s="55"/>
      <c r="C40" s="55"/>
      <c r="D40" s="55"/>
      <c r="E40" s="55">
        <f t="shared" si="0"/>
        <v>0</v>
      </c>
      <c r="F40" s="55"/>
      <c r="G40" s="55"/>
      <c r="H40" s="55"/>
      <c r="I40" s="55">
        <f>G40*H40</f>
        <v>0</v>
      </c>
      <c r="J40" s="55"/>
      <c r="K40" s="55"/>
      <c r="L40" s="55">
        <f>J40*K40</f>
        <v>0</v>
      </c>
    </row>
    <row r="41" spans="2:12" x14ac:dyDescent="0.25">
      <c r="B41" s="55"/>
      <c r="C41" s="55"/>
      <c r="D41" s="55"/>
      <c r="E41" s="55">
        <f t="shared" si="0"/>
        <v>0</v>
      </c>
      <c r="F41" s="55"/>
      <c r="G41" s="55"/>
      <c r="H41" s="55"/>
      <c r="I41" s="55">
        <f>G41*H41</f>
        <v>0</v>
      </c>
      <c r="J41" s="55"/>
      <c r="K41" s="55"/>
      <c r="L41" s="55">
        <f>J41*K41</f>
        <v>0</v>
      </c>
    </row>
    <row r="42" spans="2:12" x14ac:dyDescent="0.25">
      <c r="B42" s="55" t="s">
        <v>158</v>
      </c>
      <c r="C42" s="55"/>
      <c r="D42" s="55">
        <f>E42*10.764</f>
        <v>0</v>
      </c>
      <c r="E42" s="70">
        <f>SUM(E6:E41)</f>
        <v>0</v>
      </c>
      <c r="F42" s="55"/>
      <c r="G42" s="55"/>
      <c r="H42" s="55">
        <f>I42*10.764</f>
        <v>0</v>
      </c>
      <c r="I42" s="71">
        <f>SUM(I6:I41)</f>
        <v>0</v>
      </c>
      <c r="J42" s="55"/>
      <c r="K42" s="55">
        <f>L42*10.764</f>
        <v>0</v>
      </c>
      <c r="L42" s="72">
        <f>SUM(L6:L41)</f>
        <v>0</v>
      </c>
    </row>
    <row r="44" spans="2:12" x14ac:dyDescent="0.25">
      <c r="D44" s="67">
        <f>D42+H42</f>
        <v>0</v>
      </c>
      <c r="E44" s="67">
        <f>E42+I42</f>
        <v>0</v>
      </c>
    </row>
  </sheetData>
  <mergeCells count="4">
    <mergeCell ref="C2:D2"/>
    <mergeCell ref="C4:E4"/>
    <mergeCell ref="G4:I4"/>
    <mergeCell ref="J4:L4"/>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Construction table</vt:lpstr>
      <vt:lpstr>Remarks</vt:lpstr>
      <vt:lpstr>Area Calculation</vt:lpstr>
      <vt:lpstr>Report!Print_Area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VSJC</cp:lastModifiedBy>
  <cp:lastPrinted>2025-09-22T13:07:56Z</cp:lastPrinted>
  <dcterms:created xsi:type="dcterms:W3CDTF">2010-11-23T11:42:48Z</dcterms:created>
  <dcterms:modified xsi:type="dcterms:W3CDTF">2025-09-23T07:53:55Z</dcterms:modified>
</cp:coreProperties>
</file>