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Dump\Sept 2025\20-09-2025\"/>
    </mc:Choice>
  </mc:AlternateContent>
  <bookViews>
    <workbookView xWindow="0" yWindow="0" windowWidth="19200" windowHeight="6640" tabRatio="770"/>
  </bookViews>
  <sheets>
    <sheet name="Sheet1" sheetId="1" r:id="rId1"/>
    <sheet name="Note" sheetId="27" r:id="rId2"/>
  </sheets>
  <definedNames>
    <definedName name="_xlnm.Print_Area" localSheetId="0">Sheet1!$A$1:$J$328</definedName>
  </definedNames>
  <calcPr calcId="162913"/>
</workbook>
</file>

<file path=xl/calcChain.xml><?xml version="1.0" encoding="utf-8"?>
<calcChain xmlns="http://schemas.openxmlformats.org/spreadsheetml/2006/main">
  <c r="C142" i="1" l="1"/>
  <c r="G179" i="1" l="1"/>
  <c r="D179" i="1"/>
  <c r="H179" i="1" l="1"/>
  <c r="F179" i="1"/>
  <c r="D150" i="1" l="1"/>
  <c r="D149" i="1"/>
  <c r="L148" i="1"/>
  <c r="D148" i="1"/>
  <c r="L147" i="1"/>
  <c r="D147" i="1"/>
  <c r="L146" i="1"/>
  <c r="D146" i="1"/>
  <c r="L145" i="1"/>
  <c r="D145" i="1"/>
  <c r="D144" i="1"/>
  <c r="L143" i="1"/>
  <c r="L144" i="1" s="1"/>
  <c r="L149" i="1" s="1"/>
  <c r="L150" i="1" s="1"/>
  <c r="D143" i="1"/>
  <c r="L142" i="1"/>
  <c r="C141" i="1" s="1"/>
  <c r="L141" i="1"/>
  <c r="L140" i="1"/>
  <c r="D142" i="1" l="1"/>
  <c r="F141" i="1"/>
  <c r="H141" i="1"/>
  <c r="D141" i="1"/>
  <c r="F3" i="1"/>
  <c r="D94" i="1"/>
  <c r="D93" i="1"/>
  <c r="L92" i="1"/>
  <c r="D92" i="1"/>
  <c r="L91" i="1"/>
  <c r="D91" i="1"/>
  <c r="L90" i="1"/>
  <c r="D90" i="1"/>
  <c r="L89" i="1"/>
  <c r="D89" i="1"/>
  <c r="D88" i="1"/>
  <c r="L87" i="1"/>
  <c r="L88" i="1" s="1"/>
  <c r="L93" i="1" s="1"/>
  <c r="L94" i="1" s="1"/>
  <c r="D87" i="1"/>
  <c r="L86" i="1"/>
  <c r="C85" i="1" s="1"/>
  <c r="L85" i="1"/>
  <c r="L84" i="1"/>
  <c r="K137" i="1" l="1"/>
  <c r="C139" i="1" s="1"/>
  <c r="C86" i="1"/>
  <c r="D86" i="1" s="1"/>
  <c r="D85" i="1"/>
  <c r="F85" i="1" l="1"/>
  <c r="K81" i="1" s="1"/>
  <c r="C83" i="1" s="1"/>
  <c r="H85" i="1"/>
  <c r="D80" i="1"/>
  <c r="D79" i="1"/>
  <c r="D78" i="1"/>
  <c r="D77" i="1"/>
  <c r="D76" i="1"/>
  <c r="D75" i="1"/>
  <c r="D74" i="1"/>
  <c r="D73" i="1"/>
  <c r="D122" i="1" l="1"/>
  <c r="D121" i="1"/>
  <c r="L120" i="1"/>
  <c r="D120" i="1"/>
  <c r="L119" i="1"/>
  <c r="D119" i="1"/>
  <c r="L118" i="1"/>
  <c r="D118" i="1"/>
  <c r="L117" i="1"/>
  <c r="D117" i="1"/>
  <c r="D116" i="1"/>
  <c r="L115" i="1"/>
  <c r="L116" i="1" s="1"/>
  <c r="L121" i="1" s="1"/>
  <c r="L122" i="1" s="1"/>
  <c r="D115" i="1"/>
  <c r="L114" i="1"/>
  <c r="C113" i="1" s="1"/>
  <c r="D114" i="1"/>
  <c r="L113" i="1"/>
  <c r="F113" i="1"/>
  <c r="L112" i="1"/>
  <c r="D164" i="1"/>
  <c r="D163" i="1"/>
  <c r="L162" i="1"/>
  <c r="D162" i="1"/>
  <c r="L161" i="1"/>
  <c r="D161" i="1"/>
  <c r="L160" i="1"/>
  <c r="D160" i="1"/>
  <c r="L159" i="1"/>
  <c r="D159" i="1"/>
  <c r="D158" i="1"/>
  <c r="L157" i="1"/>
  <c r="L158" i="1" s="1"/>
  <c r="L163" i="1" s="1"/>
  <c r="L164" i="1" s="1"/>
  <c r="D157" i="1"/>
  <c r="L156" i="1"/>
  <c r="D156" i="1"/>
  <c r="L155" i="1"/>
  <c r="H155" i="1"/>
  <c r="F155" i="1"/>
  <c r="D155" i="1"/>
  <c r="L154" i="1"/>
  <c r="D136" i="1"/>
  <c r="D135" i="1"/>
  <c r="L134" i="1"/>
  <c r="D134" i="1"/>
  <c r="L133" i="1"/>
  <c r="D133" i="1"/>
  <c r="L132" i="1"/>
  <c r="D132" i="1"/>
  <c r="L131" i="1"/>
  <c r="D131" i="1"/>
  <c r="D130" i="1"/>
  <c r="L129" i="1"/>
  <c r="L130" i="1" s="1"/>
  <c r="L135" i="1" s="1"/>
  <c r="L136" i="1" s="1"/>
  <c r="C128" i="1" s="1"/>
  <c r="D129" i="1"/>
  <c r="L128" i="1"/>
  <c r="C127" i="1" s="1"/>
  <c r="D127" i="1" s="1"/>
  <c r="D128" i="1"/>
  <c r="L127" i="1"/>
  <c r="H127" i="1"/>
  <c r="F127" i="1"/>
  <c r="L126" i="1"/>
  <c r="L106" i="1"/>
  <c r="L105" i="1"/>
  <c r="L104" i="1"/>
  <c r="L103" i="1"/>
  <c r="L78" i="1"/>
  <c r="L77" i="1"/>
  <c r="L76" i="1"/>
  <c r="L75" i="1"/>
  <c r="L64" i="1"/>
  <c r="L63" i="1"/>
  <c r="L62" i="1"/>
  <c r="L61" i="1"/>
  <c r="I52" i="1"/>
  <c r="K123" i="1" l="1"/>
  <c r="C125" i="1" s="1"/>
  <c r="K151" i="1"/>
  <c r="C153" i="1" s="1"/>
  <c r="D113" i="1"/>
  <c r="K109" i="1" s="1"/>
  <c r="C111" i="1" s="1"/>
  <c r="H113" i="1"/>
  <c r="L100" i="1"/>
  <c r="D99" i="1" s="1"/>
  <c r="L98" i="1"/>
  <c r="L99" i="1"/>
  <c r="D108" i="1"/>
  <c r="D106" i="1"/>
  <c r="D104" i="1"/>
  <c r="D102" i="1"/>
  <c r="D107" i="1"/>
  <c r="D105" i="1"/>
  <c r="D103" i="1"/>
  <c r="D101" i="1"/>
  <c r="L101" i="1"/>
  <c r="L102" i="1" s="1"/>
  <c r="L107" i="1" s="1"/>
  <c r="L108" i="1" s="1"/>
  <c r="L72" i="1"/>
  <c r="C71" i="1" s="1"/>
  <c r="D71" i="1" s="1"/>
  <c r="L70" i="1"/>
  <c r="L73" i="1"/>
  <c r="L74" i="1" s="1"/>
  <c r="L79" i="1" s="1"/>
  <c r="L80" i="1" s="1"/>
  <c r="C72" i="1" s="1"/>
  <c r="D72" i="1" s="1"/>
  <c r="L71" i="1"/>
  <c r="D66" i="1"/>
  <c r="D64" i="1"/>
  <c r="D62" i="1"/>
  <c r="D60" i="1"/>
  <c r="L58" i="1"/>
  <c r="C57" i="1" s="1"/>
  <c r="D57" i="1" s="1"/>
  <c r="L56" i="1"/>
  <c r="L59" i="1"/>
  <c r="L60" i="1" s="1"/>
  <c r="L65" i="1" s="1"/>
  <c r="L66" i="1" s="1"/>
  <c r="C58" i="1" s="1"/>
  <c r="D65" i="1"/>
  <c r="D63" i="1"/>
  <c r="D61" i="1"/>
  <c r="D59" i="1"/>
  <c r="L57" i="1"/>
  <c r="H42" i="1"/>
  <c r="D45" i="1"/>
  <c r="C42" i="1"/>
  <c r="F7" i="1"/>
  <c r="D198" i="1"/>
  <c r="D47" i="1"/>
  <c r="F99" i="1" l="1"/>
  <c r="K95" i="1" s="1"/>
  <c r="C97" i="1" s="1"/>
  <c r="D100" i="1"/>
  <c r="H99" i="1"/>
  <c r="F71" i="1"/>
  <c r="K67" i="1" s="1"/>
  <c r="C69" i="1" s="1"/>
  <c r="H71" i="1"/>
  <c r="F57" i="1"/>
  <c r="K51" i="1" s="1"/>
  <c r="C53" i="1" s="1"/>
  <c r="D58" i="1"/>
  <c r="H57" i="1"/>
</calcChain>
</file>

<file path=xl/sharedStrings.xml><?xml version="1.0" encoding="utf-8"?>
<sst xmlns="http://schemas.openxmlformats.org/spreadsheetml/2006/main" count="499" uniqueCount="204">
  <si>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</si>
  <si>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</si>
  <si>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</si>
  <si>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</si>
  <si>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</si>
  <si>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</si>
  <si>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</si>
  <si>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</si>
  <si>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</si>
  <si>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</si>
  <si>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</si>
  <si>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</si>
  <si>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</si>
  <si>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</si>
  <si>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</si>
  <si>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</si>
  <si>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</si>
  <si>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</si>
  <si>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</si>
  <si>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</si>
  <si>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</si>
  <si>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</si>
  <si>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</si>
  <si>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</si>
  <si>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</si>
  <si>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</si>
  <si>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</si>
  <si>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</si>
  <si>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</si>
  <si>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</si>
  <si>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1) We have personally visited the property &amp; identified the same based on the documents provided</t>
  </si>
  <si>
    <t>Type of Work</t>
  </si>
  <si>
    <t>Plinth</t>
  </si>
  <si>
    <t>3) The information furnished above is true and correct to my/our knowledge.</t>
  </si>
  <si>
    <t xml:space="preserve">Latitude &amp; Longitude </t>
  </si>
  <si>
    <t>Latitude</t>
  </si>
  <si>
    <t>Longitude</t>
  </si>
  <si>
    <t xml:space="preserve">Valuation Report </t>
  </si>
  <si>
    <t>Yes</t>
  </si>
  <si>
    <t>Type of Structure : RCC Framed Structure</t>
  </si>
  <si>
    <t>Approved usage of the Property: Residential                                                                                                                                                      (Restrictive convenants in regards to land use , if any)</t>
  </si>
  <si>
    <t>Expiry date: One year from date of issue</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</si>
  <si>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</si>
  <si>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</si>
  <si>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</si>
  <si>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</si>
  <si>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</si>
  <si>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</si>
  <si>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</si>
  <si>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</si>
  <si>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Projected life of the structure: 60 Years After Completion</t>
  </si>
  <si>
    <t>Material laying at Site: :Bricks, Cement &amp; Steel etc.</t>
  </si>
  <si>
    <t>Wheather the construction is as per approved Building plan : Under Construction</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</si>
  <si>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</si>
  <si>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</si>
  <si>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</si>
  <si>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</si>
  <si>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</si>
  <si>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</si>
  <si>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</si>
  <si>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</si>
  <si>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</si>
  <si>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</si>
  <si>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</si>
  <si>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</si>
  <si>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</si>
  <si>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</si>
  <si>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</si>
  <si>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</si>
  <si>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Floors</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</si>
  <si>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</si>
  <si>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</si>
  <si>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Approved area of the building in Sq.Mt</t>
  </si>
  <si>
    <t xml:space="preserve">O. Certificate No.: </t>
  </si>
  <si>
    <t xml:space="preserve">Date of approval: </t>
  </si>
  <si>
    <t>Plot No.</t>
  </si>
  <si>
    <t>Axis Sanpada</t>
  </si>
  <si>
    <t>4) Legal title of the property is not verified by us.</t>
  </si>
  <si>
    <t>5) Gross carpet area =  Net Carpet area + Fungible area.</t>
  </si>
  <si>
    <t>6) Fungible Area= Enclosed Balcony + Flower Bed + Covered Balcony + Service Slab + Duct + Chajja + Wheather Shed area.</t>
  </si>
  <si>
    <t>Google Map :</t>
  </si>
  <si>
    <t>Refer Data</t>
  </si>
  <si>
    <t>Basement</t>
  </si>
  <si>
    <t>Podium</t>
  </si>
  <si>
    <t>Ground</t>
  </si>
  <si>
    <t>Palghar</t>
  </si>
  <si>
    <t>Excavation in process</t>
  </si>
  <si>
    <t>Excavation Completed</t>
  </si>
  <si>
    <t>Footing in Process</t>
  </si>
  <si>
    <t>Footing Completed</t>
  </si>
  <si>
    <t>Plinth in process</t>
  </si>
  <si>
    <t>Plinth completed</t>
  </si>
  <si>
    <t>RERA No.</t>
  </si>
  <si>
    <t>PHOTOGRAPHS OF PROPERTY :</t>
  </si>
  <si>
    <t>Middle class</t>
  </si>
  <si>
    <t>Developing</t>
  </si>
  <si>
    <t>M/s. Shantee Homes Realty LLP</t>
  </si>
  <si>
    <t>S. No</t>
  </si>
  <si>
    <t>Vasai (East)</t>
  </si>
  <si>
    <t>401 208</t>
  </si>
  <si>
    <t>About 5.2Km Distance From    Kaman Road Railway Station</t>
  </si>
  <si>
    <t>Kaman</t>
  </si>
  <si>
    <t xml:space="preserve">Open Plot </t>
  </si>
  <si>
    <t>Internal Road</t>
  </si>
  <si>
    <t>Open Plot</t>
  </si>
  <si>
    <t>Shailendra College Vasai Campus</t>
  </si>
  <si>
    <t>Chinchoti Anjur Phata Road</t>
  </si>
  <si>
    <t xml:space="preserve">Not provided </t>
  </si>
  <si>
    <t>VVCMC/AMEND/BP/VP-5915/89/2019-20</t>
  </si>
  <si>
    <t>18/09/2019.</t>
  </si>
  <si>
    <t>18/02/2019.</t>
  </si>
  <si>
    <t>Spring Field (Type A, B1  B2, C &amp; D)</t>
  </si>
  <si>
    <t>Spring Field (Type A, B1, B2, C &amp; D), Survey No. 116, at village Kaman, Tal - Vasai, Dist. Palghar - 401 208</t>
  </si>
  <si>
    <t>P99000020393
Cluster 1 - Type A - (RH 1 to 31)
Cluster 2 - Type B1 - (RH 1 to 36)
Cluster 3 - Type B2 - (RH 1 to 15)
Cluster No.12 &amp; 13 - Type D - (RH-116 to 135)
Cluster No.5 to 9 - Type C1 -  (RH-48 to 102)
Cluster No.4 - Type C2 - (RH 32 to 42)
Cluster No.10 - Type C3 - (RH 103 to 108)
Cluster No.11 - Type C4 - (RH 109 to 115)</t>
  </si>
  <si>
    <t xml:space="preserve">VVCMC/TP/CC/VP-5915/339/2018-19                                                                                             </t>
  </si>
  <si>
    <t>Approved no of units</t>
  </si>
  <si>
    <t>Work not yet started.</t>
  </si>
  <si>
    <t xml:space="preserve">Remarks:  
</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</si>
  <si>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</si>
  <si>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</si>
  <si>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</si>
  <si>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</si>
  <si>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</si>
  <si>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</si>
  <si>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</si>
  <si>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</si>
  <si>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</si>
  <si>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</si>
  <si>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</si>
  <si>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</si>
  <si>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</si>
  <si>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</si>
  <si>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</si>
  <si>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</si>
  <si>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</si>
  <si>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</si>
  <si>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</si>
  <si>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</si>
  <si>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</si>
  <si>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</si>
  <si>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</si>
  <si>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</si>
  <si>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Cluster 1 - Type A - (RH 1 to 31) – Stilt + 1st to 2nd floor
Cluster 2 - Type B1 - (RH 1 to 36) – Stilt + 1st floor
Cluster 3 - Type B2 - (RH 1 to 15) – Stilt + 1st floor
Cluster No.5 to 9 - Type C1 -  (RH-43 to 102) – Ground floor
Cluster No.4 - Type C2 - (RH 32 to 42) – Ground floor
Cluster No.10 - Type C3 - (RH 103 to 108) – Ground floor
Cluster No.11 - Type C4 - (RH 109 to 115) – Ground floor
Cluster No.12 &amp; 13 - Type D - (RH-116 to 135) – Stilt + 1st to 2nd floor</t>
  </si>
  <si>
    <t>Ground Floor</t>
  </si>
  <si>
    <t xml:space="preserve"> Stilt + 1st floor</t>
  </si>
  <si>
    <t>Ground floor</t>
  </si>
  <si>
    <t>Cluster No.4 - Type C2 - (RH 32 to 42)
Cluster No.5 - Type C1 - (RH 43 to 54)</t>
  </si>
  <si>
    <t xml:space="preserve">Cluster No.11 - Type C4 - (RH 109 to 115) = Ground floor
</t>
  </si>
  <si>
    <t xml:space="preserve">Cluster No.8 - Type C1 - (RH 79 to 90) = Ground floor
</t>
  </si>
  <si>
    <t>20/10/2021.</t>
  </si>
  <si>
    <t>Asmi</t>
  </si>
  <si>
    <t>Rakesh</t>
  </si>
  <si>
    <t>Cluster 3 - Type B2 - (RH 1 to 15)</t>
  </si>
  <si>
    <t>Cluster 2 - Type B1 - (RH 1 to 36)</t>
  </si>
  <si>
    <t>Rate of the flat Per Sq. Ft. ( on Carpet area)</t>
  </si>
  <si>
    <t>Row House</t>
  </si>
  <si>
    <t>Signature</t>
  </si>
  <si>
    <t>Studio</t>
  </si>
  <si>
    <t>Cottage</t>
  </si>
  <si>
    <t>Description</t>
  </si>
  <si>
    <t>Development Charges</t>
  </si>
  <si>
    <t>2,00,000/-</t>
  </si>
  <si>
    <t>Maintenance Charges</t>
  </si>
  <si>
    <t>Water &amp; Electrical Charges</t>
  </si>
  <si>
    <t>Other Charges</t>
  </si>
  <si>
    <t>Society Formation Charges</t>
  </si>
  <si>
    <t>Parking</t>
  </si>
  <si>
    <t>1,00,000/-</t>
  </si>
  <si>
    <t>40,000/-</t>
  </si>
  <si>
    <t>80,000/-</t>
  </si>
  <si>
    <t>70,000/-</t>
  </si>
  <si>
    <t>30,000/-</t>
  </si>
  <si>
    <t>50,000/-</t>
  </si>
  <si>
    <t>20,000/-</t>
  </si>
  <si>
    <t>1,50,000/-</t>
  </si>
  <si>
    <t xml:space="preserve">Construction work is same from  visit (16/12/2020).
</t>
  </si>
  <si>
    <t xml:space="preserve">Cluster No.1- Type A - (RH 11 to 31) </t>
  </si>
  <si>
    <t xml:space="preserve">    Cluster No.6 - Type C1 - (RH 55 to 66) </t>
  </si>
  <si>
    <t>Construction work is same from  visit (09/06/2022).</t>
  </si>
  <si>
    <t xml:space="preserve">    Cluster No.6 - Type C1 - (RH 55 to 66) 
    Cluster No.7 - Type C1 - (RH 67 to 78)
</t>
  </si>
  <si>
    <t>13 Clusters (177 Rowhouses)</t>
  </si>
  <si>
    <t>Location Link</t>
  </si>
  <si>
    <t>https://goo.gl/maps/GoijjjJgDTZvrV1k6</t>
  </si>
  <si>
    <t xml:space="preserve">Office No. 1031, Wing J, Akshar Business Park, Plot No. 03 Sector 25, Near APMC Market, Vashi, Navi Mumbai, Maharashtra 400703 TEL: 022-46090378/79/80                                                                                                                                                                                                       Email : vsjcapf@gmail.com. Web site : www.vsjadon.com
</t>
  </si>
  <si>
    <t>All work Completed. Please provide OC.</t>
  </si>
  <si>
    <t>Construction work is same as last visit but work is in process at the time of visit. (Slow Speed)</t>
  </si>
  <si>
    <t>8800 to 10500 by trupti on 23/07/2024 (Verbal)</t>
  </si>
  <si>
    <t>Contact Details ( Name &amp; Contact No.)</t>
  </si>
  <si>
    <t>Site Person - Contact Details (Name &amp; Contact No.)</t>
  </si>
  <si>
    <t>Mr. Ashwin-80072 54890 &amp; Mr. Ashif Shaikh - 8983302092</t>
  </si>
  <si>
    <t>1. Cluster No.12 - Type D - (RH-116 to 131)
    Cluster No.13 - Type D - (RH-132 to 135)
    Cluster No.6 - Type C1 - (RH 55 to 66) 
    Cluster No.7 - Type C1 - (RH 67 to 78)
    Cluster No.1- Type A - (RH 11 to 31)</t>
  </si>
  <si>
    <t>Cluster 1 - Type A - (RH 1 to 31) = Stilt + 1st to 2nd floor
Cluster No.6 - Type C1 - (RH 55 to 66) = Ground floor
Cluster No.7 - Type C1 - (RH 67 to 78) = Ground floor
Cluster No.12 - Type D - (RH-116 to 131) = Stilt + 2nd floor
Cluster No.13 - Type D - (RH-132 to 135) = Stilt + 2nd floor</t>
  </si>
  <si>
    <t>Cluster No.9 - Type C1 - (RH 91 to 102)</t>
  </si>
  <si>
    <t xml:space="preserve">Cluster No.10 - Type C3 - (RH 103 to 108) </t>
  </si>
  <si>
    <t xml:space="preserve"> 31/01/2026</t>
  </si>
  <si>
    <t xml:space="preserve">    Cluster No.4 - Type C2 - (RH 32 to 42)
    Cluster No.5 - Type C1 - (RH 43 to 54)</t>
  </si>
  <si>
    <t xml:space="preserve">    Cluster No.8 - Type C1 - (RH 79 to 90) 
    Cluster No.9 - Type C1 - (RH 91 to 102)
    Cluster No.10 - Type C3 - (RH 103 to 108) 
</t>
  </si>
  <si>
    <t xml:space="preserve">    Cluster 2 - Type B1 - (RH 1 to 36)
    Cluster 3 - Type B2 - (RH 1 to 15)      
    Cluster No.11 - Type C4 - (RH 109 to 115)
</t>
  </si>
  <si>
    <t>The construction work on the other clusters has been hold because all workers are working on Cluster No. 1 (Type A) (RH 11 to 31), Cluster No. 12 (Type D) (RH 116 to 131), &amp; Cluster No. 13 (Type D) (RH 132 to 135).</t>
  </si>
  <si>
    <t>Distressed valuation of the Property</t>
  </si>
  <si>
    <t xml:space="preserve">Construction work  is in process at the time of visit.
</t>
  </si>
  <si>
    <t>Row House Rate 8500 by Trupti from index2 on 30/06/2025</t>
  </si>
  <si>
    <t xml:space="preserve">2. We have given rate verify by Market Inquire.
3. We have considered Other charges from cost sheet.
4. Recommended rate should be considered as all inclusive rate if other charges are not mentioned. (Excluding GST &amp; other government Taxes)
5. On site we meet Mr.Ashwin-80072 54890
6. Since the project has received first CC on 18/02/2019, but still project is under construction.
7. Recommended Rates/Other Charges of the Property have been revised on 23/07/2024 &amp; 30/06/2025.
</t>
  </si>
  <si>
    <t>Mr. Gharat : 7499509179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</si>
</sst>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b/>
      <sz val="11"/>
      <name val="Times New Roman"/>
      <family val="1"/>
    </font>
    <font>
      <sz val="11"/>
      <name val="Times New Roman"/>
      <family val="1"/>
    </font>
    <font>
      <sz val="11"/>
      <color theme="1"/>
      <name val="Calibri"/>
      <family val="2"/>
      <scheme val="minor"/>
    </font>
    <font>
      <b/>
      <sz val="11"/>
      <color theme="1"/>
      <name val="Times New Roman"/>
      <family val="1"/>
    </font>
    <font>
      <sz val="11"/>
      <color rgb="FF000000"/>
      <name val="Times New Roman"/>
      <family val="1"/>
    </font>
    <font>
      <sz val="11"/>
      <color theme="1"/>
      <name val="Times New Roman"/>
      <family val="1"/>
    </font>
    <font>
      <u/>
      <sz val="11"/>
      <color theme="10"/>
      <name val="Calibri"/>
      <family val="2"/>
      <scheme val="minor"/>
    </font>
    <font>
      <sz val="11"/>
      <color rgb="FFFF0000"/>
      <name val="Times New Roman"/>
      <family val="1"/>
    </font>
    <font>
      <sz val="12"/>
      <color indexed="8"/>
      <name val="Times New Roman"/>
      <family val="1"/>
    </font>
    <font>
      <sz val="12"/>
      <color theme="1"/>
      <name val="Times New Roman"/>
      <family val="1"/>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4">
    <xf numFmtId="0" fontId="0" fillId="0" borderId="0"/>
    <xf numFmtId="0" fontId="1" fillId="0" borderId="0"/>
    <xf numFmtId="0" fontId="6" fillId="0" borderId="0"/>
    <xf numFmtId="0" fontId="10" fillId="0" borderId="0" applyNumberFormat="0" applyFill="0" applyBorder="0" applyAlignment="0" applyProtection="0"/>
  </cellStyleXfs>
  <cellXfs count="169">
    <xf numFmtId="0" fontId="0" fillId="0" borderId="0" xfId="0"/>
    <xf numFmtId="0" fontId="3" fillId="0" borderId="1" xfId="0" applyFont="1" applyBorder="1" applyAlignment="1">
      <alignment vertical="top"/>
    </xf>
    <xf numFmtId="0" fontId="3" fillId="0" borderId="2" xfId="0" applyFont="1" applyBorder="1" applyAlignment="1">
      <alignment vertical="top"/>
    </xf>
    <xf numFmtId="0" fontId="3" fillId="0" borderId="2" xfId="0" applyFont="1" applyBorder="1" applyAlignment="1">
      <alignment vertical="top" wrapText="1"/>
    </xf>
    <xf numFmtId="0" fontId="3" fillId="2" borderId="2" xfId="0" applyFont="1" applyFill="1" applyBorder="1" applyAlignment="1">
      <alignment vertical="top"/>
    </xf>
    <xf numFmtId="0" fontId="7" fillId="0" borderId="0" xfId="0" applyFont="1"/>
    <xf numFmtId="0" fontId="3" fillId="0" borderId="2" xfId="0" applyFont="1" applyBorder="1" applyAlignment="1">
      <alignment horizontal="left" vertical="top"/>
    </xf>
    <xf numFmtId="0" fontId="9" fillId="0" borderId="0" xfId="0" applyFont="1"/>
    <xf numFmtId="0" fontId="8" fillId="0" borderId="0" xfId="0" applyFont="1" applyProtection="1">
      <protection hidden="1"/>
    </xf>
    <xf numFmtId="0" fontId="8" fillId="0" borderId="15" xfId="0" applyFont="1" applyBorder="1" applyProtection="1">
      <protection hidden="1"/>
    </xf>
    <xf numFmtId="0" fontId="8" fillId="0" borderId="16" xfId="0" applyFont="1" applyBorder="1" applyProtection="1">
      <protection hidden="1"/>
    </xf>
    <xf numFmtId="0" fontId="3" fillId="0" borderId="2" xfId="0" applyFont="1" applyBorder="1" applyAlignment="1">
      <alignment horizontal="center" vertical="top"/>
    </xf>
    <xf numFmtId="0" fontId="9" fillId="0" borderId="0" xfId="0" applyFont="1" applyAlignment="1">
      <alignment horizontal="left" vertical="top" wrapText="1"/>
    </xf>
    <xf numFmtId="0" fontId="3" fillId="2" borderId="2" xfId="0" applyFont="1" applyFill="1" applyBorder="1" applyAlignment="1">
      <alignment horizontal="center" vertical="top"/>
    </xf>
    <xf numFmtId="0" fontId="9" fillId="0" borderId="13" xfId="2" applyFont="1" applyBorder="1" applyProtection="1">
      <protection hidden="1"/>
    </xf>
    <xf numFmtId="0" fontId="9" fillId="0" borderId="14" xfId="2" applyFont="1" applyBorder="1" applyProtection="1">
      <protection hidden="1"/>
    </xf>
    <xf numFmtId="0" fontId="5" fillId="0" borderId="21" xfId="2" applyFont="1" applyBorder="1" applyAlignment="1" applyProtection="1">
      <alignment horizontal="center" vertical="top"/>
      <protection locked="0"/>
    </xf>
    <xf numFmtId="0" fontId="5" fillId="0" borderId="2" xfId="2" applyFont="1" applyBorder="1" applyAlignment="1" applyProtection="1">
      <alignment horizontal="center" vertical="top"/>
      <protection locked="0"/>
    </xf>
    <xf numFmtId="0" fontId="9" fillId="0" borderId="0" xfId="2" applyFont="1" applyProtection="1">
      <protection hidden="1"/>
    </xf>
    <xf numFmtId="0" fontId="9" fillId="0" borderId="15" xfId="2" applyFont="1" applyBorder="1" applyProtection="1">
      <protection hidden="1"/>
    </xf>
    <xf numFmtId="0" fontId="5" fillId="0" borderId="2" xfId="2" applyFont="1" applyBorder="1" applyAlignment="1" applyProtection="1">
      <alignment horizontal="center" vertical="top" wrapText="1"/>
      <protection locked="0"/>
    </xf>
    <xf numFmtId="0" fontId="9" fillId="0" borderId="15" xfId="2" applyFont="1" applyBorder="1"/>
    <xf numFmtId="0" fontId="5" fillId="0" borderId="2" xfId="2" applyFont="1" applyBorder="1" applyAlignment="1" applyProtection="1">
      <alignment horizontal="center" wrapText="1"/>
      <protection locked="0"/>
    </xf>
    <xf numFmtId="1" fontId="5" fillId="0" borderId="2" xfId="2" applyNumberFormat="1" applyFont="1" applyBorder="1" applyAlignment="1" applyProtection="1">
      <alignment horizontal="center" wrapText="1"/>
      <protection locked="0"/>
    </xf>
    <xf numFmtId="1" fontId="6" fillId="0" borderId="15" xfId="0" applyNumberFormat="1" applyFont="1" applyBorder="1"/>
    <xf numFmtId="1" fontId="6" fillId="0" borderId="15" xfId="0" applyNumberFormat="1" applyFont="1" applyBorder="1" applyAlignment="1">
      <alignment horizontal="right"/>
    </xf>
    <xf numFmtId="0" fontId="5" fillId="0" borderId="24" xfId="2" applyFont="1" applyBorder="1" applyAlignment="1" applyProtection="1">
      <alignment horizontal="center" wrapText="1"/>
      <protection locked="0"/>
    </xf>
    <xf numFmtId="1" fontId="6" fillId="0" borderId="17" xfId="0" applyNumberFormat="1" applyFont="1" applyBorder="1"/>
    <xf numFmtId="0" fontId="11" fillId="0" borderId="0" xfId="0" applyFont="1"/>
    <xf numFmtId="0" fontId="11" fillId="0" borderId="0" xfId="0" applyFont="1" applyAlignment="1">
      <alignment horizontal="left" vertical="top" wrapText="1"/>
    </xf>
    <xf numFmtId="0" fontId="9" fillId="0" borderId="0" xfId="2" applyFont="1" applyAlignment="1" applyProtection="1">
      <alignment horizontal="center" vertical="center"/>
      <protection hidden="1"/>
    </xf>
    <xf numFmtId="0" fontId="9" fillId="0" borderId="15" xfId="2" applyFont="1" applyBorder="1" applyAlignment="1" applyProtection="1">
      <alignment horizontal="center" vertical="center"/>
      <protection hidden="1"/>
    </xf>
    <xf numFmtId="0" fontId="9" fillId="0" borderId="0" xfId="0" applyFont="1" applyAlignment="1">
      <alignment horizontal="center" vertical="center"/>
    </xf>
    <xf numFmtId="0" fontId="5" fillId="0" borderId="34" xfId="2" applyFont="1" applyBorder="1" applyAlignment="1" applyProtection="1">
      <alignment horizontal="center" vertical="top" wrapText="1"/>
      <protection locked="0"/>
    </xf>
    <xf numFmtId="0" fontId="9" fillId="0" borderId="0" xfId="0" applyFont="1" applyAlignment="1">
      <alignment horizontal="left" vertical="top" wrapText="1"/>
    </xf>
    <xf numFmtId="0" fontId="3" fillId="0" borderId="2" xfId="0" applyFont="1" applyBorder="1" applyAlignment="1">
      <alignment horizontal="center" vertical="top"/>
    </xf>
    <xf numFmtId="0" fontId="3" fillId="2" borderId="2" xfId="0" applyFont="1" applyFill="1" applyBorder="1" applyAlignment="1">
      <alignment horizontal="center" vertical="top"/>
    </xf>
    <xf numFmtId="0" fontId="5" fillId="0" borderId="2" xfId="2" applyFont="1" applyBorder="1" applyAlignment="1" applyProtection="1">
      <alignment horizontal="center" vertical="top" wrapText="1"/>
      <protection locked="0"/>
    </xf>
    <xf numFmtId="0" fontId="12" fillId="0" borderId="0" xfId="1" applyFont="1"/>
    <xf numFmtId="0" fontId="13" fillId="0" borderId="0" xfId="2" applyFont="1"/>
    <xf numFmtId="0" fontId="3" fillId="0" borderId="1"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2" xfId="0" applyFont="1" applyBorder="1" applyAlignment="1">
      <alignment horizontal="center" vertical="top"/>
    </xf>
    <xf numFmtId="0" fontId="3" fillId="2" borderId="2" xfId="0" applyFont="1" applyFill="1" applyBorder="1" applyAlignment="1">
      <alignment horizontal="center" vertical="top"/>
    </xf>
    <xf numFmtId="0" fontId="3" fillId="0" borderId="1"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2" fillId="0" borderId="1" xfId="2" applyFont="1" applyBorder="1" applyAlignment="1" applyProtection="1">
      <alignment horizontal="left" vertical="top"/>
      <protection locked="0"/>
    </xf>
    <xf numFmtId="0" fontId="2" fillId="0" borderId="7" xfId="2" applyFont="1" applyBorder="1" applyAlignment="1" applyProtection="1">
      <alignment horizontal="left" vertical="top"/>
      <protection locked="0"/>
    </xf>
    <xf numFmtId="0" fontId="2" fillId="0" borderId="8" xfId="2" applyFont="1" applyBorder="1" applyAlignment="1" applyProtection="1">
      <alignment horizontal="left" vertical="top"/>
      <protection locked="0"/>
    </xf>
    <xf numFmtId="0" fontId="5" fillId="0" borderId="21" xfId="2" applyFont="1" applyBorder="1" applyAlignment="1" applyProtection="1">
      <alignment horizontal="center" vertical="top" wrapText="1"/>
      <protection locked="0"/>
    </xf>
    <xf numFmtId="0" fontId="5" fillId="0" borderId="2" xfId="2" applyFont="1" applyBorder="1" applyAlignment="1" applyProtection="1">
      <alignment horizontal="center" vertical="top" wrapText="1"/>
      <protection locked="0"/>
    </xf>
    <xf numFmtId="0" fontId="2" fillId="0" borderId="2" xfId="0" applyFont="1" applyBorder="1" applyAlignment="1">
      <alignment horizontal="left" vertical="top" wrapText="1"/>
    </xf>
    <xf numFmtId="0" fontId="9" fillId="0" borderId="0" xfId="0" applyFont="1" applyAlignment="1">
      <alignment horizontal="left" vertical="top" wrapText="1"/>
    </xf>
    <xf numFmtId="9" fontId="5" fillId="2" borderId="26" xfId="2" applyNumberFormat="1" applyFont="1" applyFill="1" applyBorder="1" applyAlignment="1" applyProtection="1">
      <alignment horizontal="center" vertical="center" wrapText="1"/>
      <protection hidden="1"/>
    </xf>
    <xf numFmtId="9" fontId="5" fillId="2" borderId="27" xfId="2" applyNumberFormat="1" applyFont="1" applyFill="1" applyBorder="1" applyAlignment="1" applyProtection="1">
      <alignment horizontal="center" vertical="center" wrapText="1"/>
      <protection hidden="1"/>
    </xf>
    <xf numFmtId="9" fontId="5" fillId="2" borderId="2" xfId="2" applyNumberFormat="1" applyFont="1" applyFill="1" applyBorder="1" applyAlignment="1" applyProtection="1">
      <alignment horizontal="center" vertical="center" wrapText="1"/>
      <protection hidden="1"/>
    </xf>
    <xf numFmtId="9" fontId="5" fillId="2" borderId="24" xfId="2" applyNumberFormat="1" applyFont="1" applyFill="1" applyBorder="1" applyAlignment="1" applyProtection="1">
      <alignment horizontal="center" vertical="center" wrapText="1"/>
      <protection hidden="1"/>
    </xf>
    <xf numFmtId="9" fontId="5" fillId="2" borderId="22" xfId="2" applyNumberFormat="1" applyFont="1" applyFill="1" applyBorder="1" applyAlignment="1" applyProtection="1">
      <alignment horizontal="center" vertical="center" wrapText="1"/>
      <protection hidden="1"/>
    </xf>
    <xf numFmtId="9" fontId="5" fillId="2" borderId="25" xfId="2" applyNumberFormat="1" applyFont="1" applyFill="1" applyBorder="1" applyAlignment="1" applyProtection="1">
      <alignment horizontal="center" vertical="center" wrapText="1"/>
      <protection hidden="1"/>
    </xf>
    <xf numFmtId="0" fontId="5" fillId="0" borderId="21" xfId="2" applyFont="1" applyBorder="1" applyAlignment="1" applyProtection="1">
      <alignment horizontal="center" vertical="top"/>
      <protection locked="0"/>
    </xf>
    <xf numFmtId="0" fontId="5" fillId="0" borderId="2" xfId="2" applyFont="1" applyBorder="1" applyAlignment="1" applyProtection="1">
      <alignment horizontal="center" vertical="top"/>
      <protection locked="0"/>
    </xf>
    <xf numFmtId="0" fontId="4" fillId="0" borderId="18" xfId="2" applyFont="1" applyBorder="1" applyAlignment="1" applyProtection="1">
      <alignment horizontal="center" vertical="top" wrapText="1"/>
      <protection locked="0"/>
    </xf>
    <xf numFmtId="0" fontId="4" fillId="0" borderId="19" xfId="2" applyFont="1" applyBorder="1" applyAlignment="1" applyProtection="1">
      <alignment horizontal="center" vertical="top" wrapText="1"/>
      <protection locked="0"/>
    </xf>
    <xf numFmtId="0" fontId="4" fillId="0" borderId="19" xfId="2" applyFont="1" applyBorder="1" applyAlignment="1" applyProtection="1">
      <alignment horizontal="left" vertical="top" wrapText="1"/>
      <protection locked="0"/>
    </xf>
    <xf numFmtId="0" fontId="4" fillId="0" borderId="19" xfId="2" applyFont="1" applyBorder="1" applyAlignment="1" applyProtection="1">
      <alignment horizontal="left" vertical="top"/>
      <protection locked="0"/>
    </xf>
    <xf numFmtId="0" fontId="4" fillId="0" borderId="19" xfId="2" applyFont="1" applyBorder="1" applyAlignment="1" applyProtection="1">
      <alignment horizontal="center" vertical="center" wrapText="1"/>
      <protection locked="0"/>
    </xf>
    <xf numFmtId="0" fontId="4" fillId="0" borderId="20" xfId="2" applyFont="1" applyBorder="1" applyAlignment="1" applyProtection="1">
      <alignment horizontal="center" vertical="center" wrapText="1"/>
      <protection locked="0"/>
    </xf>
    <xf numFmtId="0" fontId="5" fillId="0" borderId="22" xfId="2" applyFont="1" applyBorder="1" applyAlignment="1" applyProtection="1">
      <alignment horizontal="center" vertical="top"/>
      <protection locked="0"/>
    </xf>
    <xf numFmtId="0" fontId="5" fillId="0" borderId="23" xfId="2" applyFont="1" applyBorder="1" applyAlignment="1" applyProtection="1">
      <alignment horizontal="center" vertical="top" wrapText="1"/>
      <protection locked="0"/>
    </xf>
    <xf numFmtId="0" fontId="5" fillId="0" borderId="24" xfId="2" applyFont="1" applyBorder="1" applyAlignment="1" applyProtection="1">
      <alignment horizontal="center" vertical="top" wrapText="1"/>
      <protection locked="0"/>
    </xf>
    <xf numFmtId="0" fontId="4" fillId="0" borderId="21" xfId="2" applyFont="1" applyBorder="1" applyAlignment="1" applyProtection="1">
      <alignment horizontal="left" vertical="top"/>
      <protection locked="0"/>
    </xf>
    <xf numFmtId="0" fontId="4" fillId="0" borderId="2" xfId="2" applyFont="1" applyBorder="1" applyAlignment="1" applyProtection="1">
      <alignment horizontal="left" vertical="top"/>
      <protection locked="0"/>
    </xf>
    <xf numFmtId="0" fontId="4" fillId="0" borderId="2" xfId="2" applyFont="1" applyBorder="1" applyAlignment="1" applyProtection="1">
      <alignment horizontal="left" vertical="top" wrapText="1"/>
      <protection locked="0"/>
    </xf>
    <xf numFmtId="0" fontId="4" fillId="0" borderId="22" xfId="2" applyFont="1" applyBorder="1" applyAlignment="1" applyProtection="1">
      <alignment horizontal="left" vertical="top" wrapText="1"/>
      <protection locked="0"/>
    </xf>
    <xf numFmtId="0" fontId="5" fillId="0" borderId="22" xfId="2" applyFont="1" applyBorder="1" applyAlignment="1" applyProtection="1">
      <alignment horizontal="center" vertical="top" wrapText="1"/>
      <protection locked="0"/>
    </xf>
    <xf numFmtId="9" fontId="5" fillId="2" borderId="1" xfId="2" applyNumberFormat="1" applyFont="1" applyFill="1" applyBorder="1" applyAlignment="1" applyProtection="1">
      <alignment horizontal="center" vertical="center" wrapText="1"/>
      <protection hidden="1"/>
    </xf>
    <xf numFmtId="9" fontId="5" fillId="2" borderId="8" xfId="2" applyNumberFormat="1" applyFont="1" applyFill="1" applyBorder="1" applyAlignment="1" applyProtection="1">
      <alignment horizontal="center" vertical="center" wrapText="1"/>
      <protection hidden="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3" fillId="0" borderId="2" xfId="0" applyFont="1" applyBorder="1" applyAlignment="1">
      <alignment horizontal="left" vertical="top"/>
    </xf>
    <xf numFmtId="0" fontId="4" fillId="0" borderId="20" xfId="2" applyFont="1" applyBorder="1" applyAlignment="1" applyProtection="1">
      <alignment horizontal="left" vertical="top" wrapText="1"/>
      <protection locked="0"/>
    </xf>
    <xf numFmtId="0" fontId="5" fillId="0" borderId="33" xfId="2" applyFont="1" applyBorder="1" applyAlignment="1" applyProtection="1">
      <alignment horizontal="center" vertical="top" wrapText="1"/>
      <protection locked="0"/>
    </xf>
    <xf numFmtId="0" fontId="5" fillId="0" borderId="34" xfId="2" applyFont="1" applyBorder="1" applyAlignment="1" applyProtection="1">
      <alignment horizontal="center" vertical="top" wrapText="1"/>
      <protection locked="0"/>
    </xf>
    <xf numFmtId="0" fontId="5" fillId="0" borderId="35" xfId="2" applyFont="1" applyBorder="1" applyAlignment="1" applyProtection="1">
      <alignment horizontal="center" vertical="top" wrapText="1"/>
      <protection locked="0"/>
    </xf>
    <xf numFmtId="0" fontId="4" fillId="0" borderId="31" xfId="2" applyFont="1" applyBorder="1" applyAlignment="1" applyProtection="1">
      <alignment horizontal="center" vertical="center"/>
      <protection locked="0"/>
    </xf>
    <xf numFmtId="0" fontId="4" fillId="0" borderId="6" xfId="2" applyFont="1" applyBorder="1" applyAlignment="1" applyProtection="1">
      <alignment horizontal="center" vertical="center"/>
      <protection locked="0"/>
    </xf>
    <xf numFmtId="0" fontId="4" fillId="0" borderId="36" xfId="2" applyFont="1" applyBorder="1" applyAlignment="1" applyProtection="1">
      <alignment horizontal="center" vertical="center"/>
      <protection locked="0"/>
    </xf>
    <xf numFmtId="0" fontId="4" fillId="0" borderId="37" xfId="2" applyFont="1" applyBorder="1" applyAlignment="1" applyProtection="1">
      <alignment horizontal="center" vertical="center"/>
      <protection locked="0"/>
    </xf>
    <xf numFmtId="9" fontId="4" fillId="0" borderId="4" xfId="2" applyNumberFormat="1" applyFont="1" applyBorder="1" applyAlignment="1" applyProtection="1">
      <alignment horizontal="center" vertical="center" wrapText="1"/>
      <protection locked="0"/>
    </xf>
    <xf numFmtId="0" fontId="4" fillId="0" borderId="5" xfId="2" applyFont="1" applyBorder="1" applyAlignment="1" applyProtection="1">
      <alignment horizontal="center" vertical="center" wrapText="1"/>
      <protection locked="0"/>
    </xf>
    <xf numFmtId="0" fontId="4" fillId="0" borderId="6" xfId="2" applyFont="1" applyBorder="1" applyAlignment="1" applyProtection="1">
      <alignment horizontal="center" vertical="center" wrapText="1"/>
      <protection locked="0"/>
    </xf>
    <xf numFmtId="0" fontId="4" fillId="0" borderId="38" xfId="2" applyFont="1" applyBorder="1" applyAlignment="1" applyProtection="1">
      <alignment horizontal="center" vertical="center" wrapText="1"/>
      <protection locked="0"/>
    </xf>
    <xf numFmtId="0" fontId="4" fillId="0" borderId="16" xfId="2" applyFont="1" applyBorder="1" applyAlignment="1" applyProtection="1">
      <alignment horizontal="center" vertical="center" wrapText="1"/>
      <protection locked="0"/>
    </xf>
    <xf numFmtId="0" fontId="4" fillId="0" borderId="37" xfId="2" applyFont="1" applyBorder="1" applyAlignment="1" applyProtection="1">
      <alignment horizontal="center" vertical="center" wrapText="1"/>
      <protection locked="0"/>
    </xf>
    <xf numFmtId="0" fontId="4" fillId="0" borderId="4" xfId="2" applyFont="1" applyBorder="1" applyAlignment="1" applyProtection="1">
      <alignment horizontal="center" vertical="center" wrapText="1"/>
      <protection locked="0"/>
    </xf>
    <xf numFmtId="0" fontId="4" fillId="0" borderId="32" xfId="2" applyFont="1" applyBorder="1" applyAlignment="1" applyProtection="1">
      <alignment horizontal="center" vertical="center" wrapText="1"/>
      <protection locked="0"/>
    </xf>
    <xf numFmtId="0" fontId="4" fillId="0" borderId="17" xfId="2" applyFont="1" applyBorder="1" applyAlignment="1" applyProtection="1">
      <alignment horizontal="center" vertical="center" wrapText="1"/>
      <protection locked="0"/>
    </xf>
    <xf numFmtId="0" fontId="3" fillId="0" borderId="1"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1" xfId="0" applyFont="1" applyBorder="1" applyAlignment="1">
      <alignment horizontal="center" vertical="top"/>
    </xf>
    <xf numFmtId="0" fontId="3" fillId="0" borderId="8" xfId="0" applyFont="1" applyBorder="1" applyAlignment="1">
      <alignment horizontal="center" vertical="top"/>
    </xf>
    <xf numFmtId="0" fontId="2" fillId="0" borderId="2" xfId="0" applyFont="1" applyBorder="1" applyAlignment="1">
      <alignment horizontal="left" vertical="top"/>
    </xf>
    <xf numFmtId="0" fontId="3" fillId="2" borderId="2" xfId="0" applyFont="1" applyFill="1" applyBorder="1" applyAlignment="1">
      <alignment horizontal="left" vertical="top"/>
    </xf>
    <xf numFmtId="0" fontId="5" fillId="0" borderId="2" xfId="0" applyFont="1" applyBorder="1" applyAlignment="1">
      <alignment horizontal="left" vertical="top"/>
    </xf>
    <xf numFmtId="0" fontId="5" fillId="0" borderId="2" xfId="0" applyFont="1" applyBorder="1" applyAlignment="1">
      <alignment horizontal="left"/>
    </xf>
    <xf numFmtId="0" fontId="2" fillId="0" borderId="2" xfId="0" applyFont="1" applyBorder="1" applyAlignment="1">
      <alignment vertical="top"/>
    </xf>
    <xf numFmtId="0" fontId="5" fillId="0" borderId="2" xfId="0" applyFont="1" applyBorder="1" applyAlignment="1">
      <alignment horizontal="center" vertical="top" wrapText="1"/>
    </xf>
    <xf numFmtId="0" fontId="5" fillId="0" borderId="1" xfId="0" applyFont="1" applyBorder="1" applyAlignment="1">
      <alignment horizontal="center" vertical="top"/>
    </xf>
    <xf numFmtId="0" fontId="5" fillId="0" borderId="8" xfId="0" applyFont="1" applyBorder="1" applyAlignment="1">
      <alignment horizontal="center" vertical="top"/>
    </xf>
    <xf numFmtId="0" fontId="3" fillId="0" borderId="11" xfId="0" applyFont="1" applyBorder="1" applyAlignment="1">
      <alignment horizontal="left" vertical="top"/>
    </xf>
    <xf numFmtId="0" fontId="3" fillId="0" borderId="3" xfId="0" applyFont="1" applyBorder="1" applyAlignment="1">
      <alignment horizontal="left" vertical="top"/>
    </xf>
    <xf numFmtId="0" fontId="3" fillId="0" borderId="12" xfId="0" applyFont="1" applyBorder="1" applyAlignment="1">
      <alignment horizontal="left" vertical="top"/>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4" fillId="0" borderId="10" xfId="0" applyFont="1" applyBorder="1" applyAlignment="1">
      <alignment vertical="top" wrapText="1"/>
    </xf>
    <xf numFmtId="0" fontId="2" fillId="0" borderId="1"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5" fillId="0" borderId="2" xfId="0" applyFont="1" applyBorder="1" applyAlignment="1">
      <alignment horizontal="left" vertical="top" wrapText="1"/>
    </xf>
    <xf numFmtId="0" fontId="3" fillId="2" borderId="2" xfId="0" applyFont="1" applyFill="1" applyBorder="1" applyAlignment="1">
      <alignment horizontal="left" vertical="top" wrapText="1"/>
    </xf>
    <xf numFmtId="0" fontId="4" fillId="0" borderId="9" xfId="1" applyFont="1" applyBorder="1" applyAlignment="1">
      <alignment horizontal="left" vertical="top" wrapText="1"/>
    </xf>
    <xf numFmtId="0" fontId="4" fillId="0" borderId="0" xfId="1" applyFont="1" applyAlignment="1">
      <alignment horizontal="left" vertical="top" wrapText="1"/>
    </xf>
    <xf numFmtId="0" fontId="4" fillId="0" borderId="10" xfId="1" applyFont="1" applyBorder="1" applyAlignment="1">
      <alignment horizontal="left" vertical="top" wrapText="1"/>
    </xf>
    <xf numFmtId="0" fontId="2" fillId="0" borderId="1"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9"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3" xfId="0" applyFont="1" applyBorder="1" applyAlignment="1">
      <alignment horizontal="center" vertical="top" wrapText="1"/>
    </xf>
    <xf numFmtId="0" fontId="2" fillId="0" borderId="12" xfId="0" applyFont="1" applyBorder="1" applyAlignment="1">
      <alignment horizontal="center" vertical="top" wrapText="1"/>
    </xf>
    <xf numFmtId="0" fontId="3" fillId="0" borderId="1"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0" fontId="2" fillId="0" borderId="1" xfId="0" applyFont="1"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14" fontId="3" fillId="0" borderId="1" xfId="0" applyNumberFormat="1" applyFont="1" applyBorder="1" applyAlignment="1">
      <alignment horizontal="left" vertical="top"/>
    </xf>
    <xf numFmtId="14" fontId="3" fillId="0" borderId="7" xfId="0" applyNumberFormat="1" applyFont="1" applyBorder="1" applyAlignment="1">
      <alignment horizontal="left" vertical="top"/>
    </xf>
    <xf numFmtId="14" fontId="3" fillId="0" borderId="8" xfId="0" applyNumberFormat="1" applyFont="1" applyBorder="1" applyAlignment="1">
      <alignment horizontal="left" vertical="top"/>
    </xf>
    <xf numFmtId="4" fontId="3" fillId="0" borderId="1" xfId="0" applyNumberFormat="1" applyFont="1" applyBorder="1" applyAlignment="1">
      <alignment horizontal="left" vertical="top" wrapText="1"/>
    </xf>
    <xf numFmtId="0" fontId="10" fillId="0" borderId="1" xfId="3" applyBorder="1" applyAlignment="1">
      <alignment horizontal="left" vertical="top"/>
    </xf>
    <xf numFmtId="0" fontId="4" fillId="0" borderId="2" xfId="2" applyFont="1" applyBorder="1" applyAlignment="1" applyProtection="1">
      <alignment horizontal="center" vertical="top" wrapText="1"/>
      <protection locked="0"/>
    </xf>
    <xf numFmtId="0" fontId="4" fillId="0" borderId="2" xfId="2" applyFont="1" applyBorder="1" applyAlignment="1" applyProtection="1">
      <alignment horizontal="center" vertical="center" wrapText="1"/>
      <protection locked="0"/>
    </xf>
    <xf numFmtId="0" fontId="4" fillId="0" borderId="28" xfId="2" applyFont="1" applyBorder="1" applyAlignment="1" applyProtection="1">
      <alignment horizontal="left" vertical="top" wrapText="1"/>
      <protection locked="0"/>
    </xf>
    <xf numFmtId="0" fontId="4" fillId="0" borderId="29" xfId="2" applyFont="1" applyBorder="1" applyAlignment="1" applyProtection="1">
      <alignment horizontal="left" vertical="top" wrapText="1"/>
      <protection locked="0"/>
    </xf>
    <xf numFmtId="0" fontId="4" fillId="0" borderId="30" xfId="2" applyFont="1" applyBorder="1" applyAlignment="1" applyProtection="1">
      <alignment horizontal="left" vertical="top" wrapText="1"/>
      <protection locked="0"/>
    </xf>
    <xf numFmtId="0" fontId="9" fillId="0" borderId="7" xfId="0" applyFont="1" applyBorder="1" applyAlignment="1">
      <alignment horizontal="left"/>
    </xf>
    <xf numFmtId="0" fontId="9" fillId="0" borderId="8" xfId="0" applyFont="1" applyBorder="1" applyAlignment="1">
      <alignment horizontal="left"/>
    </xf>
  </cellXfs>
  <cellStyles count="4">
    <cellStyle name="Excel Built-in Normal" xfId="1"/>
    <cellStyle name="Hyperlink" xfId="3" builtinId="8"/>
    <cellStyle name="Normal" xfId="0" builtinId="0"/>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jpe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3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editAs="oneCell">
    <xdr:from>
      <xdr:col>1</xdr:col>
      <xdr:colOff>219548</xdr:colOff>
      <xdr:row>307</xdr:row>
      <xdr:rowOff>13795</xdr:rowOff>
    </xdr:from>
    <xdr:to>
      <xdr:col>9</xdr:col>
      <xdr:colOff>299857</xdr:colOff>
      <xdr:row>327</xdr:row>
      <xdr:rowOff>32844</xdr:rowOff>
    </xdr:to>
    <xdr:pic>
      <xdr:nvPicPr>
        <xdr:cNvPr id="7616" name="Picture 1">
          <a:extLst>
            <a:ext uri="{FF2B5EF4-FFF2-40B4-BE49-F238E27FC236}">
              <a16:creationId xmlns:a16="http://schemas.microsoft.com/office/drawing/2014/main" id="{00000000-0008-0000-0000-0000C01D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832136" y="63513795"/>
          <a:ext cx="5899897" cy="360493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219548</xdr:colOff>
      <xdr:row>286</xdr:row>
      <xdr:rowOff>32845</xdr:rowOff>
    </xdr:from>
    <xdr:to>
      <xdr:col>9</xdr:col>
      <xdr:colOff>299857</xdr:colOff>
      <xdr:row>306</xdr:row>
      <xdr:rowOff>51895</xdr:rowOff>
    </xdr:to>
    <xdr:pic>
      <xdr:nvPicPr>
        <xdr:cNvPr id="7617" name="Picture 2">
          <a:extLst>
            <a:ext uri="{FF2B5EF4-FFF2-40B4-BE49-F238E27FC236}">
              <a16:creationId xmlns:a16="http://schemas.microsoft.com/office/drawing/2014/main" id="{00000000-0008-0000-0000-0000C11D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832136" y="59767669"/>
          <a:ext cx="5899897" cy="360493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116591</xdr:colOff>
      <xdr:row>198</xdr:row>
      <xdr:rowOff>148319</xdr:rowOff>
    </xdr:from>
    <xdr:to>
      <xdr:col>21</xdr:col>
      <xdr:colOff>74152</xdr:colOff>
      <xdr:row>239</xdr:row>
      <xdr:rowOff>0</xdr:rowOff>
    </xdr:to>
    <xdr:grpSp>
      <xdr:nvGrpSpPr>
        <xdr:cNvPr id="2" name="Group 1"/>
        <xdr:cNvGrpSpPr/>
      </xdr:nvGrpSpPr>
      <xdr:grpSpPr>
        <a:xfrm>
          <a:off x="7717541" y="42261519"/>
          <a:ext cx="7450561" cy="7141481"/>
          <a:chOff x="97541" y="40591469"/>
          <a:chExt cx="7082261" cy="7797137"/>
        </a:xfrm>
      </xdr:grpSpPr>
      <xdr:pic>
        <xdr:nvPicPr>
          <xdr:cNvPr id="10" name="Picture 9" descr="https://vsjcllp.vsjadon.com/upload/insp-197239-844.jp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3697976" y="40591469"/>
            <a:ext cx="3481826" cy="26127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descr="https://vsjcllp.vsjadon.com/upload/insp-197239-847.jpg">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97541" y="40591469"/>
            <a:ext cx="3482038" cy="26127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197239-880.jpg">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64460" y="43319198"/>
            <a:ext cx="3428714" cy="257361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197239-916.jp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94483" y="46028883"/>
            <a:ext cx="3143482" cy="235848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197239-851.jpg">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3700700" y="43319198"/>
            <a:ext cx="3427526" cy="257361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3" name="TextBox 35">
            <a:extLst>
              <a:ext uri="{FF2B5EF4-FFF2-40B4-BE49-F238E27FC236}">
                <a16:creationId xmlns:a16="http://schemas.microsoft.com/office/drawing/2014/main" id="{00000000-0008-0000-0000-000017000000}"/>
              </a:ext>
            </a:extLst>
          </xdr:cNvPr>
          <xdr:cNvSpPr txBox="1"/>
        </xdr:nvSpPr>
        <xdr:spPr>
          <a:xfrm>
            <a:off x="1409660" y="42741572"/>
            <a:ext cx="953034" cy="276999"/>
          </a:xfrm>
          <a:prstGeom prst="rect">
            <a:avLst/>
          </a:prstGeom>
          <a:solidFill>
            <a:schemeClr val="bg1">
              <a:lumMod val="75000"/>
            </a:schemeClr>
          </a:solidFill>
          <a:ln>
            <a:solidFill>
              <a:schemeClr val="tx1"/>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solidFill>
                  <a:sysClr val="windowText" lastClr="000000"/>
                </a:solidFill>
                <a:latin typeface="Times New Roman" panose="02020603050405020304" pitchFamily="18" charset="0"/>
                <a:cs typeface="Times New Roman" panose="02020603050405020304" pitchFamily="18" charset="0"/>
              </a:rPr>
              <a:t>Cluster 1</a:t>
            </a:r>
            <a:endParaRPr lang="en-IN" sz="1200" b="1">
              <a:solidFill>
                <a:sysClr val="windowText" lastClr="000000"/>
              </a:solidFill>
              <a:latin typeface="Times New Roman" panose="02020603050405020304" pitchFamily="18" charset="0"/>
              <a:cs typeface="Times New Roman" panose="02020603050405020304" pitchFamily="18" charset="0"/>
            </a:endParaRPr>
          </a:p>
        </xdr:txBody>
      </xdr:sp>
      <xdr:sp macro="" textlink="">
        <xdr:nvSpPr>
          <xdr:cNvPr id="24" name="TextBox 35">
            <a:extLst>
              <a:ext uri="{FF2B5EF4-FFF2-40B4-BE49-F238E27FC236}">
                <a16:creationId xmlns:a16="http://schemas.microsoft.com/office/drawing/2014/main" id="{00000000-0008-0000-0000-000018000000}"/>
              </a:ext>
            </a:extLst>
          </xdr:cNvPr>
          <xdr:cNvSpPr txBox="1"/>
        </xdr:nvSpPr>
        <xdr:spPr>
          <a:xfrm>
            <a:off x="5034119" y="42722522"/>
            <a:ext cx="953034" cy="276999"/>
          </a:xfrm>
          <a:prstGeom prst="rect">
            <a:avLst/>
          </a:prstGeom>
          <a:solidFill>
            <a:schemeClr val="bg1">
              <a:lumMod val="75000"/>
            </a:schemeClr>
          </a:solidFill>
          <a:ln>
            <a:solidFill>
              <a:schemeClr val="tx1"/>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solidFill>
                  <a:sysClr val="windowText" lastClr="000000"/>
                </a:solidFill>
                <a:latin typeface="Times New Roman" panose="02020603050405020304" pitchFamily="18" charset="0"/>
                <a:cs typeface="Times New Roman" panose="02020603050405020304" pitchFamily="18" charset="0"/>
              </a:rPr>
              <a:t>Cluster 6</a:t>
            </a:r>
            <a:endParaRPr lang="en-IN" sz="1200" b="1">
              <a:solidFill>
                <a:sysClr val="windowText" lastClr="000000"/>
              </a:solidFill>
              <a:latin typeface="Times New Roman" panose="02020603050405020304" pitchFamily="18" charset="0"/>
              <a:cs typeface="Times New Roman" panose="02020603050405020304" pitchFamily="18" charset="0"/>
            </a:endParaRPr>
          </a:p>
        </xdr:txBody>
      </xdr:sp>
      <xdr:sp macro="" textlink="">
        <xdr:nvSpPr>
          <xdr:cNvPr id="25" name="TextBox 35">
            <a:extLst>
              <a:ext uri="{FF2B5EF4-FFF2-40B4-BE49-F238E27FC236}">
                <a16:creationId xmlns:a16="http://schemas.microsoft.com/office/drawing/2014/main" id="{00000000-0008-0000-0000-000019000000}"/>
              </a:ext>
            </a:extLst>
          </xdr:cNvPr>
          <xdr:cNvSpPr txBox="1"/>
        </xdr:nvSpPr>
        <xdr:spPr>
          <a:xfrm>
            <a:off x="4780053" y="45127990"/>
            <a:ext cx="953034" cy="276999"/>
          </a:xfrm>
          <a:prstGeom prst="rect">
            <a:avLst/>
          </a:prstGeom>
          <a:solidFill>
            <a:schemeClr val="bg1">
              <a:lumMod val="75000"/>
            </a:schemeClr>
          </a:solidFill>
          <a:ln>
            <a:solidFill>
              <a:schemeClr val="tx1"/>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solidFill>
                  <a:sysClr val="windowText" lastClr="000000"/>
                </a:solidFill>
                <a:latin typeface="Times New Roman" panose="02020603050405020304" pitchFamily="18" charset="0"/>
                <a:cs typeface="Times New Roman" panose="02020603050405020304" pitchFamily="18" charset="0"/>
              </a:rPr>
              <a:t>Cluster 12</a:t>
            </a:r>
          </a:p>
        </xdr:txBody>
      </xdr:sp>
      <xdr:sp macro="" textlink="">
        <xdr:nvSpPr>
          <xdr:cNvPr id="26" name="TextBox 35">
            <a:extLst>
              <a:ext uri="{FF2B5EF4-FFF2-40B4-BE49-F238E27FC236}">
                <a16:creationId xmlns:a16="http://schemas.microsoft.com/office/drawing/2014/main" id="{00000000-0008-0000-0000-00001A000000}"/>
              </a:ext>
            </a:extLst>
          </xdr:cNvPr>
          <xdr:cNvSpPr txBox="1"/>
        </xdr:nvSpPr>
        <xdr:spPr>
          <a:xfrm>
            <a:off x="1457018" y="45191638"/>
            <a:ext cx="950312" cy="276999"/>
          </a:xfrm>
          <a:prstGeom prst="rect">
            <a:avLst/>
          </a:prstGeom>
          <a:solidFill>
            <a:schemeClr val="bg1">
              <a:lumMod val="75000"/>
            </a:schemeClr>
          </a:solidFill>
          <a:ln>
            <a:solidFill>
              <a:schemeClr val="tx1"/>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solidFill>
                  <a:sysClr val="windowText" lastClr="000000"/>
                </a:solidFill>
                <a:latin typeface="Times New Roman" panose="02020603050405020304" pitchFamily="18" charset="0"/>
                <a:cs typeface="Times New Roman" panose="02020603050405020304" pitchFamily="18" charset="0"/>
              </a:rPr>
              <a:t>Cluster 7</a:t>
            </a:r>
            <a:endParaRPr lang="en-IN" sz="1200" b="1">
              <a:solidFill>
                <a:sysClr val="windowText" lastClr="000000"/>
              </a:solidFill>
              <a:latin typeface="Times New Roman" panose="02020603050405020304" pitchFamily="18" charset="0"/>
              <a:cs typeface="Times New Roman" panose="02020603050405020304" pitchFamily="18" charset="0"/>
            </a:endParaRPr>
          </a:p>
        </xdr:txBody>
      </xdr:sp>
      <xdr:sp macro="" textlink="">
        <xdr:nvSpPr>
          <xdr:cNvPr id="27" name="TextBox 35">
            <a:extLst>
              <a:ext uri="{FF2B5EF4-FFF2-40B4-BE49-F238E27FC236}">
                <a16:creationId xmlns:a16="http://schemas.microsoft.com/office/drawing/2014/main" id="{00000000-0008-0000-0000-00001B000000}"/>
              </a:ext>
            </a:extLst>
          </xdr:cNvPr>
          <xdr:cNvSpPr txBox="1"/>
        </xdr:nvSpPr>
        <xdr:spPr>
          <a:xfrm>
            <a:off x="1423942" y="47785498"/>
            <a:ext cx="953034" cy="276999"/>
          </a:xfrm>
          <a:prstGeom prst="rect">
            <a:avLst/>
          </a:prstGeom>
          <a:solidFill>
            <a:schemeClr val="bg1">
              <a:lumMod val="75000"/>
            </a:schemeClr>
          </a:solidFill>
          <a:ln>
            <a:solidFill>
              <a:schemeClr val="tx1"/>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solidFill>
                  <a:sysClr val="windowText" lastClr="000000"/>
                </a:solidFill>
                <a:latin typeface="Times New Roman" panose="02020603050405020304" pitchFamily="18" charset="0"/>
                <a:cs typeface="Times New Roman" panose="02020603050405020304" pitchFamily="18" charset="0"/>
              </a:rPr>
              <a:t>Cluster 13</a:t>
            </a:r>
          </a:p>
        </xdr:txBody>
      </xdr:sp>
      <xdr:pic>
        <xdr:nvPicPr>
          <xdr:cNvPr id="28" name="Picture 27" descr="https://vsjcllp.vsjadon.com/upload/insp-197239-860.jpg">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5309897" y="46027202"/>
            <a:ext cx="1766770" cy="235848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197239-874.jpg">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3430527" y="46030123"/>
            <a:ext cx="1767020" cy="235848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10</xdr:col>
      <xdr:colOff>197504</xdr:colOff>
      <xdr:row>239</xdr:row>
      <xdr:rowOff>116700</xdr:rowOff>
    </xdr:from>
    <xdr:to>
      <xdr:col>20</xdr:col>
      <xdr:colOff>242116</xdr:colOff>
      <xdr:row>279</xdr:row>
      <xdr:rowOff>158447</xdr:rowOff>
    </xdr:to>
    <xdr:grpSp>
      <xdr:nvGrpSpPr>
        <xdr:cNvPr id="3" name="Group 2"/>
        <xdr:cNvGrpSpPr/>
      </xdr:nvGrpSpPr>
      <xdr:grpSpPr>
        <a:xfrm>
          <a:off x="7798454" y="49519700"/>
          <a:ext cx="6896262" cy="7153747"/>
          <a:chOff x="416579" y="49541925"/>
          <a:chExt cx="6559712" cy="7661747"/>
        </a:xfrm>
      </xdr:grpSpPr>
      <xdr:pic>
        <xdr:nvPicPr>
          <xdr:cNvPr id="9" name="Picture 8" descr="https://vsjcllp.vsjadon.com/upload/insp-197239-1525.jpg">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3121644" y="55043672"/>
            <a:ext cx="29157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descr="https://vsjcllp.vsjadon.com/upload/insp-197239-849.jp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1331819" y="55043672"/>
            <a:ext cx="166201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197239-1022.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4704267" y="49558574"/>
            <a:ext cx="2272024" cy="29807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197239-883.jpg">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416579" y="49541925"/>
            <a:ext cx="4137523" cy="3024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197239-925.jpg">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3771442" y="52701002"/>
            <a:ext cx="293084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197239-877.jpg">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726701" y="52691460"/>
            <a:ext cx="2923615" cy="218717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285750</xdr:colOff>
      <xdr:row>198</xdr:row>
      <xdr:rowOff>76200</xdr:rowOff>
    </xdr:from>
    <xdr:to>
      <xdr:col>9</xdr:col>
      <xdr:colOff>371891</xdr:colOff>
      <xdr:row>236</xdr:row>
      <xdr:rowOff>25268</xdr:rowOff>
    </xdr:to>
    <xdr:grpSp>
      <xdr:nvGrpSpPr>
        <xdr:cNvPr id="7" name="Group 6"/>
        <xdr:cNvGrpSpPr/>
      </xdr:nvGrpSpPr>
      <xdr:grpSpPr>
        <a:xfrm>
          <a:off x="895350" y="42189400"/>
          <a:ext cx="5902741" cy="6705468"/>
          <a:chOff x="895350" y="42189400"/>
          <a:chExt cx="5902741" cy="6705468"/>
        </a:xfrm>
      </xdr:grpSpPr>
      <xdr:pic>
        <xdr:nvPicPr>
          <xdr:cNvPr id="45" name="Picture 44"/>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895350" y="46734868"/>
            <a:ext cx="2877333" cy="2160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920756" y="46734868"/>
            <a:ext cx="2877333" cy="2160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896951" y="42189400"/>
            <a:ext cx="2877333" cy="2160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920758" y="42189400"/>
            <a:ext cx="2877333" cy="2160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896951" y="44462134"/>
            <a:ext cx="2877333" cy="2160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3920757" y="44462134"/>
            <a:ext cx="2877333" cy="2160000"/>
          </a:xfrm>
          <a:prstGeom prst="rect">
            <a:avLst/>
          </a:prstGeom>
          <a:ln>
            <a:solidFill>
              <a:schemeClr val="tx1"/>
            </a:solidFill>
          </a:ln>
        </xdr:spPr>
      </xdr:pic>
    </xdr:grpSp>
    <xdr:clientData/>
  </xdr:twoCellAnchor>
  <xdr:twoCellAnchor>
    <xdr:from>
      <xdr:col>0</xdr:col>
      <xdr:colOff>571500</xdr:colOff>
      <xdr:row>239</xdr:row>
      <xdr:rowOff>107950</xdr:rowOff>
    </xdr:from>
    <xdr:to>
      <xdr:col>9</xdr:col>
      <xdr:colOff>558629</xdr:colOff>
      <xdr:row>283</xdr:row>
      <xdr:rowOff>6350</xdr:rowOff>
    </xdr:to>
    <xdr:grpSp>
      <xdr:nvGrpSpPr>
        <xdr:cNvPr id="6" name="Group 5"/>
        <xdr:cNvGrpSpPr/>
      </xdr:nvGrpSpPr>
      <xdr:grpSpPr>
        <a:xfrm>
          <a:off x="571500" y="49510950"/>
          <a:ext cx="6413329" cy="7721600"/>
          <a:chOff x="571500" y="49510950"/>
          <a:chExt cx="6413329" cy="7721600"/>
        </a:xfrm>
      </xdr:grpSpPr>
      <xdr:pic>
        <xdr:nvPicPr>
          <xdr:cNvPr id="53" name="Picture 52"/>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3960172" y="55818900"/>
            <a:ext cx="1348594" cy="141365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571500" y="51652900"/>
            <a:ext cx="1618313" cy="2160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2339498" y="51652900"/>
            <a:ext cx="2877333" cy="2160000"/>
          </a:xfrm>
          <a:prstGeom prst="rect">
            <a:avLst/>
          </a:prstGeom>
          <a:ln>
            <a:solidFill>
              <a:schemeClr val="tx1"/>
            </a:solidFill>
          </a:ln>
        </xdr:spPr>
      </xdr:pic>
      <xdr:pic>
        <xdr:nvPicPr>
          <xdr:cNvPr id="56" name="Picture 55"/>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621604" y="53915900"/>
            <a:ext cx="2397778" cy="1800000"/>
          </a:xfrm>
          <a:prstGeom prst="rect">
            <a:avLst/>
          </a:prstGeom>
          <a:ln>
            <a:solidFill>
              <a:schemeClr val="tx1"/>
            </a:solidFill>
          </a:ln>
        </xdr:spPr>
      </xdr:pic>
      <xdr:pic>
        <xdr:nvPicPr>
          <xdr:cNvPr id="57" name="Picture 56"/>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3128635" y="53915900"/>
            <a:ext cx="2397778" cy="1800000"/>
          </a:xfrm>
          <a:prstGeom prst="rect">
            <a:avLst/>
          </a:prstGeom>
          <a:ln>
            <a:solidFill>
              <a:schemeClr val="tx1"/>
            </a:solidFill>
          </a:ln>
        </xdr:spPr>
      </xdr:pic>
      <xdr:pic>
        <xdr:nvPicPr>
          <xdr:cNvPr id="58" name="Picture 57"/>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5635666" y="53915900"/>
            <a:ext cx="1348594" cy="1800000"/>
          </a:xfrm>
          <a:prstGeom prst="rect">
            <a:avLst/>
          </a:prstGeom>
          <a:ln>
            <a:solidFill>
              <a:schemeClr val="tx1"/>
            </a:solidFill>
          </a:ln>
        </xdr:spPr>
      </xdr:pic>
      <xdr:pic>
        <xdr:nvPicPr>
          <xdr:cNvPr id="59" name="Picture 58"/>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5366516" y="51652900"/>
            <a:ext cx="1618313" cy="2160000"/>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a:ext>
            </a:extLst>
          </a:blip>
          <a:stretch>
            <a:fillRect/>
          </a:stretch>
        </xdr:blipFill>
        <xdr:spPr>
          <a:xfrm>
            <a:off x="2484690" y="55818900"/>
            <a:ext cx="1348594" cy="1413650"/>
          </a:xfrm>
          <a:prstGeom prst="rect">
            <a:avLst/>
          </a:prstGeom>
          <a:ln>
            <a:solidFill>
              <a:schemeClr val="tx1"/>
            </a:solidFill>
          </a:ln>
        </xdr:spPr>
      </xdr:pic>
      <xdr:pic>
        <xdr:nvPicPr>
          <xdr:cNvPr id="69" name="Picture 68"/>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a:ext>
            </a:extLst>
          </a:blip>
          <a:stretch>
            <a:fillRect/>
          </a:stretch>
        </xdr:blipFill>
        <xdr:spPr>
          <a:xfrm>
            <a:off x="934766" y="49510950"/>
            <a:ext cx="2877333" cy="2020998"/>
          </a:xfrm>
          <a:prstGeom prst="rect">
            <a:avLst/>
          </a:prstGeom>
          <a:ln>
            <a:solidFill>
              <a:schemeClr val="tx1"/>
            </a:solidFill>
          </a:ln>
        </xdr:spPr>
      </xdr:pic>
      <xdr:pic>
        <xdr:nvPicPr>
          <xdr:cNvPr id="70" name="Picture 69"/>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a:ext>
            </a:extLst>
          </a:blip>
          <a:stretch>
            <a:fillRect/>
          </a:stretch>
        </xdr:blipFill>
        <xdr:spPr>
          <a:xfrm>
            <a:off x="3960172" y="49510950"/>
            <a:ext cx="2877333" cy="2020998"/>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xdr:colOff>
      <xdr:row>0</xdr:row>
      <xdr:rowOff>0</xdr:rowOff>
    </xdr:from>
    <xdr:to>
      <xdr:col>13</xdr:col>
      <xdr:colOff>307126</xdr:colOff>
      <xdr:row>18</xdr:row>
      <xdr:rowOff>171000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971676" y="0"/>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GoijjjJgDTZvrV1k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85"/>
  <sheetViews>
    <sheetView tabSelected="1" view="pageBreakPreview" zoomScaleNormal="100" zoomScaleSheetLayoutView="100" workbookViewId="0">
      <selection activeCell="F9" sqref="F9:J9"/>
    </sheetView>
  </sheetViews>
  <sheetFormatPr defaultColWidth="9.1796875" defaultRowHeight="14" x14ac:dyDescent="0.3"/>
  <cols>
    <col min="1" max="1" width="8.7265625" style="7" customWidth="1"/>
    <col min="2" max="2" width="15" style="7" customWidth="1"/>
    <col min="3" max="3" width="14.453125" style="7" customWidth="1"/>
    <col min="4" max="4" width="7.26953125" style="7" customWidth="1"/>
    <col min="5" max="5" width="8.1796875" style="7" customWidth="1"/>
    <col min="6" max="6" width="10.54296875" style="7" customWidth="1"/>
    <col min="7" max="7" width="9.81640625" style="7" customWidth="1"/>
    <col min="8" max="9" width="9" style="7" customWidth="1"/>
    <col min="10" max="10" width="16.81640625" style="7" customWidth="1"/>
    <col min="11" max="11" width="15.453125" style="7" customWidth="1"/>
    <col min="12" max="16384" width="9.1796875" style="7"/>
  </cols>
  <sheetData>
    <row r="1" spans="1:10" ht="43.9" customHeight="1" x14ac:dyDescent="0.3">
      <c r="A1" s="125" t="s">
        <v>183</v>
      </c>
      <c r="B1" s="126"/>
      <c r="C1" s="126"/>
      <c r="D1" s="126"/>
      <c r="E1" s="126"/>
      <c r="F1" s="126"/>
      <c r="G1" s="126"/>
      <c r="H1" s="126"/>
      <c r="I1" s="126"/>
      <c r="J1" s="127"/>
    </row>
    <row r="2" spans="1:10" x14ac:dyDescent="0.3">
      <c r="A2" s="154" t="s">
        <v>37</v>
      </c>
      <c r="B2" s="155"/>
      <c r="C2" s="155"/>
      <c r="D2" s="155"/>
      <c r="E2" s="155"/>
      <c r="F2" s="155"/>
      <c r="G2" s="155"/>
      <c r="H2" s="155"/>
      <c r="I2" s="155"/>
      <c r="J2" s="156"/>
    </row>
    <row r="3" spans="1:10" x14ac:dyDescent="0.3">
      <c r="A3" s="40" t="s">
        <v>0</v>
      </c>
      <c r="B3" s="41"/>
      <c r="C3" s="41"/>
      <c r="D3" s="41"/>
      <c r="E3" s="42"/>
      <c r="F3" s="157" t="str">
        <f ca="1">TEXT(TODAY(),"DD/MM/YYYY")</f>
        <v>25/09/2025</v>
      </c>
      <c r="G3" s="158"/>
      <c r="H3" s="158"/>
      <c r="I3" s="158"/>
      <c r="J3" s="159"/>
    </row>
    <row r="4" spans="1:10" x14ac:dyDescent="0.3">
      <c r="A4" s="40" t="s">
        <v>1</v>
      </c>
      <c r="B4" s="41"/>
      <c r="C4" s="41"/>
      <c r="D4" s="41"/>
      <c r="E4" s="42"/>
      <c r="F4" s="40" t="s">
        <v>76</v>
      </c>
      <c r="G4" s="41"/>
      <c r="H4" s="41"/>
      <c r="I4" s="41"/>
      <c r="J4" s="42"/>
    </row>
    <row r="5" spans="1:10" x14ac:dyDescent="0.3">
      <c r="A5" s="40" t="s">
        <v>2</v>
      </c>
      <c r="B5" s="41"/>
      <c r="C5" s="41"/>
      <c r="D5" s="41"/>
      <c r="E5" s="42"/>
      <c r="F5" s="157">
        <v>45925</v>
      </c>
      <c r="G5" s="158"/>
      <c r="H5" s="158"/>
      <c r="I5" s="158"/>
      <c r="J5" s="159"/>
    </row>
    <row r="6" spans="1:10" ht="16.5" customHeight="1" x14ac:dyDescent="0.3">
      <c r="A6" s="40" t="s">
        <v>3</v>
      </c>
      <c r="B6" s="41"/>
      <c r="C6" s="41"/>
      <c r="D6" s="41"/>
      <c r="E6" s="42"/>
      <c r="F6" s="99" t="s">
        <v>96</v>
      </c>
      <c r="G6" s="100"/>
      <c r="H6" s="100"/>
      <c r="I6" s="100"/>
      <c r="J6" s="101"/>
    </row>
    <row r="7" spans="1:10" ht="15" customHeight="1" x14ac:dyDescent="0.3">
      <c r="A7" s="40" t="s">
        <v>4</v>
      </c>
      <c r="B7" s="41"/>
      <c r="C7" s="41"/>
      <c r="D7" s="41"/>
      <c r="E7" s="42"/>
      <c r="F7" s="99" t="str">
        <f>F6</f>
        <v>M/s. Shantee Homes Realty LLP</v>
      </c>
      <c r="G7" s="100"/>
      <c r="H7" s="100"/>
      <c r="I7" s="100"/>
      <c r="J7" s="101"/>
    </row>
    <row r="8" spans="1:10" x14ac:dyDescent="0.3">
      <c r="A8" s="40" t="s">
        <v>5</v>
      </c>
      <c r="B8" s="41"/>
      <c r="C8" s="41"/>
      <c r="D8" s="41"/>
      <c r="E8" s="42"/>
      <c r="F8" s="133" t="s">
        <v>111</v>
      </c>
      <c r="G8" s="134"/>
      <c r="H8" s="134"/>
      <c r="I8" s="134"/>
      <c r="J8" s="135"/>
    </row>
    <row r="9" spans="1:10" x14ac:dyDescent="0.3">
      <c r="A9" s="40" t="s">
        <v>187</v>
      </c>
      <c r="B9" s="41"/>
      <c r="C9" s="41"/>
      <c r="D9" s="41"/>
      <c r="E9" s="42"/>
      <c r="F9" s="99" t="s">
        <v>189</v>
      </c>
      <c r="G9" s="100"/>
      <c r="H9" s="100"/>
      <c r="I9" s="100"/>
      <c r="J9" s="101"/>
    </row>
    <row r="10" spans="1:10" x14ac:dyDescent="0.3">
      <c r="A10" s="40" t="s">
        <v>188</v>
      </c>
      <c r="B10" s="41"/>
      <c r="C10" s="41"/>
      <c r="D10" s="41"/>
      <c r="E10" s="42"/>
      <c r="F10" s="99" t="s">
        <v>203</v>
      </c>
      <c r="G10" s="100"/>
      <c r="H10" s="100"/>
      <c r="I10" s="100"/>
      <c r="J10" s="101"/>
    </row>
    <row r="11" spans="1:10" ht="129.5" customHeight="1" x14ac:dyDescent="0.3">
      <c r="A11" s="40" t="s">
        <v>92</v>
      </c>
      <c r="B11" s="41"/>
      <c r="C11" s="41"/>
      <c r="D11" s="41"/>
      <c r="E11" s="42"/>
      <c r="F11" s="99" t="s">
        <v>113</v>
      </c>
      <c r="G11" s="100"/>
      <c r="H11" s="100"/>
      <c r="I11" s="100"/>
      <c r="J11" s="101"/>
    </row>
    <row r="12" spans="1:10" x14ac:dyDescent="0.3">
      <c r="A12" s="40" t="s">
        <v>6</v>
      </c>
      <c r="B12" s="41"/>
      <c r="C12" s="41"/>
      <c r="D12" s="41"/>
      <c r="E12" s="42"/>
      <c r="F12" s="40" t="s">
        <v>81</v>
      </c>
      <c r="G12" s="41"/>
      <c r="H12" s="41"/>
      <c r="I12" s="41"/>
      <c r="J12" s="42"/>
    </row>
    <row r="13" spans="1:10" ht="31.5" customHeight="1" x14ac:dyDescent="0.3">
      <c r="A13" s="81" t="s">
        <v>56</v>
      </c>
      <c r="B13" s="81"/>
      <c r="C13" s="99" t="s">
        <v>112</v>
      </c>
      <c r="D13" s="100"/>
      <c r="E13" s="100"/>
      <c r="F13" s="100"/>
      <c r="G13" s="100"/>
      <c r="H13" s="100"/>
      <c r="I13" s="100"/>
      <c r="J13" s="101"/>
    </row>
    <row r="14" spans="1:10" x14ac:dyDescent="0.3">
      <c r="A14" s="1" t="s">
        <v>97</v>
      </c>
      <c r="B14" s="40">
        <v>116</v>
      </c>
      <c r="C14" s="41"/>
      <c r="D14" s="42"/>
      <c r="E14" s="1" t="s">
        <v>75</v>
      </c>
      <c r="F14" s="6" t="s">
        <v>44</v>
      </c>
      <c r="G14" s="3" t="s">
        <v>57</v>
      </c>
      <c r="H14" s="99" t="s">
        <v>101</v>
      </c>
      <c r="I14" s="100"/>
      <c r="J14" s="101"/>
    </row>
    <row r="15" spans="1:10" x14ac:dyDescent="0.3">
      <c r="A15" s="1" t="s">
        <v>7</v>
      </c>
      <c r="B15" s="40" t="s">
        <v>106</v>
      </c>
      <c r="C15" s="41"/>
      <c r="D15" s="41"/>
      <c r="E15" s="42"/>
      <c r="F15" s="2" t="s">
        <v>58</v>
      </c>
      <c r="G15" s="40" t="s">
        <v>85</v>
      </c>
      <c r="H15" s="41"/>
      <c r="I15" s="41"/>
      <c r="J15" s="42"/>
    </row>
    <row r="16" spans="1:10" x14ac:dyDescent="0.3">
      <c r="A16" s="1" t="s">
        <v>8</v>
      </c>
      <c r="B16" s="40" t="s">
        <v>98</v>
      </c>
      <c r="C16" s="41"/>
      <c r="D16" s="41"/>
      <c r="E16" s="42"/>
      <c r="F16" s="2" t="s">
        <v>59</v>
      </c>
      <c r="G16" s="40" t="s">
        <v>99</v>
      </c>
      <c r="H16" s="41"/>
      <c r="I16" s="41"/>
      <c r="J16" s="42"/>
    </row>
    <row r="17" spans="1:10" ht="32.25" customHeight="1" x14ac:dyDescent="0.3">
      <c r="A17" s="110" t="s">
        <v>60</v>
      </c>
      <c r="B17" s="110"/>
      <c r="C17" s="109" t="s">
        <v>105</v>
      </c>
      <c r="D17" s="109"/>
      <c r="E17" s="109"/>
      <c r="F17" s="102" t="s">
        <v>46</v>
      </c>
      <c r="G17" s="102"/>
      <c r="H17" s="100" t="s">
        <v>100</v>
      </c>
      <c r="I17" s="100"/>
      <c r="J17" s="101"/>
    </row>
    <row r="18" spans="1:10" ht="15" customHeight="1" x14ac:dyDescent="0.3">
      <c r="A18" s="148" t="s">
        <v>48</v>
      </c>
      <c r="B18" s="149"/>
      <c r="C18" s="149"/>
      <c r="D18" s="149"/>
      <c r="E18" s="150"/>
      <c r="F18" s="103" t="s">
        <v>54</v>
      </c>
      <c r="G18" s="104"/>
      <c r="H18" s="104"/>
      <c r="I18" s="104"/>
      <c r="J18" s="105"/>
    </row>
    <row r="19" spans="1:10" x14ac:dyDescent="0.3">
      <c r="A19" s="151"/>
      <c r="B19" s="152"/>
      <c r="C19" s="152"/>
      <c r="D19" s="152"/>
      <c r="E19" s="153"/>
      <c r="F19" s="116"/>
      <c r="G19" s="117"/>
      <c r="H19" s="117"/>
      <c r="I19" s="117"/>
      <c r="J19" s="118"/>
    </row>
    <row r="20" spans="1:10" ht="15" customHeight="1" x14ac:dyDescent="0.3">
      <c r="A20" s="148" t="s">
        <v>9</v>
      </c>
      <c r="B20" s="149"/>
      <c r="C20" s="149"/>
      <c r="D20" s="149"/>
      <c r="E20" s="150"/>
      <c r="F20" s="148" t="s">
        <v>38</v>
      </c>
      <c r="G20" s="149"/>
      <c r="H20" s="149"/>
      <c r="I20" s="149"/>
      <c r="J20" s="150"/>
    </row>
    <row r="21" spans="1:10" x14ac:dyDescent="0.3">
      <c r="A21" s="40" t="s">
        <v>10</v>
      </c>
      <c r="B21" s="41"/>
      <c r="C21" s="41"/>
      <c r="D21" s="41"/>
      <c r="E21" s="42"/>
      <c r="F21" s="145" t="s">
        <v>94</v>
      </c>
      <c r="G21" s="146"/>
      <c r="H21" s="146"/>
      <c r="I21" s="146"/>
      <c r="J21" s="147"/>
    </row>
    <row r="22" spans="1:10" x14ac:dyDescent="0.3">
      <c r="A22" s="40" t="s">
        <v>11</v>
      </c>
      <c r="B22" s="41"/>
      <c r="C22" s="41"/>
      <c r="D22" s="41"/>
      <c r="E22" s="42"/>
      <c r="F22" s="145" t="s">
        <v>47</v>
      </c>
      <c r="G22" s="146"/>
      <c r="H22" s="146"/>
      <c r="I22" s="146"/>
      <c r="J22" s="147"/>
    </row>
    <row r="23" spans="1:10" x14ac:dyDescent="0.3">
      <c r="A23" s="40" t="s">
        <v>12</v>
      </c>
      <c r="B23" s="41"/>
      <c r="C23" s="41"/>
      <c r="D23" s="41"/>
      <c r="E23" s="42"/>
      <c r="F23" s="145" t="s">
        <v>95</v>
      </c>
      <c r="G23" s="146"/>
      <c r="H23" s="146"/>
      <c r="I23" s="146"/>
      <c r="J23" s="147"/>
    </row>
    <row r="24" spans="1:10" x14ac:dyDescent="0.3">
      <c r="A24" s="40" t="s">
        <v>29</v>
      </c>
      <c r="B24" s="41"/>
      <c r="C24" s="41"/>
      <c r="D24" s="41"/>
      <c r="E24" s="42"/>
      <c r="F24" s="145" t="s">
        <v>61</v>
      </c>
      <c r="G24" s="146"/>
      <c r="H24" s="146"/>
      <c r="I24" s="146"/>
      <c r="J24" s="147"/>
    </row>
    <row r="25" spans="1:10" x14ac:dyDescent="0.3">
      <c r="A25" s="106" t="s">
        <v>13</v>
      </c>
      <c r="B25" s="107"/>
      <c r="C25" s="106" t="s">
        <v>14</v>
      </c>
      <c r="D25" s="107"/>
      <c r="E25" s="106" t="s">
        <v>15</v>
      </c>
      <c r="F25" s="107"/>
      <c r="G25" s="106" t="s">
        <v>45</v>
      </c>
      <c r="H25" s="107"/>
      <c r="I25" s="106" t="s">
        <v>16</v>
      </c>
      <c r="J25" s="107"/>
    </row>
    <row r="26" spans="1:10" x14ac:dyDescent="0.3">
      <c r="A26" s="106" t="s">
        <v>17</v>
      </c>
      <c r="B26" s="107"/>
      <c r="C26" s="106" t="s">
        <v>44</v>
      </c>
      <c r="D26" s="107"/>
      <c r="E26" s="106" t="s">
        <v>44</v>
      </c>
      <c r="F26" s="107"/>
      <c r="G26" s="106" t="s">
        <v>44</v>
      </c>
      <c r="H26" s="107"/>
      <c r="I26" s="106" t="s">
        <v>44</v>
      </c>
      <c r="J26" s="107"/>
    </row>
    <row r="27" spans="1:10" x14ac:dyDescent="0.3">
      <c r="A27" s="114" t="s">
        <v>18</v>
      </c>
      <c r="B27" s="115"/>
      <c r="C27" s="106" t="s">
        <v>104</v>
      </c>
      <c r="D27" s="107"/>
      <c r="E27" s="106" t="s">
        <v>104</v>
      </c>
      <c r="F27" s="107"/>
      <c r="G27" s="106" t="s">
        <v>103</v>
      </c>
      <c r="H27" s="107"/>
      <c r="I27" s="106" t="s">
        <v>102</v>
      </c>
      <c r="J27" s="107"/>
    </row>
    <row r="28" spans="1:10" x14ac:dyDescent="0.3">
      <c r="A28" s="40" t="s">
        <v>53</v>
      </c>
      <c r="B28" s="41"/>
      <c r="C28" s="41"/>
      <c r="D28" s="41"/>
      <c r="E28" s="41"/>
      <c r="F28" s="41"/>
      <c r="G28" s="41"/>
      <c r="H28" s="41"/>
      <c r="I28" s="41"/>
      <c r="J28" s="42"/>
    </row>
    <row r="29" spans="1:10" x14ac:dyDescent="0.3">
      <c r="A29" s="40" t="s">
        <v>39</v>
      </c>
      <c r="B29" s="41"/>
      <c r="C29" s="41"/>
      <c r="D29" s="41"/>
      <c r="E29" s="41"/>
      <c r="F29" s="41"/>
      <c r="G29" s="41"/>
      <c r="H29" s="41"/>
      <c r="I29" s="41"/>
      <c r="J29" s="42"/>
    </row>
    <row r="30" spans="1:10" x14ac:dyDescent="0.3">
      <c r="A30" s="40" t="s">
        <v>34</v>
      </c>
      <c r="B30" s="42"/>
      <c r="C30" s="106" t="s">
        <v>35</v>
      </c>
      <c r="D30" s="107"/>
      <c r="E30" s="106">
        <v>19.3653759</v>
      </c>
      <c r="F30" s="107"/>
      <c r="G30" s="106" t="s">
        <v>36</v>
      </c>
      <c r="H30" s="107"/>
      <c r="I30" s="106">
        <v>72.917685399999996</v>
      </c>
      <c r="J30" s="107"/>
    </row>
    <row r="31" spans="1:10" ht="14.5" x14ac:dyDescent="0.3">
      <c r="A31" s="40" t="s">
        <v>181</v>
      </c>
      <c r="B31" s="42"/>
      <c r="C31" s="161" t="s">
        <v>182</v>
      </c>
      <c r="D31" s="41"/>
      <c r="E31" s="41"/>
      <c r="F31" s="41"/>
      <c r="G31" s="41"/>
      <c r="H31" s="41"/>
      <c r="I31" s="41"/>
      <c r="J31" s="42"/>
    </row>
    <row r="32" spans="1:10" x14ac:dyDescent="0.3">
      <c r="A32" s="133" t="s">
        <v>19</v>
      </c>
      <c r="B32" s="134"/>
      <c r="C32" s="134"/>
      <c r="D32" s="134"/>
      <c r="E32" s="134"/>
      <c r="F32" s="134"/>
      <c r="G32" s="134"/>
      <c r="H32" s="134"/>
      <c r="I32" s="134"/>
      <c r="J32" s="135"/>
    </row>
    <row r="33" spans="1:10" ht="15" customHeight="1" x14ac:dyDescent="0.3">
      <c r="A33" s="148" t="s">
        <v>40</v>
      </c>
      <c r="B33" s="149"/>
      <c r="C33" s="149"/>
      <c r="D33" s="149"/>
      <c r="E33" s="149"/>
      <c r="F33" s="149"/>
      <c r="G33" s="149"/>
      <c r="H33" s="149"/>
      <c r="I33" s="149"/>
      <c r="J33" s="150"/>
    </row>
    <row r="34" spans="1:10" ht="16.5" customHeight="1" x14ac:dyDescent="0.3">
      <c r="A34" s="40" t="s">
        <v>62</v>
      </c>
      <c r="B34" s="41"/>
      <c r="C34" s="41"/>
      <c r="D34" s="41"/>
      <c r="E34" s="42"/>
      <c r="F34" s="160">
        <v>27720</v>
      </c>
      <c r="G34" s="100"/>
      <c r="H34" s="100"/>
      <c r="I34" s="100"/>
      <c r="J34" s="101"/>
    </row>
    <row r="35" spans="1:10" x14ac:dyDescent="0.3">
      <c r="A35" s="40" t="s">
        <v>20</v>
      </c>
      <c r="B35" s="41"/>
      <c r="C35" s="41"/>
      <c r="D35" s="41"/>
      <c r="E35" s="42"/>
      <c r="F35" s="40">
        <v>0.3</v>
      </c>
      <c r="G35" s="41"/>
      <c r="H35" s="41"/>
      <c r="I35" s="41"/>
      <c r="J35" s="42"/>
    </row>
    <row r="36" spans="1:10" x14ac:dyDescent="0.3">
      <c r="A36" s="40" t="s">
        <v>21</v>
      </c>
      <c r="B36" s="41"/>
      <c r="C36" s="41"/>
      <c r="D36" s="41"/>
      <c r="E36" s="42"/>
      <c r="F36" s="40" t="s">
        <v>107</v>
      </c>
      <c r="G36" s="41"/>
      <c r="H36" s="41"/>
      <c r="I36" s="41"/>
      <c r="J36" s="42"/>
    </row>
    <row r="37" spans="1:10" x14ac:dyDescent="0.3">
      <c r="A37" s="40" t="s">
        <v>22</v>
      </c>
      <c r="B37" s="41"/>
      <c r="C37" s="41"/>
      <c r="D37" s="41"/>
      <c r="E37" s="42"/>
      <c r="F37" s="40" t="s">
        <v>107</v>
      </c>
      <c r="G37" s="41"/>
      <c r="H37" s="41"/>
      <c r="I37" s="41"/>
      <c r="J37" s="42"/>
    </row>
    <row r="38" spans="1:10" x14ac:dyDescent="0.3">
      <c r="A38" s="40" t="s">
        <v>63</v>
      </c>
      <c r="B38" s="41"/>
      <c r="C38" s="41"/>
      <c r="D38" s="41"/>
      <c r="E38" s="42"/>
      <c r="F38" s="40">
        <v>6893.06</v>
      </c>
      <c r="G38" s="41"/>
      <c r="H38" s="41"/>
      <c r="I38" s="41"/>
      <c r="J38" s="42"/>
    </row>
    <row r="39" spans="1:10" x14ac:dyDescent="0.3">
      <c r="A39" s="40" t="s">
        <v>23</v>
      </c>
      <c r="B39" s="41"/>
      <c r="C39" s="41"/>
      <c r="D39" s="41"/>
      <c r="E39" s="42"/>
      <c r="F39" s="40" t="s">
        <v>180</v>
      </c>
      <c r="G39" s="41"/>
      <c r="H39" s="41"/>
      <c r="I39" s="41"/>
      <c r="J39" s="42"/>
    </row>
    <row r="40" spans="1:10" x14ac:dyDescent="0.3">
      <c r="A40" s="108" t="s">
        <v>65</v>
      </c>
      <c r="B40" s="108"/>
      <c r="C40" s="108"/>
      <c r="D40" s="108"/>
      <c r="E40" s="108"/>
      <c r="F40" s="108"/>
      <c r="G40" s="108"/>
      <c r="H40" s="108"/>
      <c r="I40" s="108"/>
      <c r="J40" s="108"/>
    </row>
    <row r="41" spans="1:10" x14ac:dyDescent="0.3">
      <c r="A41" s="102" t="s">
        <v>64</v>
      </c>
      <c r="B41" s="102"/>
      <c r="C41" s="109" t="s">
        <v>108</v>
      </c>
      <c r="D41" s="109"/>
      <c r="E41" s="109"/>
      <c r="F41" s="109"/>
      <c r="G41" s="4" t="s">
        <v>55</v>
      </c>
      <c r="H41" s="109" t="s">
        <v>109</v>
      </c>
      <c r="I41" s="109"/>
      <c r="J41" s="109"/>
    </row>
    <row r="42" spans="1:10" x14ac:dyDescent="0.3">
      <c r="A42" s="102" t="s">
        <v>66</v>
      </c>
      <c r="B42" s="102"/>
      <c r="C42" s="109" t="str">
        <f>C41</f>
        <v>VVCMC/AMEND/BP/VP-5915/89/2019-20</v>
      </c>
      <c r="D42" s="109"/>
      <c r="E42" s="109"/>
      <c r="F42" s="109"/>
      <c r="G42" s="4" t="s">
        <v>55</v>
      </c>
      <c r="H42" s="109" t="str">
        <f>H41</f>
        <v>18/09/2019.</v>
      </c>
      <c r="I42" s="109"/>
      <c r="J42" s="109"/>
    </row>
    <row r="43" spans="1:10" x14ac:dyDescent="0.3">
      <c r="A43" s="102" t="s">
        <v>67</v>
      </c>
      <c r="B43" s="102"/>
      <c r="C43" s="129" t="s">
        <v>114</v>
      </c>
      <c r="D43" s="129"/>
      <c r="E43" s="129"/>
      <c r="F43" s="129"/>
      <c r="G43" s="4" t="s">
        <v>55</v>
      </c>
      <c r="H43" s="109" t="s">
        <v>110</v>
      </c>
      <c r="I43" s="109" t="s">
        <v>41</v>
      </c>
      <c r="J43" s="109"/>
    </row>
    <row r="44" spans="1:10" x14ac:dyDescent="0.3">
      <c r="A44" s="102" t="s">
        <v>73</v>
      </c>
      <c r="B44" s="102"/>
      <c r="C44" s="129" t="s">
        <v>44</v>
      </c>
      <c r="D44" s="129"/>
      <c r="E44" s="129"/>
      <c r="F44" s="129" t="s">
        <v>74</v>
      </c>
      <c r="G44" s="4" t="s">
        <v>55</v>
      </c>
      <c r="H44" s="109" t="s">
        <v>44</v>
      </c>
      <c r="I44" s="109" t="s">
        <v>49</v>
      </c>
      <c r="J44" s="109"/>
    </row>
    <row r="45" spans="1:10" x14ac:dyDescent="0.3">
      <c r="A45" s="81" t="s">
        <v>71</v>
      </c>
      <c r="B45" s="81"/>
      <c r="C45" s="81"/>
      <c r="D45" s="43" t="str">
        <f>H43</f>
        <v>18/02/2019.</v>
      </c>
      <c r="E45" s="43"/>
      <c r="F45" s="110" t="s">
        <v>68</v>
      </c>
      <c r="G45" s="111"/>
      <c r="H45" s="110" t="s">
        <v>194</v>
      </c>
      <c r="I45" s="110"/>
      <c r="J45" s="110"/>
    </row>
    <row r="46" spans="1:10" x14ac:dyDescent="0.3">
      <c r="A46" s="112" t="s">
        <v>24</v>
      </c>
      <c r="B46" s="112"/>
      <c r="C46" s="112"/>
      <c r="D46" s="112"/>
      <c r="E46" s="112"/>
      <c r="F46" s="112"/>
      <c r="G46" s="112"/>
      <c r="H46" s="112"/>
      <c r="I46" s="112"/>
      <c r="J46" s="112"/>
    </row>
    <row r="47" spans="1:10" x14ac:dyDescent="0.3">
      <c r="A47" s="81" t="s">
        <v>72</v>
      </c>
      <c r="B47" s="81"/>
      <c r="C47" s="81"/>
      <c r="D47" s="43">
        <f>F38</f>
        <v>6893.06</v>
      </c>
      <c r="E47" s="43"/>
      <c r="F47" s="128" t="s">
        <v>115</v>
      </c>
      <c r="G47" s="128"/>
      <c r="H47" s="128"/>
      <c r="I47" s="113" t="s">
        <v>44</v>
      </c>
      <c r="J47" s="113"/>
    </row>
    <row r="48" spans="1:10" ht="123" customHeight="1" x14ac:dyDescent="0.3">
      <c r="A48" s="81" t="s">
        <v>69</v>
      </c>
      <c r="B48" s="81"/>
      <c r="C48" s="102" t="s">
        <v>142</v>
      </c>
      <c r="D48" s="102"/>
      <c r="E48" s="102"/>
      <c r="F48" s="102"/>
      <c r="G48" s="102"/>
      <c r="H48" s="102"/>
      <c r="I48" s="102"/>
      <c r="J48" s="102"/>
    </row>
    <row r="49" spans="1:12" x14ac:dyDescent="0.3">
      <c r="A49" s="40" t="s">
        <v>42</v>
      </c>
      <c r="B49" s="41"/>
      <c r="C49" s="41"/>
      <c r="D49" s="41"/>
      <c r="E49" s="42"/>
      <c r="F49" s="99" t="s">
        <v>50</v>
      </c>
      <c r="G49" s="100"/>
      <c r="H49" s="100"/>
      <c r="I49" s="100"/>
      <c r="J49" s="101"/>
    </row>
    <row r="50" spans="1:12" ht="14.5" thickBot="1" x14ac:dyDescent="0.35">
      <c r="A50" s="103" t="s">
        <v>51</v>
      </c>
      <c r="B50" s="104"/>
      <c r="C50" s="104"/>
      <c r="D50" s="104"/>
      <c r="E50" s="104"/>
      <c r="F50" s="104"/>
      <c r="G50" s="104"/>
      <c r="H50" s="104"/>
      <c r="I50" s="104"/>
      <c r="J50" s="105"/>
    </row>
    <row r="51" spans="1:12" ht="72.75" customHeight="1" x14ac:dyDescent="0.3">
      <c r="A51" s="62" t="s">
        <v>118</v>
      </c>
      <c r="B51" s="63"/>
      <c r="C51" s="64" t="s">
        <v>191</v>
      </c>
      <c r="D51" s="64"/>
      <c r="E51" s="64"/>
      <c r="F51" s="64"/>
      <c r="G51" s="64"/>
      <c r="H51" s="64"/>
      <c r="I51" s="64"/>
      <c r="J51" s="82"/>
      <c r="K51" s="14" t="str">
        <f ca="1">(IF(F57&gt;99%,"All work completed. Please provide OC.",IF(F57&gt;89.8%,"Plinth, RCC, Brick, Plaster, Flooring, Painting work Completed. Finishing work is in process.",IF(F57&lt;94%,(IF(C57=0,"Work not yet Started.",IF(D57=25%,"Piling work in process",IF(D57=50%,"Excavation work in process",IF(D57=100%,"Excavation work Completed. ","0")))&amp;(IF(C58=0%,"",IF(C58=L59,"Footing work is process",IF(C58=L60,"Footing work Completed",IF(C58=L61,"1st Basement Completed",IF(C58=L62,"1st &amp; 2nd Basement Completed",IF(C58=L63,"1st to 3rd Basement Completed",IF(C58=L64,"1st to 4th Basement Completed",IF(C58=L65,"Plinth work is process",IF(C58=L66,"Plinth work completed","0")))))))))))&amp;(IF(C59=(D52+G52+I52),", RCC Slab",IF(C59&gt;0,", RCC upto "&amp;C59&amp;" Slab",""))&amp;(IF(C60=I52,", Brickwork",IF(C60&gt;0,", Brickwork upto "&amp;C60&amp;" Floor",""))&amp;(IF(C61=I52,", Internal Plaster",IF(C61&gt;0,", Internal Plaster upto "&amp;C61&amp;" Floor",""))&amp;(IF(C62=I52,", External Plaster",IF(C62&gt;0,", External Plaster upto "&amp;C62&amp;" Floor",""))&amp;(IF(C63=I52,", Flooring",IF(C63&gt;0,", Flooring upto "&amp;C63&amp;" Floor",""))&amp;(IF(C64=I52,", Painting",IF(C64&gt;0,", Painting upto "&amp;C64&amp;" Floor",""))&amp;(IF(C65&gt;0,", Finishing upto "&amp;C65&amp;" Floor","")&amp;(IF(C59&gt;0.5," Completed",""))))))))))))))</f>
        <v>All work completed. Please provide OC.</v>
      </c>
      <c r="L51" s="15"/>
    </row>
    <row r="52" spans="1:12" ht="15" hidden="1" customHeight="1" x14ac:dyDescent="0.3">
      <c r="A52" s="16" t="s">
        <v>82</v>
      </c>
      <c r="B52" s="17">
        <v>0</v>
      </c>
      <c r="C52" s="17" t="s">
        <v>84</v>
      </c>
      <c r="D52" s="17">
        <v>1</v>
      </c>
      <c r="E52" s="61" t="s">
        <v>83</v>
      </c>
      <c r="F52" s="61"/>
      <c r="G52" s="17">
        <v>0</v>
      </c>
      <c r="H52" s="17" t="s">
        <v>119</v>
      </c>
      <c r="I52" s="61">
        <f ca="1">--TRIM(RIGHT(SUBSTITUTE(LEFT(C51,_xlfn.AGGREGATE(16,6,FIND({0,1,2,3,4,5,6,7,8,9},C51,ROW(INDIRECT("1:"&amp;LEN(C51)))),1))," ",REPT(" ",LEN(C51))),LEN(C51)))</f>
        <v>2</v>
      </c>
      <c r="J52" s="68"/>
      <c r="K52" s="18"/>
      <c r="L52" s="19"/>
    </row>
    <row r="53" spans="1:12" x14ac:dyDescent="0.3">
      <c r="A53" s="71" t="s">
        <v>120</v>
      </c>
      <c r="B53" s="72"/>
      <c r="C53" s="73" t="str">
        <f ca="1">K51</f>
        <v>All work completed. Please provide OC.</v>
      </c>
      <c r="D53" s="73"/>
      <c r="E53" s="73"/>
      <c r="F53" s="73"/>
      <c r="G53" s="73"/>
      <c r="H53" s="73"/>
      <c r="I53" s="73"/>
      <c r="J53" s="74"/>
      <c r="K53" s="18" t="s">
        <v>121</v>
      </c>
      <c r="L53" s="19"/>
    </row>
    <row r="54" spans="1:12" s="32" customFormat="1" x14ac:dyDescent="0.35">
      <c r="A54" s="86" t="s">
        <v>124</v>
      </c>
      <c r="B54" s="87"/>
      <c r="C54" s="90">
        <v>1</v>
      </c>
      <c r="D54" s="91"/>
      <c r="E54" s="92"/>
      <c r="F54" s="96" t="s">
        <v>125</v>
      </c>
      <c r="G54" s="92"/>
      <c r="H54" s="90">
        <v>1</v>
      </c>
      <c r="I54" s="91"/>
      <c r="J54" s="97"/>
      <c r="K54" s="30"/>
      <c r="L54" s="31"/>
    </row>
    <row r="55" spans="1:12" s="32" customFormat="1" ht="14.5" thickBot="1" x14ac:dyDescent="0.4">
      <c r="A55" s="88"/>
      <c r="B55" s="89"/>
      <c r="C55" s="93"/>
      <c r="D55" s="94"/>
      <c r="E55" s="95"/>
      <c r="F55" s="93"/>
      <c r="G55" s="95"/>
      <c r="H55" s="93"/>
      <c r="I55" s="94"/>
      <c r="J55" s="98"/>
      <c r="K55" s="30"/>
      <c r="L55" s="31"/>
    </row>
    <row r="56" spans="1:12" ht="15.75" hidden="1" customHeight="1" x14ac:dyDescent="0.3">
      <c r="A56" s="83" t="s">
        <v>31</v>
      </c>
      <c r="B56" s="84"/>
      <c r="C56" s="33" t="s">
        <v>122</v>
      </c>
      <c r="D56" s="84" t="s">
        <v>123</v>
      </c>
      <c r="E56" s="84"/>
      <c r="F56" s="84" t="s">
        <v>124</v>
      </c>
      <c r="G56" s="84"/>
      <c r="H56" s="84" t="s">
        <v>125</v>
      </c>
      <c r="I56" s="84"/>
      <c r="J56" s="85"/>
      <c r="K56" s="8" t="s">
        <v>126</v>
      </c>
      <c r="L56" s="21">
        <f ca="1">I52*25%</f>
        <v>0.5</v>
      </c>
    </row>
    <row r="57" spans="1:12" ht="15.75" hidden="1" customHeight="1" x14ac:dyDescent="0.3">
      <c r="A57" s="50" t="s">
        <v>127</v>
      </c>
      <c r="B57" s="51"/>
      <c r="C57" s="22">
        <f ca="1">L58</f>
        <v>2</v>
      </c>
      <c r="D57" s="56">
        <f ca="1">((100/I52)*C57)/100</f>
        <v>1</v>
      </c>
      <c r="E57" s="56"/>
      <c r="F57" s="56">
        <f ca="1">(((C58/I52*10)+(40/(D52+G52+I52)*C59)+(7.5/(I52)*C60)+(7.5/(I52)*C61)+(10/I52*C62)+(10/I52*C63)+(5/I52*C64)+(5/I52*C65)+(5/I52*C66))/100)</f>
        <v>1</v>
      </c>
      <c r="G57" s="56"/>
      <c r="H57" s="56">
        <f ca="1">((((C57/I52)*20)+((C58/I52)*25)+(30/(I52+G52+D52)*C59)+(5/I52*C60)+(5/I52*C61)+(5/I52*C62)+(5/I52*C63)+(0/I52*C64)+(0/I52*C65)+(5/I52*C66))/100)</f>
        <v>1</v>
      </c>
      <c r="I57" s="56"/>
      <c r="J57" s="58"/>
      <c r="K57" s="8" t="s">
        <v>86</v>
      </c>
      <c r="L57" s="9">
        <f ca="1">I52*50%</f>
        <v>1</v>
      </c>
    </row>
    <row r="58" spans="1:12" hidden="1" x14ac:dyDescent="0.3">
      <c r="A58" s="50" t="s">
        <v>32</v>
      </c>
      <c r="B58" s="51"/>
      <c r="C58" s="23">
        <f ca="1">L66</f>
        <v>2</v>
      </c>
      <c r="D58" s="56">
        <f ca="1">((100/I52)*C58)/100</f>
        <v>1</v>
      </c>
      <c r="E58" s="56"/>
      <c r="F58" s="56"/>
      <c r="G58" s="56"/>
      <c r="H58" s="56"/>
      <c r="I58" s="56"/>
      <c r="J58" s="58"/>
      <c r="K58" s="8" t="s">
        <v>87</v>
      </c>
      <c r="L58" s="9">
        <f ca="1">I52</f>
        <v>2</v>
      </c>
    </row>
    <row r="59" spans="1:12" ht="15.75" hidden="1" customHeight="1" x14ac:dyDescent="0.35">
      <c r="A59" s="60" t="s">
        <v>128</v>
      </c>
      <c r="B59" s="61"/>
      <c r="C59" s="23">
        <v>3</v>
      </c>
      <c r="D59" s="56">
        <f ca="1">((100/(D52+G52+I52))*C59)/100</f>
        <v>1</v>
      </c>
      <c r="E59" s="56"/>
      <c r="F59" s="56"/>
      <c r="G59" s="56"/>
      <c r="H59" s="56"/>
      <c r="I59" s="56"/>
      <c r="J59" s="58"/>
      <c r="K59" s="8" t="s">
        <v>88</v>
      </c>
      <c r="L59" s="24">
        <f ca="1">(IF(B52&gt;1,(I52/(B52+2)),I52/4))</f>
        <v>0.5</v>
      </c>
    </row>
    <row r="60" spans="1:12" ht="15.75" hidden="1" customHeight="1" x14ac:dyDescent="0.35">
      <c r="A60" s="50" t="s">
        <v>129</v>
      </c>
      <c r="B60" s="51" t="s">
        <v>130</v>
      </c>
      <c r="C60" s="22">
        <v>2</v>
      </c>
      <c r="D60" s="56">
        <f ca="1">((100/I52)*C60)/100</f>
        <v>1</v>
      </c>
      <c r="E60" s="56"/>
      <c r="F60" s="56"/>
      <c r="G60" s="56"/>
      <c r="H60" s="56"/>
      <c r="I60" s="56"/>
      <c r="J60" s="58"/>
      <c r="K60" s="8" t="s">
        <v>89</v>
      </c>
      <c r="L60" s="24">
        <f ca="1">(IF(B52&gt;1,(I52/(B52+2)+L59),I52/4+L59))</f>
        <v>1</v>
      </c>
    </row>
    <row r="61" spans="1:12" ht="15" hidden="1" customHeight="1" x14ac:dyDescent="0.35">
      <c r="A61" s="50" t="s">
        <v>131</v>
      </c>
      <c r="B61" s="51" t="s">
        <v>130</v>
      </c>
      <c r="C61" s="22">
        <v>2</v>
      </c>
      <c r="D61" s="56">
        <f ca="1">((100/I52)*C61)/100</f>
        <v>1</v>
      </c>
      <c r="E61" s="56"/>
      <c r="F61" s="56"/>
      <c r="G61" s="56"/>
      <c r="H61" s="56"/>
      <c r="I61" s="56"/>
      <c r="J61" s="58"/>
      <c r="K61" s="8" t="s">
        <v>132</v>
      </c>
      <c r="L61" s="24">
        <f>(IF(B52&gt;1,(I52/(B52+2)+L60),0))</f>
        <v>0</v>
      </c>
    </row>
    <row r="62" spans="1:12" ht="15.75" hidden="1" customHeight="1" x14ac:dyDescent="0.35">
      <c r="A62" s="50" t="s">
        <v>133</v>
      </c>
      <c r="B62" s="51" t="s">
        <v>134</v>
      </c>
      <c r="C62" s="22">
        <v>2</v>
      </c>
      <c r="D62" s="56">
        <f ca="1">((100/(I52))*C62)/100</f>
        <v>1</v>
      </c>
      <c r="E62" s="56"/>
      <c r="F62" s="56"/>
      <c r="G62" s="56"/>
      <c r="H62" s="56"/>
      <c r="I62" s="56"/>
      <c r="J62" s="58"/>
      <c r="K62" s="8" t="s">
        <v>135</v>
      </c>
      <c r="L62" s="24">
        <f>(IF(B52&gt;2,(I52/(B52+2)+L61),0))</f>
        <v>0</v>
      </c>
    </row>
    <row r="63" spans="1:12" ht="15.75" hidden="1" customHeight="1" x14ac:dyDescent="0.35">
      <c r="A63" s="50" t="s">
        <v>136</v>
      </c>
      <c r="B63" s="51" t="s">
        <v>136</v>
      </c>
      <c r="C63" s="22">
        <v>2</v>
      </c>
      <c r="D63" s="56">
        <f ca="1">((100/I52)*C63)/100</f>
        <v>1</v>
      </c>
      <c r="E63" s="56"/>
      <c r="F63" s="56"/>
      <c r="G63" s="56"/>
      <c r="H63" s="56"/>
      <c r="I63" s="56"/>
      <c r="J63" s="58"/>
      <c r="K63" s="8" t="s">
        <v>137</v>
      </c>
      <c r="L63" s="25">
        <f>(IF(B52&gt;3,(I52/(B52+2)+L62),0))</f>
        <v>0</v>
      </c>
    </row>
    <row r="64" spans="1:12" ht="15" hidden="1" customHeight="1" x14ac:dyDescent="0.35">
      <c r="A64" s="50" t="s">
        <v>138</v>
      </c>
      <c r="B64" s="51"/>
      <c r="C64" s="22">
        <v>2</v>
      </c>
      <c r="D64" s="56">
        <f ca="1">((100/I52)*C64)/100</f>
        <v>1</v>
      </c>
      <c r="E64" s="56"/>
      <c r="F64" s="56"/>
      <c r="G64" s="56"/>
      <c r="H64" s="56"/>
      <c r="I64" s="56"/>
      <c r="J64" s="58"/>
      <c r="K64" s="8" t="s">
        <v>139</v>
      </c>
      <c r="L64" s="24">
        <f>(IF(B52&gt;4,(I52/(B52+2)+L63),0))</f>
        <v>0</v>
      </c>
    </row>
    <row r="65" spans="1:12" ht="15.75" hidden="1" customHeight="1" x14ac:dyDescent="0.35">
      <c r="A65" s="50" t="s">
        <v>140</v>
      </c>
      <c r="B65" s="51" t="s">
        <v>140</v>
      </c>
      <c r="C65" s="22">
        <v>2</v>
      </c>
      <c r="D65" s="56">
        <f ca="1">((100/(I52))*C65)/100</f>
        <v>1</v>
      </c>
      <c r="E65" s="56"/>
      <c r="F65" s="56"/>
      <c r="G65" s="56"/>
      <c r="H65" s="56"/>
      <c r="I65" s="56"/>
      <c r="J65" s="58"/>
      <c r="K65" s="8" t="s">
        <v>90</v>
      </c>
      <c r="L65" s="24">
        <f ca="1">(IF(B52=1,(I52/(B52+3)+L60),IF(B52=0,(I52/4+L60),IF(B52&gt;1,0))))</f>
        <v>1.5</v>
      </c>
    </row>
    <row r="66" spans="1:12" ht="16.5" hidden="1" customHeight="1" thickBot="1" x14ac:dyDescent="0.4">
      <c r="A66" s="69" t="s">
        <v>141</v>
      </c>
      <c r="B66" s="70"/>
      <c r="C66" s="26">
        <v>2</v>
      </c>
      <c r="D66" s="57">
        <f ca="1">((100/(I52))*C66)/100</f>
        <v>1</v>
      </c>
      <c r="E66" s="57"/>
      <c r="F66" s="57"/>
      <c r="G66" s="57"/>
      <c r="H66" s="57"/>
      <c r="I66" s="57"/>
      <c r="J66" s="59"/>
      <c r="K66" s="10" t="s">
        <v>91</v>
      </c>
      <c r="L66" s="27">
        <f ca="1">(IF(B52&gt;1.5,(I52/(B52+2)+L60+MAX(0,L61-L60)+MAX(0,L62-L61)+MAX(0,L63-L62)+MAX(0,L64-L63)+MAX(0,L65-L64)),IF(B52=1,(I52/(B52+3)+L65),IF(B52=0,I52/4+L65))))</f>
        <v>2</v>
      </c>
    </row>
    <row r="67" spans="1:12" x14ac:dyDescent="0.3">
      <c r="A67" s="62" t="s">
        <v>118</v>
      </c>
      <c r="B67" s="63"/>
      <c r="C67" s="64" t="s">
        <v>153</v>
      </c>
      <c r="D67" s="64"/>
      <c r="E67" s="64"/>
      <c r="F67" s="64"/>
      <c r="G67" s="66" t="s">
        <v>144</v>
      </c>
      <c r="H67" s="66"/>
      <c r="I67" s="66"/>
      <c r="J67" s="67"/>
      <c r="K67" s="14" t="str">
        <f>(IF(F71&gt;99%,"All work completed. Please provide OC.",IF(F71&gt;89.8%,"Plinth, RCC, Brick, Plaster, Flooring, Painting work Completed. Finishing work is in process.",IF(F71&lt;94%,(IF(C71=0,"Work not yet Started.",IF(D71=25%,"Piling work in process",IF(D71=50%,"Excavation work in process",IF(D71=100%,"Excavation work Completed. ","0")))&amp;(IF(C72=0%,"",IF(C72=L73,"Footing work is process",IF(C72=L74,"Footing work Completed",IF(C72=L75,"1st Basement Completed",IF(C72=L76,"1st &amp; 2nd Basement Completed",IF(C72=L77,"1st to 3rd Basement Completed",IF(C72=L78,"1st to 4th Basement Completed",IF(C72=L79,"Plinth work is process",IF(C72=L80,"Plinth work completed","0")))))))))))&amp;(IF(C73=(D68+G68+I68),", RCC Slab",IF(C73&gt;0,", RCC upto "&amp;C73&amp;" Slab",""))&amp;(IF(C74=I68,", Brickwork",IF(C74&gt;0,", Brickwork upto "&amp;C74&amp;" Floor",""))&amp;(IF(C75=I68,", Internal Plaster",IF(C75&gt;0,", Internal Plaster upto "&amp;C75&amp;" Floor",""))&amp;(IF(C76=I68,", External Plaster",IF(C76&gt;0,", External Plaster upto "&amp;C76&amp;" Floor",""))&amp;(IF(C77=I68,", Flooring",IF(C77&gt;0,", Flooring upto "&amp;C77&amp;" Floor",""))&amp;(IF(C78=I68,", Painting",IF(C78&gt;0,", Painting upto "&amp;C78&amp;" Floor",""))&amp;(IF(C79&gt;0,", Finishing upto "&amp;C79&amp;" Floor","")&amp;(IF(C73&gt;0.5," Completed",""))))))))))))))</f>
        <v>Excavation work Completed. Plinth work completed</v>
      </c>
      <c r="L67" s="15"/>
    </row>
    <row r="68" spans="1:12" ht="15" customHeight="1" x14ac:dyDescent="0.3">
      <c r="A68" s="16" t="s">
        <v>82</v>
      </c>
      <c r="B68" s="17">
        <v>0</v>
      </c>
      <c r="C68" s="17" t="s">
        <v>84</v>
      </c>
      <c r="D68" s="17">
        <v>1</v>
      </c>
      <c r="E68" s="61" t="s">
        <v>83</v>
      </c>
      <c r="F68" s="61"/>
      <c r="G68" s="17">
        <v>0</v>
      </c>
      <c r="H68" s="17" t="s">
        <v>119</v>
      </c>
      <c r="I68" s="61">
        <v>1</v>
      </c>
      <c r="J68" s="68"/>
      <c r="K68" s="18"/>
      <c r="L68" s="19"/>
    </row>
    <row r="69" spans="1:12" ht="15" customHeight="1" x14ac:dyDescent="0.3">
      <c r="A69" s="71" t="s">
        <v>120</v>
      </c>
      <c r="B69" s="72"/>
      <c r="C69" s="73" t="str">
        <f>K67</f>
        <v>Excavation work Completed. Plinth work completed</v>
      </c>
      <c r="D69" s="73"/>
      <c r="E69" s="73"/>
      <c r="F69" s="73"/>
      <c r="G69" s="73"/>
      <c r="H69" s="73"/>
      <c r="I69" s="73"/>
      <c r="J69" s="74"/>
      <c r="K69" s="18" t="s">
        <v>121</v>
      </c>
      <c r="L69" s="19"/>
    </row>
    <row r="70" spans="1:12" ht="15.75" customHeight="1" x14ac:dyDescent="0.3">
      <c r="A70" s="50" t="s">
        <v>31</v>
      </c>
      <c r="B70" s="51"/>
      <c r="C70" s="20" t="s">
        <v>122</v>
      </c>
      <c r="D70" s="51" t="s">
        <v>123</v>
      </c>
      <c r="E70" s="51"/>
      <c r="F70" s="51" t="s">
        <v>124</v>
      </c>
      <c r="G70" s="51"/>
      <c r="H70" s="51" t="s">
        <v>125</v>
      </c>
      <c r="I70" s="51"/>
      <c r="J70" s="75"/>
      <c r="K70" s="8" t="s">
        <v>126</v>
      </c>
      <c r="L70" s="21">
        <f>I68*25%</f>
        <v>0.25</v>
      </c>
    </row>
    <row r="71" spans="1:12" ht="15.75" customHeight="1" x14ac:dyDescent="0.3">
      <c r="A71" s="50" t="s">
        <v>127</v>
      </c>
      <c r="B71" s="51"/>
      <c r="C71" s="22">
        <f>L72</f>
        <v>1</v>
      </c>
      <c r="D71" s="56">
        <f>((100/I68)*C71)/100</f>
        <v>1</v>
      </c>
      <c r="E71" s="56"/>
      <c r="F71" s="56">
        <f>(((C72/I68*10)+(40/(D68+G68+I68)*C73)+(7.5/(I68)*C74)+(7.5/(I68)*C75)+(10/I68*C76)+(10/I68*C77)+(5/I68*C78)+(5/I68*C79)+(5/I68*C80))/100)</f>
        <v>0.1</v>
      </c>
      <c r="G71" s="56"/>
      <c r="H71" s="56">
        <f>((((C71/I68)*20)+((C72/I68)*25)+(30/(I68+G68+D68)*C73)+(5/I68*C74)+(5/I68*C75)+(5/I68*C76)+(5/I68*C77)+(0/I68*C78)+(0/I68*C79)+(5/I68*C80))/100)</f>
        <v>0.45</v>
      </c>
      <c r="I71" s="56"/>
      <c r="J71" s="58"/>
      <c r="K71" s="8" t="s">
        <v>86</v>
      </c>
      <c r="L71" s="9">
        <f>I68*50%</f>
        <v>0.5</v>
      </c>
    </row>
    <row r="72" spans="1:12" x14ac:dyDescent="0.3">
      <c r="A72" s="50" t="s">
        <v>32</v>
      </c>
      <c r="B72" s="51"/>
      <c r="C72" s="23">
        <f>L80</f>
        <v>1</v>
      </c>
      <c r="D72" s="56">
        <f>((100/I68)*C72)/100</f>
        <v>1</v>
      </c>
      <c r="E72" s="56"/>
      <c r="F72" s="56"/>
      <c r="G72" s="56"/>
      <c r="H72" s="56"/>
      <c r="I72" s="56"/>
      <c r="J72" s="58"/>
      <c r="K72" s="8" t="s">
        <v>87</v>
      </c>
      <c r="L72" s="9">
        <f>I68</f>
        <v>1</v>
      </c>
    </row>
    <row r="73" spans="1:12" ht="15.75" customHeight="1" x14ac:dyDescent="0.35">
      <c r="A73" s="60" t="s">
        <v>128</v>
      </c>
      <c r="B73" s="61"/>
      <c r="C73" s="23">
        <v>0</v>
      </c>
      <c r="D73" s="56">
        <f>((100/(D68+G68+I68))*C73)/100</f>
        <v>0</v>
      </c>
      <c r="E73" s="56"/>
      <c r="F73" s="56"/>
      <c r="G73" s="56"/>
      <c r="H73" s="56"/>
      <c r="I73" s="56"/>
      <c r="J73" s="58"/>
      <c r="K73" s="8" t="s">
        <v>88</v>
      </c>
      <c r="L73" s="24">
        <f>(IF(B68&gt;1,(I68/(B68+2)),I68/4))</f>
        <v>0.25</v>
      </c>
    </row>
    <row r="74" spans="1:12" ht="15.75" customHeight="1" x14ac:dyDescent="0.35">
      <c r="A74" s="50" t="s">
        <v>129</v>
      </c>
      <c r="B74" s="51" t="s">
        <v>130</v>
      </c>
      <c r="C74" s="22">
        <v>0</v>
      </c>
      <c r="D74" s="56">
        <f>((50/I68)*C74)/100</f>
        <v>0</v>
      </c>
      <c r="E74" s="56"/>
      <c r="F74" s="56"/>
      <c r="G74" s="56"/>
      <c r="H74" s="56"/>
      <c r="I74" s="56"/>
      <c r="J74" s="58"/>
      <c r="K74" s="8" t="s">
        <v>89</v>
      </c>
      <c r="L74" s="24">
        <f>(IF(B68&gt;1,(I68/(B68+2)+L73),I68/4+L73))</f>
        <v>0.5</v>
      </c>
    </row>
    <row r="75" spans="1:12" ht="15" customHeight="1" x14ac:dyDescent="0.35">
      <c r="A75" s="50" t="s">
        <v>131</v>
      </c>
      <c r="B75" s="51" t="s">
        <v>130</v>
      </c>
      <c r="C75" s="22">
        <v>0</v>
      </c>
      <c r="D75" s="76">
        <f>((50/I68)*C75)/100</f>
        <v>0</v>
      </c>
      <c r="E75" s="77"/>
      <c r="F75" s="56"/>
      <c r="G75" s="56"/>
      <c r="H75" s="56"/>
      <c r="I75" s="56"/>
      <c r="J75" s="58"/>
      <c r="K75" s="8" t="s">
        <v>132</v>
      </c>
      <c r="L75" s="24">
        <f>(IF(B68&gt;1,(I68/(B68+2)+L74),0))</f>
        <v>0</v>
      </c>
    </row>
    <row r="76" spans="1:12" ht="15.75" customHeight="1" x14ac:dyDescent="0.35">
      <c r="A76" s="50" t="s">
        <v>133</v>
      </c>
      <c r="B76" s="51" t="s">
        <v>134</v>
      </c>
      <c r="C76" s="22">
        <v>0</v>
      </c>
      <c r="D76" s="76">
        <f>((50/(I68))*C76)/100</f>
        <v>0</v>
      </c>
      <c r="E76" s="77"/>
      <c r="F76" s="56"/>
      <c r="G76" s="56"/>
      <c r="H76" s="56"/>
      <c r="I76" s="56"/>
      <c r="J76" s="58"/>
      <c r="K76" s="8" t="s">
        <v>135</v>
      </c>
      <c r="L76" s="24">
        <f>(IF(B68&gt;2,(I68/(B68+2)+L75),0))</f>
        <v>0</v>
      </c>
    </row>
    <row r="77" spans="1:12" ht="15.75" customHeight="1" x14ac:dyDescent="0.35">
      <c r="A77" s="50" t="s">
        <v>136</v>
      </c>
      <c r="B77" s="51" t="s">
        <v>136</v>
      </c>
      <c r="C77" s="22">
        <v>0</v>
      </c>
      <c r="D77" s="76">
        <f>((50/I68)*C77)/100</f>
        <v>0</v>
      </c>
      <c r="E77" s="77"/>
      <c r="F77" s="56"/>
      <c r="G77" s="56"/>
      <c r="H77" s="56"/>
      <c r="I77" s="56"/>
      <c r="J77" s="58"/>
      <c r="K77" s="8" t="s">
        <v>137</v>
      </c>
      <c r="L77" s="25">
        <f>(IF(B68&gt;3,(I68/(B68+2)+L76),0))</f>
        <v>0</v>
      </c>
    </row>
    <row r="78" spans="1:12" ht="15" customHeight="1" x14ac:dyDescent="0.35">
      <c r="A78" s="50" t="s">
        <v>138</v>
      </c>
      <c r="B78" s="51"/>
      <c r="C78" s="22">
        <v>0</v>
      </c>
      <c r="D78" s="76">
        <f>((50/I68)*C78)/100</f>
        <v>0</v>
      </c>
      <c r="E78" s="77"/>
      <c r="F78" s="56"/>
      <c r="G78" s="56"/>
      <c r="H78" s="56"/>
      <c r="I78" s="56"/>
      <c r="J78" s="58"/>
      <c r="K78" s="8" t="s">
        <v>139</v>
      </c>
      <c r="L78" s="24">
        <f>(IF(B68&gt;4,(I68/(B68+2)+L77),0))</f>
        <v>0</v>
      </c>
    </row>
    <row r="79" spans="1:12" ht="15.75" customHeight="1" x14ac:dyDescent="0.35">
      <c r="A79" s="50" t="s">
        <v>140</v>
      </c>
      <c r="B79" s="51" t="s">
        <v>140</v>
      </c>
      <c r="C79" s="22">
        <v>0</v>
      </c>
      <c r="D79" s="76">
        <f>((50/(I68))*C79)/100</f>
        <v>0</v>
      </c>
      <c r="E79" s="77"/>
      <c r="F79" s="56"/>
      <c r="G79" s="56"/>
      <c r="H79" s="56"/>
      <c r="I79" s="56"/>
      <c r="J79" s="58"/>
      <c r="K79" s="8" t="s">
        <v>90</v>
      </c>
      <c r="L79" s="24">
        <f>(IF(B68=1,(I68/(B68+3)+L74),IF(B68=0,(I68/4+L74),IF(B68&gt;1,0))))</f>
        <v>0.75</v>
      </c>
    </row>
    <row r="80" spans="1:12" ht="16.5" customHeight="1" thickBot="1" x14ac:dyDescent="0.4">
      <c r="A80" s="69" t="s">
        <v>141</v>
      </c>
      <c r="B80" s="70"/>
      <c r="C80" s="26">
        <v>0</v>
      </c>
      <c r="D80" s="54">
        <f>((50/(I68))*C80)/100</f>
        <v>0</v>
      </c>
      <c r="E80" s="55"/>
      <c r="F80" s="57"/>
      <c r="G80" s="57"/>
      <c r="H80" s="57"/>
      <c r="I80" s="57"/>
      <c r="J80" s="59"/>
      <c r="K80" s="10" t="s">
        <v>91</v>
      </c>
      <c r="L80" s="27">
        <f>(IF(B68&gt;1.5,(I68/(B68+2)+L74+MAX(0,L75-L74)+MAX(0,L76-L75)+MAX(0,L77-L76)+MAX(0,L78-L77)+MAX(0,L79-L78)),IF(B68=1,(I68/(B68+3)+L79),IF(B68=0,I68/4+L79))))</f>
        <v>1</v>
      </c>
    </row>
    <row r="81" spans="1:12" x14ac:dyDescent="0.3">
      <c r="A81" s="62" t="s">
        <v>118</v>
      </c>
      <c r="B81" s="63"/>
      <c r="C81" s="64" t="s">
        <v>152</v>
      </c>
      <c r="D81" s="64"/>
      <c r="E81" s="64"/>
      <c r="F81" s="64"/>
      <c r="G81" s="66" t="s">
        <v>144</v>
      </c>
      <c r="H81" s="66"/>
      <c r="I81" s="66"/>
      <c r="J81" s="67"/>
      <c r="K81" s="14" t="str">
        <f>(IF(F85&gt;99%,"All work completed. Please provide OC.",IF(F85&gt;89.8%,"Plinth, RCC, Brick, Plaster, Flooring, Painting work Completed. Finishing work is in process.",IF(F85&lt;94%,(IF(C85=0,"Work not yet Started.",IF(D85=25%,"Piling work in process",IF(D85=50%,"Excavation work in process",IF(D85=100%,"Excavation work Completed. ","0")))&amp;(IF(C86=0%,"",IF(C86=L87,"Footing work is process",IF(C86=L88,"Footing work Completed",IF(C86=L89,"1st Basement Completed",IF(C86=L90,"1st &amp; 2nd Basement Completed",IF(C86=L91,"1st to 3rd Basement Completed",IF(C86=L92,"1st to 4th Basement Completed",IF(C86=L93,"Plinth work is process",IF(C86=L94,"Plinth work completed","0")))))))))))&amp;(IF(C87=(D82+G82+I82),", RCC Slab",IF(C87&gt;0,", RCC upto "&amp;C87&amp;" Slab",""))&amp;(IF(C88=I82,", Brickwork",IF(C88&gt;0,", Brickwork upto "&amp;C88&amp;" Floor",""))&amp;(IF(C89=I82,", Internal Plaster",IF(C89&gt;0,", Internal Plaster upto "&amp;C89&amp;" Floor",""))&amp;(IF(C90=I82,", External Plaster",IF(C90&gt;0,", External Plaster upto "&amp;C90&amp;" Floor",""))&amp;(IF(C91=I82,", Flooring",IF(C91&gt;0,", Flooring upto "&amp;C91&amp;" Floor",""))&amp;(IF(C92=I82,", Painting",IF(C92&gt;0,", Painting upto "&amp;C92&amp;" Floor",""))&amp;(IF(C93&gt;0,", Finishing upto "&amp;C93&amp;" Floor","")&amp;(IF(C87&gt;0.5," Completed",""))))))))))))))</f>
        <v>Excavation work Completed. Footing work Completed</v>
      </c>
      <c r="L81" s="15"/>
    </row>
    <row r="82" spans="1:12" ht="15" customHeight="1" x14ac:dyDescent="0.3">
      <c r="A82" s="16" t="s">
        <v>82</v>
      </c>
      <c r="B82" s="17">
        <v>0</v>
      </c>
      <c r="C82" s="17" t="s">
        <v>84</v>
      </c>
      <c r="D82" s="17">
        <v>1</v>
      </c>
      <c r="E82" s="61" t="s">
        <v>83</v>
      </c>
      <c r="F82" s="61"/>
      <c r="G82" s="17">
        <v>0</v>
      </c>
      <c r="H82" s="17" t="s">
        <v>119</v>
      </c>
      <c r="I82" s="61">
        <v>1</v>
      </c>
      <c r="J82" s="68"/>
      <c r="K82" s="18"/>
      <c r="L82" s="19"/>
    </row>
    <row r="83" spans="1:12" ht="15" customHeight="1" x14ac:dyDescent="0.3">
      <c r="A83" s="71" t="s">
        <v>120</v>
      </c>
      <c r="B83" s="72"/>
      <c r="C83" s="73" t="str">
        <f>K81</f>
        <v>Excavation work Completed. Footing work Completed</v>
      </c>
      <c r="D83" s="73"/>
      <c r="E83" s="73"/>
      <c r="F83" s="73"/>
      <c r="G83" s="73"/>
      <c r="H83" s="73"/>
      <c r="I83" s="73"/>
      <c r="J83" s="74"/>
      <c r="K83" s="18" t="s">
        <v>121</v>
      </c>
      <c r="L83" s="19"/>
    </row>
    <row r="84" spans="1:12" ht="15.75" customHeight="1" x14ac:dyDescent="0.3">
      <c r="A84" s="50" t="s">
        <v>31</v>
      </c>
      <c r="B84" s="51"/>
      <c r="C84" s="20" t="s">
        <v>122</v>
      </c>
      <c r="D84" s="51" t="s">
        <v>123</v>
      </c>
      <c r="E84" s="51"/>
      <c r="F84" s="51" t="s">
        <v>124</v>
      </c>
      <c r="G84" s="51"/>
      <c r="H84" s="51" t="s">
        <v>125</v>
      </c>
      <c r="I84" s="51"/>
      <c r="J84" s="75"/>
      <c r="K84" s="8" t="s">
        <v>126</v>
      </c>
      <c r="L84" s="21">
        <f>I82*25%</f>
        <v>0.25</v>
      </c>
    </row>
    <row r="85" spans="1:12" ht="15.75" customHeight="1" x14ac:dyDescent="0.3">
      <c r="A85" s="50" t="s">
        <v>127</v>
      </c>
      <c r="B85" s="51"/>
      <c r="C85" s="22">
        <f>L86</f>
        <v>1</v>
      </c>
      <c r="D85" s="56">
        <f>((100/I82)*C85)/100</f>
        <v>1</v>
      </c>
      <c r="E85" s="56"/>
      <c r="F85" s="56">
        <f>(((C86/I82*10)+(40/(D82+G82+I82)*C87)+(7.5/(I82)*C88)+(7.5/(I82)*C89)+(10/I82*C90)+(10/I82*C91)+(5/I82*C92)+(5/I82*C93)+(5/I82*C94))/100)</f>
        <v>0.05</v>
      </c>
      <c r="G85" s="56"/>
      <c r="H85" s="56">
        <f>((((C85/I82)*20)+((C86/I82)*25)+(30/(I82+G82+D82)*C87)+(5/I82*C88)+(5/I82*C89)+(5/I82*C90)+(5/I82*C91)+(0/I82*C92)+(0/I82*C93)+(5/I82*C94))/100)</f>
        <v>0.32500000000000001</v>
      </c>
      <c r="I85" s="56"/>
      <c r="J85" s="58"/>
      <c r="K85" s="8" t="s">
        <v>86</v>
      </c>
      <c r="L85" s="9">
        <f>I82*50%</f>
        <v>0.5</v>
      </c>
    </row>
    <row r="86" spans="1:12" x14ac:dyDescent="0.3">
      <c r="A86" s="50" t="s">
        <v>32</v>
      </c>
      <c r="B86" s="51"/>
      <c r="C86" s="23">
        <f>L88</f>
        <v>0.5</v>
      </c>
      <c r="D86" s="56">
        <f>((100/I82)*C86)/100</f>
        <v>0.5</v>
      </c>
      <c r="E86" s="56"/>
      <c r="F86" s="56"/>
      <c r="G86" s="56"/>
      <c r="H86" s="56"/>
      <c r="I86" s="56"/>
      <c r="J86" s="58"/>
      <c r="K86" s="8" t="s">
        <v>87</v>
      </c>
      <c r="L86" s="9">
        <f>I82</f>
        <v>1</v>
      </c>
    </row>
    <row r="87" spans="1:12" ht="15.75" customHeight="1" x14ac:dyDescent="0.35">
      <c r="A87" s="60" t="s">
        <v>128</v>
      </c>
      <c r="B87" s="61"/>
      <c r="C87" s="23">
        <v>0</v>
      </c>
      <c r="D87" s="56">
        <f>((100/(D82+G82+I82))*C87)/100</f>
        <v>0</v>
      </c>
      <c r="E87" s="56"/>
      <c r="F87" s="56"/>
      <c r="G87" s="56"/>
      <c r="H87" s="56"/>
      <c r="I87" s="56"/>
      <c r="J87" s="58"/>
      <c r="K87" s="8" t="s">
        <v>88</v>
      </c>
      <c r="L87" s="24">
        <f>(IF(B82&gt;1,(I82/(B82+2)),I82/4))</f>
        <v>0.25</v>
      </c>
    </row>
    <row r="88" spans="1:12" ht="15.75" customHeight="1" x14ac:dyDescent="0.35">
      <c r="A88" s="50" t="s">
        <v>129</v>
      </c>
      <c r="B88" s="51" t="s">
        <v>130</v>
      </c>
      <c r="C88" s="22">
        <v>0</v>
      </c>
      <c r="D88" s="56">
        <f>((50/I82)*C88)/100</f>
        <v>0</v>
      </c>
      <c r="E88" s="56"/>
      <c r="F88" s="56"/>
      <c r="G88" s="56"/>
      <c r="H88" s="56"/>
      <c r="I88" s="56"/>
      <c r="J88" s="58"/>
      <c r="K88" s="8" t="s">
        <v>89</v>
      </c>
      <c r="L88" s="24">
        <f>(IF(B82&gt;1,(I82/(B82+2)+L87),I82/4+L87))</f>
        <v>0.5</v>
      </c>
    </row>
    <row r="89" spans="1:12" ht="15" customHeight="1" x14ac:dyDescent="0.35">
      <c r="A89" s="50" t="s">
        <v>131</v>
      </c>
      <c r="B89" s="51" t="s">
        <v>130</v>
      </c>
      <c r="C89" s="22">
        <v>0</v>
      </c>
      <c r="D89" s="76">
        <f>((50/I82)*C89)/100</f>
        <v>0</v>
      </c>
      <c r="E89" s="77"/>
      <c r="F89" s="56"/>
      <c r="G89" s="56"/>
      <c r="H89" s="56"/>
      <c r="I89" s="56"/>
      <c r="J89" s="58"/>
      <c r="K89" s="8" t="s">
        <v>132</v>
      </c>
      <c r="L89" s="24">
        <f>(IF(B82&gt;1,(I82/(B82+2)+L88),0))</f>
        <v>0</v>
      </c>
    </row>
    <row r="90" spans="1:12" ht="15.75" customHeight="1" x14ac:dyDescent="0.35">
      <c r="A90" s="50" t="s">
        <v>133</v>
      </c>
      <c r="B90" s="51" t="s">
        <v>134</v>
      </c>
      <c r="C90" s="22">
        <v>0</v>
      </c>
      <c r="D90" s="76">
        <f>((50/(I82))*C90)/100</f>
        <v>0</v>
      </c>
      <c r="E90" s="77"/>
      <c r="F90" s="56"/>
      <c r="G90" s="56"/>
      <c r="H90" s="56"/>
      <c r="I90" s="56"/>
      <c r="J90" s="58"/>
      <c r="K90" s="8" t="s">
        <v>135</v>
      </c>
      <c r="L90" s="24">
        <f>(IF(B82&gt;2,(I82/(B82+2)+L89),0))</f>
        <v>0</v>
      </c>
    </row>
    <row r="91" spans="1:12" ht="15.75" customHeight="1" x14ac:dyDescent="0.35">
      <c r="A91" s="50" t="s">
        <v>136</v>
      </c>
      <c r="B91" s="51" t="s">
        <v>136</v>
      </c>
      <c r="C91" s="22">
        <v>0</v>
      </c>
      <c r="D91" s="76">
        <f>((50/I82)*C91)/100</f>
        <v>0</v>
      </c>
      <c r="E91" s="77"/>
      <c r="F91" s="56"/>
      <c r="G91" s="56"/>
      <c r="H91" s="56"/>
      <c r="I91" s="56"/>
      <c r="J91" s="58"/>
      <c r="K91" s="8" t="s">
        <v>137</v>
      </c>
      <c r="L91" s="25">
        <f>(IF(B82&gt;3,(I82/(B82+2)+L90),0))</f>
        <v>0</v>
      </c>
    </row>
    <row r="92" spans="1:12" ht="15" customHeight="1" x14ac:dyDescent="0.35">
      <c r="A92" s="50" t="s">
        <v>138</v>
      </c>
      <c r="B92" s="51"/>
      <c r="C92" s="22">
        <v>0</v>
      </c>
      <c r="D92" s="76">
        <f>((50/I82)*C92)/100</f>
        <v>0</v>
      </c>
      <c r="E92" s="77"/>
      <c r="F92" s="56"/>
      <c r="G92" s="56"/>
      <c r="H92" s="56"/>
      <c r="I92" s="56"/>
      <c r="J92" s="58"/>
      <c r="K92" s="8" t="s">
        <v>139</v>
      </c>
      <c r="L92" s="24">
        <f>(IF(B82&gt;4,(I82/(B82+2)+L91),0))</f>
        <v>0</v>
      </c>
    </row>
    <row r="93" spans="1:12" ht="15.75" customHeight="1" x14ac:dyDescent="0.35">
      <c r="A93" s="50" t="s">
        <v>140</v>
      </c>
      <c r="B93" s="51" t="s">
        <v>140</v>
      </c>
      <c r="C93" s="22">
        <v>0</v>
      </c>
      <c r="D93" s="76">
        <f>((50/(I82))*C93)/100</f>
        <v>0</v>
      </c>
      <c r="E93" s="77"/>
      <c r="F93" s="56"/>
      <c r="G93" s="56"/>
      <c r="H93" s="56"/>
      <c r="I93" s="56"/>
      <c r="J93" s="58"/>
      <c r="K93" s="8" t="s">
        <v>90</v>
      </c>
      <c r="L93" s="24">
        <f>(IF(B82=1,(I82/(B82+3)+L88),IF(B82=0,(I82/4+L88),IF(B82&gt;1,0))))</f>
        <v>0.75</v>
      </c>
    </row>
    <row r="94" spans="1:12" ht="16.5" customHeight="1" thickBot="1" x14ac:dyDescent="0.4">
      <c r="A94" s="69" t="s">
        <v>141</v>
      </c>
      <c r="B94" s="70"/>
      <c r="C94" s="26">
        <v>0</v>
      </c>
      <c r="D94" s="54">
        <f>((50/(I82))*C94)/100</f>
        <v>0</v>
      </c>
      <c r="E94" s="55"/>
      <c r="F94" s="57"/>
      <c r="G94" s="57"/>
      <c r="H94" s="57"/>
      <c r="I94" s="57"/>
      <c r="J94" s="59"/>
      <c r="K94" s="10" t="s">
        <v>91</v>
      </c>
      <c r="L94" s="27">
        <f>(IF(B82&gt;1.5,(I82/(B82+2)+L88+MAX(0,L89-L88)+MAX(0,L90-L89)+MAX(0,L91-L90)+MAX(0,L92-L91)+MAX(0,L93-L92)),IF(B82=1,(I82/(B82+3)+L93),IF(B82=0,I82/4+L93))))</f>
        <v>1</v>
      </c>
    </row>
    <row r="95" spans="1:12" ht="29.5" customHeight="1" x14ac:dyDescent="0.3">
      <c r="A95" s="62" t="s">
        <v>118</v>
      </c>
      <c r="B95" s="63"/>
      <c r="C95" s="64" t="s">
        <v>146</v>
      </c>
      <c r="D95" s="64"/>
      <c r="E95" s="64"/>
      <c r="F95" s="64"/>
      <c r="G95" s="66" t="s">
        <v>145</v>
      </c>
      <c r="H95" s="66"/>
      <c r="I95" s="66"/>
      <c r="J95" s="67"/>
      <c r="K95" s="14" t="str">
        <f>(IF(F99&gt;99%,"All work completed. Please provide OC.",IF(F99&gt;89.8%,"Plinth, RCC, Brick, Plaster, Flooring, Painting work Completed. Finishing work is in process.",IF(F99&lt;94%,(IF(C99=0,"Work not yet Started.",IF(D99=25%,"Piling work in process",IF(D99=50%,"Excavation work in process",IF(D99=100%,"Excavation work Completed. ","0")))&amp;(IF(C100=0%,"",IF(C100=L101,"Footing work is process",IF(C100=L102,"Footing work Completed",IF(C100=L103,"1st Basement Completed",IF(C100=L104,"1st &amp; 2nd Basement Completed",IF(C100=L105,"1st to 3rd Basement Completed",IF(C100=L106,"1st to 4th Basement Completed",IF(C100=L107,"Plinth work is process",IF(C100=L108,"Plinth work completed","0")))))))))))&amp;(IF(C101=(D96+G96+I96),", RCC Slab",IF(C101&gt;0,", RCC upto "&amp;C101&amp;" Slab",""))&amp;(IF(C102=I96,", Brickwork",IF(C102&gt;0,", Brickwork upto "&amp;C102&amp;" Floor",""))&amp;(IF(C103=I96,", Internal Plaster",IF(C103&gt;0,", Internal Plaster upto "&amp;C103&amp;" Floor",""))&amp;(IF(C104=I96,", External Plaster",IF(C104&gt;0,", External Plaster upto "&amp;C104&amp;" Floor",""))&amp;(IF(C105=I96,", Flooring",IF(C105&gt;0,", Flooring upto "&amp;C105&amp;" Floor",""))&amp;(IF(C106=I96,", Painting",IF(C106&gt;0,", Painting upto "&amp;C106&amp;" Floor",""))&amp;(IF(C107&gt;0,", Finishing upto "&amp;C107&amp;" Floor","")&amp;(IF(C101&gt;0.5," Completed",""))))))))))))))</f>
        <v>Work not yet Started.</v>
      </c>
      <c r="L95" s="15"/>
    </row>
    <row r="96" spans="1:12" ht="15" customHeight="1" x14ac:dyDescent="0.3">
      <c r="A96" s="60" t="s">
        <v>82</v>
      </c>
      <c r="B96" s="61"/>
      <c r="C96" s="61">
        <v>0</v>
      </c>
      <c r="D96" s="61"/>
      <c r="E96" s="61" t="s">
        <v>143</v>
      </c>
      <c r="F96" s="61"/>
      <c r="G96" s="61"/>
      <c r="H96" s="61"/>
      <c r="I96" s="61">
        <v>1</v>
      </c>
      <c r="J96" s="68"/>
      <c r="K96" s="18"/>
      <c r="L96" s="19"/>
    </row>
    <row r="97" spans="1:12" ht="15" customHeight="1" x14ac:dyDescent="0.3">
      <c r="A97" s="71" t="s">
        <v>120</v>
      </c>
      <c r="B97" s="72"/>
      <c r="C97" s="73" t="str">
        <f>K95</f>
        <v>Work not yet Started.</v>
      </c>
      <c r="D97" s="73"/>
      <c r="E97" s="73"/>
      <c r="F97" s="73"/>
      <c r="G97" s="73"/>
      <c r="H97" s="73"/>
      <c r="I97" s="73"/>
      <c r="J97" s="74"/>
      <c r="K97" s="18" t="s">
        <v>121</v>
      </c>
      <c r="L97" s="19"/>
    </row>
    <row r="98" spans="1:12" ht="15.75" customHeight="1" x14ac:dyDescent="0.3">
      <c r="A98" s="50" t="s">
        <v>31</v>
      </c>
      <c r="B98" s="51"/>
      <c r="C98" s="20" t="s">
        <v>122</v>
      </c>
      <c r="D98" s="51" t="s">
        <v>123</v>
      </c>
      <c r="E98" s="51"/>
      <c r="F98" s="51" t="s">
        <v>124</v>
      </c>
      <c r="G98" s="51"/>
      <c r="H98" s="51" t="s">
        <v>125</v>
      </c>
      <c r="I98" s="51"/>
      <c r="J98" s="75"/>
      <c r="K98" s="8" t="s">
        <v>126</v>
      </c>
      <c r="L98" s="21">
        <f>I96*25%</f>
        <v>0.25</v>
      </c>
    </row>
    <row r="99" spans="1:12" ht="15.75" customHeight="1" x14ac:dyDescent="0.3">
      <c r="A99" s="50" t="s">
        <v>127</v>
      </c>
      <c r="B99" s="51"/>
      <c r="C99" s="22">
        <v>0</v>
      </c>
      <c r="D99" s="56">
        <f>((100/I96)*C99)/100</f>
        <v>0</v>
      </c>
      <c r="E99" s="56"/>
      <c r="F99" s="56">
        <f>(((C100/I96*10)+(40/(D96+G96+I96)*C101)+(7.5/(I96)*C102)+(7.5/(I96)*C103)+(10/I96*C104)+(10/I96*C105)+(5/I96*C106)+(5/I96*C107)+(5/I96*C108))/100)</f>
        <v>0</v>
      </c>
      <c r="G99" s="56"/>
      <c r="H99" s="56">
        <f>((((C99/I96)*20)+((C100/I96)*25)+(30/(I96+G96+D96)*C101)+(5/I96*C102)+(5/I96*C103)+(5/I96*C104)+(5/I96*C105)+(0/I96*C106)+(0/I96*C107)+(5/I96*C108))/100)</f>
        <v>0</v>
      </c>
      <c r="I99" s="56"/>
      <c r="J99" s="58"/>
      <c r="K99" s="8" t="s">
        <v>86</v>
      </c>
      <c r="L99" s="9">
        <f>I96*50%</f>
        <v>0.5</v>
      </c>
    </row>
    <row r="100" spans="1:12" x14ac:dyDescent="0.3">
      <c r="A100" s="50" t="s">
        <v>32</v>
      </c>
      <c r="B100" s="51"/>
      <c r="C100" s="23">
        <v>0</v>
      </c>
      <c r="D100" s="56">
        <f>((100/I96)*C100)/100</f>
        <v>0</v>
      </c>
      <c r="E100" s="56"/>
      <c r="F100" s="56"/>
      <c r="G100" s="56"/>
      <c r="H100" s="56"/>
      <c r="I100" s="56"/>
      <c r="J100" s="58"/>
      <c r="K100" s="8" t="s">
        <v>87</v>
      </c>
      <c r="L100" s="9">
        <f>I96</f>
        <v>1</v>
      </c>
    </row>
    <row r="101" spans="1:12" ht="15.75" customHeight="1" x14ac:dyDescent="0.35">
      <c r="A101" s="60" t="s">
        <v>128</v>
      </c>
      <c r="B101" s="61"/>
      <c r="C101" s="23">
        <v>0</v>
      </c>
      <c r="D101" s="56">
        <f>((100/(D96+G96+I96))*C101)/100</f>
        <v>0</v>
      </c>
      <c r="E101" s="56"/>
      <c r="F101" s="56"/>
      <c r="G101" s="56"/>
      <c r="H101" s="56"/>
      <c r="I101" s="56"/>
      <c r="J101" s="58"/>
      <c r="K101" s="8" t="s">
        <v>88</v>
      </c>
      <c r="L101" s="24">
        <f>(IF(B96&gt;1,(I96/(B96+2)),I96/4))</f>
        <v>0.25</v>
      </c>
    </row>
    <row r="102" spans="1:12" ht="15.75" customHeight="1" x14ac:dyDescent="0.35">
      <c r="A102" s="50" t="s">
        <v>129</v>
      </c>
      <c r="B102" s="51" t="s">
        <v>130</v>
      </c>
      <c r="C102" s="22">
        <v>0</v>
      </c>
      <c r="D102" s="56">
        <f>((100/I96)*C102)/100</f>
        <v>0</v>
      </c>
      <c r="E102" s="56"/>
      <c r="F102" s="56"/>
      <c r="G102" s="56"/>
      <c r="H102" s="56"/>
      <c r="I102" s="56"/>
      <c r="J102" s="58"/>
      <c r="K102" s="8" t="s">
        <v>89</v>
      </c>
      <c r="L102" s="24">
        <f>(IF(B96&gt;1,(I96/(B96+2)+L101),I96/4+L101))</f>
        <v>0.5</v>
      </c>
    </row>
    <row r="103" spans="1:12" ht="15" customHeight="1" x14ac:dyDescent="0.35">
      <c r="A103" s="50" t="s">
        <v>131</v>
      </c>
      <c r="B103" s="51" t="s">
        <v>130</v>
      </c>
      <c r="C103" s="22">
        <v>0</v>
      </c>
      <c r="D103" s="56">
        <f>((100/I96)*C103)/100</f>
        <v>0</v>
      </c>
      <c r="E103" s="56"/>
      <c r="F103" s="56"/>
      <c r="G103" s="56"/>
      <c r="H103" s="56"/>
      <c r="I103" s="56"/>
      <c r="J103" s="58"/>
      <c r="K103" s="8" t="s">
        <v>132</v>
      </c>
      <c r="L103" s="24">
        <f>(IF(B96&gt;1,(I96/(B96+2)+L102),0))</f>
        <v>0</v>
      </c>
    </row>
    <row r="104" spans="1:12" ht="15.75" customHeight="1" x14ac:dyDescent="0.35">
      <c r="A104" s="50" t="s">
        <v>133</v>
      </c>
      <c r="B104" s="51" t="s">
        <v>134</v>
      </c>
      <c r="C104" s="22">
        <v>0</v>
      </c>
      <c r="D104" s="56">
        <f>((100/(I96))*C104)/100</f>
        <v>0</v>
      </c>
      <c r="E104" s="56"/>
      <c r="F104" s="56"/>
      <c r="G104" s="56"/>
      <c r="H104" s="56"/>
      <c r="I104" s="56"/>
      <c r="J104" s="58"/>
      <c r="K104" s="8" t="s">
        <v>135</v>
      </c>
      <c r="L104" s="24">
        <f>(IF(B96&gt;2,(I96/(B96+2)+L103),0))</f>
        <v>0</v>
      </c>
    </row>
    <row r="105" spans="1:12" ht="15.75" customHeight="1" x14ac:dyDescent="0.35">
      <c r="A105" s="50" t="s">
        <v>136</v>
      </c>
      <c r="B105" s="51" t="s">
        <v>136</v>
      </c>
      <c r="C105" s="22">
        <v>0</v>
      </c>
      <c r="D105" s="56">
        <f>((100/I96)*C105)/100</f>
        <v>0</v>
      </c>
      <c r="E105" s="56"/>
      <c r="F105" s="56"/>
      <c r="G105" s="56"/>
      <c r="H105" s="56"/>
      <c r="I105" s="56"/>
      <c r="J105" s="58"/>
      <c r="K105" s="8" t="s">
        <v>137</v>
      </c>
      <c r="L105" s="25">
        <f>(IF(B96&gt;3,(I96/(B96+2)+L104),0))</f>
        <v>0</v>
      </c>
    </row>
    <row r="106" spans="1:12" ht="15" customHeight="1" x14ac:dyDescent="0.35">
      <c r="A106" s="50" t="s">
        <v>138</v>
      </c>
      <c r="B106" s="51"/>
      <c r="C106" s="22">
        <v>0</v>
      </c>
      <c r="D106" s="56">
        <f>((100/I96)*C106)/100</f>
        <v>0</v>
      </c>
      <c r="E106" s="56"/>
      <c r="F106" s="56"/>
      <c r="G106" s="56"/>
      <c r="H106" s="56"/>
      <c r="I106" s="56"/>
      <c r="J106" s="58"/>
      <c r="K106" s="8" t="s">
        <v>139</v>
      </c>
      <c r="L106" s="24">
        <f>(IF(B96&gt;4,(I96/(B96+2)+L105),0))</f>
        <v>0</v>
      </c>
    </row>
    <row r="107" spans="1:12" ht="15.75" customHeight="1" x14ac:dyDescent="0.35">
      <c r="A107" s="50" t="s">
        <v>140</v>
      </c>
      <c r="B107" s="51" t="s">
        <v>140</v>
      </c>
      <c r="C107" s="22">
        <v>0</v>
      </c>
      <c r="D107" s="56">
        <f>((100/(I96))*C107)/100</f>
        <v>0</v>
      </c>
      <c r="E107" s="56"/>
      <c r="F107" s="56"/>
      <c r="G107" s="56"/>
      <c r="H107" s="56"/>
      <c r="I107" s="56"/>
      <c r="J107" s="58"/>
      <c r="K107" s="8" t="s">
        <v>90</v>
      </c>
      <c r="L107" s="24">
        <f>(IF(B96=1,(I96/(B96+3)+L102),IF(B96=0,(I96/4+L102),IF(B96&gt;1,0))))</f>
        <v>0.75</v>
      </c>
    </row>
    <row r="108" spans="1:12" ht="16.5" customHeight="1" thickBot="1" x14ac:dyDescent="0.4">
      <c r="A108" s="69" t="s">
        <v>141</v>
      </c>
      <c r="B108" s="70"/>
      <c r="C108" s="26">
        <v>0</v>
      </c>
      <c r="D108" s="57">
        <f>((100/(I96))*C108)/100</f>
        <v>0</v>
      </c>
      <c r="E108" s="57"/>
      <c r="F108" s="57"/>
      <c r="G108" s="57"/>
      <c r="H108" s="57"/>
      <c r="I108" s="57"/>
      <c r="J108" s="59"/>
      <c r="K108" s="10" t="s">
        <v>91</v>
      </c>
      <c r="L108" s="27">
        <f>(IF(B96&gt;1.5,(I96/(B96+2)+L102+MAX(0,L103-L102)+MAX(0,L104-L103)+MAX(0,L105-L104)+MAX(0,L106-L105)+MAX(0,L107-L106)),IF(B96=1,(I96/(B96+3)+L107),IF(B96=0,I96/4+L107))))</f>
        <v>1</v>
      </c>
    </row>
    <row r="109" spans="1:12" x14ac:dyDescent="0.3">
      <c r="A109" s="62" t="s">
        <v>118</v>
      </c>
      <c r="B109" s="63"/>
      <c r="C109" s="164" t="s">
        <v>148</v>
      </c>
      <c r="D109" s="165"/>
      <c r="E109" s="165"/>
      <c r="F109" s="165"/>
      <c r="G109" s="165"/>
      <c r="H109" s="165"/>
      <c r="I109" s="165"/>
      <c r="J109" s="166"/>
      <c r="K109" s="14" t="str">
        <f>(IF(F113&gt;99%,"All work completed. Please provide OC.",IF(F113&gt;89.8%,"Plinth, RCC, Brick, Plaster, Flooring, Painting work Completed. Finishing work is in process.",IF(F113&lt;94%,(IF(C113=0,"Work not yet Started.",IF(D113=25%,"Piling work in process",IF(D113=50%,"Excavation work in process",IF(D113=100%,"Excavation work Completed. ","0")))&amp;(IF(C114=0%,"",IF(C114=L115,"Footing work is process",IF(C114=L116,"Footing work Completed",IF(C114=L117,"1st Basement Completed",IF(C114=L118,"1st &amp; 2nd Basement Completed",IF(C114=L119,"1st to 3rd Basement Completed",IF(C114=L120,"1st to 4th Basement Completed",IF(C114=L121,"Plinth work is process",IF(C114=L122,"Plinth work completed","0")))))))))))&amp;(IF(C115=(D110+G110+I110),", RCC Slab",IF(C115&gt;0,", RCC upto "&amp;C115&amp;" Slab",""))&amp;(IF(C116=I110,", Brickwork",IF(C116&gt;0,", Brickwork upto "&amp;C116&amp;" Floor",""))&amp;(IF(C117=I110,", Internal Plaster",IF(C117&gt;0,", Internal Plaster upto "&amp;C117&amp;" Floor",""))&amp;(IF(C118=I110,", External Plaster",IF(C118&gt;0,", External Plaster upto "&amp;C118&amp;" Floor",""))&amp;(IF(C119=I110,", Flooring",IF(C119&gt;0,", Flooring upto "&amp;C119&amp;" Floor",""))&amp;(IF(C120=I110,", Painting",IF(C120&gt;0,", Painting upto "&amp;C120&amp;" Floor",""))&amp;(IF(C121&gt;0,", Finishing upto "&amp;C121&amp;" Floor","")&amp;(IF(C115&gt;0.5," Completed",""))))))))))))))</f>
        <v>Excavation work Completed. Plinth work completed, RCC Slab, Brickwork, Internal Plaster, External Plaster Completed</v>
      </c>
      <c r="L109" s="15"/>
    </row>
    <row r="110" spans="1:12" ht="15" customHeight="1" x14ac:dyDescent="0.3">
      <c r="A110" s="60" t="s">
        <v>82</v>
      </c>
      <c r="B110" s="61"/>
      <c r="C110" s="61">
        <v>0</v>
      </c>
      <c r="D110" s="61"/>
      <c r="E110" s="61" t="s">
        <v>143</v>
      </c>
      <c r="F110" s="61"/>
      <c r="G110" s="61"/>
      <c r="H110" s="61"/>
      <c r="I110" s="61">
        <v>1</v>
      </c>
      <c r="J110" s="68"/>
      <c r="K110" s="18"/>
      <c r="L110" s="19"/>
    </row>
    <row r="111" spans="1:12" ht="29.5" customHeight="1" x14ac:dyDescent="0.3">
      <c r="A111" s="71" t="s">
        <v>120</v>
      </c>
      <c r="B111" s="72"/>
      <c r="C111" s="73" t="str">
        <f>K109</f>
        <v>Excavation work Completed. Plinth work completed, RCC Slab, Brickwork, Internal Plaster, External Plaster Completed</v>
      </c>
      <c r="D111" s="73"/>
      <c r="E111" s="73"/>
      <c r="F111" s="73"/>
      <c r="G111" s="73"/>
      <c r="H111" s="73"/>
      <c r="I111" s="73"/>
      <c r="J111" s="74"/>
      <c r="K111" s="18" t="s">
        <v>121</v>
      </c>
      <c r="L111" s="19"/>
    </row>
    <row r="112" spans="1:12" ht="15.75" customHeight="1" x14ac:dyDescent="0.3">
      <c r="A112" s="50" t="s">
        <v>31</v>
      </c>
      <c r="B112" s="51"/>
      <c r="C112" s="20" t="s">
        <v>122</v>
      </c>
      <c r="D112" s="51" t="s">
        <v>123</v>
      </c>
      <c r="E112" s="51"/>
      <c r="F112" s="51" t="s">
        <v>124</v>
      </c>
      <c r="G112" s="51"/>
      <c r="H112" s="51" t="s">
        <v>125</v>
      </c>
      <c r="I112" s="51"/>
      <c r="J112" s="75"/>
      <c r="K112" s="8" t="s">
        <v>126</v>
      </c>
      <c r="L112" s="21">
        <f>I110*25%</f>
        <v>0.25</v>
      </c>
    </row>
    <row r="113" spans="1:12" ht="15.75" customHeight="1" x14ac:dyDescent="0.3">
      <c r="A113" s="50" t="s">
        <v>127</v>
      </c>
      <c r="B113" s="51"/>
      <c r="C113" s="22">
        <f>L114</f>
        <v>1</v>
      </c>
      <c r="D113" s="56">
        <f>((100/I110)*C113)/100</f>
        <v>1</v>
      </c>
      <c r="E113" s="56"/>
      <c r="F113" s="56">
        <f>(((C114/I110*10)+(40/(D110+G110+I110)*C115)+(7.5/(I110)*C116)+(7.5/(I110)*C117)+(10/I110*C118)+(10/I110*C119)+(5/I110*C120)+(5/I110*C121)+(5/I110*C122))/100)</f>
        <v>0.75</v>
      </c>
      <c r="G113" s="56"/>
      <c r="H113" s="56">
        <f>((((C113/I110)*20)+((C114/I110)*25)+(30/(I110+G110+D110)*C115)+(5/I110*C116)+(5/I110*C117)+(5/I110*C118)+(5/I110*C119)+(0/I110*C120)+(0/I110*C121)+(5/I110*C122))/100)</f>
        <v>0.9</v>
      </c>
      <c r="I113" s="56"/>
      <c r="J113" s="58"/>
      <c r="K113" s="8" t="s">
        <v>86</v>
      </c>
      <c r="L113" s="9">
        <f>I110*50%</f>
        <v>0.5</v>
      </c>
    </row>
    <row r="114" spans="1:12" x14ac:dyDescent="0.3">
      <c r="A114" s="50" t="s">
        <v>32</v>
      </c>
      <c r="B114" s="51"/>
      <c r="C114" s="23">
        <v>1</v>
      </c>
      <c r="D114" s="56">
        <f>((100/I110)*C114)/100</f>
        <v>1</v>
      </c>
      <c r="E114" s="56"/>
      <c r="F114" s="56"/>
      <c r="G114" s="56"/>
      <c r="H114" s="56"/>
      <c r="I114" s="56"/>
      <c r="J114" s="58"/>
      <c r="K114" s="8" t="s">
        <v>87</v>
      </c>
      <c r="L114" s="9">
        <f>I110</f>
        <v>1</v>
      </c>
    </row>
    <row r="115" spans="1:12" ht="15.75" customHeight="1" x14ac:dyDescent="0.35">
      <c r="A115" s="60" t="s">
        <v>128</v>
      </c>
      <c r="B115" s="61"/>
      <c r="C115" s="23">
        <v>1</v>
      </c>
      <c r="D115" s="56">
        <f>((100/(D110+G110+I110))*C115)/100</f>
        <v>1</v>
      </c>
      <c r="E115" s="56"/>
      <c r="F115" s="56"/>
      <c r="G115" s="56"/>
      <c r="H115" s="56"/>
      <c r="I115" s="56"/>
      <c r="J115" s="58"/>
      <c r="K115" s="8" t="s">
        <v>88</v>
      </c>
      <c r="L115" s="24">
        <f>(IF(B110&gt;1,(I110/(B110+2)),I110/4))</f>
        <v>0.25</v>
      </c>
    </row>
    <row r="116" spans="1:12" ht="15.75" customHeight="1" x14ac:dyDescent="0.35">
      <c r="A116" s="50" t="s">
        <v>129</v>
      </c>
      <c r="B116" s="51" t="s">
        <v>130</v>
      </c>
      <c r="C116" s="22">
        <v>1</v>
      </c>
      <c r="D116" s="56">
        <f>((100/I110)*C116)/100</f>
        <v>1</v>
      </c>
      <c r="E116" s="56"/>
      <c r="F116" s="56"/>
      <c r="G116" s="56"/>
      <c r="H116" s="56"/>
      <c r="I116" s="56"/>
      <c r="J116" s="58"/>
      <c r="K116" s="8" t="s">
        <v>89</v>
      </c>
      <c r="L116" s="24">
        <f>(IF(B110&gt;1,(I110/(B110+2)+L115),I110/4+L115))</f>
        <v>0.5</v>
      </c>
    </row>
    <row r="117" spans="1:12" ht="15" customHeight="1" x14ac:dyDescent="0.35">
      <c r="A117" s="50" t="s">
        <v>131</v>
      </c>
      <c r="B117" s="51" t="s">
        <v>130</v>
      </c>
      <c r="C117" s="22">
        <v>1</v>
      </c>
      <c r="D117" s="56">
        <f>((100/I110)*C117)/100</f>
        <v>1</v>
      </c>
      <c r="E117" s="56"/>
      <c r="F117" s="56"/>
      <c r="G117" s="56"/>
      <c r="H117" s="56"/>
      <c r="I117" s="56"/>
      <c r="J117" s="58"/>
      <c r="K117" s="8" t="s">
        <v>132</v>
      </c>
      <c r="L117" s="24">
        <f>(IF(B110&gt;1,(I110/(B110+2)+L116),0))</f>
        <v>0</v>
      </c>
    </row>
    <row r="118" spans="1:12" ht="15.75" customHeight="1" x14ac:dyDescent="0.35">
      <c r="A118" s="50" t="s">
        <v>133</v>
      </c>
      <c r="B118" s="51" t="s">
        <v>134</v>
      </c>
      <c r="C118" s="22">
        <v>1</v>
      </c>
      <c r="D118" s="56">
        <f>((100/(I110))*C118)/100</f>
        <v>1</v>
      </c>
      <c r="E118" s="56"/>
      <c r="F118" s="56"/>
      <c r="G118" s="56"/>
      <c r="H118" s="56"/>
      <c r="I118" s="56"/>
      <c r="J118" s="58"/>
      <c r="K118" s="8" t="s">
        <v>135</v>
      </c>
      <c r="L118" s="24">
        <f>(IF(B110&gt;2,(I110/(B110+2)+L117),0))</f>
        <v>0</v>
      </c>
    </row>
    <row r="119" spans="1:12" ht="15.75" customHeight="1" x14ac:dyDescent="0.35">
      <c r="A119" s="50" t="s">
        <v>136</v>
      </c>
      <c r="B119" s="51" t="s">
        <v>136</v>
      </c>
      <c r="C119" s="22">
        <v>0</v>
      </c>
      <c r="D119" s="56">
        <f>((100/I110)*C119)/100</f>
        <v>0</v>
      </c>
      <c r="E119" s="56"/>
      <c r="F119" s="56"/>
      <c r="G119" s="56"/>
      <c r="H119" s="56"/>
      <c r="I119" s="56"/>
      <c r="J119" s="58"/>
      <c r="K119" s="8" t="s">
        <v>137</v>
      </c>
      <c r="L119" s="25">
        <f>(IF(B110&gt;3,(I110/(B110+2)+L118),0))</f>
        <v>0</v>
      </c>
    </row>
    <row r="120" spans="1:12" ht="15" customHeight="1" x14ac:dyDescent="0.35">
      <c r="A120" s="50" t="s">
        <v>138</v>
      </c>
      <c r="B120" s="51"/>
      <c r="C120" s="22">
        <v>0</v>
      </c>
      <c r="D120" s="56">
        <f>((100/I110)*C120)/100</f>
        <v>0</v>
      </c>
      <c r="E120" s="56"/>
      <c r="F120" s="56"/>
      <c r="G120" s="56"/>
      <c r="H120" s="56"/>
      <c r="I120" s="56"/>
      <c r="J120" s="58"/>
      <c r="K120" s="8" t="s">
        <v>139</v>
      </c>
      <c r="L120" s="24">
        <f>(IF(B110&gt;4,(I110/(B110+2)+L119),0))</f>
        <v>0</v>
      </c>
    </row>
    <row r="121" spans="1:12" ht="15.75" customHeight="1" x14ac:dyDescent="0.35">
      <c r="A121" s="50" t="s">
        <v>140</v>
      </c>
      <c r="B121" s="51" t="s">
        <v>140</v>
      </c>
      <c r="C121" s="22">
        <v>0</v>
      </c>
      <c r="D121" s="56">
        <f>((100/(I110))*C121)/100</f>
        <v>0</v>
      </c>
      <c r="E121" s="56"/>
      <c r="F121" s="56"/>
      <c r="G121" s="56"/>
      <c r="H121" s="56"/>
      <c r="I121" s="56"/>
      <c r="J121" s="58"/>
      <c r="K121" s="8" t="s">
        <v>90</v>
      </c>
      <c r="L121" s="24">
        <f>(IF(B110=1,(I110/(B110+3)+L116),IF(B110=0,(I110/4+L116),IF(B110&gt;1,0))))</f>
        <v>0.75</v>
      </c>
    </row>
    <row r="122" spans="1:12" ht="16.5" customHeight="1" thickBot="1" x14ac:dyDescent="0.4">
      <c r="A122" s="69" t="s">
        <v>141</v>
      </c>
      <c r="B122" s="70"/>
      <c r="C122" s="26">
        <v>0</v>
      </c>
      <c r="D122" s="57">
        <f>((100/(I110))*C122)/100</f>
        <v>0</v>
      </c>
      <c r="E122" s="57"/>
      <c r="F122" s="57"/>
      <c r="G122" s="57"/>
      <c r="H122" s="57"/>
      <c r="I122" s="57"/>
      <c r="J122" s="59"/>
      <c r="K122" s="10" t="s">
        <v>91</v>
      </c>
      <c r="L122" s="27">
        <f>(IF(B110&gt;1.5,(I110/(B110+2)+L116+MAX(0,L117-L116)+MAX(0,L118-L117)+MAX(0,L119-L118)+MAX(0,L120-L119)+MAX(0,L121-L120)),IF(B110=1,(I110/(B110+3)+L121),IF(B110=0,I110/4+L121))))</f>
        <v>1</v>
      </c>
    </row>
    <row r="123" spans="1:12" x14ac:dyDescent="0.3">
      <c r="A123" s="62" t="s">
        <v>118</v>
      </c>
      <c r="B123" s="63"/>
      <c r="C123" s="64" t="s">
        <v>192</v>
      </c>
      <c r="D123" s="65"/>
      <c r="E123" s="65"/>
      <c r="F123" s="65"/>
      <c r="G123" s="66" t="s">
        <v>145</v>
      </c>
      <c r="H123" s="66"/>
      <c r="I123" s="66"/>
      <c r="J123" s="67"/>
      <c r="K123" s="14" t="str">
        <f>(IF(F127&gt;99%,"All work completed. Please provide OC.",IF(F127&gt;89.8%,"Plinth, RCC, Brick, Plaster, Flooring, Painting work Completed. Finishing work is in process.",IF(F127&lt;94%,(IF(C127=0,"Work not yet Started.",IF(D127=25%,"Piling work in process",IF(D127=50%,"Excavation work in process",IF(D127=100%,"Excavation work Completed. ","0")))&amp;(IF(C128=0%,"",IF(C128=L129,"Footing work is process",IF(C128=L130,"Footing work Completed",IF(C128=L131,"1st Basement Completed",IF(C128=L132,"1st &amp; 2nd Basement Completed",IF(C128=L133,"1st to 3rd Basement Completed",IF(C128=L134,"1st to 4th Basement Completed",IF(C128=L135,"Plinth work is process",IF(C128=L136,"Plinth work completed","0")))))))))))&amp;(IF(C129=(D124+G124+I124),", RCC Slab",IF(C129&gt;0,", RCC upto "&amp;C129&amp;" Slab",""))&amp;(IF(C130=I124,", Brickwork",IF(C130&gt;0,", Brickwork upto "&amp;C130&amp;" Floor",""))&amp;(IF(C131=I124,", Internal Plaster",IF(C131&gt;0,", Internal Plaster upto "&amp;C131&amp;" Floor",""))&amp;(IF(C132=I124,", External Plaster",IF(C132&gt;0,", External Plaster upto "&amp;C132&amp;" Floor",""))&amp;(IF(C133=I124,", Flooring",IF(C133&gt;0,", Flooring upto "&amp;C133&amp;" Floor",""))&amp;(IF(C134=I124,", Painting",IF(C134&gt;0,", Painting upto "&amp;C134&amp;" Floor",""))&amp;(IF(C135&gt;0,", Finishing upto "&amp;C135&amp;" Floor","")&amp;(IF(C129&gt;0.5," Completed",""))))))))))))))</f>
        <v>Excavation work Completed. Plinth work completed, RCC Slab, Brickwork, Internal Plaster upto 0.5 Floor Completed</v>
      </c>
      <c r="L123" s="15"/>
    </row>
    <row r="124" spans="1:12" ht="15" customHeight="1" x14ac:dyDescent="0.3">
      <c r="A124" s="60" t="s">
        <v>82</v>
      </c>
      <c r="B124" s="61"/>
      <c r="C124" s="61">
        <v>0</v>
      </c>
      <c r="D124" s="61"/>
      <c r="E124" s="61" t="s">
        <v>143</v>
      </c>
      <c r="F124" s="61"/>
      <c r="G124" s="61"/>
      <c r="H124" s="61"/>
      <c r="I124" s="61">
        <v>1</v>
      </c>
      <c r="J124" s="68"/>
      <c r="K124" s="18"/>
      <c r="L124" s="19"/>
    </row>
    <row r="125" spans="1:12" ht="15" customHeight="1" x14ac:dyDescent="0.3">
      <c r="A125" s="72" t="s">
        <v>120</v>
      </c>
      <c r="B125" s="72"/>
      <c r="C125" s="73" t="str">
        <f>K123</f>
        <v>Excavation work Completed. Plinth work completed, RCC Slab, Brickwork, Internal Plaster upto 0.5 Floor Completed</v>
      </c>
      <c r="D125" s="73"/>
      <c r="E125" s="73"/>
      <c r="F125" s="73"/>
      <c r="G125" s="73"/>
      <c r="H125" s="73"/>
      <c r="I125" s="73"/>
      <c r="J125" s="73"/>
      <c r="K125" s="18" t="s">
        <v>121</v>
      </c>
      <c r="L125" s="19"/>
    </row>
    <row r="126" spans="1:12" ht="15.75" customHeight="1" x14ac:dyDescent="0.3">
      <c r="A126" s="51" t="s">
        <v>31</v>
      </c>
      <c r="B126" s="51"/>
      <c r="C126" s="37" t="s">
        <v>122</v>
      </c>
      <c r="D126" s="51" t="s">
        <v>123</v>
      </c>
      <c r="E126" s="51"/>
      <c r="F126" s="51" t="s">
        <v>124</v>
      </c>
      <c r="G126" s="51"/>
      <c r="H126" s="51" t="s">
        <v>125</v>
      </c>
      <c r="I126" s="51"/>
      <c r="J126" s="51"/>
      <c r="K126" s="8" t="s">
        <v>126</v>
      </c>
      <c r="L126" s="21">
        <f>I124*25%</f>
        <v>0.25</v>
      </c>
    </row>
    <row r="127" spans="1:12" ht="15.75" customHeight="1" x14ac:dyDescent="0.3">
      <c r="A127" s="51" t="s">
        <v>127</v>
      </c>
      <c r="B127" s="51"/>
      <c r="C127" s="22">
        <f>L128</f>
        <v>1</v>
      </c>
      <c r="D127" s="56">
        <f>((100/I124)*C127)/100</f>
        <v>1</v>
      </c>
      <c r="E127" s="56"/>
      <c r="F127" s="56">
        <f>(((C128/I124*10)+(40/(D124+G124+I124)*C129)+(7.5/(I124)*C130)+(7.5/(I124)*C131)+(10/I124*C132)+(10/I124*C133)+(5/I124*C134)+(5/I124*C135)+(5/I124*C136))/100)</f>
        <v>0.61250000000000004</v>
      </c>
      <c r="G127" s="56"/>
      <c r="H127" s="56">
        <f>((((C127/I124)*20)+((C128/I124)*25)+(30/(I124+G124+D124)*C129)+(5/I124*C130)+(5/I124*C131)+(5/I124*C132)+(5/I124*C133)+(0/I124*C134)+(0/I124*C135)+(5/I124*C136))/100)</f>
        <v>0.82499999999999996</v>
      </c>
      <c r="I127" s="56"/>
      <c r="J127" s="56"/>
      <c r="K127" s="8" t="s">
        <v>86</v>
      </c>
      <c r="L127" s="9">
        <f>I124*50%</f>
        <v>0.5</v>
      </c>
    </row>
    <row r="128" spans="1:12" x14ac:dyDescent="0.3">
      <c r="A128" s="51" t="s">
        <v>32</v>
      </c>
      <c r="B128" s="51"/>
      <c r="C128" s="23">
        <f>L136</f>
        <v>1</v>
      </c>
      <c r="D128" s="56">
        <f>((100/I124)*C128)/100</f>
        <v>1</v>
      </c>
      <c r="E128" s="56"/>
      <c r="F128" s="56"/>
      <c r="G128" s="56"/>
      <c r="H128" s="56"/>
      <c r="I128" s="56"/>
      <c r="J128" s="56"/>
      <c r="K128" s="8" t="s">
        <v>87</v>
      </c>
      <c r="L128" s="9">
        <f>I124</f>
        <v>1</v>
      </c>
    </row>
    <row r="129" spans="1:12" ht="15.75" customHeight="1" x14ac:dyDescent="0.35">
      <c r="A129" s="61" t="s">
        <v>128</v>
      </c>
      <c r="B129" s="61"/>
      <c r="C129" s="23">
        <v>1</v>
      </c>
      <c r="D129" s="56">
        <f>((100/(D124+G124+I124))*C129)/100</f>
        <v>1</v>
      </c>
      <c r="E129" s="56"/>
      <c r="F129" s="56"/>
      <c r="G129" s="56"/>
      <c r="H129" s="56"/>
      <c r="I129" s="56"/>
      <c r="J129" s="56"/>
      <c r="K129" s="8" t="s">
        <v>88</v>
      </c>
      <c r="L129" s="24">
        <f>(IF(B124&gt;1,(I124/(B124+2)),I124/4))</f>
        <v>0.25</v>
      </c>
    </row>
    <row r="130" spans="1:12" ht="15.75" customHeight="1" x14ac:dyDescent="0.35">
      <c r="A130" s="51" t="s">
        <v>129</v>
      </c>
      <c r="B130" s="51" t="s">
        <v>130</v>
      </c>
      <c r="C130" s="22">
        <v>1</v>
      </c>
      <c r="D130" s="56">
        <f>((100/I124)*C130)/100</f>
        <v>1</v>
      </c>
      <c r="E130" s="56"/>
      <c r="F130" s="56"/>
      <c r="G130" s="56"/>
      <c r="H130" s="56"/>
      <c r="I130" s="56"/>
      <c r="J130" s="56"/>
      <c r="K130" s="8" t="s">
        <v>89</v>
      </c>
      <c r="L130" s="24">
        <f>(IF(B124&gt;1,(I124/(B124+2)+L129),I124/4+L129))</f>
        <v>0.5</v>
      </c>
    </row>
    <row r="131" spans="1:12" ht="15" customHeight="1" x14ac:dyDescent="0.35">
      <c r="A131" s="51" t="s">
        <v>131</v>
      </c>
      <c r="B131" s="51" t="s">
        <v>130</v>
      </c>
      <c r="C131" s="22">
        <v>0.5</v>
      </c>
      <c r="D131" s="56">
        <f>((100/I124)*C131)/100</f>
        <v>0.5</v>
      </c>
      <c r="E131" s="56"/>
      <c r="F131" s="56"/>
      <c r="G131" s="56"/>
      <c r="H131" s="56"/>
      <c r="I131" s="56"/>
      <c r="J131" s="56"/>
      <c r="K131" s="8" t="s">
        <v>132</v>
      </c>
      <c r="L131" s="24">
        <f>(IF(B124&gt;1,(I124/(B124+2)+L130),0))</f>
        <v>0</v>
      </c>
    </row>
    <row r="132" spans="1:12" ht="15.75" customHeight="1" x14ac:dyDescent="0.35">
      <c r="A132" s="51" t="s">
        <v>133</v>
      </c>
      <c r="B132" s="51" t="s">
        <v>134</v>
      </c>
      <c r="C132" s="22">
        <v>0</v>
      </c>
      <c r="D132" s="56">
        <f>((100/(I124))*C132)/100</f>
        <v>0</v>
      </c>
      <c r="E132" s="56"/>
      <c r="F132" s="56"/>
      <c r="G132" s="56"/>
      <c r="H132" s="56"/>
      <c r="I132" s="56"/>
      <c r="J132" s="56"/>
      <c r="K132" s="8" t="s">
        <v>135</v>
      </c>
      <c r="L132" s="24">
        <f>(IF(B124&gt;2,(I124/(B124+2)+L131),0))</f>
        <v>0</v>
      </c>
    </row>
    <row r="133" spans="1:12" ht="15.75" customHeight="1" x14ac:dyDescent="0.35">
      <c r="A133" s="51" t="s">
        <v>136</v>
      </c>
      <c r="B133" s="51" t="s">
        <v>136</v>
      </c>
      <c r="C133" s="22">
        <v>0</v>
      </c>
      <c r="D133" s="56">
        <f>((100/I124)*C133)/100</f>
        <v>0</v>
      </c>
      <c r="E133" s="56"/>
      <c r="F133" s="56"/>
      <c r="G133" s="56"/>
      <c r="H133" s="56"/>
      <c r="I133" s="56"/>
      <c r="J133" s="56"/>
      <c r="K133" s="8" t="s">
        <v>137</v>
      </c>
      <c r="L133" s="25">
        <f>(IF(B124&gt;3,(I124/(B124+2)+L132),0))</f>
        <v>0</v>
      </c>
    </row>
    <row r="134" spans="1:12" ht="15" customHeight="1" x14ac:dyDescent="0.35">
      <c r="A134" s="51" t="s">
        <v>138</v>
      </c>
      <c r="B134" s="51"/>
      <c r="C134" s="22">
        <v>0</v>
      </c>
      <c r="D134" s="56">
        <f>((100/I124)*C134)/100</f>
        <v>0</v>
      </c>
      <c r="E134" s="56"/>
      <c r="F134" s="56"/>
      <c r="G134" s="56"/>
      <c r="H134" s="56"/>
      <c r="I134" s="56"/>
      <c r="J134" s="56"/>
      <c r="K134" s="8" t="s">
        <v>139</v>
      </c>
      <c r="L134" s="24">
        <f>(IF(B124&gt;4,(I124/(B124+2)+L133),0))</f>
        <v>0</v>
      </c>
    </row>
    <row r="135" spans="1:12" ht="15.75" customHeight="1" x14ac:dyDescent="0.35">
      <c r="A135" s="51" t="s">
        <v>140</v>
      </c>
      <c r="B135" s="51" t="s">
        <v>140</v>
      </c>
      <c r="C135" s="22">
        <v>0</v>
      </c>
      <c r="D135" s="56">
        <f>((100/(I124))*C135)/100</f>
        <v>0</v>
      </c>
      <c r="E135" s="56"/>
      <c r="F135" s="56"/>
      <c r="G135" s="56"/>
      <c r="H135" s="56"/>
      <c r="I135" s="56"/>
      <c r="J135" s="56"/>
      <c r="K135" s="8" t="s">
        <v>90</v>
      </c>
      <c r="L135" s="24">
        <f>(IF(B124=1,(I124/(B124+3)+L130),IF(B124=0,(I124/4+L130),IF(B124&gt;1,0))))</f>
        <v>0.75</v>
      </c>
    </row>
    <row r="136" spans="1:12" ht="16.5" customHeight="1" thickBot="1" x14ac:dyDescent="0.4">
      <c r="A136" s="51" t="s">
        <v>141</v>
      </c>
      <c r="B136" s="51"/>
      <c r="C136" s="22">
        <v>0</v>
      </c>
      <c r="D136" s="56">
        <f>((100/(I124))*C136)/100</f>
        <v>0</v>
      </c>
      <c r="E136" s="56"/>
      <c r="F136" s="56"/>
      <c r="G136" s="56"/>
      <c r="H136" s="56"/>
      <c r="I136" s="56"/>
      <c r="J136" s="56"/>
      <c r="K136" s="10" t="s">
        <v>91</v>
      </c>
      <c r="L136" s="27">
        <f>(IF(B124&gt;1.5,(I124/(B124+2)+L130+MAX(0,L131-L130)+MAX(0,L132-L131)+MAX(0,L133-L132)+MAX(0,L134-L133)+MAX(0,L135-L134)),IF(B124=1,(I124/(B124+3)+L135),IF(B124=0,I124/4+L135))))</f>
        <v>1</v>
      </c>
    </row>
    <row r="137" spans="1:12" x14ac:dyDescent="0.3">
      <c r="A137" s="162" t="s">
        <v>118</v>
      </c>
      <c r="B137" s="162"/>
      <c r="C137" s="73" t="s">
        <v>193</v>
      </c>
      <c r="D137" s="72"/>
      <c r="E137" s="72"/>
      <c r="F137" s="72"/>
      <c r="G137" s="163" t="s">
        <v>145</v>
      </c>
      <c r="H137" s="163"/>
      <c r="I137" s="163"/>
      <c r="J137" s="163"/>
      <c r="K137" s="14" t="str">
        <f>(IF(F141&gt;99%,"All work completed. Please provide OC.",IF(F141&gt;89.8%,"Plinth, RCC, Brick, Plaster, Flooring, Painting work Completed. Finishing work is in process.",IF(F141&lt;94%,(IF(C141=0,"Work not yet Started.",IF(D141=25%,"Piling work in process",IF(D141=50%,"Excavation work in process",IF(D141=100%,"Excavation work Completed. ","0")))&amp;(IF(C142=0%,"",IF(C142=L143,"Footing work is process",IF(C142=L144,"Footing work Completed",IF(C142=L145,"1st Basement Completed",IF(C142=L146,"1st &amp; 2nd Basement Completed",IF(C142=L147,"1st to 3rd Basement Completed",IF(C142=L148,"1st to 4th Basement Completed",IF(C142=L149,"Plinth work is process",IF(C142=L150,"Plinth work completed","0")))))))))))&amp;(IF(C143=(D138+G138+I138),", RCC Slab",IF(C143&gt;0,", RCC upto "&amp;C143&amp;" Slab",""))&amp;(IF(C144=I138,", Brickwork",IF(C144&gt;0,", Brickwork upto "&amp;C144&amp;" Floor",""))&amp;(IF(C145=I138,", Internal Plaster",IF(C145&gt;0,", Internal Plaster upto "&amp;C145&amp;" Floor",""))&amp;(IF(C146=I138,", External Plaster",IF(C146&gt;0,", External Plaster upto "&amp;C146&amp;" Floor",""))&amp;(IF(C147=I138,", Flooring",IF(C147&gt;0,", Flooring upto "&amp;C147&amp;" Floor",""))&amp;(IF(C148=I138,", Painting",IF(C148&gt;0,", Painting upto "&amp;C148&amp;" Floor",""))&amp;(IF(C149&gt;0,", Finishing upto "&amp;C149&amp;" Floor","")&amp;(IF(C143&gt;0.5," Completed",""))))))))))))))</f>
        <v>Excavation work Completed. Plinth work completed, RCC Slab, Brickwork Completed</v>
      </c>
      <c r="L137" s="15"/>
    </row>
    <row r="138" spans="1:12" ht="15" customHeight="1" x14ac:dyDescent="0.3">
      <c r="A138" s="61" t="s">
        <v>82</v>
      </c>
      <c r="B138" s="61"/>
      <c r="C138" s="61">
        <v>0</v>
      </c>
      <c r="D138" s="61"/>
      <c r="E138" s="61" t="s">
        <v>143</v>
      </c>
      <c r="F138" s="61"/>
      <c r="G138" s="61"/>
      <c r="H138" s="61"/>
      <c r="I138" s="61">
        <v>1</v>
      </c>
      <c r="J138" s="61"/>
      <c r="K138" s="18"/>
      <c r="L138" s="19"/>
    </row>
    <row r="139" spans="1:12" ht="15" customHeight="1" x14ac:dyDescent="0.3">
      <c r="A139" s="72" t="s">
        <v>120</v>
      </c>
      <c r="B139" s="72"/>
      <c r="C139" s="73" t="str">
        <f>K137</f>
        <v>Excavation work Completed. Plinth work completed, RCC Slab, Brickwork Completed</v>
      </c>
      <c r="D139" s="73"/>
      <c r="E139" s="73"/>
      <c r="F139" s="73"/>
      <c r="G139" s="73"/>
      <c r="H139" s="73"/>
      <c r="I139" s="73"/>
      <c r="J139" s="73"/>
      <c r="K139" s="18" t="s">
        <v>121</v>
      </c>
      <c r="L139" s="19"/>
    </row>
    <row r="140" spans="1:12" ht="15.75" customHeight="1" x14ac:dyDescent="0.3">
      <c r="A140" s="51" t="s">
        <v>31</v>
      </c>
      <c r="B140" s="51"/>
      <c r="C140" s="37" t="s">
        <v>122</v>
      </c>
      <c r="D140" s="51" t="s">
        <v>123</v>
      </c>
      <c r="E140" s="51"/>
      <c r="F140" s="51" t="s">
        <v>124</v>
      </c>
      <c r="G140" s="51"/>
      <c r="H140" s="51" t="s">
        <v>125</v>
      </c>
      <c r="I140" s="51"/>
      <c r="J140" s="51"/>
      <c r="K140" s="8" t="s">
        <v>126</v>
      </c>
      <c r="L140" s="21">
        <f>I138*25%</f>
        <v>0.25</v>
      </c>
    </row>
    <row r="141" spans="1:12" ht="15.75" customHeight="1" x14ac:dyDescent="0.3">
      <c r="A141" s="50" t="s">
        <v>127</v>
      </c>
      <c r="B141" s="51"/>
      <c r="C141" s="22">
        <f>L142</f>
        <v>1</v>
      </c>
      <c r="D141" s="56">
        <f>((100/I138)*C141)/100</f>
        <v>1</v>
      </c>
      <c r="E141" s="56"/>
      <c r="F141" s="56">
        <f>(((C142/I138*10)+(40/(D138+G138+I138)*C143)+(7.5/(I138)*C144)+(7.5/(I138)*C145)+(10/I138*C146)+(10/I138*C147)+(5/I138*C148)+(5/I138*C149)+(5/I138*C150))/100)</f>
        <v>0.57499999999999996</v>
      </c>
      <c r="G141" s="56"/>
      <c r="H141" s="56">
        <f>((((C141/I138)*20)+((C142/I138)*25)+(30/(I138+G138+D138)*C143)+(5/I138*C144)+(5/I138*C145)+(5/I138*C146)+(5/I138*C147)+(0/I138*C148)+(0/I138*C149)+(5/I138*C150))/100)</f>
        <v>0.8</v>
      </c>
      <c r="I141" s="56"/>
      <c r="J141" s="58"/>
      <c r="K141" s="8" t="s">
        <v>86</v>
      </c>
      <c r="L141" s="9">
        <f>I138*50%</f>
        <v>0.5</v>
      </c>
    </row>
    <row r="142" spans="1:12" x14ac:dyDescent="0.3">
      <c r="A142" s="50" t="s">
        <v>32</v>
      </c>
      <c r="B142" s="51"/>
      <c r="C142" s="23">
        <f>L150</f>
        <v>1</v>
      </c>
      <c r="D142" s="56">
        <f>((100/I138)*C142)/100</f>
        <v>1</v>
      </c>
      <c r="E142" s="56"/>
      <c r="F142" s="56"/>
      <c r="G142" s="56"/>
      <c r="H142" s="56"/>
      <c r="I142" s="56"/>
      <c r="J142" s="58"/>
      <c r="K142" s="8" t="s">
        <v>87</v>
      </c>
      <c r="L142" s="9">
        <f>I138</f>
        <v>1</v>
      </c>
    </row>
    <row r="143" spans="1:12" ht="15.75" customHeight="1" x14ac:dyDescent="0.35">
      <c r="A143" s="60" t="s">
        <v>128</v>
      </c>
      <c r="B143" s="61"/>
      <c r="C143" s="23">
        <v>1</v>
      </c>
      <c r="D143" s="56">
        <f>((100/(D138+G138+I138))*C143)/100</f>
        <v>1</v>
      </c>
      <c r="E143" s="56"/>
      <c r="F143" s="56"/>
      <c r="G143" s="56"/>
      <c r="H143" s="56"/>
      <c r="I143" s="56"/>
      <c r="J143" s="58"/>
      <c r="K143" s="8" t="s">
        <v>88</v>
      </c>
      <c r="L143" s="24">
        <f>(IF(B138&gt;1,(I138/(B138+2)),I138/4))</f>
        <v>0.25</v>
      </c>
    </row>
    <row r="144" spans="1:12" ht="15.75" customHeight="1" x14ac:dyDescent="0.35">
      <c r="A144" s="50" t="s">
        <v>129</v>
      </c>
      <c r="B144" s="51" t="s">
        <v>130</v>
      </c>
      <c r="C144" s="22">
        <v>1</v>
      </c>
      <c r="D144" s="56">
        <f>((100/I138)*C144)/100</f>
        <v>1</v>
      </c>
      <c r="E144" s="56"/>
      <c r="F144" s="56"/>
      <c r="G144" s="56"/>
      <c r="H144" s="56"/>
      <c r="I144" s="56"/>
      <c r="J144" s="58"/>
      <c r="K144" s="8" t="s">
        <v>89</v>
      </c>
      <c r="L144" s="24">
        <f>(IF(B138&gt;1,(I138/(B138+2)+L143),I138/4+L143))</f>
        <v>0.5</v>
      </c>
    </row>
    <row r="145" spans="1:12" ht="15" customHeight="1" x14ac:dyDescent="0.35">
      <c r="A145" s="50" t="s">
        <v>131</v>
      </c>
      <c r="B145" s="51" t="s">
        <v>130</v>
      </c>
      <c r="C145" s="22">
        <v>0</v>
      </c>
      <c r="D145" s="56">
        <f>((100/I138)*C145)/100</f>
        <v>0</v>
      </c>
      <c r="E145" s="56"/>
      <c r="F145" s="56"/>
      <c r="G145" s="56"/>
      <c r="H145" s="56"/>
      <c r="I145" s="56"/>
      <c r="J145" s="58"/>
      <c r="K145" s="8" t="s">
        <v>132</v>
      </c>
      <c r="L145" s="24">
        <f>(IF(B138&gt;1,(I138/(B138+2)+L144),0))</f>
        <v>0</v>
      </c>
    </row>
    <row r="146" spans="1:12" ht="15.75" customHeight="1" x14ac:dyDescent="0.35">
      <c r="A146" s="50" t="s">
        <v>133</v>
      </c>
      <c r="B146" s="51" t="s">
        <v>134</v>
      </c>
      <c r="C146" s="22">
        <v>0</v>
      </c>
      <c r="D146" s="56">
        <f>((100/(I138))*C146)/100</f>
        <v>0</v>
      </c>
      <c r="E146" s="56"/>
      <c r="F146" s="56"/>
      <c r="G146" s="56"/>
      <c r="H146" s="56"/>
      <c r="I146" s="56"/>
      <c r="J146" s="58"/>
      <c r="K146" s="8" t="s">
        <v>135</v>
      </c>
      <c r="L146" s="24">
        <f>(IF(B138&gt;2,(I138/(B138+2)+L145),0))</f>
        <v>0</v>
      </c>
    </row>
    <row r="147" spans="1:12" ht="15.75" customHeight="1" x14ac:dyDescent="0.35">
      <c r="A147" s="50" t="s">
        <v>136</v>
      </c>
      <c r="B147" s="51" t="s">
        <v>136</v>
      </c>
      <c r="C147" s="22">
        <v>0</v>
      </c>
      <c r="D147" s="56">
        <f>((100/I138)*C147)/100</f>
        <v>0</v>
      </c>
      <c r="E147" s="56"/>
      <c r="F147" s="56"/>
      <c r="G147" s="56"/>
      <c r="H147" s="56"/>
      <c r="I147" s="56"/>
      <c r="J147" s="58"/>
      <c r="K147" s="8" t="s">
        <v>137</v>
      </c>
      <c r="L147" s="25">
        <f>(IF(B138&gt;3,(I138/(B138+2)+L146),0))</f>
        <v>0</v>
      </c>
    </row>
    <row r="148" spans="1:12" ht="15" customHeight="1" x14ac:dyDescent="0.35">
      <c r="A148" s="50" t="s">
        <v>138</v>
      </c>
      <c r="B148" s="51"/>
      <c r="C148" s="22">
        <v>0</v>
      </c>
      <c r="D148" s="56">
        <f>((100/I138)*C148)/100</f>
        <v>0</v>
      </c>
      <c r="E148" s="56"/>
      <c r="F148" s="56"/>
      <c r="G148" s="56"/>
      <c r="H148" s="56"/>
      <c r="I148" s="56"/>
      <c r="J148" s="58"/>
      <c r="K148" s="8" t="s">
        <v>139</v>
      </c>
      <c r="L148" s="24">
        <f>(IF(B138&gt;4,(I138/(B138+2)+L147),0))</f>
        <v>0</v>
      </c>
    </row>
    <row r="149" spans="1:12" ht="15.75" customHeight="1" x14ac:dyDescent="0.35">
      <c r="A149" s="50" t="s">
        <v>140</v>
      </c>
      <c r="B149" s="51" t="s">
        <v>140</v>
      </c>
      <c r="C149" s="22">
        <v>0</v>
      </c>
      <c r="D149" s="56">
        <f>((100/(I138))*C149)/100</f>
        <v>0</v>
      </c>
      <c r="E149" s="56"/>
      <c r="F149" s="56"/>
      <c r="G149" s="56"/>
      <c r="H149" s="56"/>
      <c r="I149" s="56"/>
      <c r="J149" s="58"/>
      <c r="K149" s="8" t="s">
        <v>90</v>
      </c>
      <c r="L149" s="24">
        <f>(IF(B138=1,(I138/(B138+3)+L144),IF(B138=0,(I138/4+L144),IF(B138&gt;1,0))))</f>
        <v>0.75</v>
      </c>
    </row>
    <row r="150" spans="1:12" ht="16.5" customHeight="1" thickBot="1" x14ac:dyDescent="0.4">
      <c r="A150" s="69" t="s">
        <v>141</v>
      </c>
      <c r="B150" s="70"/>
      <c r="C150" s="26">
        <v>0</v>
      </c>
      <c r="D150" s="57">
        <f>((100/(I138))*C150)/100</f>
        <v>0</v>
      </c>
      <c r="E150" s="57"/>
      <c r="F150" s="57"/>
      <c r="G150" s="57"/>
      <c r="H150" s="57"/>
      <c r="I150" s="57"/>
      <c r="J150" s="59"/>
      <c r="K150" s="10" t="s">
        <v>91</v>
      </c>
      <c r="L150" s="27">
        <f>(IF(B138&gt;1.5,(I138/(B138+2)+L144+MAX(0,L145-L144)+MAX(0,L146-L145)+MAX(0,L147-L146)+MAX(0,L148-L147)+MAX(0,L149-L148)),IF(B138=1,(I138/(B138+3)+L149),IF(B138=0,I138/4+L149))))</f>
        <v>1</v>
      </c>
    </row>
    <row r="151" spans="1:12" x14ac:dyDescent="0.3">
      <c r="A151" s="62" t="s">
        <v>118</v>
      </c>
      <c r="B151" s="63"/>
      <c r="C151" s="64" t="s">
        <v>147</v>
      </c>
      <c r="D151" s="64"/>
      <c r="E151" s="64"/>
      <c r="F151" s="64"/>
      <c r="G151" s="64"/>
      <c r="H151" s="64"/>
      <c r="I151" s="64"/>
      <c r="J151" s="82"/>
      <c r="K151" s="14" t="str">
        <f>(IF(F155&gt;99%,"All work completed. Please provide OC.",IF(F155&gt;89.8%,"Plinth, RCC, Brick, Plaster, Flooring, Painting work Completed. Finishing work is in process.",IF(F155&lt;94%,(IF(C155=0,"Work not yet Started.",IF(D155=25%,"Piling work in process",IF(D155=50%,"Excavation work in process",IF(D155=100%,"Excavation work Completed. ","0")))&amp;(IF(C156=0%,"",IF(C156=L157,"Footing work is process",IF(C156=L158,"Footing work Completed",IF(C156=L159,"1st Basement Completed",IF(C156=L160,"1st &amp; 2nd Basement Completed",IF(C156=L161,"1st to 3rd Basement Completed",IF(C156=L162,"1st to 4th Basement Completed",IF(C156=L163,"Plinth work is process",IF(C156=L164,"Plinth work completed","0")))))))))))&amp;(IF(C157=(D152+G152+I152),", RCC Slab",IF(C157&gt;0,", RCC upto "&amp;C157&amp;" Slab",""))&amp;(IF(C158=I152,", Brickwork",IF(C158&gt;0,", Brickwork upto "&amp;C158&amp;" Floor",""))&amp;(IF(C159=I152,", Internal Plaster",IF(C159&gt;0,", Internal Plaster upto "&amp;C159&amp;" Floor",""))&amp;(IF(C160=I152,", External Plaster",IF(C160&gt;0,", External Plaster upto "&amp;C160&amp;" Floor",""))&amp;(IF(C161=I152,", Flooring",IF(C161&gt;0,", Flooring upto "&amp;C161&amp;" Floor",""))&amp;(IF(C162=I152,", Painting",IF(C162&gt;0,", Painting upto "&amp;C162&amp;" Floor",""))&amp;(IF(C163&gt;0,", Finishing upto "&amp;C163&amp;" Floor","")&amp;(IF(C157&gt;0.5," Completed",""))))))))))))))</f>
        <v>Excavation work Completed. Footing work Completed</v>
      </c>
      <c r="L151" s="15"/>
    </row>
    <row r="152" spans="1:12" ht="15" customHeight="1" x14ac:dyDescent="0.3">
      <c r="A152" s="60" t="s">
        <v>82</v>
      </c>
      <c r="B152" s="61"/>
      <c r="C152" s="61">
        <v>0</v>
      </c>
      <c r="D152" s="61"/>
      <c r="E152" s="61" t="s">
        <v>143</v>
      </c>
      <c r="F152" s="61"/>
      <c r="G152" s="61"/>
      <c r="H152" s="61"/>
      <c r="I152" s="61">
        <v>1</v>
      </c>
      <c r="J152" s="68"/>
      <c r="K152" s="18"/>
      <c r="L152" s="19"/>
    </row>
    <row r="153" spans="1:12" ht="15" customHeight="1" x14ac:dyDescent="0.3">
      <c r="A153" s="71" t="s">
        <v>120</v>
      </c>
      <c r="B153" s="72"/>
      <c r="C153" s="73" t="str">
        <f>K151</f>
        <v>Excavation work Completed. Footing work Completed</v>
      </c>
      <c r="D153" s="73"/>
      <c r="E153" s="73"/>
      <c r="F153" s="73"/>
      <c r="G153" s="73"/>
      <c r="H153" s="73"/>
      <c r="I153" s="73"/>
      <c r="J153" s="74"/>
      <c r="K153" s="18" t="s">
        <v>121</v>
      </c>
      <c r="L153" s="19"/>
    </row>
    <row r="154" spans="1:12" ht="15.75" customHeight="1" x14ac:dyDescent="0.3">
      <c r="A154" s="50" t="s">
        <v>31</v>
      </c>
      <c r="B154" s="51"/>
      <c r="C154" s="20" t="s">
        <v>122</v>
      </c>
      <c r="D154" s="51" t="s">
        <v>123</v>
      </c>
      <c r="E154" s="51"/>
      <c r="F154" s="51" t="s">
        <v>124</v>
      </c>
      <c r="G154" s="51"/>
      <c r="H154" s="51" t="s">
        <v>125</v>
      </c>
      <c r="I154" s="51"/>
      <c r="J154" s="75"/>
      <c r="K154" s="8" t="s">
        <v>126</v>
      </c>
      <c r="L154" s="21">
        <f>I152*25%</f>
        <v>0.25</v>
      </c>
    </row>
    <row r="155" spans="1:12" ht="15.75" customHeight="1" x14ac:dyDescent="0.3">
      <c r="A155" s="50" t="s">
        <v>127</v>
      </c>
      <c r="B155" s="51"/>
      <c r="C155" s="22">
        <v>1</v>
      </c>
      <c r="D155" s="56">
        <f>((100/I152)*C155)/100</f>
        <v>1</v>
      </c>
      <c r="E155" s="56"/>
      <c r="F155" s="56">
        <f>(((C156/I152*10)+(40/(D152+G152+I152)*C157)+(7.5/(I152)*C158)+(7.5/(I152)*C159)+(10/I152*C160)+(10/I152*C161)+(5/I152*C162)+(5/I152*C163)+(5/I152*C164))/100)</f>
        <v>0.05</v>
      </c>
      <c r="G155" s="56"/>
      <c r="H155" s="56">
        <f>((((C155/I152)*20)+((C156/I152)*25)+(30/(I152+G152+D152)*C157)+(5/I152*C158)+(5/I152*C159)+(5/I152*C160)+(5/I152*C161)+(0/I152*C162)+(0/I152*C163)+(5/I152*C164))/100)</f>
        <v>0.32500000000000001</v>
      </c>
      <c r="I155" s="56"/>
      <c r="J155" s="58"/>
      <c r="K155" s="8" t="s">
        <v>86</v>
      </c>
      <c r="L155" s="9">
        <f>I152*50%</f>
        <v>0.5</v>
      </c>
    </row>
    <row r="156" spans="1:12" x14ac:dyDescent="0.3">
      <c r="A156" s="50" t="s">
        <v>32</v>
      </c>
      <c r="B156" s="51"/>
      <c r="C156" s="23">
        <v>0.5</v>
      </c>
      <c r="D156" s="56">
        <f>((100/I152)*C156)/100</f>
        <v>0.5</v>
      </c>
      <c r="E156" s="56"/>
      <c r="F156" s="56"/>
      <c r="G156" s="56"/>
      <c r="H156" s="56"/>
      <c r="I156" s="56"/>
      <c r="J156" s="58"/>
      <c r="K156" s="8" t="s">
        <v>87</v>
      </c>
      <c r="L156" s="9">
        <f>I152</f>
        <v>1</v>
      </c>
    </row>
    <row r="157" spans="1:12" ht="15.75" customHeight="1" x14ac:dyDescent="0.35">
      <c r="A157" s="60" t="s">
        <v>128</v>
      </c>
      <c r="B157" s="61"/>
      <c r="C157" s="23">
        <v>0</v>
      </c>
      <c r="D157" s="56">
        <f>((100/(D152+G152+I152))*C157)/100</f>
        <v>0</v>
      </c>
      <c r="E157" s="56"/>
      <c r="F157" s="56"/>
      <c r="G157" s="56"/>
      <c r="H157" s="56"/>
      <c r="I157" s="56"/>
      <c r="J157" s="58"/>
      <c r="K157" s="8" t="s">
        <v>88</v>
      </c>
      <c r="L157" s="24">
        <f>(IF(B152&gt;1,(I152/(B152+2)),I152/4))</f>
        <v>0.25</v>
      </c>
    </row>
    <row r="158" spans="1:12" ht="15.75" customHeight="1" x14ac:dyDescent="0.35">
      <c r="A158" s="50" t="s">
        <v>129</v>
      </c>
      <c r="B158" s="51" t="s">
        <v>130</v>
      </c>
      <c r="C158" s="22">
        <v>0</v>
      </c>
      <c r="D158" s="56">
        <f>((100/I152)*C158)/100</f>
        <v>0</v>
      </c>
      <c r="E158" s="56"/>
      <c r="F158" s="56"/>
      <c r="G158" s="56"/>
      <c r="H158" s="56"/>
      <c r="I158" s="56"/>
      <c r="J158" s="58"/>
      <c r="K158" s="8" t="s">
        <v>89</v>
      </c>
      <c r="L158" s="24">
        <f>(IF(B152&gt;1,(I152/(B152+2)+L157),I152/4+L157))</f>
        <v>0.5</v>
      </c>
    </row>
    <row r="159" spans="1:12" ht="15" customHeight="1" x14ac:dyDescent="0.35">
      <c r="A159" s="50" t="s">
        <v>131</v>
      </c>
      <c r="B159" s="51" t="s">
        <v>130</v>
      </c>
      <c r="C159" s="22">
        <v>0</v>
      </c>
      <c r="D159" s="56">
        <f>((100/I152)*C159)/100</f>
        <v>0</v>
      </c>
      <c r="E159" s="56"/>
      <c r="F159" s="56"/>
      <c r="G159" s="56"/>
      <c r="H159" s="56"/>
      <c r="I159" s="56"/>
      <c r="J159" s="58"/>
      <c r="K159" s="8" t="s">
        <v>132</v>
      </c>
      <c r="L159" s="24">
        <f>(IF(B152&gt;1,(I152/(B152+2)+L158),0))</f>
        <v>0</v>
      </c>
    </row>
    <row r="160" spans="1:12" ht="15.75" customHeight="1" x14ac:dyDescent="0.35">
      <c r="A160" s="50" t="s">
        <v>133</v>
      </c>
      <c r="B160" s="51" t="s">
        <v>134</v>
      </c>
      <c r="C160" s="22">
        <v>0</v>
      </c>
      <c r="D160" s="56">
        <f>((100/(I152))*C160)/100</f>
        <v>0</v>
      </c>
      <c r="E160" s="56"/>
      <c r="F160" s="56"/>
      <c r="G160" s="56"/>
      <c r="H160" s="56"/>
      <c r="I160" s="56"/>
      <c r="J160" s="58"/>
      <c r="K160" s="8" t="s">
        <v>135</v>
      </c>
      <c r="L160" s="24">
        <f>(IF(B152&gt;2,(I152/(B152+2)+L159),0))</f>
        <v>0</v>
      </c>
    </row>
    <row r="161" spans="1:15" ht="15.75" customHeight="1" x14ac:dyDescent="0.35">
      <c r="A161" s="50" t="s">
        <v>136</v>
      </c>
      <c r="B161" s="51" t="s">
        <v>136</v>
      </c>
      <c r="C161" s="22">
        <v>0</v>
      </c>
      <c r="D161" s="56">
        <f>((100/I152)*C161)/100</f>
        <v>0</v>
      </c>
      <c r="E161" s="56"/>
      <c r="F161" s="56"/>
      <c r="G161" s="56"/>
      <c r="H161" s="56"/>
      <c r="I161" s="56"/>
      <c r="J161" s="58"/>
      <c r="K161" s="8" t="s">
        <v>137</v>
      </c>
      <c r="L161" s="25">
        <f>(IF(B152&gt;3,(I152/(B152+2)+L160),0))</f>
        <v>0</v>
      </c>
    </row>
    <row r="162" spans="1:15" ht="15" customHeight="1" x14ac:dyDescent="0.35">
      <c r="A162" s="50" t="s">
        <v>138</v>
      </c>
      <c r="B162" s="51"/>
      <c r="C162" s="22">
        <v>0</v>
      </c>
      <c r="D162" s="56">
        <f>((100/I152)*C162)/100</f>
        <v>0</v>
      </c>
      <c r="E162" s="56"/>
      <c r="F162" s="56"/>
      <c r="G162" s="56"/>
      <c r="H162" s="56"/>
      <c r="I162" s="56"/>
      <c r="J162" s="58"/>
      <c r="K162" s="8" t="s">
        <v>139</v>
      </c>
      <c r="L162" s="24">
        <f>(IF(B152&gt;4,(I152/(B152+2)+L161),0))</f>
        <v>0</v>
      </c>
    </row>
    <row r="163" spans="1:15" ht="15.75" customHeight="1" x14ac:dyDescent="0.35">
      <c r="A163" s="50" t="s">
        <v>140</v>
      </c>
      <c r="B163" s="51" t="s">
        <v>140</v>
      </c>
      <c r="C163" s="22">
        <v>0</v>
      </c>
      <c r="D163" s="56">
        <f>((100/(I152))*C163)/100</f>
        <v>0</v>
      </c>
      <c r="E163" s="56"/>
      <c r="F163" s="56"/>
      <c r="G163" s="56"/>
      <c r="H163" s="56"/>
      <c r="I163" s="56"/>
      <c r="J163" s="58"/>
      <c r="K163" s="8" t="s">
        <v>90</v>
      </c>
      <c r="L163" s="24">
        <f>(IF(B152=1,(I152/(B152+3)+L158),IF(B152=0,(I152/4+L158),IF(B152&gt;1,0))))</f>
        <v>0.75</v>
      </c>
    </row>
    <row r="164" spans="1:15" ht="16.5" customHeight="1" thickBot="1" x14ac:dyDescent="0.4">
      <c r="A164" s="69" t="s">
        <v>141</v>
      </c>
      <c r="B164" s="70"/>
      <c r="C164" s="26">
        <v>0</v>
      </c>
      <c r="D164" s="57">
        <f>((100/(I152))*C164)/100</f>
        <v>0</v>
      </c>
      <c r="E164" s="57"/>
      <c r="F164" s="57"/>
      <c r="G164" s="57"/>
      <c r="H164" s="57"/>
      <c r="I164" s="57"/>
      <c r="J164" s="59"/>
      <c r="K164" s="10" t="s">
        <v>91</v>
      </c>
      <c r="L164" s="27">
        <f>(IF(B152&gt;1.5,(I152/(B152+2)+L158+MAX(0,L159-L158)+MAX(0,L160-L159)+MAX(0,L161-L160)+MAX(0,L162-L161)+MAX(0,L163-L162)),IF(B152=1,(I152/(B152+3)+L163),IF(B152=0,I152/4+L163))))</f>
        <v>1</v>
      </c>
    </row>
    <row r="165" spans="1:15" x14ac:dyDescent="0.3">
      <c r="A165" s="116" t="s">
        <v>52</v>
      </c>
      <c r="B165" s="117"/>
      <c r="C165" s="117"/>
      <c r="D165" s="117"/>
      <c r="E165" s="117"/>
      <c r="F165" s="117"/>
      <c r="G165" s="117"/>
      <c r="H165" s="117"/>
      <c r="I165" s="117"/>
      <c r="J165" s="118"/>
    </row>
    <row r="166" spans="1:15" x14ac:dyDescent="0.3">
      <c r="A166" s="40" t="s">
        <v>43</v>
      </c>
      <c r="B166" s="41"/>
      <c r="C166" s="41"/>
      <c r="D166" s="41"/>
      <c r="E166" s="41"/>
      <c r="F166" s="41"/>
      <c r="G166" s="41"/>
      <c r="H166" s="41"/>
      <c r="I166" s="41"/>
      <c r="J166" s="42"/>
    </row>
    <row r="167" spans="1:15" ht="15" hidden="1" customHeight="1" x14ac:dyDescent="0.3">
      <c r="A167" s="119" t="s">
        <v>70</v>
      </c>
      <c r="B167" s="120"/>
      <c r="C167" s="120"/>
      <c r="D167" s="120"/>
      <c r="E167" s="120"/>
      <c r="F167" s="120"/>
      <c r="G167" s="120"/>
      <c r="H167" s="120"/>
      <c r="I167" s="120"/>
      <c r="J167" s="121"/>
    </row>
    <row r="168" spans="1:15" hidden="1" x14ac:dyDescent="0.3">
      <c r="A168" s="122"/>
      <c r="B168" s="123"/>
      <c r="C168" s="123"/>
      <c r="D168" s="123"/>
      <c r="E168" s="123"/>
      <c r="F168" s="123"/>
      <c r="G168" s="123"/>
      <c r="H168" s="123"/>
      <c r="I168" s="123"/>
      <c r="J168" s="124"/>
    </row>
    <row r="169" spans="1:15" x14ac:dyDescent="0.3">
      <c r="A169" s="133" t="s">
        <v>25</v>
      </c>
      <c r="B169" s="134"/>
      <c r="C169" s="134"/>
      <c r="D169" s="134"/>
      <c r="E169" s="134"/>
      <c r="F169" s="134"/>
      <c r="G169" s="134"/>
      <c r="H169" s="134"/>
      <c r="I169" s="134"/>
      <c r="J169" s="135"/>
    </row>
    <row r="170" spans="1:15" x14ac:dyDescent="0.3">
      <c r="A170" s="167" t="s">
        <v>159</v>
      </c>
      <c r="B170" s="167"/>
      <c r="C170" s="168"/>
      <c r="D170" s="43" t="s">
        <v>155</v>
      </c>
      <c r="E170" s="43"/>
      <c r="F170" s="11" t="s">
        <v>158</v>
      </c>
      <c r="G170" s="13" t="s">
        <v>157</v>
      </c>
      <c r="H170" s="43" t="s">
        <v>156</v>
      </c>
      <c r="I170" s="43"/>
      <c r="J170" s="43"/>
      <c r="L170" s="53"/>
      <c r="M170" s="53"/>
      <c r="N170" s="53"/>
      <c r="O170" s="53"/>
    </row>
    <row r="171" spans="1:15" x14ac:dyDescent="0.3">
      <c r="A171" s="40" t="s">
        <v>154</v>
      </c>
      <c r="B171" s="41"/>
      <c r="C171" s="42"/>
      <c r="D171" s="43">
        <v>8500</v>
      </c>
      <c r="E171" s="43"/>
      <c r="F171" s="11">
        <v>6500</v>
      </c>
      <c r="G171" s="13">
        <v>5000</v>
      </c>
      <c r="H171" s="44">
        <v>10500</v>
      </c>
      <c r="I171" s="44"/>
      <c r="J171" s="44"/>
      <c r="K171" s="28" t="s">
        <v>186</v>
      </c>
      <c r="L171" s="29"/>
      <c r="M171" s="29"/>
      <c r="N171" s="29"/>
      <c r="O171" s="12"/>
    </row>
    <row r="172" spans="1:15" x14ac:dyDescent="0.3">
      <c r="A172" s="40" t="s">
        <v>160</v>
      </c>
      <c r="B172" s="41"/>
      <c r="C172" s="42"/>
      <c r="D172" s="43" t="s">
        <v>161</v>
      </c>
      <c r="E172" s="43"/>
      <c r="F172" s="11" t="s">
        <v>167</v>
      </c>
      <c r="G172" s="13" t="s">
        <v>167</v>
      </c>
      <c r="H172" s="44" t="s">
        <v>161</v>
      </c>
      <c r="I172" s="44"/>
      <c r="J172" s="44"/>
      <c r="K172" s="7" t="s">
        <v>201</v>
      </c>
      <c r="L172" s="12"/>
      <c r="M172" s="12"/>
      <c r="N172" s="12"/>
      <c r="O172" s="12"/>
    </row>
    <row r="173" spans="1:15" x14ac:dyDescent="0.3">
      <c r="A173" s="40" t="s">
        <v>162</v>
      </c>
      <c r="B173" s="41"/>
      <c r="C173" s="42"/>
      <c r="D173" s="43" t="s">
        <v>168</v>
      </c>
      <c r="E173" s="43"/>
      <c r="F173" s="11" t="s">
        <v>171</v>
      </c>
      <c r="G173" s="13" t="s">
        <v>173</v>
      </c>
      <c r="H173" s="44" t="s">
        <v>172</v>
      </c>
      <c r="I173" s="44"/>
      <c r="J173" s="44"/>
      <c r="L173" s="12"/>
      <c r="M173" s="12"/>
      <c r="N173" s="12"/>
      <c r="O173" s="12"/>
    </row>
    <row r="174" spans="1:15" x14ac:dyDescent="0.3">
      <c r="A174" s="40" t="s">
        <v>163</v>
      </c>
      <c r="B174" s="41"/>
      <c r="C174" s="42"/>
      <c r="D174" s="43" t="s">
        <v>167</v>
      </c>
      <c r="E174" s="43"/>
      <c r="F174" s="11" t="s">
        <v>172</v>
      </c>
      <c r="G174" s="13" t="s">
        <v>172</v>
      </c>
      <c r="H174" s="44" t="s">
        <v>167</v>
      </c>
      <c r="I174" s="44"/>
      <c r="J174" s="44"/>
      <c r="L174" s="12"/>
      <c r="M174" s="12"/>
      <c r="N174" s="12"/>
      <c r="O174" s="12"/>
    </row>
    <row r="175" spans="1:15" x14ac:dyDescent="0.3">
      <c r="A175" s="40" t="s">
        <v>164</v>
      </c>
      <c r="B175" s="41"/>
      <c r="C175" s="42"/>
      <c r="D175" s="43" t="s">
        <v>168</v>
      </c>
      <c r="E175" s="43"/>
      <c r="F175" s="11" t="s">
        <v>171</v>
      </c>
      <c r="G175" s="13" t="s">
        <v>171</v>
      </c>
      <c r="H175" s="44" t="s">
        <v>172</v>
      </c>
      <c r="I175" s="44"/>
      <c r="J175" s="44"/>
      <c r="L175" s="12"/>
      <c r="M175" s="12"/>
      <c r="N175" s="12"/>
      <c r="O175" s="12"/>
    </row>
    <row r="176" spans="1:15" x14ac:dyDescent="0.3">
      <c r="A176" s="40" t="s">
        <v>165</v>
      </c>
      <c r="B176" s="41"/>
      <c r="C176" s="42"/>
      <c r="D176" s="43" t="s">
        <v>169</v>
      </c>
      <c r="E176" s="43"/>
      <c r="F176" s="11" t="s">
        <v>172</v>
      </c>
      <c r="G176" s="13" t="s">
        <v>172</v>
      </c>
      <c r="H176" s="44" t="s">
        <v>167</v>
      </c>
      <c r="I176" s="44"/>
      <c r="J176" s="44"/>
      <c r="L176" s="12"/>
      <c r="M176" s="12"/>
      <c r="N176" s="12"/>
      <c r="O176" s="12"/>
    </row>
    <row r="177" spans="1:22" x14ac:dyDescent="0.3">
      <c r="A177" s="40" t="s">
        <v>166</v>
      </c>
      <c r="B177" s="41"/>
      <c r="C177" s="42"/>
      <c r="D177" s="43" t="s">
        <v>167</v>
      </c>
      <c r="E177" s="43"/>
      <c r="F177" s="11" t="s">
        <v>170</v>
      </c>
      <c r="G177" s="13" t="s">
        <v>172</v>
      </c>
      <c r="H177" s="44" t="s">
        <v>174</v>
      </c>
      <c r="I177" s="44"/>
      <c r="J177" s="44"/>
      <c r="L177" s="12"/>
      <c r="M177" s="12"/>
      <c r="N177" s="12"/>
      <c r="O177" s="12"/>
    </row>
    <row r="178" spans="1:22" x14ac:dyDescent="0.3">
      <c r="A178" s="40" t="s">
        <v>166</v>
      </c>
      <c r="B178" s="41"/>
      <c r="C178" s="42"/>
      <c r="D178" s="43" t="s">
        <v>167</v>
      </c>
      <c r="E178" s="43"/>
      <c r="F178" s="35" t="s">
        <v>170</v>
      </c>
      <c r="G178" s="36" t="s">
        <v>172</v>
      </c>
      <c r="H178" s="44" t="s">
        <v>174</v>
      </c>
      <c r="I178" s="44"/>
      <c r="J178" s="44"/>
      <c r="L178" s="34"/>
      <c r="M178" s="34"/>
      <c r="N178" s="34"/>
      <c r="O178" s="34"/>
    </row>
    <row r="179" spans="1:22" s="38" customFormat="1" ht="15.5" x14ac:dyDescent="0.35">
      <c r="A179" s="47" t="s">
        <v>199</v>
      </c>
      <c r="B179" s="48"/>
      <c r="C179" s="49"/>
      <c r="D179" s="45">
        <f>D171*0.8</f>
        <v>6800</v>
      </c>
      <c r="E179" s="46"/>
      <c r="F179" s="35">
        <f>F171*0.8</f>
        <v>5200</v>
      </c>
      <c r="G179" s="36">
        <f>G171*0.8</f>
        <v>4000</v>
      </c>
      <c r="H179" s="44">
        <f>H171*0.8</f>
        <v>8400</v>
      </c>
      <c r="I179" s="44"/>
      <c r="J179" s="44"/>
      <c r="R179" s="39"/>
      <c r="S179" s="39"/>
      <c r="T179">
        <v>1000000</v>
      </c>
      <c r="U179"/>
      <c r="V179" s="39"/>
    </row>
    <row r="180" spans="1:22" x14ac:dyDescent="0.3">
      <c r="A180" s="78" t="s">
        <v>117</v>
      </c>
      <c r="B180" s="79"/>
      <c r="C180" s="79"/>
      <c r="D180" s="79"/>
      <c r="E180" s="79"/>
      <c r="F180" s="79"/>
      <c r="G180" s="79"/>
      <c r="H180" s="79"/>
      <c r="I180" s="79"/>
      <c r="J180" s="80"/>
    </row>
    <row r="181" spans="1:22" ht="72.75" customHeight="1" x14ac:dyDescent="0.3">
      <c r="A181" s="52" t="s">
        <v>190</v>
      </c>
      <c r="B181" s="52"/>
      <c r="C181" s="52"/>
      <c r="D181" s="52"/>
      <c r="E181" s="52"/>
      <c r="F181" s="52" t="s">
        <v>184</v>
      </c>
      <c r="G181" s="52"/>
      <c r="H181" s="52"/>
      <c r="I181" s="52"/>
      <c r="J181" s="52"/>
      <c r="K181" s="52" t="s">
        <v>185</v>
      </c>
      <c r="L181" s="52"/>
      <c r="M181" s="52"/>
      <c r="N181" s="52"/>
      <c r="O181" s="52"/>
    </row>
    <row r="182" spans="1:22" ht="46.15" customHeight="1" x14ac:dyDescent="0.3">
      <c r="A182" s="52" t="s">
        <v>196</v>
      </c>
      <c r="B182" s="52"/>
      <c r="C182" s="52"/>
      <c r="D182" s="52"/>
      <c r="E182" s="52"/>
      <c r="F182" s="52" t="s">
        <v>200</v>
      </c>
      <c r="G182" s="52"/>
      <c r="H182" s="52"/>
      <c r="I182" s="52"/>
      <c r="J182" s="52"/>
    </row>
    <row r="183" spans="1:22" ht="45" customHeight="1" x14ac:dyDescent="0.3">
      <c r="A183" s="52" t="s">
        <v>197</v>
      </c>
      <c r="B183" s="52"/>
      <c r="C183" s="52"/>
      <c r="D183" s="52"/>
      <c r="E183" s="52"/>
      <c r="F183" s="52" t="s">
        <v>175</v>
      </c>
      <c r="G183" s="52"/>
      <c r="H183" s="52"/>
      <c r="I183" s="52"/>
      <c r="J183" s="52"/>
    </row>
    <row r="184" spans="1:22" ht="30" hidden="1" customHeight="1" x14ac:dyDescent="0.3">
      <c r="A184" s="52" t="s">
        <v>179</v>
      </c>
      <c r="B184" s="52"/>
      <c r="C184" s="52"/>
      <c r="D184" s="52"/>
      <c r="E184" s="52"/>
      <c r="F184" s="52" t="s">
        <v>178</v>
      </c>
      <c r="G184" s="52"/>
      <c r="H184" s="52"/>
      <c r="I184" s="52"/>
      <c r="J184" s="52"/>
    </row>
    <row r="185" spans="1:22" ht="33.65" customHeight="1" x14ac:dyDescent="0.3">
      <c r="A185" s="52" t="s">
        <v>195</v>
      </c>
      <c r="B185" s="52"/>
      <c r="C185" s="52"/>
      <c r="D185" s="52"/>
      <c r="E185" s="52"/>
      <c r="F185" s="52" t="s">
        <v>116</v>
      </c>
      <c r="G185" s="52"/>
      <c r="H185" s="52"/>
      <c r="I185" s="52"/>
      <c r="J185" s="52"/>
      <c r="M185" s="7" t="s">
        <v>176</v>
      </c>
    </row>
    <row r="186" spans="1:22" ht="100.9" customHeight="1" x14ac:dyDescent="0.3">
      <c r="A186" s="130" t="s">
        <v>202</v>
      </c>
      <c r="B186" s="131"/>
      <c r="C186" s="131"/>
      <c r="D186" s="131"/>
      <c r="E186" s="131"/>
      <c r="F186" s="131"/>
      <c r="G186" s="131"/>
      <c r="H186" s="131"/>
      <c r="I186" s="131"/>
      <c r="J186" s="132"/>
      <c r="K186" s="7" t="s">
        <v>198</v>
      </c>
      <c r="M186" s="7" t="s">
        <v>177</v>
      </c>
    </row>
    <row r="187" spans="1:22" x14ac:dyDescent="0.3">
      <c r="A187" s="145" t="s">
        <v>26</v>
      </c>
      <c r="B187" s="146"/>
      <c r="C187" s="146"/>
      <c r="D187" s="146"/>
      <c r="E187" s="146"/>
      <c r="F187" s="146"/>
      <c r="G187" s="146"/>
      <c r="H187" s="146"/>
      <c r="I187" s="146"/>
      <c r="J187" s="147"/>
    </row>
    <row r="188" spans="1:22" x14ac:dyDescent="0.3">
      <c r="A188" s="40" t="s">
        <v>30</v>
      </c>
      <c r="B188" s="41"/>
      <c r="C188" s="41"/>
      <c r="D188" s="41"/>
      <c r="E188" s="41"/>
      <c r="F188" s="41"/>
      <c r="G188" s="41"/>
      <c r="H188" s="41"/>
      <c r="I188" s="41"/>
      <c r="J188" s="42"/>
    </row>
    <row r="189" spans="1:22" x14ac:dyDescent="0.3">
      <c r="A189" s="145" t="s">
        <v>28</v>
      </c>
      <c r="B189" s="146"/>
      <c r="C189" s="146"/>
      <c r="D189" s="146"/>
      <c r="E189" s="146"/>
      <c r="F189" s="146"/>
      <c r="G189" s="146"/>
      <c r="H189" s="146"/>
      <c r="I189" s="146"/>
      <c r="J189" s="147"/>
    </row>
    <row r="190" spans="1:22" x14ac:dyDescent="0.3">
      <c r="A190" s="40" t="s">
        <v>33</v>
      </c>
      <c r="B190" s="41"/>
      <c r="C190" s="41"/>
      <c r="D190" s="41"/>
      <c r="E190" s="41"/>
      <c r="F190" s="41"/>
      <c r="G190" s="41"/>
      <c r="H190" s="41"/>
      <c r="I190" s="41"/>
      <c r="J190" s="42"/>
    </row>
    <row r="191" spans="1:22" x14ac:dyDescent="0.3">
      <c r="A191" s="40" t="s">
        <v>77</v>
      </c>
      <c r="B191" s="41"/>
      <c r="C191" s="41"/>
      <c r="D191" s="41"/>
      <c r="E191" s="41"/>
      <c r="F191" s="41"/>
      <c r="G191" s="41"/>
      <c r="H191" s="41"/>
      <c r="I191" s="41"/>
      <c r="J191" s="42"/>
    </row>
    <row r="192" spans="1:22" x14ac:dyDescent="0.3">
      <c r="A192" s="40" t="s">
        <v>78</v>
      </c>
      <c r="B192" s="41"/>
      <c r="C192" s="41"/>
      <c r="D192" s="41"/>
      <c r="E192" s="41"/>
      <c r="F192" s="41"/>
      <c r="G192" s="41"/>
      <c r="H192" s="41"/>
      <c r="I192" s="41"/>
      <c r="J192" s="42"/>
    </row>
    <row r="193" spans="1:10" ht="30.75" customHeight="1" x14ac:dyDescent="0.3">
      <c r="A193" s="99" t="s">
        <v>79</v>
      </c>
      <c r="B193" s="100"/>
      <c r="C193" s="100"/>
      <c r="D193" s="100"/>
      <c r="E193" s="100"/>
      <c r="F193" s="100"/>
      <c r="G193" s="100"/>
      <c r="H193" s="100"/>
      <c r="I193" s="100"/>
      <c r="J193" s="101"/>
    </row>
    <row r="194" spans="1:10" ht="15" customHeight="1" x14ac:dyDescent="0.3">
      <c r="A194" s="136" t="s">
        <v>27</v>
      </c>
      <c r="B194" s="137"/>
      <c r="C194" s="137"/>
      <c r="D194" s="137"/>
      <c r="E194" s="137"/>
      <c r="F194" s="137"/>
      <c r="G194" s="137"/>
      <c r="H194" s="137"/>
      <c r="I194" s="137"/>
      <c r="J194" s="138"/>
    </row>
    <row r="195" spans="1:10" x14ac:dyDescent="0.3">
      <c r="A195" s="139"/>
      <c r="B195" s="140"/>
      <c r="C195" s="140"/>
      <c r="D195" s="140"/>
      <c r="E195" s="140"/>
      <c r="F195" s="140"/>
      <c r="G195" s="140"/>
      <c r="H195" s="140"/>
      <c r="I195" s="140"/>
      <c r="J195" s="141"/>
    </row>
    <row r="196" spans="1:10" x14ac:dyDescent="0.3">
      <c r="A196" s="139"/>
      <c r="B196" s="140"/>
      <c r="C196" s="140"/>
      <c r="D196" s="140"/>
      <c r="E196" s="140"/>
      <c r="F196" s="140"/>
      <c r="G196" s="140"/>
      <c r="H196" s="140"/>
      <c r="I196" s="140"/>
      <c r="J196" s="141"/>
    </row>
    <row r="197" spans="1:10" x14ac:dyDescent="0.3">
      <c r="A197" s="142"/>
      <c r="B197" s="143"/>
      <c r="C197" s="143"/>
      <c r="D197" s="143"/>
      <c r="E197" s="143"/>
      <c r="F197" s="143"/>
      <c r="G197" s="143"/>
      <c r="H197" s="143"/>
      <c r="I197" s="143"/>
      <c r="J197" s="144"/>
    </row>
    <row r="198" spans="1:10" x14ac:dyDescent="0.3">
      <c r="A198" s="5" t="s">
        <v>93</v>
      </c>
      <c r="B198" s="5"/>
      <c r="C198" s="5"/>
      <c r="D198" s="5" t="str">
        <f>F8</f>
        <v>Spring Field (Type A, B1  B2, C &amp; D)</v>
      </c>
      <c r="E198" s="5"/>
    </row>
    <row r="199" spans="1:10" s="5" customFormat="1" x14ac:dyDescent="0.3"/>
    <row r="200" spans="1:10" s="5" customFormat="1" x14ac:dyDescent="0.3"/>
    <row r="218" spans="12:12" x14ac:dyDescent="0.3">
      <c r="L218" s="5"/>
    </row>
    <row r="285" spans="1:2" x14ac:dyDescent="0.3">
      <c r="A285" s="5" t="s">
        <v>80</v>
      </c>
      <c r="B285" s="5"/>
    </row>
  </sheetData>
  <mergeCells count="442">
    <mergeCell ref="D140:E140"/>
    <mergeCell ref="F140:G140"/>
    <mergeCell ref="H140:J140"/>
    <mergeCell ref="A141:B141"/>
    <mergeCell ref="D141:E141"/>
    <mergeCell ref="F141:G150"/>
    <mergeCell ref="H141:J150"/>
    <mergeCell ref="A142:B142"/>
    <mergeCell ref="D142:E142"/>
    <mergeCell ref="A143:B143"/>
    <mergeCell ref="D143:E143"/>
    <mergeCell ref="A144:B144"/>
    <mergeCell ref="D144:E144"/>
    <mergeCell ref="A145:B145"/>
    <mergeCell ref="D145:E145"/>
    <mergeCell ref="A146:B146"/>
    <mergeCell ref="D146:E146"/>
    <mergeCell ref="A147:B147"/>
    <mergeCell ref="D147:E147"/>
    <mergeCell ref="A148:B148"/>
    <mergeCell ref="D148:E148"/>
    <mergeCell ref="A149:B149"/>
    <mergeCell ref="D149:E149"/>
    <mergeCell ref="A150:B150"/>
    <mergeCell ref="A171:C171"/>
    <mergeCell ref="D157:E157"/>
    <mergeCell ref="A158:B158"/>
    <mergeCell ref="D158:E158"/>
    <mergeCell ref="A159:B159"/>
    <mergeCell ref="D159:E159"/>
    <mergeCell ref="A160:B160"/>
    <mergeCell ref="D160:E160"/>
    <mergeCell ref="A161:B161"/>
    <mergeCell ref="D150:E150"/>
    <mergeCell ref="A175:C175"/>
    <mergeCell ref="D175:E175"/>
    <mergeCell ref="H175:J175"/>
    <mergeCell ref="A172:C172"/>
    <mergeCell ref="D172:E172"/>
    <mergeCell ref="A177:C177"/>
    <mergeCell ref="D177:E177"/>
    <mergeCell ref="H177:J177"/>
    <mergeCell ref="A174:C174"/>
    <mergeCell ref="D174:E174"/>
    <mergeCell ref="H174:J174"/>
    <mergeCell ref="A176:C176"/>
    <mergeCell ref="D176:E176"/>
    <mergeCell ref="H176:J176"/>
    <mergeCell ref="H172:J172"/>
    <mergeCell ref="A173:C173"/>
    <mergeCell ref="D173:E173"/>
    <mergeCell ref="H173:J173"/>
    <mergeCell ref="H170:J170"/>
    <mergeCell ref="H171:J171"/>
    <mergeCell ref="D170:E170"/>
    <mergeCell ref="D171:E171"/>
    <mergeCell ref="A170:C170"/>
    <mergeCell ref="C109:J109"/>
    <mergeCell ref="A109:B109"/>
    <mergeCell ref="A110:B110"/>
    <mergeCell ref="C110:D110"/>
    <mergeCell ref="E110:H110"/>
    <mergeCell ref="I110:J110"/>
    <mergeCell ref="A111:B111"/>
    <mergeCell ref="C111:J111"/>
    <mergeCell ref="A112:B112"/>
    <mergeCell ref="D112:E112"/>
    <mergeCell ref="F112:G112"/>
    <mergeCell ref="H112:J112"/>
    <mergeCell ref="A113:B113"/>
    <mergeCell ref="D113:E113"/>
    <mergeCell ref="F113:G122"/>
    <mergeCell ref="H113:J122"/>
    <mergeCell ref="A114:B114"/>
    <mergeCell ref="D114:E114"/>
    <mergeCell ref="A115:B115"/>
    <mergeCell ref="A164:B164"/>
    <mergeCell ref="I152:J152"/>
    <mergeCell ref="A153:B153"/>
    <mergeCell ref="C153:J153"/>
    <mergeCell ref="D164:E164"/>
    <mergeCell ref="C151:J151"/>
    <mergeCell ref="A154:B154"/>
    <mergeCell ref="D154:E154"/>
    <mergeCell ref="F154:G154"/>
    <mergeCell ref="H154:J154"/>
    <mergeCell ref="A155:B155"/>
    <mergeCell ref="D155:E155"/>
    <mergeCell ref="F155:G164"/>
    <mergeCell ref="H155:J164"/>
    <mergeCell ref="A156:B156"/>
    <mergeCell ref="D156:E156"/>
    <mergeCell ref="A157:B157"/>
    <mergeCell ref="D134:E134"/>
    <mergeCell ref="A135:B135"/>
    <mergeCell ref="D135:E135"/>
    <mergeCell ref="A136:B136"/>
    <mergeCell ref="D136:E136"/>
    <mergeCell ref="A163:B163"/>
    <mergeCell ref="D163:E163"/>
    <mergeCell ref="A151:B151"/>
    <mergeCell ref="A152:B152"/>
    <mergeCell ref="C152:D152"/>
    <mergeCell ref="E152:H152"/>
    <mergeCell ref="D161:E161"/>
    <mergeCell ref="A162:B162"/>
    <mergeCell ref="D162:E162"/>
    <mergeCell ref="A137:B137"/>
    <mergeCell ref="C137:F137"/>
    <mergeCell ref="G137:J137"/>
    <mergeCell ref="A138:B138"/>
    <mergeCell ref="C138:D138"/>
    <mergeCell ref="E138:H138"/>
    <mergeCell ref="I138:J138"/>
    <mergeCell ref="A139:B139"/>
    <mergeCell ref="C139:J139"/>
    <mergeCell ref="A140:B140"/>
    <mergeCell ref="I124:J124"/>
    <mergeCell ref="A125:B125"/>
    <mergeCell ref="C125:J125"/>
    <mergeCell ref="A126:B126"/>
    <mergeCell ref="D126:E126"/>
    <mergeCell ref="F126:G126"/>
    <mergeCell ref="H126:J126"/>
    <mergeCell ref="A127:B127"/>
    <mergeCell ref="D127:E127"/>
    <mergeCell ref="F127:G136"/>
    <mergeCell ref="H127:J136"/>
    <mergeCell ref="A128:B128"/>
    <mergeCell ref="D128:E128"/>
    <mergeCell ref="A129:B129"/>
    <mergeCell ref="D129:E129"/>
    <mergeCell ref="A130:B130"/>
    <mergeCell ref="D130:E130"/>
    <mergeCell ref="A131:B131"/>
    <mergeCell ref="D131:E131"/>
    <mergeCell ref="A132:B132"/>
    <mergeCell ref="D132:E132"/>
    <mergeCell ref="A133:B133"/>
    <mergeCell ref="D133:E133"/>
    <mergeCell ref="A134:B134"/>
    <mergeCell ref="A119:B119"/>
    <mergeCell ref="D119:E119"/>
    <mergeCell ref="A120:B120"/>
    <mergeCell ref="D120:E120"/>
    <mergeCell ref="A121:B121"/>
    <mergeCell ref="D121:E121"/>
    <mergeCell ref="A122:B122"/>
    <mergeCell ref="D122:E122"/>
    <mergeCell ref="A124:B124"/>
    <mergeCell ref="C124:D124"/>
    <mergeCell ref="E124:H124"/>
    <mergeCell ref="C67:F67"/>
    <mergeCell ref="G67:J67"/>
    <mergeCell ref="C95:F95"/>
    <mergeCell ref="G95:J95"/>
    <mergeCell ref="A99:B99"/>
    <mergeCell ref="D99:E99"/>
    <mergeCell ref="F99:G108"/>
    <mergeCell ref="H99:J108"/>
    <mergeCell ref="A100:B100"/>
    <mergeCell ref="D100:E100"/>
    <mergeCell ref="A101:B101"/>
    <mergeCell ref="D101:E101"/>
    <mergeCell ref="A102:B102"/>
    <mergeCell ref="D102:E102"/>
    <mergeCell ref="A103:B103"/>
    <mergeCell ref="D103:E103"/>
    <mergeCell ref="A104:B104"/>
    <mergeCell ref="D104:E104"/>
    <mergeCell ref="D105:E105"/>
    <mergeCell ref="A106:B106"/>
    <mergeCell ref="D106:E106"/>
    <mergeCell ref="A107:B107"/>
    <mergeCell ref="D107:E107"/>
    <mergeCell ref="A108:B108"/>
    <mergeCell ref="A79:B79"/>
    <mergeCell ref="D79:E79"/>
    <mergeCell ref="A80:B80"/>
    <mergeCell ref="D80:E80"/>
    <mergeCell ref="I96:J96"/>
    <mergeCell ref="D86:E86"/>
    <mergeCell ref="D85:E85"/>
    <mergeCell ref="H71:J80"/>
    <mergeCell ref="D88:E88"/>
    <mergeCell ref="A89:B89"/>
    <mergeCell ref="D89:E89"/>
    <mergeCell ref="A90:B90"/>
    <mergeCell ref="D90:E90"/>
    <mergeCell ref="A91:B91"/>
    <mergeCell ref="D91:E91"/>
    <mergeCell ref="A92:B92"/>
    <mergeCell ref="D92:E92"/>
    <mergeCell ref="A93:B93"/>
    <mergeCell ref="D93:E93"/>
    <mergeCell ref="A94:B94"/>
    <mergeCell ref="A42:B42"/>
    <mergeCell ref="G30:H30"/>
    <mergeCell ref="A36:E36"/>
    <mergeCell ref="C44:F44"/>
    <mergeCell ref="H44:J44"/>
    <mergeCell ref="F34:J34"/>
    <mergeCell ref="D47:E47"/>
    <mergeCell ref="H42:J42"/>
    <mergeCell ref="A38:E38"/>
    <mergeCell ref="A31:B31"/>
    <mergeCell ref="C31:J31"/>
    <mergeCell ref="A37:E37"/>
    <mergeCell ref="A32:J32"/>
    <mergeCell ref="A30:B30"/>
    <mergeCell ref="C30:D30"/>
    <mergeCell ref="E30:F30"/>
    <mergeCell ref="A33:J33"/>
    <mergeCell ref="A2:J2"/>
    <mergeCell ref="A3:E3"/>
    <mergeCell ref="F3:J3"/>
    <mergeCell ref="A4:E4"/>
    <mergeCell ref="F4:J4"/>
    <mergeCell ref="A6:E6"/>
    <mergeCell ref="F6:J6"/>
    <mergeCell ref="A5:E5"/>
    <mergeCell ref="F5:J5"/>
    <mergeCell ref="A7:E7"/>
    <mergeCell ref="F7:J7"/>
    <mergeCell ref="A34:E34"/>
    <mergeCell ref="B14:D14"/>
    <mergeCell ref="H14:J14"/>
    <mergeCell ref="G16:J16"/>
    <mergeCell ref="A12:E12"/>
    <mergeCell ref="F8:J8"/>
    <mergeCell ref="F12:J12"/>
    <mergeCell ref="B15:E15"/>
    <mergeCell ref="A10:E10"/>
    <mergeCell ref="F10:J10"/>
    <mergeCell ref="C17:E17"/>
    <mergeCell ref="F22:J22"/>
    <mergeCell ref="A18:E19"/>
    <mergeCell ref="F18:J19"/>
    <mergeCell ref="I26:J26"/>
    <mergeCell ref="G26:H26"/>
    <mergeCell ref="E27:F27"/>
    <mergeCell ref="G27:H27"/>
    <mergeCell ref="E25:F25"/>
    <mergeCell ref="G25:H25"/>
    <mergeCell ref="A21:E21"/>
    <mergeCell ref="F21:J21"/>
    <mergeCell ref="A23:E23"/>
    <mergeCell ref="A24:E24"/>
    <mergeCell ref="F23:J23"/>
    <mergeCell ref="A8:E8"/>
    <mergeCell ref="F24:J24"/>
    <mergeCell ref="A20:E20"/>
    <mergeCell ref="F20:J20"/>
    <mergeCell ref="G15:J15"/>
    <mergeCell ref="F17:G17"/>
    <mergeCell ref="H17:J17"/>
    <mergeCell ref="A22:E22"/>
    <mergeCell ref="B16:E16"/>
    <mergeCell ref="A17:B17"/>
    <mergeCell ref="A11:E11"/>
    <mergeCell ref="F11:J11"/>
    <mergeCell ref="A9:E9"/>
    <mergeCell ref="F9:J9"/>
    <mergeCell ref="A186:J186"/>
    <mergeCell ref="A190:J190"/>
    <mergeCell ref="D66:E66"/>
    <mergeCell ref="A169:J169"/>
    <mergeCell ref="A194:J197"/>
    <mergeCell ref="A191:J191"/>
    <mergeCell ref="A188:J188"/>
    <mergeCell ref="A192:J192"/>
    <mergeCell ref="A193:J193"/>
    <mergeCell ref="A189:J189"/>
    <mergeCell ref="A187:J187"/>
    <mergeCell ref="A67:B67"/>
    <mergeCell ref="E68:F68"/>
    <mergeCell ref="I68:J68"/>
    <mergeCell ref="A69:B69"/>
    <mergeCell ref="C69:J69"/>
    <mergeCell ref="A70:B70"/>
    <mergeCell ref="D70:E70"/>
    <mergeCell ref="F70:G70"/>
    <mergeCell ref="H70:J70"/>
    <mergeCell ref="A71:B71"/>
    <mergeCell ref="D71:E71"/>
    <mergeCell ref="F71:G80"/>
    <mergeCell ref="A72:B72"/>
    <mergeCell ref="A27:B27"/>
    <mergeCell ref="C27:D27"/>
    <mergeCell ref="C26:D26"/>
    <mergeCell ref="A165:J165"/>
    <mergeCell ref="A166:J166"/>
    <mergeCell ref="A167:J168"/>
    <mergeCell ref="A1:J1"/>
    <mergeCell ref="A49:E49"/>
    <mergeCell ref="F49:J49"/>
    <mergeCell ref="F38:J38"/>
    <mergeCell ref="F56:G56"/>
    <mergeCell ref="F47:H47"/>
    <mergeCell ref="H43:J43"/>
    <mergeCell ref="A44:B44"/>
    <mergeCell ref="E26:F26"/>
    <mergeCell ref="I25:J25"/>
    <mergeCell ref="D45:E45"/>
    <mergeCell ref="C42:F42"/>
    <mergeCell ref="C43:F43"/>
    <mergeCell ref="A45:C45"/>
    <mergeCell ref="H41:J41"/>
    <mergeCell ref="A25:B25"/>
    <mergeCell ref="C25:D25"/>
    <mergeCell ref="D57:E57"/>
    <mergeCell ref="A29:J29"/>
    <mergeCell ref="A13:B13"/>
    <mergeCell ref="C13:J13"/>
    <mergeCell ref="A41:B41"/>
    <mergeCell ref="F39:J39"/>
    <mergeCell ref="A50:J50"/>
    <mergeCell ref="A35:E35"/>
    <mergeCell ref="I27:J27"/>
    <mergeCell ref="I30:J30"/>
    <mergeCell ref="A28:J28"/>
    <mergeCell ref="F37:J37"/>
    <mergeCell ref="A47:C47"/>
    <mergeCell ref="A40:J40"/>
    <mergeCell ref="C41:F41"/>
    <mergeCell ref="F45:G45"/>
    <mergeCell ref="C48:J48"/>
    <mergeCell ref="A46:J46"/>
    <mergeCell ref="A26:B26"/>
    <mergeCell ref="F35:J35"/>
    <mergeCell ref="F36:J36"/>
    <mergeCell ref="H45:J45"/>
    <mergeCell ref="A43:B43"/>
    <mergeCell ref="A39:E39"/>
    <mergeCell ref="I47:J47"/>
    <mergeCell ref="D108:E108"/>
    <mergeCell ref="A95:B95"/>
    <mergeCell ref="A97:B97"/>
    <mergeCell ref="C97:J97"/>
    <mergeCell ref="A98:B98"/>
    <mergeCell ref="D98:E98"/>
    <mergeCell ref="F98:G98"/>
    <mergeCell ref="H98:J98"/>
    <mergeCell ref="A48:B48"/>
    <mergeCell ref="A51:B51"/>
    <mergeCell ref="C51:J51"/>
    <mergeCell ref="E52:F52"/>
    <mergeCell ref="I52:J52"/>
    <mergeCell ref="A53:B53"/>
    <mergeCell ref="C53:J53"/>
    <mergeCell ref="A56:B56"/>
    <mergeCell ref="D56:E56"/>
    <mergeCell ref="H56:J56"/>
    <mergeCell ref="A54:B55"/>
    <mergeCell ref="C54:E55"/>
    <mergeCell ref="F54:G55"/>
    <mergeCell ref="H54:J55"/>
    <mergeCell ref="D72:E72"/>
    <mergeCell ref="A73:B73"/>
    <mergeCell ref="A185:E185"/>
    <mergeCell ref="F185:J185"/>
    <mergeCell ref="A180:J180"/>
    <mergeCell ref="A181:E181"/>
    <mergeCell ref="F181:J181"/>
    <mergeCell ref="A183:E183"/>
    <mergeCell ref="F183:J183"/>
    <mergeCell ref="A184:E184"/>
    <mergeCell ref="F184:J184"/>
    <mergeCell ref="A182:E182"/>
    <mergeCell ref="F182:J182"/>
    <mergeCell ref="D60:E60"/>
    <mergeCell ref="A61:B61"/>
    <mergeCell ref="D61:E61"/>
    <mergeCell ref="A62:B62"/>
    <mergeCell ref="D62:E62"/>
    <mergeCell ref="A57:B57"/>
    <mergeCell ref="A83:B83"/>
    <mergeCell ref="C83:J83"/>
    <mergeCell ref="A84:B84"/>
    <mergeCell ref="D84:E84"/>
    <mergeCell ref="H84:J84"/>
    <mergeCell ref="F84:G84"/>
    <mergeCell ref="A81:B81"/>
    <mergeCell ref="D73:E73"/>
    <mergeCell ref="A74:B74"/>
    <mergeCell ref="D74:E74"/>
    <mergeCell ref="A75:B75"/>
    <mergeCell ref="D75:E75"/>
    <mergeCell ref="A76:B76"/>
    <mergeCell ref="D76:E76"/>
    <mergeCell ref="A77:B77"/>
    <mergeCell ref="D77:E77"/>
    <mergeCell ref="A78:B78"/>
    <mergeCell ref="D78:E78"/>
    <mergeCell ref="A116:B116"/>
    <mergeCell ref="D116:E116"/>
    <mergeCell ref="A117:B117"/>
    <mergeCell ref="D117:E117"/>
    <mergeCell ref="A118:B118"/>
    <mergeCell ref="D118:E118"/>
    <mergeCell ref="F57:G66"/>
    <mergeCell ref="H57:J66"/>
    <mergeCell ref="A58:B58"/>
    <mergeCell ref="D58:E58"/>
    <mergeCell ref="A59:B59"/>
    <mergeCell ref="C81:F81"/>
    <mergeCell ref="G81:J81"/>
    <mergeCell ref="E82:F82"/>
    <mergeCell ref="I82:J82"/>
    <mergeCell ref="A66:B66"/>
    <mergeCell ref="A63:B63"/>
    <mergeCell ref="D63:E63"/>
    <mergeCell ref="A64:B64"/>
    <mergeCell ref="D64:E64"/>
    <mergeCell ref="A65:B65"/>
    <mergeCell ref="D65:E65"/>
    <mergeCell ref="D59:E59"/>
    <mergeCell ref="A60:B60"/>
    <mergeCell ref="A178:C178"/>
    <mergeCell ref="D178:E178"/>
    <mergeCell ref="H178:J178"/>
    <mergeCell ref="D179:E179"/>
    <mergeCell ref="H179:J179"/>
    <mergeCell ref="A179:C179"/>
    <mergeCell ref="A85:B85"/>
    <mergeCell ref="K181:O181"/>
    <mergeCell ref="L170:O170"/>
    <mergeCell ref="D94:E94"/>
    <mergeCell ref="F85:G94"/>
    <mergeCell ref="H85:J94"/>
    <mergeCell ref="A86:B86"/>
    <mergeCell ref="A87:B87"/>
    <mergeCell ref="D87:E87"/>
    <mergeCell ref="A88:B88"/>
    <mergeCell ref="A105:B105"/>
    <mergeCell ref="E96:H96"/>
    <mergeCell ref="A96:B96"/>
    <mergeCell ref="C96:D96"/>
    <mergeCell ref="A123:B123"/>
    <mergeCell ref="C123:F123"/>
    <mergeCell ref="G123:J123"/>
    <mergeCell ref="D115:E115"/>
  </mergeCells>
  <phoneticPr fontId="0" type="noConversion"/>
  <hyperlinks>
    <hyperlink ref="C31" r:id="rId1"/>
  </hyperlinks>
  <printOptions horizontalCentered="1"/>
  <pageMargins left="0.39370078740157483" right="0.39370078740157483" top="0.78740157480314965" bottom="0.78740157480314965" header="0.19685039370078741" footer="0.19685039370078741"/>
  <pageSetup paperSize="9" scale="87" fitToHeight="0" orientation="portrait" r:id="rId2"/>
  <headerFooter>
    <oddHeader>&amp;C&amp;G</oddHeader>
    <oddFooter>&amp;L&amp;"Times New Roman,Bold"Ref No: &amp;F&amp;C&amp;G&amp;R&amp;P</oddFooter>
  </headerFooter>
  <rowBreaks count="4" manualBreakCount="4">
    <brk id="136" max="16383" man="1"/>
    <brk id="197" max="16383" man="1"/>
    <brk id="239" max="9" man="1"/>
    <brk id="284" max="9"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
  <sheetViews>
    <sheetView workbookViewId="0">
      <selection activeCell="D1" sqref="D1"/>
    </sheetView>
  </sheetViews>
  <sheetFormatPr defaultRowHeight="14.5" x14ac:dyDescent="0.35"/>
  <cols>
    <col min="1" max="1" width="11.26953125" bestFit="1" customWidth="1"/>
  </cols>
  <sheetData>
    <row r="1" spans="1:3" x14ac:dyDescent="0.35">
      <c r="A1" t="s">
        <v>149</v>
      </c>
      <c r="B1" t="s">
        <v>150</v>
      </c>
      <c r="C1" t="s">
        <v>151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Note</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2025-06-30T11:22:44Z</cp:lastPrinted>
  <dcterms:created xsi:type="dcterms:W3CDTF">2013-11-23T05:32:33Z</dcterms:created>
  <dcterms:modified xsi:type="dcterms:W3CDTF">2025-09-25T09:56:28Z</dcterms:modified>
</cp:coreProperties>
</file>