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20-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Report!$A$1:$H$409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4" i="1" l="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153" i="1"/>
  <c r="I153" i="1"/>
  <c r="D153" i="1"/>
  <c r="D154" i="1" l="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L236" i="1" s="1"/>
  <c r="D237" i="1"/>
  <c r="D238" i="1"/>
  <c r="D239" i="1"/>
  <c r="D240" i="1"/>
  <c r="D241" i="1"/>
  <c r="D242" i="1"/>
  <c r="D243" i="1"/>
  <c r="C195" i="1"/>
  <c r="J195" i="1" s="1"/>
  <c r="D195" i="1" l="1"/>
  <c r="C137" i="1" s="1"/>
  <c r="I62" i="1"/>
  <c r="F147" i="1"/>
  <c r="H147" i="1" s="1"/>
  <c r="F148" i="1"/>
  <c r="H148" i="1" s="1"/>
  <c r="F149" i="1"/>
  <c r="H149" i="1" s="1"/>
  <c r="F146" i="1"/>
  <c r="H146" i="1" s="1"/>
  <c r="E137" i="1" l="1"/>
  <c r="B246" i="1"/>
  <c r="G58" i="1" l="1"/>
  <c r="C58" i="1"/>
  <c r="G56" i="1"/>
  <c r="C56" i="1"/>
  <c r="C54" i="1"/>
  <c r="S33" i="1" l="1"/>
  <c r="F11" i="5" l="1"/>
  <c r="G11" i="5" s="1"/>
  <c r="F10" i="5"/>
  <c r="G10" i="5" s="1"/>
  <c r="F9" i="5"/>
  <c r="G9" i="5" s="1"/>
  <c r="F8" i="5"/>
  <c r="G8" i="5" s="1"/>
  <c r="F7" i="5"/>
  <c r="G7" i="5" s="1"/>
  <c r="F6" i="5"/>
  <c r="G6" i="5" s="1"/>
  <c r="F5" i="5"/>
  <c r="G5" i="5" s="1"/>
  <c r="G12" i="5" s="1"/>
  <c r="D278" i="1"/>
  <c r="B247" i="1"/>
  <c r="A154" i="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147" i="1"/>
  <c r="A148" i="1" s="1"/>
  <c r="A149" i="1" s="1"/>
  <c r="G140" i="1"/>
  <c r="E140" i="1"/>
  <c r="C140" i="1"/>
  <c r="F129" i="1"/>
  <c r="C103" i="1"/>
  <c r="C89" i="1"/>
  <c r="C75" i="1"/>
  <c r="D69" i="1"/>
  <c r="G51" i="1"/>
  <c r="C51" i="1"/>
  <c r="E44" i="1"/>
  <c r="E45" i="1" s="1"/>
  <c r="E31" i="1"/>
  <c r="E28" i="1"/>
  <c r="E26" i="1"/>
  <c r="C16" i="1"/>
  <c r="I15" i="1"/>
  <c r="Z13" i="1"/>
  <c r="E8" i="1"/>
  <c r="E3" i="1"/>
  <c r="H104" i="1"/>
  <c r="H90" i="1"/>
  <c r="H76" i="1"/>
  <c r="J75" i="1" l="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C93" i="1" l="1"/>
  <c r="D93" i="1" s="1"/>
  <c r="I90" i="1" s="1"/>
  <c r="I91" i="1" s="1"/>
  <c r="D79" i="1"/>
  <c r="D109" i="1"/>
  <c r="J114" i="1"/>
  <c r="J111" i="1"/>
  <c r="J113" i="1"/>
  <c r="J112" i="1"/>
  <c r="J109" i="1"/>
  <c r="J110" i="1" s="1"/>
  <c r="J115" i="1" s="1"/>
  <c r="J116" i="1" s="1"/>
  <c r="C108" i="1" s="1"/>
  <c r="J100" i="1"/>
  <c r="J97" i="1"/>
  <c r="J99" i="1"/>
  <c r="J98" i="1"/>
  <c r="J95" i="1"/>
  <c r="J96" i="1" s="1"/>
  <c r="J85" i="1"/>
  <c r="J83" i="1"/>
  <c r="J84" i="1"/>
  <c r="J82" i="1"/>
  <c r="J87" i="1" s="1"/>
  <c r="J88" i="1" s="1"/>
  <c r="C80" i="1" s="1"/>
  <c r="J86" i="1"/>
  <c r="G93" i="1" l="1"/>
  <c r="J76" i="1"/>
  <c r="J101" i="1"/>
  <c r="J102" i="1" s="1"/>
  <c r="J90" i="1" s="1"/>
  <c r="I89" i="1" s="1"/>
  <c r="C91" i="1" s="1"/>
  <c r="E107" i="1"/>
  <c r="D108" i="1"/>
  <c r="I104" i="1" s="1"/>
  <c r="J104" i="1"/>
  <c r="G107" i="1"/>
  <c r="E79" i="1"/>
  <c r="D80" i="1"/>
  <c r="I76" i="1" s="1"/>
  <c r="G79" i="1"/>
  <c r="D73" i="1" s="1"/>
  <c r="F74" i="1" l="1"/>
  <c r="D74" i="1"/>
  <c r="I105" i="1"/>
  <c r="I103" i="1" s="1"/>
  <c r="C105" i="1" s="1"/>
  <c r="I77" i="1"/>
  <c r="I75" i="1" s="1"/>
  <c r="C77" i="1" s="1"/>
</calcChain>
</file>

<file path=xl/comments1.xml><?xml version="1.0" encoding="utf-8"?>
<comments xmlns="http://schemas.openxmlformats.org/spreadsheetml/2006/main">
  <authors>
    <author>Sachin</author>
    <author>kunal kadam</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0" authorId="1" shapeId="0">
      <text>
        <r>
          <rPr>
            <b/>
            <sz val="10"/>
            <color indexed="81"/>
            <rFont val="Tahoma"/>
            <family val="2"/>
          </rPr>
          <t>kunal kadam:</t>
        </r>
        <r>
          <rPr>
            <sz val="10"/>
            <color indexed="81"/>
            <rFont val="Tahoma"/>
            <family val="2"/>
          </rPr>
          <t xml:space="preserve">
Layout no not mentioned in NA Order
</t>
        </r>
      </text>
    </comment>
    <comment ref="C55" authorId="2" shapeId="0">
      <text>
        <r>
          <rPr>
            <b/>
            <sz val="9"/>
            <color indexed="81"/>
            <rFont val="Tahoma"/>
            <family val="2"/>
          </rPr>
          <t>SACHIN:</t>
        </r>
        <r>
          <rPr>
            <sz val="9"/>
            <color indexed="81"/>
            <rFont val="Tahoma"/>
            <family val="2"/>
          </rPr>
          <t xml:space="preserve">
Floor with height</t>
        </r>
      </text>
    </comment>
    <comment ref="C57" authorId="2" shapeId="0">
      <text>
        <r>
          <rPr>
            <b/>
            <sz val="9"/>
            <color indexed="81"/>
            <rFont val="Tahoma"/>
            <family val="2"/>
          </rPr>
          <t>SACHIN:</t>
        </r>
        <r>
          <rPr>
            <sz val="9"/>
            <color indexed="81"/>
            <rFont val="Tahoma"/>
            <family val="2"/>
          </rPr>
          <t xml:space="preserve">
Survey Nos.</t>
        </r>
      </text>
    </comment>
    <comment ref="C59" authorId="2"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2"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<sst xmlns="http://schemas.openxmlformats.org/spreadsheetml/2006/main" count="808" uniqueCount="357">
  <si>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</si>
  <si>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</si>
  <si>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</si>
  <si>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</si>
  <si>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</si>
  <si>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</si>
  <si>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</si>
  <si>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</si>
  <si>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</si>
  <si>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</si>
  <si>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</si>
  <si>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</si>
  <si>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</si>
  <si>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</si>
  <si>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</si>
  <si>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</si>
  <si>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</si>
  <si>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</si>
  <si>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</si>
  <si>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</si>
  <si>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</si>
  <si>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</si>
  <si>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</si>
  <si>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</si>
  <si>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</si>
  <si>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</si>
  <si>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</si>
  <si>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</si>
  <si>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</si>
  <si>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</si>
  <si>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</si>
  <si>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</si>
  <si>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</si>
  <si>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</si>
  <si>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</si>
  <si>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</si>
  <si>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</si>
  <si>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</si>
  <si>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</si>
  <si>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</si>
  <si>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</si>
  <si>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</si>
  <si>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</si>
  <si>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</si>
  <si>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</si>
  <si>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</si>
  <si>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</si>
  <si>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</si>
  <si>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</si>
  <si>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</si>
  <si>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</si>
  <si>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</si>
  <si>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</si>
  <si>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</si>
  <si>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</si>
  <si>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</si>
  <si>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</si>
  <si>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</si>
  <si>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</si>
  <si>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</si>
  <si>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</si>
  <si>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</si>
  <si>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</si>
  <si>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</si>
  <si>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</si>
  <si>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</si>
  <si>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</si>
  <si>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</si>
  <si>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</si>
  <si>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</si>
  <si>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</si>
  <si>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</si>
  <si>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</si>
  <si>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</si>
  <si>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</si>
  <si>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</si>
  <si>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</si>
  <si>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</si>
  <si>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</si>
  <si>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</si>
  <si>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</si>
  <si>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</si>
  <si>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</si>
  <si>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</si>
  <si>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</si>
  <si>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</si>
  <si>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</si>
  <si>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</si>
  <si>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</si>
  <si>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</si>
  <si>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</si>
  <si>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</si>
  <si>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</si>
  <si>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</si>
  <si>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</si>
  <si>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</si>
  <si>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</si>
  <si>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</si>
  <si>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</si>
  <si>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</si>
  <si>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</si>
  <si>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</si>
  <si>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</si>
  <si>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</si>
  <si>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</si>
  <si>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</si>
  <si>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</si>
  <si>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</si>
  <si>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</si>
  <si>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</si>
  <si>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</si>
  <si>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</si>
  <si>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</si>
  <si>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</si>
  <si>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</si>
  <si>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</si>
  <si>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</si>
  <si>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</si>
  <si>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</si>
  <si>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</si>
  <si>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</si>
  <si>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</si>
  <si>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</si>
  <si>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</si>
  <si>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</si>
  <si>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</si>
  <si>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</si>
  <si>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</si>
  <si>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</si>
  <si>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</si>
  <si>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</si>
  <si>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</si>
  <si>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</si>
  <si>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</si>
  <si>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</si>
  <si>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</si>
  <si>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</si>
  <si>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</si>
  <si>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</si>
  <si>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</si>
  <si>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</si>
  <si>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</si>
  <si>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</si>
  <si>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</si>
  <si>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</si>
  <si>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</si>
  <si>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</si>
  <si>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</si>
  <si>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</si>
  <si>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</si>
  <si>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</si>
  <si>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</si>
  <si>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</si>
  <si>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</si>
  <si>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Office Per Sq. Ft.</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</si>
  <si>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</si>
  <si>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</si>
  <si>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</si>
  <si>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</si>
  <si>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</si>
  <si>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</si>
  <si>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</si>
  <si>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</si>
  <si>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Building No.1 (A Wing) = 1B + G + 1st to 20th Floor</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</si>
  <si>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</si>
  <si>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</si>
  <si>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</si>
  <si>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</si>
  <si>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</si>
  <si>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</si>
  <si>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</si>
  <si>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</si>
  <si>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</si>
  <si>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</si>
  <si>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</si>
  <si>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</si>
  <si>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</si>
  <si>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</si>
  <si>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</si>
  <si>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</si>
  <si>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</si>
  <si>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</si>
  <si>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</si>
  <si>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</si>
  <si>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</si>
  <si>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</si>
  <si>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</si>
  <si>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</si>
  <si>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</si>
  <si>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</si>
  <si>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</si>
  <si>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</si>
  <si>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</si>
  <si>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</si>
  <si>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</si>
  <si>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</si>
  <si>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</si>
  <si>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</si>
  <si>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</si>
  <si>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</si>
  <si>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</si>
  <si>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</si>
  <si>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</si>
  <si>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</si>
  <si>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</si>
  <si>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</si>
  <si>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</si>
  <si>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</si>
  <si>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</si>
  <si>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</si>
  <si>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</si>
  <si>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</si>
  <si>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</si>
  <si>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</si>
  <si>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</si>
  <si>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</si>
  <si>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</si>
  <si>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</si>
  <si>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</si>
  <si>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</si>
  <si>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</si>
  <si>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</si>
  <si>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</si>
  <si>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</si>
  <si>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</si>
  <si>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</si>
  <si>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</si>
  <si>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</si>
  <si>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</si>
  <si>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</si>
  <si>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</si>
  <si>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</si>
  <si>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</si>
  <si>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</si>
  <si>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</si>
  <si>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</si>
  <si>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</si>
  <si>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</si>
  <si>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</si>
  <si>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</si>
  <si>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</si>
  <si>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</si>
  <si>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</si>
  <si>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</si>
  <si>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</si>
  <si>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</si>
  <si>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</si>
  <si>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</si>
  <si>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</si>
  <si>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</si>
  <si>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</si>
  <si>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</si>
  <si>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</si>
  <si>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</si>
  <si>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</si>
  <si>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</si>
  <si>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</si>
  <si>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</si>
  <si>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</si>
  <si>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</si>
  <si>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</si>
  <si>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</si>
  <si>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</si>
  <si>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</si>
  <si>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</si>
  <si>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</si>
  <si>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</si>
  <si>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</si>
  <si>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</si>
  <si>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</si>
  <si>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</si>
  <si>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</si>
  <si>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</si>
  <si>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</si>
  <si>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</si>
  <si>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</si>
  <si>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</si>
  <si>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</si>
  <si>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</si>
  <si>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</si>
  <si>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</si>
  <si>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</si>
  <si>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</si>
  <si>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</si>
  <si>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</si>
  <si>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</si>
  <si>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</si>
  <si>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</si>
  <si>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</si>
  <si>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</si>
  <si>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</si>
  <si>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</si>
  <si>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</si>
  <si>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</si>
  <si>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SVB Lifespaces LLP</t>
  </si>
  <si>
    <t>Amansara Earthstar</t>
  </si>
  <si>
    <t>Mr. Omkar 9325821506/ Mr. Aditya 9145023840</t>
  </si>
  <si>
    <t>Approved Plans.</t>
  </si>
  <si>
    <t>P52000054002</t>
  </si>
  <si>
    <t>91 Plots</t>
  </si>
  <si>
    <t>315, 353/A, 353/B, 325, 344, 351, 352, Old Gut No. 490, 528/A, 528/B, 500, 519, 526, 527</t>
  </si>
  <si>
    <t>New Gut No</t>
  </si>
  <si>
    <t>Ganeshnagar</t>
  </si>
  <si>
    <t>18.756485,73.279761</t>
  </si>
  <si>
    <t>https://maps.app.goo.gl/nzKKhVcU8K1Rxsta8</t>
  </si>
  <si>
    <t>Khanav</t>
  </si>
  <si>
    <t>Gorthan Road</t>
  </si>
  <si>
    <t>Khopoli West</t>
  </si>
  <si>
    <t>Imagica Theme Park</t>
  </si>
  <si>
    <t>Existing Road</t>
  </si>
  <si>
    <t>Gut No. 361 &amp; 367</t>
  </si>
  <si>
    <t>Gut No. 345 &amp; 350</t>
  </si>
  <si>
    <t>Gut No. 318 &amp; 324</t>
  </si>
  <si>
    <t>Open Plot</t>
  </si>
  <si>
    <t>Open Plot/Village</t>
  </si>
  <si>
    <t>Pro-Rata FSI</t>
  </si>
  <si>
    <t>Plots = 91</t>
  </si>
  <si>
    <t>As per RERA - 06/11/2026</t>
  </si>
  <si>
    <t>Indoor Games, Library, Fitness Centre, Banquet, SPA Facility, Pet Area, Kids Play Area, Gaming Zone, Restaurant/Café, Artroom, etc.</t>
  </si>
  <si>
    <r>
      <t xml:space="preserve">Proposed Amenities :                                                                                                                                                                                                                         </t>
    </r>
    <r>
      <rPr>
        <b/>
        <sz val="12"/>
        <rFont val="Times New Roman"/>
        <family val="1"/>
      </rPr>
      <t xml:space="preserve">                                               </t>
    </r>
  </si>
  <si>
    <t>Plots</t>
  </si>
  <si>
    <r>
      <t xml:space="preserve">Plot No.
</t>
    </r>
    <r>
      <rPr>
        <b/>
        <sz val="11"/>
        <color rgb="FF000000"/>
        <rFont val="Times New Roman"/>
        <family val="1"/>
      </rPr>
      <t>(Approved Plan)</t>
    </r>
  </si>
  <si>
    <t>Plot Area
(In Sq.M.)</t>
  </si>
  <si>
    <t>Plot Area
(In Sq.Ft.)</t>
  </si>
  <si>
    <t>BuiltUp Area</t>
  </si>
  <si>
    <t xml:space="preserve">Plot
</t>
  </si>
  <si>
    <t>Total Plot Area</t>
  </si>
  <si>
    <t xml:space="preserve">
</t>
  </si>
  <si>
    <t>Details of Plots</t>
  </si>
  <si>
    <t>12.40KM from Khopoli Railway Station</t>
  </si>
  <si>
    <t>We have refered approved C.C from RERA Site.</t>
  </si>
  <si>
    <t>SSNR-RA/Binsheti Mojni/Mauje Ganeshnagar/Tal. Khalapur/S. No.315/2 &amp; Other/Mojnivaril Shifaras/662</t>
  </si>
  <si>
    <t xml:space="preserve">NA Order No
Valid Up to: </t>
  </si>
  <si>
    <t>MS/L.N.A./A-1(B)/Token No. 16635/S.R.151/2022
315/2, 325, 344/2, 351, 352, 353/A, 353/B/1</t>
  </si>
  <si>
    <t>Terrace  Area</t>
  </si>
  <si>
    <t>-</t>
  </si>
  <si>
    <t>https://amansaraearthstar.com/</t>
  </si>
  <si>
    <t>Recommended rate of the Land Per Sq. Ft.</t>
  </si>
  <si>
    <t>On Plot Area</t>
  </si>
  <si>
    <t>Demarcation work is in process.</t>
  </si>
  <si>
    <t>We considered Plot area as per Approved Plan.</t>
  </si>
  <si>
    <t>Nitesh</t>
  </si>
  <si>
    <t>Demarkation/Plot
marking date as per site
inspection</t>
  </si>
  <si>
    <t>Visit Date</t>
  </si>
  <si>
    <t>Plot No.</t>
  </si>
  <si>
    <t>Site Inspection</t>
  </si>
  <si>
    <t>1 to 28, 60 &amp; 91</t>
  </si>
  <si>
    <t>Demarkation/Plot marking has
completed.</t>
  </si>
  <si>
    <t>29 to 51</t>
  </si>
  <si>
    <t>Demarkation/Plot marking work is in process.</t>
  </si>
  <si>
    <t>52 to 59, 61 to 90</t>
  </si>
  <si>
    <t>Work not yet started.</t>
  </si>
  <si>
    <t>Plot Levelling work is in process.</t>
  </si>
  <si>
    <t>Pooja Kawale</t>
  </si>
  <si>
    <t>Mr. Patil : 9145459833</t>
  </si>
  <si>
    <t>Demarkation/Plot marking has completed</t>
  </si>
  <si>
    <t>1 to 51
52 to 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</si>
</sst>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0"/>
      <color indexed="81"/>
      <name val="Tahoma"/>
      <family val="2"/>
    </font>
    <font>
      <b/>
      <sz val="10"/>
      <color indexed="81"/>
      <name val="Tahoma"/>
      <family val="2"/>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1" fontId="8" fillId="0" borderId="3" xfId="1" applyNumberFormat="1" applyFont="1" applyBorder="1" applyAlignment="1" applyProtection="1">
      <alignment horizontal="center" vertical="top"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2" fontId="7" fillId="0" borderId="0" xfId="1" applyNumberFormat="1" applyFont="1"/>
    <xf numFmtId="1" fontId="6" fillId="0" borderId="17"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0" fontId="27" fillId="0" borderId="0" xfId="10"/>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1" xfId="0" applyNumberFormat="1" applyFont="1" applyBorder="1" applyAlignment="1" applyProtection="1">
      <alignment vertical="top" wrapText="1"/>
      <protection locked="0"/>
    </xf>
    <xf numFmtId="14" fontId="8" fillId="0" borderId="1"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1" xfId="0" applyNumberFormat="1" applyFont="1" applyBorder="1" applyAlignment="1" applyProtection="1">
      <alignment horizontal="center" vertical="center" wrapText="1"/>
      <protection locked="0"/>
    </xf>
    <xf numFmtId="1" fontId="8" fillId="0" borderId="21" xfId="0" applyNumberFormat="1" applyFont="1" applyBorder="1" applyAlignment="1" applyProtection="1">
      <alignment horizontal="center" vertical="center" wrapText="1"/>
      <protection locked="0"/>
    </xf>
    <xf numFmtId="1" fontId="8" fillId="0" borderId="9"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1" fontId="8" fillId="0" borderId="9" xfId="0" applyNumberFormat="1" applyFont="1" applyBorder="1" applyAlignment="1" applyProtection="1">
      <alignment horizontal="center" vertical="top" wrapText="1"/>
      <protection locked="0"/>
    </xf>
    <xf numFmtId="14" fontId="7" fillId="0" borderId="1" xfId="0"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0" fillId="0" borderId="3" xfId="0"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35"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15"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0" fontId="8" fillId="0" borderId="8" xfId="1" applyFont="1" applyBorder="1" applyAlignment="1" applyProtection="1">
      <alignment vertical="top"/>
      <protection locked="0"/>
    </xf>
    <xf numFmtId="0" fontId="8" fillId="0" borderId="21" xfId="1" applyFont="1" applyBorder="1" applyAlignment="1" applyProtection="1">
      <alignment vertical="top"/>
      <protection locked="0"/>
    </xf>
    <xf numFmtId="0" fontId="8" fillId="0" borderId="9" xfId="1" applyFont="1" applyBorder="1" applyAlignment="1" applyProtection="1">
      <alignmen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4" fillId="0" borderId="8" xfId="1" applyNumberFormat="1" applyFont="1" applyBorder="1" applyAlignment="1" applyProtection="1">
      <alignment horizontal="center" vertical="top" wrapText="1"/>
      <protection locked="0"/>
    </xf>
    <xf numFmtId="1" fontId="4" fillId="0" borderId="9" xfId="1" applyNumberFormat="1" applyFont="1" applyBorder="1" applyAlignment="1" applyProtection="1">
      <alignment horizontal="center"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7" xfId="1" applyFont="1" applyBorder="1" applyAlignment="1" applyProtection="1">
      <alignment horizontal="left" vertical="top"/>
      <protection locked="0"/>
    </xf>
    <xf numFmtId="0" fontId="15" fillId="0" borderId="24" xfId="1" applyFont="1" applyBorder="1" applyAlignment="1" applyProtection="1">
      <alignment horizontal="left" vertical="top"/>
      <protection locked="0"/>
    </xf>
    <xf numFmtId="0" fontId="15" fillId="0" borderId="18"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3" xfId="0"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center" vertical="top" wrapText="1"/>
      <protection locked="0"/>
    </xf>
    <xf numFmtId="0" fontId="6" fillId="0" borderId="21" xfId="1" applyFont="1" applyBorder="1" applyAlignment="1" applyProtection="1">
      <alignment horizontal="center" vertical="top" wrapText="1"/>
      <protection locked="0"/>
    </xf>
    <xf numFmtId="0" fontId="6" fillId="0" borderId="9"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1.pn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9.png"/><Relationship Id="rId19" Type="http://schemas.openxmlformats.org/officeDocument/2006/relationships/image" Target="../media/image18.png"/><Relationship Id="rId4" Type="http://schemas.openxmlformats.org/officeDocument/2006/relationships/image" Target="../media/image4.png"/><Relationship Id="rId9" Type="http://schemas.microsoft.com/office/2007/relationships/hdphoto" Target="../media/hdphoto1.wdp"/><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8</xdr:col>
      <xdr:colOff>497205</xdr:colOff>
      <xdr:row>12</xdr:row>
      <xdr:rowOff>87630</xdr:rowOff>
    </xdr:from>
    <xdr:to>
      <xdr:col>15</xdr:col>
      <xdr:colOff>92625</xdr:colOff>
      <xdr:row>21</xdr:row>
      <xdr:rowOff>139100</xdr:rowOff>
    </xdr:to>
    <xdr:pic>
      <xdr:nvPicPr>
        <xdr:cNvPr id="2" name="Picture 1">
          <a:extLst>
            <a:ext uri="{FF2B5EF4-FFF2-40B4-BE49-F238E27FC236}">
              <a16:creationId xmlns:a16="http://schemas.microsoft.com/office/drawing/2014/main" id="{E7A08158-A00A-76DC-B954-925F300CCBD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812280" y="2868930"/>
          <a:ext cx="5586645" cy="2512095"/>
        </a:xfrm>
        <a:prstGeom prst="rect">
          <a:avLst/>
        </a:prstGeom>
        <a:ln>
          <a:solidFill>
            <a:sysClr val="windowText" lastClr="000000"/>
          </a:solidFill>
        </a:ln>
      </xdr:spPr>
    </xdr:pic>
    <xdr:clientData/>
  </xdr:twoCellAnchor>
  <xdr:twoCellAnchor editAs="oneCell">
    <xdr:from>
      <xdr:col>8</xdr:col>
      <xdr:colOff>396240</xdr:colOff>
      <xdr:row>47</xdr:row>
      <xdr:rowOff>175261</xdr:rowOff>
    </xdr:from>
    <xdr:to>
      <xdr:col>14</xdr:col>
      <xdr:colOff>102240</xdr:colOff>
      <xdr:row>51</xdr:row>
      <xdr:rowOff>468682</xdr:rowOff>
    </xdr:to>
    <xdr:pic>
      <xdr:nvPicPr>
        <xdr:cNvPr id="3" name="Picture 2">
          <a:extLst>
            <a:ext uri="{FF2B5EF4-FFF2-40B4-BE49-F238E27FC236}">
              <a16:creationId xmlns:a16="http://schemas.microsoft.com/office/drawing/2014/main" id="{BD5D51BC-9E19-38F8-B5FF-4E1E7744105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880860" y="10165081"/>
          <a:ext cx="5040000" cy="2167941"/>
        </a:xfrm>
        <a:prstGeom prst="rect">
          <a:avLst/>
        </a:prstGeom>
        <a:ln>
          <a:solidFill>
            <a:sysClr val="windowText" lastClr="000000"/>
          </a:solidFill>
        </a:ln>
      </xdr:spPr>
    </xdr:pic>
    <xdr:clientData/>
  </xdr:twoCellAnchor>
  <xdr:twoCellAnchor editAs="oneCell">
    <xdr:from>
      <xdr:col>8</xdr:col>
      <xdr:colOff>316230</xdr:colOff>
      <xdr:row>51</xdr:row>
      <xdr:rowOff>527685</xdr:rowOff>
    </xdr:from>
    <xdr:to>
      <xdr:col>14</xdr:col>
      <xdr:colOff>721275</xdr:colOff>
      <xdr:row>62</xdr:row>
      <xdr:rowOff>28629</xdr:rowOff>
    </xdr:to>
    <xdr:pic>
      <xdr:nvPicPr>
        <xdr:cNvPr id="4" name="Picture 3">
          <a:extLst>
            <a:ext uri="{FF2B5EF4-FFF2-40B4-BE49-F238E27FC236}">
              <a16:creationId xmlns:a16="http://schemas.microsoft.com/office/drawing/2014/main" id="{31D1030D-C215-34D4-9D61-DC710C2A20E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631305" y="12719685"/>
          <a:ext cx="5586645" cy="910644"/>
        </a:xfrm>
        <a:prstGeom prst="rect">
          <a:avLst/>
        </a:prstGeom>
        <a:ln>
          <a:solidFill>
            <a:sysClr val="windowText" lastClr="000000"/>
          </a:solidFill>
        </a:ln>
      </xdr:spPr>
    </xdr:pic>
    <xdr:clientData/>
  </xdr:twoCellAnchor>
  <xdr:twoCellAnchor editAs="oneCell">
    <xdr:from>
      <xdr:col>8</xdr:col>
      <xdr:colOff>960121</xdr:colOff>
      <xdr:row>29</xdr:row>
      <xdr:rowOff>38100</xdr:rowOff>
    </xdr:from>
    <xdr:to>
      <xdr:col>11</xdr:col>
      <xdr:colOff>490990</xdr:colOff>
      <xdr:row>47</xdr:row>
      <xdr:rowOff>142515</xdr:rowOff>
    </xdr:to>
    <xdr:pic>
      <xdr:nvPicPr>
        <xdr:cNvPr id="5" name="Picture 4">
          <a:extLst>
            <a:ext uri="{FF2B5EF4-FFF2-40B4-BE49-F238E27FC236}">
              <a16:creationId xmlns:a16="http://schemas.microsoft.com/office/drawing/2014/main" id="{2EAA0FF6-EDF6-6914-064A-503241529EF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444741" y="7063740"/>
          <a:ext cx="2235969" cy="2880000"/>
        </a:xfrm>
        <a:prstGeom prst="rect">
          <a:avLst/>
        </a:prstGeom>
        <a:ln>
          <a:solidFill>
            <a:sysClr val="windowText" lastClr="000000"/>
          </a:solidFill>
        </a:ln>
      </xdr:spPr>
    </xdr:pic>
    <xdr:clientData/>
  </xdr:twoCellAnchor>
  <xdr:twoCellAnchor editAs="oneCell">
    <xdr:from>
      <xdr:col>0</xdr:col>
      <xdr:colOff>178903</xdr:colOff>
      <xdr:row>323</xdr:row>
      <xdr:rowOff>26503</xdr:rowOff>
    </xdr:from>
    <xdr:to>
      <xdr:col>7</xdr:col>
      <xdr:colOff>573964</xdr:colOff>
      <xdr:row>356</xdr:row>
      <xdr:rowOff>114677</xdr:rowOff>
    </xdr:to>
    <xdr:pic>
      <xdr:nvPicPr>
        <xdr:cNvPr id="33" name="Picture 32">
          <a:extLst>
            <a:ext uri="{FF2B5EF4-FFF2-40B4-BE49-F238E27FC236}">
              <a16:creationId xmlns:a16="http://schemas.microsoft.com/office/drawing/2014/main" id="{4A1DDCF1-3FAC-2978-DB72-B2FCBC5A8D72}"/>
            </a:ext>
          </a:extLst>
        </xdr:cNvPr>
        <xdr:cNvPicPr>
          <a:picLocks noChangeAspect="1"/>
        </xdr:cNvPicPr>
      </xdr:nvPicPr>
      <xdr:blipFill>
        <a:blip xmlns:r="http://schemas.openxmlformats.org/officeDocument/2006/relationships" r:embed="rId5"/>
        <a:stretch>
          <a:fillRect/>
        </a:stretch>
      </xdr:blipFill>
      <xdr:spPr>
        <a:xfrm>
          <a:off x="178903" y="51186520"/>
          <a:ext cx="6120000" cy="6648000"/>
        </a:xfrm>
        <a:prstGeom prst="rect">
          <a:avLst/>
        </a:prstGeom>
        <a:ln>
          <a:solidFill>
            <a:sysClr val="windowText" lastClr="000000"/>
          </a:solidFill>
        </a:ln>
      </xdr:spPr>
    </xdr:pic>
    <xdr:clientData/>
  </xdr:twoCellAnchor>
  <xdr:twoCellAnchor editAs="oneCell">
    <xdr:from>
      <xdr:col>0</xdr:col>
      <xdr:colOff>351183</xdr:colOff>
      <xdr:row>367</xdr:row>
      <xdr:rowOff>26505</xdr:rowOff>
    </xdr:from>
    <xdr:to>
      <xdr:col>7</xdr:col>
      <xdr:colOff>386244</xdr:colOff>
      <xdr:row>386</xdr:row>
      <xdr:rowOff>34077</xdr:rowOff>
    </xdr:to>
    <xdr:pic>
      <xdr:nvPicPr>
        <xdr:cNvPr id="34" name="Picture 33">
          <a:extLst>
            <a:ext uri="{FF2B5EF4-FFF2-40B4-BE49-F238E27FC236}">
              <a16:creationId xmlns:a16="http://schemas.microsoft.com/office/drawing/2014/main" id="{8760F44A-730F-C3F7-1850-1A2A908D261A}"/>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351183" y="59932957"/>
          <a:ext cx="5760000" cy="3784442"/>
        </a:xfrm>
        <a:prstGeom prst="rect">
          <a:avLst/>
        </a:prstGeom>
        <a:ln>
          <a:solidFill>
            <a:schemeClr val="tx1"/>
          </a:solidFill>
        </a:ln>
      </xdr:spPr>
    </xdr:pic>
    <xdr:clientData/>
  </xdr:twoCellAnchor>
  <xdr:twoCellAnchor>
    <xdr:from>
      <xdr:col>0</xdr:col>
      <xdr:colOff>351183</xdr:colOff>
      <xdr:row>386</xdr:row>
      <xdr:rowOff>176126</xdr:rowOff>
    </xdr:from>
    <xdr:to>
      <xdr:col>7</xdr:col>
      <xdr:colOff>386244</xdr:colOff>
      <xdr:row>407</xdr:row>
      <xdr:rowOff>85346</xdr:rowOff>
    </xdr:to>
    <xdr:grpSp>
      <xdr:nvGrpSpPr>
        <xdr:cNvPr id="35" name="Group 34">
          <a:extLst>
            <a:ext uri="{FF2B5EF4-FFF2-40B4-BE49-F238E27FC236}">
              <a16:creationId xmlns:a16="http://schemas.microsoft.com/office/drawing/2014/main" id="{78A365DA-E101-7511-2A6E-65528FEBD96A}"/>
            </a:ext>
          </a:extLst>
        </xdr:cNvPr>
        <xdr:cNvGrpSpPr/>
      </xdr:nvGrpSpPr>
      <xdr:grpSpPr>
        <a:xfrm>
          <a:off x="351183" y="64146026"/>
          <a:ext cx="5908811" cy="4043070"/>
          <a:chOff x="549000" y="4418860"/>
          <a:chExt cx="5760000" cy="4083655"/>
        </a:xfrm>
      </xdr:grpSpPr>
      <xdr:pic>
        <xdr:nvPicPr>
          <xdr:cNvPr id="36" name="Picture 35">
            <a:extLst>
              <a:ext uri="{FF2B5EF4-FFF2-40B4-BE49-F238E27FC236}">
                <a16:creationId xmlns:a16="http://schemas.microsoft.com/office/drawing/2014/main" id="{04DFA674-1FD5-6659-51A0-C06B3814653E}"/>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549000" y="4418860"/>
            <a:ext cx="5760000" cy="4083655"/>
          </a:xfrm>
          <a:prstGeom prst="rect">
            <a:avLst/>
          </a:prstGeom>
          <a:ln>
            <a:solidFill>
              <a:schemeClr val="tx1"/>
            </a:solidFill>
          </a:ln>
        </xdr:spPr>
      </xdr:pic>
      <xdr:sp macro="" textlink="">
        <xdr:nvSpPr>
          <xdr:cNvPr id="37" name="Rectangle 36">
            <a:extLst>
              <a:ext uri="{FF2B5EF4-FFF2-40B4-BE49-F238E27FC236}">
                <a16:creationId xmlns:a16="http://schemas.microsoft.com/office/drawing/2014/main" id="{5732EAB4-9EE5-675B-7C2C-84FFA8CB44FB}"/>
              </a:ext>
            </a:extLst>
          </xdr:cNvPr>
          <xdr:cNvSpPr/>
        </xdr:nvSpPr>
        <xdr:spPr>
          <a:xfrm>
            <a:off x="2095500" y="5245100"/>
            <a:ext cx="2286000" cy="2819400"/>
          </a:xfrm>
          <a:prstGeom prst="rect">
            <a:avLst/>
          </a:prstGeom>
          <a:noFill/>
          <a:ln w="5715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114300</xdr:colOff>
      <xdr:row>59</xdr:row>
      <xdr:rowOff>47625</xdr:rowOff>
    </xdr:from>
    <xdr:to>
      <xdr:col>14</xdr:col>
      <xdr:colOff>519345</xdr:colOff>
      <xdr:row>72</xdr:row>
      <xdr:rowOff>149895</xdr:rowOff>
    </xdr:to>
    <xdr:pic>
      <xdr:nvPicPr>
        <xdr:cNvPr id="32" name="Picture 31">
          <a:extLst>
            <a:ext uri="{FF2B5EF4-FFF2-40B4-BE49-F238E27FC236}">
              <a16:creationId xmlns:a16="http://schemas.microsoft.com/office/drawing/2014/main" id="{E7A08158-A00A-76DC-B954-925F300CCBD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29375" y="13049250"/>
          <a:ext cx="5586645" cy="2512095"/>
        </a:xfrm>
        <a:prstGeom prst="rect">
          <a:avLst/>
        </a:prstGeom>
        <a:ln>
          <a:solidFill>
            <a:sysClr val="windowText" lastClr="000000"/>
          </a:solidFill>
        </a:ln>
      </xdr:spPr>
    </xdr:pic>
    <xdr:clientData/>
  </xdr:twoCellAnchor>
  <xdr:twoCellAnchor>
    <xdr:from>
      <xdr:col>0</xdr:col>
      <xdr:colOff>152400</xdr:colOff>
      <xdr:row>279</xdr:row>
      <xdr:rowOff>6350</xdr:rowOff>
    </xdr:from>
    <xdr:to>
      <xdr:col>7</xdr:col>
      <xdr:colOff>998620</xdr:colOff>
      <xdr:row>313</xdr:row>
      <xdr:rowOff>80102</xdr:rowOff>
    </xdr:to>
    <xdr:grpSp>
      <xdr:nvGrpSpPr>
        <xdr:cNvPr id="7" name="Group 6"/>
        <xdr:cNvGrpSpPr/>
      </xdr:nvGrpSpPr>
      <xdr:grpSpPr>
        <a:xfrm>
          <a:off x="152400" y="42919650"/>
          <a:ext cx="6719970" cy="6760302"/>
          <a:chOff x="152400" y="42818050"/>
          <a:chExt cx="6719970" cy="6760302"/>
        </a:xfrm>
      </xdr:grpSpPr>
      <xdr:pic>
        <xdr:nvPicPr>
          <xdr:cNvPr id="26" name="Picture 25"/>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40000" contrast="-20000"/>
                    </a14:imgEffect>
                  </a14:imgLayer>
                </a14:imgProps>
              </a:ext>
              <a:ext uri="{28A0092B-C50C-407E-A947-70E740481C1C}">
                <a14:useLocalDpi xmlns:a14="http://schemas.microsoft.com/office/drawing/2010/main"/>
              </a:ext>
            </a:extLst>
          </a:blip>
          <a:stretch>
            <a:fillRect/>
          </a:stretch>
        </xdr:blipFill>
        <xdr:spPr>
          <a:xfrm>
            <a:off x="2433885" y="46244918"/>
            <a:ext cx="2157000" cy="162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502057" y="47958352"/>
            <a:ext cx="1213313" cy="162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433885" y="42818050"/>
            <a:ext cx="2157000" cy="162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144728" y="47958352"/>
            <a:ext cx="1213313" cy="162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715370" y="46244918"/>
            <a:ext cx="2157000" cy="162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715370" y="42818050"/>
            <a:ext cx="2157000" cy="162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52400" y="44531484"/>
            <a:ext cx="2157000" cy="162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433885" y="44531484"/>
            <a:ext cx="2157000" cy="162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715370" y="44531484"/>
            <a:ext cx="2157000" cy="162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52400" y="42818050"/>
            <a:ext cx="2157000" cy="162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52400" y="46244918"/>
            <a:ext cx="2157000" cy="16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89648</xdr:colOff>
      <xdr:row>13</xdr:row>
      <xdr:rowOff>145676</xdr:rowOff>
    </xdr:from>
    <xdr:to>
      <xdr:col>6</xdr:col>
      <xdr:colOff>94214</xdr:colOff>
      <xdr:row>32</xdr:row>
      <xdr:rowOff>126176</xdr:rowOff>
    </xdr:to>
    <xdr:pic>
      <xdr:nvPicPr>
        <xdr:cNvPr id="3" name="Picture 2"/>
        <xdr:cNvPicPr>
          <a:picLocks noChangeAspect="1"/>
        </xdr:cNvPicPr>
      </xdr:nvPicPr>
      <xdr:blipFill>
        <a:blip xmlns:r="http://schemas.openxmlformats.org/officeDocument/2006/relationships" r:embed="rId2"/>
        <a:stretch>
          <a:fillRect/>
        </a:stretch>
      </xdr:blipFill>
      <xdr:spPr>
        <a:xfrm>
          <a:off x="672354" y="2633382"/>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amansaraearthstar.com/" TargetMode="External"/><Relationship Id="rId1" Type="http://schemas.openxmlformats.org/officeDocument/2006/relationships/hyperlink" Target="https://maps.app.goo.gl/nzKKhVcU8K1Rxsta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66"/>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81640625" style="40" customWidth="1"/>
    <col min="4" max="4" width="13.81640625" style="40" customWidth="1"/>
    <col min="5" max="5" width="11.81640625" style="40" customWidth="1"/>
    <col min="6" max="6" width="11.1796875" style="40" customWidth="1"/>
    <col min="7" max="7" width="11" style="40" customWidth="1"/>
    <col min="8" max="8" width="16.1796875"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81640625" style="21" customWidth="1"/>
    <col min="17" max="18" width="9.1796875" style="21"/>
    <col min="19" max="19" width="10.81640625" style="21" bestFit="1" customWidth="1"/>
    <col min="20" max="20" width="10.81640625" style="21" customWidth="1"/>
    <col min="21" max="247" width="9.1796875" style="21"/>
    <col min="248" max="248" width="8.81640625" style="21" customWidth="1"/>
    <col min="249" max="249" width="9.81640625" style="21" customWidth="1"/>
    <col min="250" max="250" width="14.453125" style="21" customWidth="1"/>
    <col min="251" max="251" width="7.179687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81640625" style="21" customWidth="1"/>
    <col min="505" max="505" width="9.81640625" style="21" customWidth="1"/>
    <col min="506" max="506" width="14.453125" style="21" customWidth="1"/>
    <col min="507" max="507" width="7.179687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81640625" style="21" customWidth="1"/>
    <col min="761" max="761" width="9.81640625" style="21" customWidth="1"/>
    <col min="762" max="762" width="14.453125" style="21" customWidth="1"/>
    <col min="763" max="763" width="7.179687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81640625" style="21" customWidth="1"/>
    <col min="1017" max="1017" width="9.81640625" style="21" customWidth="1"/>
    <col min="1018" max="1018" width="14.453125" style="21" customWidth="1"/>
    <col min="1019" max="1019" width="7.179687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81640625" style="21" customWidth="1"/>
    <col min="1273" max="1273" width="9.81640625" style="21" customWidth="1"/>
    <col min="1274" max="1274" width="14.453125" style="21" customWidth="1"/>
    <col min="1275" max="1275" width="7.179687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81640625" style="21" customWidth="1"/>
    <col min="1529" max="1529" width="9.81640625" style="21" customWidth="1"/>
    <col min="1530" max="1530" width="14.453125" style="21" customWidth="1"/>
    <col min="1531" max="1531" width="7.179687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81640625" style="21" customWidth="1"/>
    <col min="1785" max="1785" width="9.81640625" style="21" customWidth="1"/>
    <col min="1786" max="1786" width="14.453125" style="21" customWidth="1"/>
    <col min="1787" max="1787" width="7.179687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81640625" style="21" customWidth="1"/>
    <col min="2041" max="2041" width="9.81640625" style="21" customWidth="1"/>
    <col min="2042" max="2042" width="14.453125" style="21" customWidth="1"/>
    <col min="2043" max="2043" width="7.179687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81640625" style="21" customWidth="1"/>
    <col min="2297" max="2297" width="9.81640625" style="21" customWidth="1"/>
    <col min="2298" max="2298" width="14.453125" style="21" customWidth="1"/>
    <col min="2299" max="2299" width="7.179687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81640625" style="21" customWidth="1"/>
    <col min="2553" max="2553" width="9.81640625" style="21" customWidth="1"/>
    <col min="2554" max="2554" width="14.453125" style="21" customWidth="1"/>
    <col min="2555" max="2555" width="7.179687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81640625" style="21" customWidth="1"/>
    <col min="2809" max="2809" width="9.81640625" style="21" customWidth="1"/>
    <col min="2810" max="2810" width="14.453125" style="21" customWidth="1"/>
    <col min="2811" max="2811" width="7.179687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81640625" style="21" customWidth="1"/>
    <col min="3065" max="3065" width="9.81640625" style="21" customWidth="1"/>
    <col min="3066" max="3066" width="14.453125" style="21" customWidth="1"/>
    <col min="3067" max="3067" width="7.179687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81640625" style="21" customWidth="1"/>
    <col min="3321" max="3321" width="9.81640625" style="21" customWidth="1"/>
    <col min="3322" max="3322" width="14.453125" style="21" customWidth="1"/>
    <col min="3323" max="3323" width="7.179687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81640625" style="21" customWidth="1"/>
    <col min="3577" max="3577" width="9.81640625" style="21" customWidth="1"/>
    <col min="3578" max="3578" width="14.453125" style="21" customWidth="1"/>
    <col min="3579" max="3579" width="7.179687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81640625" style="21" customWidth="1"/>
    <col min="3833" max="3833" width="9.81640625" style="21" customWidth="1"/>
    <col min="3834" max="3834" width="14.453125" style="21" customWidth="1"/>
    <col min="3835" max="3835" width="7.179687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81640625" style="21" customWidth="1"/>
    <col min="4089" max="4089" width="9.81640625" style="21" customWidth="1"/>
    <col min="4090" max="4090" width="14.453125" style="21" customWidth="1"/>
    <col min="4091" max="4091" width="7.179687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81640625" style="21" customWidth="1"/>
    <col min="4345" max="4345" width="9.81640625" style="21" customWidth="1"/>
    <col min="4346" max="4346" width="14.453125" style="21" customWidth="1"/>
    <col min="4347" max="4347" width="7.179687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81640625" style="21" customWidth="1"/>
    <col min="4601" max="4601" width="9.81640625" style="21" customWidth="1"/>
    <col min="4602" max="4602" width="14.453125" style="21" customWidth="1"/>
    <col min="4603" max="4603" width="7.179687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81640625" style="21" customWidth="1"/>
    <col min="4857" max="4857" width="9.81640625" style="21" customWidth="1"/>
    <col min="4858" max="4858" width="14.453125" style="21" customWidth="1"/>
    <col min="4859" max="4859" width="7.179687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81640625" style="21" customWidth="1"/>
    <col min="5113" max="5113" width="9.81640625" style="21" customWidth="1"/>
    <col min="5114" max="5114" width="14.453125" style="21" customWidth="1"/>
    <col min="5115" max="5115" width="7.179687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81640625" style="21" customWidth="1"/>
    <col min="5369" max="5369" width="9.81640625" style="21" customWidth="1"/>
    <col min="5370" max="5370" width="14.453125" style="21" customWidth="1"/>
    <col min="5371" max="5371" width="7.179687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81640625" style="21" customWidth="1"/>
    <col min="5625" max="5625" width="9.81640625" style="21" customWidth="1"/>
    <col min="5626" max="5626" width="14.453125" style="21" customWidth="1"/>
    <col min="5627" max="5627" width="7.179687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81640625" style="21" customWidth="1"/>
    <col min="5881" max="5881" width="9.81640625" style="21" customWidth="1"/>
    <col min="5882" max="5882" width="14.453125" style="21" customWidth="1"/>
    <col min="5883" max="5883" width="7.179687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81640625" style="21" customWidth="1"/>
    <col min="6137" max="6137" width="9.81640625" style="21" customWidth="1"/>
    <col min="6138" max="6138" width="14.453125" style="21" customWidth="1"/>
    <col min="6139" max="6139" width="7.179687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81640625" style="21" customWidth="1"/>
    <col min="6393" max="6393" width="9.81640625" style="21" customWidth="1"/>
    <col min="6394" max="6394" width="14.453125" style="21" customWidth="1"/>
    <col min="6395" max="6395" width="7.179687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81640625" style="21" customWidth="1"/>
    <col min="6649" max="6649" width="9.81640625" style="21" customWidth="1"/>
    <col min="6650" max="6650" width="14.453125" style="21" customWidth="1"/>
    <col min="6651" max="6651" width="7.179687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81640625" style="21" customWidth="1"/>
    <col min="6905" max="6905" width="9.81640625" style="21" customWidth="1"/>
    <col min="6906" max="6906" width="14.453125" style="21" customWidth="1"/>
    <col min="6907" max="6907" width="7.179687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81640625" style="21" customWidth="1"/>
    <col min="7161" max="7161" width="9.81640625" style="21" customWidth="1"/>
    <col min="7162" max="7162" width="14.453125" style="21" customWidth="1"/>
    <col min="7163" max="7163" width="7.179687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81640625" style="21" customWidth="1"/>
    <col min="7417" max="7417" width="9.81640625" style="21" customWidth="1"/>
    <col min="7418" max="7418" width="14.453125" style="21" customWidth="1"/>
    <col min="7419" max="7419" width="7.179687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81640625" style="21" customWidth="1"/>
    <col min="7673" max="7673" width="9.81640625" style="21" customWidth="1"/>
    <col min="7674" max="7674" width="14.453125" style="21" customWidth="1"/>
    <col min="7675" max="7675" width="7.179687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81640625" style="21" customWidth="1"/>
    <col min="7929" max="7929" width="9.81640625" style="21" customWidth="1"/>
    <col min="7930" max="7930" width="14.453125" style="21" customWidth="1"/>
    <col min="7931" max="7931" width="7.179687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81640625" style="21" customWidth="1"/>
    <col min="8185" max="8185" width="9.81640625" style="21" customWidth="1"/>
    <col min="8186" max="8186" width="14.453125" style="21" customWidth="1"/>
    <col min="8187" max="8187" width="7.179687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81640625" style="21" customWidth="1"/>
    <col min="8441" max="8441" width="9.81640625" style="21" customWidth="1"/>
    <col min="8442" max="8442" width="14.453125" style="21" customWidth="1"/>
    <col min="8443" max="8443" width="7.179687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81640625" style="21" customWidth="1"/>
    <col min="8697" max="8697" width="9.81640625" style="21" customWidth="1"/>
    <col min="8698" max="8698" width="14.453125" style="21" customWidth="1"/>
    <col min="8699" max="8699" width="7.179687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81640625" style="21" customWidth="1"/>
    <col min="8953" max="8953" width="9.81640625" style="21" customWidth="1"/>
    <col min="8954" max="8954" width="14.453125" style="21" customWidth="1"/>
    <col min="8955" max="8955" width="7.179687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81640625" style="21" customWidth="1"/>
    <col min="9209" max="9209" width="9.81640625" style="21" customWidth="1"/>
    <col min="9210" max="9210" width="14.453125" style="21" customWidth="1"/>
    <col min="9211" max="9211" width="7.179687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81640625" style="21" customWidth="1"/>
    <col min="9465" max="9465" width="9.81640625" style="21" customWidth="1"/>
    <col min="9466" max="9466" width="14.453125" style="21" customWidth="1"/>
    <col min="9467" max="9467" width="7.179687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81640625" style="21" customWidth="1"/>
    <col min="9721" max="9721" width="9.81640625" style="21" customWidth="1"/>
    <col min="9722" max="9722" width="14.453125" style="21" customWidth="1"/>
    <col min="9723" max="9723" width="7.179687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81640625" style="21" customWidth="1"/>
    <col min="9977" max="9977" width="9.81640625" style="21" customWidth="1"/>
    <col min="9978" max="9978" width="14.453125" style="21" customWidth="1"/>
    <col min="9979" max="9979" width="7.179687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81640625" style="21" customWidth="1"/>
    <col min="10233" max="10233" width="9.81640625" style="21" customWidth="1"/>
    <col min="10234" max="10234" width="14.453125" style="21" customWidth="1"/>
    <col min="10235" max="10235" width="7.179687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81640625" style="21" customWidth="1"/>
    <col min="10489" max="10489" width="9.81640625" style="21" customWidth="1"/>
    <col min="10490" max="10490" width="14.453125" style="21" customWidth="1"/>
    <col min="10491" max="10491" width="7.179687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81640625" style="21" customWidth="1"/>
    <col min="10745" max="10745" width="9.81640625" style="21" customWidth="1"/>
    <col min="10746" max="10746" width="14.453125" style="21" customWidth="1"/>
    <col min="10747" max="10747" width="7.179687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81640625" style="21" customWidth="1"/>
    <col min="11001" max="11001" width="9.81640625" style="21" customWidth="1"/>
    <col min="11002" max="11002" width="14.453125" style="21" customWidth="1"/>
    <col min="11003" max="11003" width="7.179687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81640625" style="21" customWidth="1"/>
    <col min="11257" max="11257" width="9.81640625" style="21" customWidth="1"/>
    <col min="11258" max="11258" width="14.453125" style="21" customWidth="1"/>
    <col min="11259" max="11259" width="7.179687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81640625" style="21" customWidth="1"/>
    <col min="11513" max="11513" width="9.81640625" style="21" customWidth="1"/>
    <col min="11514" max="11514" width="14.453125" style="21" customWidth="1"/>
    <col min="11515" max="11515" width="7.179687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81640625" style="21" customWidth="1"/>
    <col min="11769" max="11769" width="9.81640625" style="21" customWidth="1"/>
    <col min="11770" max="11770" width="14.453125" style="21" customWidth="1"/>
    <col min="11771" max="11771" width="7.179687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81640625" style="21" customWidth="1"/>
    <col min="12025" max="12025" width="9.81640625" style="21" customWidth="1"/>
    <col min="12026" max="12026" width="14.453125" style="21" customWidth="1"/>
    <col min="12027" max="12027" width="7.179687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81640625" style="21" customWidth="1"/>
    <col min="12281" max="12281" width="9.81640625" style="21" customWidth="1"/>
    <col min="12282" max="12282" width="14.453125" style="21" customWidth="1"/>
    <col min="12283" max="12283" width="7.179687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81640625" style="21" customWidth="1"/>
    <col min="12537" max="12537" width="9.81640625" style="21" customWidth="1"/>
    <col min="12538" max="12538" width="14.453125" style="21" customWidth="1"/>
    <col min="12539" max="12539" width="7.179687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81640625" style="21" customWidth="1"/>
    <col min="12793" max="12793" width="9.81640625" style="21" customWidth="1"/>
    <col min="12794" max="12794" width="14.453125" style="21" customWidth="1"/>
    <col min="12795" max="12795" width="7.179687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81640625" style="21" customWidth="1"/>
    <col min="13049" max="13049" width="9.81640625" style="21" customWidth="1"/>
    <col min="13050" max="13050" width="14.453125" style="21" customWidth="1"/>
    <col min="13051" max="13051" width="7.179687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81640625" style="21" customWidth="1"/>
    <col min="13305" max="13305" width="9.81640625" style="21" customWidth="1"/>
    <col min="13306" max="13306" width="14.453125" style="21" customWidth="1"/>
    <col min="13307" max="13307" width="7.179687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81640625" style="21" customWidth="1"/>
    <col min="13561" max="13561" width="9.81640625" style="21" customWidth="1"/>
    <col min="13562" max="13562" width="14.453125" style="21" customWidth="1"/>
    <col min="13563" max="13563" width="7.179687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81640625" style="21" customWidth="1"/>
    <col min="13817" max="13817" width="9.81640625" style="21" customWidth="1"/>
    <col min="13818" max="13818" width="14.453125" style="21" customWidth="1"/>
    <col min="13819" max="13819" width="7.179687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81640625" style="21" customWidth="1"/>
    <col min="14073" max="14073" width="9.81640625" style="21" customWidth="1"/>
    <col min="14074" max="14074" width="14.453125" style="21" customWidth="1"/>
    <col min="14075" max="14075" width="7.179687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81640625" style="21" customWidth="1"/>
    <col min="14329" max="14329" width="9.81640625" style="21" customWidth="1"/>
    <col min="14330" max="14330" width="14.453125" style="21" customWidth="1"/>
    <col min="14331" max="14331" width="7.179687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81640625" style="21" customWidth="1"/>
    <col min="14585" max="14585" width="9.81640625" style="21" customWidth="1"/>
    <col min="14586" max="14586" width="14.453125" style="21" customWidth="1"/>
    <col min="14587" max="14587" width="7.179687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81640625" style="21" customWidth="1"/>
    <col min="14841" max="14841" width="9.81640625" style="21" customWidth="1"/>
    <col min="14842" max="14842" width="14.453125" style="21" customWidth="1"/>
    <col min="14843" max="14843" width="7.179687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81640625" style="21" customWidth="1"/>
    <col min="15097" max="15097" width="9.81640625" style="21" customWidth="1"/>
    <col min="15098" max="15098" width="14.453125" style="21" customWidth="1"/>
    <col min="15099" max="15099" width="7.179687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81640625" style="21" customWidth="1"/>
    <col min="15353" max="15353" width="9.81640625" style="21" customWidth="1"/>
    <col min="15354" max="15354" width="14.453125" style="21" customWidth="1"/>
    <col min="15355" max="15355" width="7.179687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81640625" style="21" customWidth="1"/>
    <col min="15609" max="15609" width="9.81640625" style="21" customWidth="1"/>
    <col min="15610" max="15610" width="14.453125" style="21" customWidth="1"/>
    <col min="15611" max="15611" width="7.179687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81640625" style="21" customWidth="1"/>
    <col min="15865" max="15865" width="9.81640625" style="21" customWidth="1"/>
    <col min="15866" max="15866" width="14.453125" style="21" customWidth="1"/>
    <col min="15867" max="15867" width="7.179687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81640625" style="21" customWidth="1"/>
    <col min="16121" max="16121" width="9.81640625" style="21" customWidth="1"/>
    <col min="16122" max="16122" width="14.453125" style="21" customWidth="1"/>
    <col min="16123" max="16123" width="7.179687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85" t="s">
        <v>158</v>
      </c>
      <c r="B1" s="185"/>
      <c r="C1" s="185"/>
      <c r="D1" s="185"/>
      <c r="E1" s="185"/>
      <c r="F1" s="185"/>
      <c r="G1" s="185"/>
      <c r="H1" s="185"/>
    </row>
    <row r="2" spans="1:26" ht="16.5" customHeight="1" x14ac:dyDescent="0.35">
      <c r="A2" s="186" t="s">
        <v>0</v>
      </c>
      <c r="B2" s="186"/>
      <c r="C2" s="186"/>
      <c r="D2" s="186"/>
      <c r="E2" s="186"/>
      <c r="F2" s="186"/>
      <c r="G2" s="186"/>
      <c r="H2" s="186"/>
    </row>
    <row r="3" spans="1:26" x14ac:dyDescent="0.35">
      <c r="A3" s="137" t="s">
        <v>1</v>
      </c>
      <c r="B3" s="137"/>
      <c r="C3" s="137"/>
      <c r="D3" s="137"/>
      <c r="E3" s="137" t="str">
        <f ca="1">TEXT(TODAY(),"DD/MM/YYYY")</f>
        <v>24/09/2025</v>
      </c>
      <c r="F3" s="137"/>
      <c r="G3" s="137"/>
      <c r="H3" s="137"/>
      <c r="K3" s="57" t="s">
        <v>231</v>
      </c>
      <c r="L3" s="54" t="s">
        <v>229</v>
      </c>
      <c r="M3" s="54" t="s">
        <v>234</v>
      </c>
      <c r="N3" s="54" t="s">
        <v>232</v>
      </c>
      <c r="O3" s="54" t="s">
        <v>233</v>
      </c>
      <c r="P3" s="54" t="s">
        <v>235</v>
      </c>
    </row>
    <row r="4" spans="1:26" ht="15" customHeight="1" x14ac:dyDescent="0.35">
      <c r="A4" s="137" t="s">
        <v>228</v>
      </c>
      <c r="B4" s="137"/>
      <c r="C4" s="137"/>
      <c r="D4" s="137"/>
      <c r="E4" s="137" t="s">
        <v>229</v>
      </c>
      <c r="F4" s="137"/>
      <c r="G4" s="137"/>
      <c r="H4" s="137"/>
      <c r="K4" s="53" t="s">
        <v>230</v>
      </c>
      <c r="L4" s="54" t="s">
        <v>166</v>
      </c>
      <c r="M4" s="54" t="s">
        <v>239</v>
      </c>
      <c r="N4" s="54" t="s">
        <v>241</v>
      </c>
      <c r="O4" s="54" t="s">
        <v>243</v>
      </c>
      <c r="P4" s="54"/>
    </row>
    <row r="5" spans="1:26" ht="15" customHeight="1" x14ac:dyDescent="0.35">
      <c r="A5" s="137" t="s">
        <v>2</v>
      </c>
      <c r="B5" s="137"/>
      <c r="C5" s="137"/>
      <c r="D5" s="137"/>
      <c r="E5" s="137" t="s">
        <v>237</v>
      </c>
      <c r="F5" s="137"/>
      <c r="G5" s="137"/>
      <c r="H5" s="137"/>
      <c r="K5" s="53"/>
      <c r="L5" s="54" t="s">
        <v>236</v>
      </c>
      <c r="M5" s="54" t="s">
        <v>240</v>
      </c>
      <c r="N5" s="54" t="s">
        <v>242</v>
      </c>
      <c r="O5" s="54" t="s">
        <v>244</v>
      </c>
      <c r="P5" s="54"/>
    </row>
    <row r="6" spans="1:26" x14ac:dyDescent="0.35">
      <c r="A6" s="137" t="s">
        <v>3</v>
      </c>
      <c r="B6" s="137"/>
      <c r="C6" s="137"/>
      <c r="D6" s="137"/>
      <c r="E6" s="187">
        <v>45923</v>
      </c>
      <c r="F6" s="137"/>
      <c r="G6" s="137"/>
      <c r="H6" s="137"/>
      <c r="K6" s="53"/>
      <c r="L6" s="54" t="s">
        <v>237</v>
      </c>
      <c r="M6" s="54"/>
      <c r="N6" s="54"/>
      <c r="O6" s="54" t="s">
        <v>245</v>
      </c>
      <c r="P6" s="54"/>
    </row>
    <row r="7" spans="1:26" ht="16.5" customHeight="1" x14ac:dyDescent="0.35">
      <c r="A7" s="137" t="s">
        <v>4</v>
      </c>
      <c r="B7" s="137"/>
      <c r="C7" s="137"/>
      <c r="D7" s="137"/>
      <c r="E7" s="137" t="s">
        <v>294</v>
      </c>
      <c r="F7" s="137"/>
      <c r="G7" s="137"/>
      <c r="H7" s="137"/>
      <c r="K7" s="53"/>
      <c r="L7" s="54" t="s">
        <v>238</v>
      </c>
      <c r="M7" s="54"/>
      <c r="N7" s="54"/>
      <c r="O7" s="54" t="s">
        <v>245</v>
      </c>
      <c r="P7" s="54"/>
    </row>
    <row r="8" spans="1:26" ht="15" customHeight="1" x14ac:dyDescent="0.35">
      <c r="A8" s="137" t="s">
        <v>5</v>
      </c>
      <c r="B8" s="137"/>
      <c r="C8" s="137"/>
      <c r="D8" s="137"/>
      <c r="E8" s="137" t="str">
        <f>E7</f>
        <v>SVB Lifespaces LLP</v>
      </c>
      <c r="F8" s="137"/>
      <c r="G8" s="137"/>
      <c r="H8" s="137"/>
      <c r="K8" s="53"/>
      <c r="L8" s="54"/>
      <c r="M8" s="54"/>
      <c r="N8" s="54"/>
      <c r="O8" s="54" t="s">
        <v>246</v>
      </c>
      <c r="P8" s="54"/>
    </row>
    <row r="9" spans="1:26" x14ac:dyDescent="0.35">
      <c r="A9" s="137" t="s">
        <v>6</v>
      </c>
      <c r="B9" s="137"/>
      <c r="C9" s="137"/>
      <c r="D9" s="137"/>
      <c r="E9" s="134" t="s">
        <v>295</v>
      </c>
      <c r="F9" s="134"/>
      <c r="G9" s="134"/>
      <c r="H9" s="134"/>
      <c r="K9" s="53"/>
      <c r="L9" s="54"/>
      <c r="M9" s="54"/>
      <c r="N9" s="54"/>
      <c r="O9" s="54" t="s">
        <v>247</v>
      </c>
      <c r="P9" s="54"/>
    </row>
    <row r="10" spans="1:26" x14ac:dyDescent="0.35">
      <c r="A10" s="137" t="s">
        <v>161</v>
      </c>
      <c r="B10" s="137"/>
      <c r="C10" s="137"/>
      <c r="D10" s="137"/>
      <c r="E10" s="137" t="s">
        <v>296</v>
      </c>
      <c r="F10" s="137"/>
      <c r="G10" s="137"/>
      <c r="H10" s="137"/>
      <c r="K10" s="53"/>
      <c r="L10" s="54"/>
      <c r="M10" s="54"/>
      <c r="N10" s="54"/>
      <c r="O10" s="54"/>
      <c r="P10" s="54"/>
    </row>
    <row r="11" spans="1:26" x14ac:dyDescent="0.35">
      <c r="A11" s="137" t="s">
        <v>162</v>
      </c>
      <c r="B11" s="137"/>
      <c r="C11" s="137"/>
      <c r="D11" s="137"/>
      <c r="E11" s="137" t="s">
        <v>354</v>
      </c>
      <c r="F11" s="137"/>
      <c r="G11" s="137"/>
      <c r="H11" s="137"/>
    </row>
    <row r="12" spans="1:26" x14ac:dyDescent="0.35">
      <c r="A12" s="137" t="s">
        <v>7</v>
      </c>
      <c r="B12" s="137"/>
      <c r="C12" s="137"/>
      <c r="D12" s="137"/>
      <c r="E12" s="137" t="s">
        <v>299</v>
      </c>
      <c r="F12" s="137"/>
      <c r="G12" s="137"/>
      <c r="H12" s="137"/>
    </row>
    <row r="13" spans="1:26" x14ac:dyDescent="0.35">
      <c r="A13" s="137" t="s">
        <v>167</v>
      </c>
      <c r="B13" s="137"/>
      <c r="C13" s="137"/>
      <c r="D13" s="137"/>
      <c r="E13" s="137" t="s">
        <v>28</v>
      </c>
      <c r="F13" s="137"/>
      <c r="G13" s="137"/>
      <c r="H13" s="137"/>
      <c r="S13" s="54" t="s">
        <v>173</v>
      </c>
      <c r="T13" s="54" t="s">
        <v>183</v>
      </c>
      <c r="U13" s="54" t="s">
        <v>168</v>
      </c>
      <c r="V13" s="54" t="s">
        <v>188</v>
      </c>
      <c r="W13" s="54" t="s">
        <v>206</v>
      </c>
      <c r="X13"/>
      <c r="Y13" t="s">
        <v>188</v>
      </c>
      <c r="Z13" t="e">
        <f ca="1">OFFSET($S$13,1,MATCH($G20,$S$13:$W$13,0)-1,15,1)</f>
        <v>#VALUE!</v>
      </c>
    </row>
    <row r="14" spans="1:26" x14ac:dyDescent="0.35">
      <c r="A14" s="108" t="s">
        <v>274</v>
      </c>
      <c r="B14" s="108"/>
      <c r="C14" s="108"/>
      <c r="D14" s="108"/>
      <c r="E14" s="139" t="s">
        <v>297</v>
      </c>
      <c r="F14" s="139"/>
      <c r="G14" s="139"/>
      <c r="H14" s="139"/>
      <c r="S14" s="54" t="s">
        <v>174</v>
      </c>
      <c r="T14" s="54" t="s">
        <v>181</v>
      </c>
      <c r="U14" s="54" t="s">
        <v>203</v>
      </c>
      <c r="V14" s="54" t="s">
        <v>189</v>
      </c>
      <c r="W14" s="54" t="s">
        <v>207</v>
      </c>
      <c r="X14"/>
      <c r="Y14"/>
      <c r="Z14"/>
    </row>
    <row r="15" spans="1:26" x14ac:dyDescent="0.35">
      <c r="A15" s="108" t="s">
        <v>8</v>
      </c>
      <c r="B15" s="108"/>
      <c r="C15" s="108"/>
      <c r="D15" s="108"/>
      <c r="E15" s="139" t="s">
        <v>298</v>
      </c>
      <c r="F15" s="137"/>
      <c r="G15" s="137"/>
      <c r="H15" s="137"/>
      <c r="I15" s="238" t="e">
        <f ca="1">OFFSET($D$5,1,MATCH($J13,$D$5:$H$5,0)-1,15,1)</f>
        <v>#N/A</v>
      </c>
      <c r="J15" s="239"/>
      <c r="K15" s="239"/>
      <c r="L15" s="239"/>
      <c r="M15" s="239"/>
      <c r="N15" s="239"/>
      <c r="O15" s="239"/>
      <c r="P15" s="239"/>
      <c r="S15" s="54" t="s">
        <v>175</v>
      </c>
      <c r="T15" s="54" t="s">
        <v>182</v>
      </c>
      <c r="U15" s="54" t="s">
        <v>204</v>
      </c>
      <c r="V15" s="54" t="s">
        <v>190</v>
      </c>
      <c r="W15" s="54" t="s">
        <v>220</v>
      </c>
      <c r="X15"/>
      <c r="Y15"/>
      <c r="Z15"/>
    </row>
    <row r="16" spans="1:26" ht="51" customHeight="1" x14ac:dyDescent="0.35">
      <c r="A16" s="150" t="s">
        <v>9</v>
      </c>
      <c r="B16" s="150"/>
      <c r="C16" s="150" t="str">
        <f>CONCATENATE((IF(OR(E9="",E9="NA"),"",E9)),", ",(IF(OR(A17="",A17="NA"),"",A17)),".",(IF(OR(C17="",C17="NA"),"",C17)),", near ",(IF(OR(C22="",C22="NA"),"",C22)),", ",(IF(OR(C19="",C19="NA"),"",C19)),", ",(IF(OR(C18="",C18="NA"),"",C18)),", ",(IF(OR(G19="",G19="NA"),"",G19)),", ",(IF(OR(C20="",C20="NA"),"",C20)),", ",(IF(OR(C21="",C21="NA"),"",C21)),", ",(IF(OR(G20="",G20="NA"),"",G20))," - ",(IF(OR(G21="",G21="NA"),"",G21)),".")</f>
        <v>Amansara Earthstar, New Gut No.315, 353/A, 353/B, 325, 344, 351, 352, Old Gut No. 490, 528/A, 528/B, 500, 519, 526, 527, near Imagica Theme Park, Gorthan Road, Khanav, Ganeshnagar, Khopoli West, Khalapur, Raigad - 410203.</v>
      </c>
      <c r="D16" s="150"/>
      <c r="E16" s="150"/>
      <c r="F16" s="150"/>
      <c r="G16" s="150"/>
      <c r="H16" s="150"/>
      <c r="S16" s="54" t="s">
        <v>176</v>
      </c>
      <c r="T16" s="54" t="s">
        <v>184</v>
      </c>
      <c r="U16" s="54" t="s">
        <v>205</v>
      </c>
      <c r="V16" s="54" t="s">
        <v>191</v>
      </c>
      <c r="W16" s="54" t="s">
        <v>208</v>
      </c>
      <c r="X16"/>
      <c r="Y16"/>
      <c r="Z16"/>
    </row>
    <row r="17" spans="1:26" ht="33" customHeight="1" x14ac:dyDescent="0.35">
      <c r="A17" s="139" t="s">
        <v>301</v>
      </c>
      <c r="B17" s="139"/>
      <c r="C17" s="139" t="s">
        <v>300</v>
      </c>
      <c r="D17" s="139"/>
      <c r="E17" s="139"/>
      <c r="F17" s="139"/>
      <c r="G17" s="139"/>
      <c r="H17" s="139"/>
      <c r="S17" s="54" t="s">
        <v>177</v>
      </c>
      <c r="T17" s="54" t="s">
        <v>185</v>
      </c>
      <c r="U17" s="54" t="s">
        <v>168</v>
      </c>
      <c r="V17" s="54" t="s">
        <v>192</v>
      </c>
      <c r="W17" s="54" t="s">
        <v>209</v>
      </c>
      <c r="X17"/>
      <c r="Y17"/>
      <c r="Z17"/>
    </row>
    <row r="18" spans="1:26" ht="15.75" customHeight="1" x14ac:dyDescent="0.35">
      <c r="A18" s="139" t="s">
        <v>156</v>
      </c>
      <c r="B18" s="139"/>
      <c r="C18" s="139" t="s">
        <v>305</v>
      </c>
      <c r="D18" s="139"/>
      <c r="E18" s="139"/>
      <c r="F18" s="139"/>
      <c r="G18" s="139"/>
      <c r="H18" s="139"/>
      <c r="S18" s="54" t="s">
        <v>178</v>
      </c>
      <c r="T18" s="54" t="s">
        <v>183</v>
      </c>
      <c r="U18" s="54"/>
      <c r="V18" s="54" t="s">
        <v>193</v>
      </c>
      <c r="W18" s="54" t="s">
        <v>210</v>
      </c>
      <c r="X18"/>
      <c r="Y18"/>
      <c r="Z18"/>
    </row>
    <row r="19" spans="1:26" ht="15.75" customHeight="1" x14ac:dyDescent="0.35">
      <c r="A19" s="150" t="s">
        <v>10</v>
      </c>
      <c r="B19" s="150"/>
      <c r="C19" s="137" t="s">
        <v>306</v>
      </c>
      <c r="D19" s="137"/>
      <c r="E19" s="150" t="s">
        <v>69</v>
      </c>
      <c r="F19" s="150"/>
      <c r="G19" s="139" t="s">
        <v>302</v>
      </c>
      <c r="H19" s="139"/>
      <c r="S19" s="54" t="s">
        <v>179</v>
      </c>
      <c r="T19" s="54" t="s">
        <v>186</v>
      </c>
      <c r="U19" s="54"/>
      <c r="V19" s="54" t="s">
        <v>194</v>
      </c>
      <c r="W19" s="54" t="s">
        <v>211</v>
      </c>
      <c r="X19"/>
      <c r="Y19"/>
      <c r="Z19"/>
    </row>
    <row r="20" spans="1:26" x14ac:dyDescent="0.35">
      <c r="A20" s="108" t="s">
        <v>12</v>
      </c>
      <c r="B20" s="108"/>
      <c r="C20" s="139" t="s">
        <v>307</v>
      </c>
      <c r="D20" s="139"/>
      <c r="E20" s="150" t="s">
        <v>11</v>
      </c>
      <c r="F20" s="150"/>
      <c r="G20" s="184" t="s">
        <v>188</v>
      </c>
      <c r="H20" s="184"/>
      <c r="S20" s="54" t="s">
        <v>180</v>
      </c>
      <c r="T20" s="54" t="s">
        <v>187</v>
      </c>
      <c r="U20" s="54"/>
      <c r="V20" s="54" t="s">
        <v>195</v>
      </c>
      <c r="W20" s="54" t="s">
        <v>212</v>
      </c>
      <c r="X20"/>
      <c r="Y20"/>
      <c r="Z20"/>
    </row>
    <row r="21" spans="1:26" x14ac:dyDescent="0.35">
      <c r="A21" s="108" t="s">
        <v>70</v>
      </c>
      <c r="B21" s="108"/>
      <c r="C21" s="139" t="s">
        <v>193</v>
      </c>
      <c r="D21" s="139"/>
      <c r="E21" s="150" t="s">
        <v>13</v>
      </c>
      <c r="F21" s="150"/>
      <c r="G21" s="139">
        <v>410203</v>
      </c>
      <c r="H21" s="139"/>
      <c r="S21" s="54"/>
      <c r="T21" s="54"/>
      <c r="U21" s="54"/>
      <c r="V21" s="54" t="s">
        <v>196</v>
      </c>
      <c r="W21" s="54" t="s">
        <v>213</v>
      </c>
      <c r="X21"/>
      <c r="Y21"/>
      <c r="Z21"/>
    </row>
    <row r="22" spans="1:26" ht="32.25" customHeight="1" x14ac:dyDescent="0.35">
      <c r="A22" s="108" t="s">
        <v>118</v>
      </c>
      <c r="B22" s="108"/>
      <c r="C22" s="139" t="s">
        <v>308</v>
      </c>
      <c r="D22" s="139"/>
      <c r="E22" s="150" t="s">
        <v>14</v>
      </c>
      <c r="F22" s="150"/>
      <c r="G22" s="139" t="s">
        <v>329</v>
      </c>
      <c r="H22" s="139"/>
      <c r="S22" s="54"/>
      <c r="T22" s="54"/>
      <c r="U22" s="54"/>
      <c r="V22" s="54" t="s">
        <v>197</v>
      </c>
      <c r="W22" s="54" t="s">
        <v>214</v>
      </c>
      <c r="X22"/>
      <c r="Y22"/>
      <c r="Z22"/>
    </row>
    <row r="23" spans="1:26" ht="15" customHeight="1" x14ac:dyDescent="0.35">
      <c r="A23" s="150" t="s">
        <v>72</v>
      </c>
      <c r="B23" s="150"/>
      <c r="C23" s="150"/>
      <c r="D23" s="150"/>
      <c r="E23" s="137" t="s">
        <v>15</v>
      </c>
      <c r="F23" s="137"/>
      <c r="G23" s="137"/>
      <c r="H23" s="137"/>
      <c r="S23" s="54"/>
      <c r="T23" s="54"/>
      <c r="U23" s="54"/>
      <c r="V23" s="54" t="s">
        <v>198</v>
      </c>
      <c r="W23" s="54" t="s">
        <v>215</v>
      </c>
      <c r="X23"/>
      <c r="Y23"/>
      <c r="Z23"/>
    </row>
    <row r="24" spans="1:26" ht="18.75" customHeight="1" x14ac:dyDescent="0.35">
      <c r="A24" s="150"/>
      <c r="B24" s="150"/>
      <c r="C24" s="150"/>
      <c r="D24" s="150"/>
      <c r="E24" s="137"/>
      <c r="F24" s="137"/>
      <c r="G24" s="137"/>
      <c r="H24" s="137"/>
      <c r="S24" s="54"/>
      <c r="T24" s="54"/>
      <c r="U24" s="54"/>
      <c r="V24" s="54" t="s">
        <v>199</v>
      </c>
      <c r="W24" s="54" t="s">
        <v>216</v>
      </c>
      <c r="X24"/>
      <c r="Y24"/>
      <c r="Z24"/>
    </row>
    <row r="25" spans="1:26" ht="15" customHeight="1" x14ac:dyDescent="0.35">
      <c r="A25" s="150" t="s">
        <v>16</v>
      </c>
      <c r="B25" s="150"/>
      <c r="C25" s="150"/>
      <c r="D25" s="150"/>
      <c r="E25" s="139" t="s">
        <v>17</v>
      </c>
      <c r="F25" s="139"/>
      <c r="G25" s="139"/>
      <c r="H25" s="139"/>
      <c r="S25" s="54"/>
      <c r="T25" s="54"/>
      <c r="U25" s="54"/>
      <c r="V25" s="54" t="s">
        <v>200</v>
      </c>
      <c r="W25" s="54" t="s">
        <v>217</v>
      </c>
      <c r="X25"/>
      <c r="Y25"/>
      <c r="Z25"/>
    </row>
    <row r="26" spans="1:26" ht="15" customHeight="1" x14ac:dyDescent="0.35">
      <c r="A26" s="108" t="s">
        <v>18</v>
      </c>
      <c r="B26" s="108"/>
      <c r="C26" s="108"/>
      <c r="D26" s="108"/>
      <c r="E26" s="139" t="str">
        <f>IF(AND(G20="Mumbai"),"Upper Class","Middle Class")</f>
        <v>Middle Class</v>
      </c>
      <c r="F26" s="139"/>
      <c r="G26" s="139"/>
      <c r="H26" s="139"/>
      <c r="S26" s="54"/>
      <c r="T26" s="54"/>
      <c r="U26" s="54"/>
      <c r="V26" s="54" t="s">
        <v>201</v>
      </c>
      <c r="W26" s="54" t="s">
        <v>218</v>
      </c>
      <c r="X26"/>
      <c r="Y26"/>
      <c r="Z26"/>
    </row>
    <row r="27" spans="1:26" x14ac:dyDescent="0.35">
      <c r="A27" s="108" t="s">
        <v>19</v>
      </c>
      <c r="B27" s="108"/>
      <c r="C27" s="108"/>
      <c r="D27" s="108"/>
      <c r="E27" s="139" t="s">
        <v>20</v>
      </c>
      <c r="F27" s="139"/>
      <c r="G27" s="139"/>
      <c r="H27" s="139"/>
      <c r="S27" s="54"/>
      <c r="T27" s="54"/>
      <c r="U27" s="54"/>
      <c r="V27" s="54" t="s">
        <v>202</v>
      </c>
      <c r="W27" s="54" t="s">
        <v>219</v>
      </c>
      <c r="X27"/>
      <c r="Y27"/>
      <c r="Z27"/>
    </row>
    <row r="28" spans="1:26" ht="15.75" customHeight="1" x14ac:dyDescent="0.35">
      <c r="A28" s="108" t="s">
        <v>21</v>
      </c>
      <c r="B28" s="108"/>
      <c r="C28" s="108"/>
      <c r="D28" s="108"/>
      <c r="E28" s="139" t="str">
        <f>IF(AND(G20="Mumbai"),"Developed","Developing")</f>
        <v>Developing</v>
      </c>
      <c r="F28" s="139"/>
      <c r="G28" s="139"/>
      <c r="H28" s="139"/>
    </row>
    <row r="29" spans="1:26" x14ac:dyDescent="0.35">
      <c r="A29" s="108" t="s">
        <v>22</v>
      </c>
      <c r="B29" s="108"/>
      <c r="C29" s="108"/>
      <c r="D29" s="108"/>
      <c r="E29" s="139" t="s">
        <v>23</v>
      </c>
      <c r="F29" s="139"/>
      <c r="G29" s="139"/>
      <c r="H29" s="139"/>
    </row>
    <row r="30" spans="1:26" ht="15.75" customHeight="1" x14ac:dyDescent="0.35">
      <c r="A30" s="108" t="s">
        <v>77</v>
      </c>
      <c r="B30" s="108"/>
      <c r="C30" s="108"/>
      <c r="D30" s="108"/>
      <c r="E30" s="139" t="s">
        <v>78</v>
      </c>
      <c r="F30" s="139"/>
      <c r="G30" s="139"/>
      <c r="H30" s="139"/>
    </row>
    <row r="31" spans="1:26" ht="15" hidden="1" customHeight="1" x14ac:dyDescent="0.35">
      <c r="A31" s="108" t="s">
        <v>30</v>
      </c>
      <c r="B31" s="108"/>
      <c r="C31" s="108"/>
      <c r="D31" s="108"/>
      <c r="E31" s="139" t="b">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0</v>
      </c>
      <c r="F31" s="139"/>
      <c r="G31" s="139"/>
      <c r="H31" s="139"/>
    </row>
    <row r="32" spans="1:26" ht="15.75" customHeight="1" x14ac:dyDescent="0.35">
      <c r="A32" s="108" t="s">
        <v>89</v>
      </c>
      <c r="B32" s="108"/>
      <c r="C32" s="108"/>
      <c r="D32" s="108"/>
      <c r="E32" s="139" t="s">
        <v>31</v>
      </c>
      <c r="F32" s="139"/>
      <c r="G32" s="139"/>
      <c r="H32" s="139"/>
    </row>
    <row r="33" spans="1:19" s="22" customFormat="1" x14ac:dyDescent="0.35">
      <c r="A33" s="183" t="s">
        <v>90</v>
      </c>
      <c r="B33" s="183"/>
      <c r="C33" s="180" t="s">
        <v>169</v>
      </c>
      <c r="D33" s="181"/>
      <c r="E33" s="182"/>
      <c r="F33" s="180" t="s">
        <v>29</v>
      </c>
      <c r="G33" s="181"/>
      <c r="H33" s="182"/>
      <c r="S33" s="22" t="e">
        <f ca="1">OFFSET($S$13,1,MATCH($G20,$S$13:$W$13,0)-1,15,1)</f>
        <v>#VALUE!</v>
      </c>
    </row>
    <row r="34" spans="1:19" s="22" customFormat="1" x14ac:dyDescent="0.35">
      <c r="A34" s="165" t="s">
        <v>24</v>
      </c>
      <c r="B34" s="165" t="s">
        <v>28</v>
      </c>
      <c r="C34" s="166" t="s">
        <v>311</v>
      </c>
      <c r="D34" s="167"/>
      <c r="E34" s="168"/>
      <c r="F34" s="166" t="s">
        <v>313</v>
      </c>
      <c r="G34" s="167"/>
      <c r="H34" s="168"/>
    </row>
    <row r="35" spans="1:19" x14ac:dyDescent="0.35">
      <c r="A35" s="165" t="s">
        <v>25</v>
      </c>
      <c r="B35" s="165" t="s">
        <v>28</v>
      </c>
      <c r="C35" s="166" t="s">
        <v>312</v>
      </c>
      <c r="D35" s="167"/>
      <c r="E35" s="168"/>
      <c r="F35" s="166" t="s">
        <v>314</v>
      </c>
      <c r="G35" s="167"/>
      <c r="H35" s="168"/>
    </row>
    <row r="36" spans="1:19" s="22" customFormat="1" x14ac:dyDescent="0.35">
      <c r="A36" s="165" t="s">
        <v>27</v>
      </c>
      <c r="B36" s="165" t="s">
        <v>28</v>
      </c>
      <c r="C36" s="166" t="s">
        <v>309</v>
      </c>
      <c r="D36" s="167"/>
      <c r="E36" s="168"/>
      <c r="F36" s="166" t="s">
        <v>306</v>
      </c>
      <c r="G36" s="167"/>
      <c r="H36" s="168"/>
    </row>
    <row r="37" spans="1:19" x14ac:dyDescent="0.35">
      <c r="A37" s="165" t="s">
        <v>26</v>
      </c>
      <c r="B37" s="165" t="s">
        <v>28</v>
      </c>
      <c r="C37" s="166" t="s">
        <v>310</v>
      </c>
      <c r="D37" s="167"/>
      <c r="E37" s="168"/>
      <c r="F37" s="166" t="s">
        <v>314</v>
      </c>
      <c r="G37" s="167"/>
      <c r="H37" s="168"/>
    </row>
    <row r="38" spans="1:19" x14ac:dyDescent="0.35">
      <c r="A38" s="108" t="s">
        <v>275</v>
      </c>
      <c r="B38" s="108"/>
      <c r="C38" s="108"/>
      <c r="D38" s="108"/>
      <c r="E38" s="108"/>
      <c r="F38" s="108"/>
      <c r="G38" s="108"/>
      <c r="H38" s="108"/>
    </row>
    <row r="39" spans="1:19" ht="15.75" customHeight="1" x14ac:dyDescent="0.35">
      <c r="A39" s="108" t="s">
        <v>159</v>
      </c>
      <c r="B39" s="108"/>
      <c r="C39" s="151" t="s">
        <v>303</v>
      </c>
      <c r="D39" s="151"/>
      <c r="E39" s="151"/>
      <c r="F39" s="151"/>
      <c r="G39" s="151"/>
      <c r="H39" s="151"/>
    </row>
    <row r="40" spans="1:19" x14ac:dyDescent="0.35">
      <c r="A40" s="108" t="s">
        <v>155</v>
      </c>
      <c r="B40" s="108"/>
      <c r="C40" s="138" t="s">
        <v>304</v>
      </c>
      <c r="D40" s="139"/>
      <c r="E40" s="139"/>
      <c r="F40" s="139"/>
      <c r="G40" s="139"/>
      <c r="H40" s="139"/>
    </row>
    <row r="41" spans="1:19" x14ac:dyDescent="0.35">
      <c r="A41" s="151" t="s">
        <v>32</v>
      </c>
      <c r="B41" s="151"/>
      <c r="C41" s="151"/>
      <c r="D41" s="151"/>
      <c r="E41" s="151"/>
      <c r="F41" s="151"/>
      <c r="G41" s="151"/>
      <c r="H41" s="151"/>
    </row>
    <row r="42" spans="1:19" x14ac:dyDescent="0.35">
      <c r="A42" s="108" t="s">
        <v>33</v>
      </c>
      <c r="B42" s="108"/>
      <c r="C42" s="108"/>
      <c r="D42" s="108"/>
      <c r="E42" s="169">
        <v>41683.1</v>
      </c>
      <c r="F42" s="169"/>
      <c r="G42" s="169"/>
      <c r="H42" s="169"/>
    </row>
    <row r="43" spans="1:19" x14ac:dyDescent="0.35">
      <c r="A43" s="108" t="s">
        <v>315</v>
      </c>
      <c r="B43" s="108"/>
      <c r="C43" s="108"/>
      <c r="D43" s="108"/>
      <c r="E43" s="245">
        <v>1.46</v>
      </c>
      <c r="F43" s="245"/>
      <c r="G43" s="245"/>
      <c r="H43" s="245"/>
    </row>
    <row r="44" spans="1:19" hidden="1" x14ac:dyDescent="0.35">
      <c r="A44" s="108" t="s">
        <v>34</v>
      </c>
      <c r="B44" s="108"/>
      <c r="C44" s="108"/>
      <c r="D44" s="108"/>
      <c r="E44" s="177">
        <f>E46/E42-E43</f>
        <v>-1.46</v>
      </c>
      <c r="F44" s="177"/>
      <c r="G44" s="177"/>
      <c r="H44" s="177"/>
    </row>
    <row r="45" spans="1:19" hidden="1" x14ac:dyDescent="0.35">
      <c r="A45" s="108" t="s">
        <v>35</v>
      </c>
      <c r="B45" s="108"/>
      <c r="C45" s="108"/>
      <c r="D45" s="108"/>
      <c r="E45" s="177">
        <f>E43+E44</f>
        <v>0</v>
      </c>
      <c r="F45" s="177"/>
      <c r="G45" s="177"/>
      <c r="H45" s="177"/>
    </row>
    <row r="46" spans="1:19" hidden="1" x14ac:dyDescent="0.35">
      <c r="A46" s="108" t="s">
        <v>88</v>
      </c>
      <c r="B46" s="108"/>
      <c r="C46" s="108"/>
      <c r="D46" s="108"/>
      <c r="E46" s="178">
        <v>0</v>
      </c>
      <c r="F46" s="178"/>
      <c r="G46" s="178"/>
      <c r="H46" s="178"/>
    </row>
    <row r="47" spans="1:19" x14ac:dyDescent="0.35">
      <c r="A47" s="137" t="s">
        <v>36</v>
      </c>
      <c r="B47" s="137"/>
      <c r="C47" s="137"/>
      <c r="D47" s="137"/>
      <c r="E47" s="137" t="s">
        <v>299</v>
      </c>
      <c r="F47" s="137"/>
      <c r="G47" s="137"/>
      <c r="H47" s="137"/>
    </row>
    <row r="48" spans="1:19" x14ac:dyDescent="0.35">
      <c r="A48" s="151" t="s">
        <v>37</v>
      </c>
      <c r="B48" s="151"/>
      <c r="C48" s="151"/>
      <c r="D48" s="151"/>
      <c r="E48" s="151"/>
      <c r="F48" s="151"/>
      <c r="G48" s="151"/>
      <c r="H48" s="151"/>
    </row>
    <row r="49" spans="1:24" ht="33.75" customHeight="1" x14ac:dyDescent="0.35">
      <c r="A49" s="118" t="s">
        <v>147</v>
      </c>
      <c r="B49" s="119"/>
      <c r="C49" s="120" t="s">
        <v>292</v>
      </c>
      <c r="D49" s="121"/>
      <c r="E49" s="121"/>
      <c r="F49" s="121"/>
      <c r="G49" s="121"/>
      <c r="H49" s="122"/>
      <c r="R49" t="s">
        <v>248</v>
      </c>
      <c r="S49" t="s">
        <v>168</v>
      </c>
      <c r="T49" t="s">
        <v>173</v>
      </c>
      <c r="U49" t="s">
        <v>188</v>
      </c>
      <c r="V49" t="s">
        <v>183</v>
      </c>
    </row>
    <row r="50" spans="1:24" ht="47.5" customHeight="1" x14ac:dyDescent="0.35">
      <c r="A50" s="118" t="s">
        <v>38</v>
      </c>
      <c r="B50" s="119"/>
      <c r="C50" s="204" t="s">
        <v>331</v>
      </c>
      <c r="D50" s="205"/>
      <c r="E50" s="206"/>
      <c r="F50" s="18" t="s">
        <v>39</v>
      </c>
      <c r="G50" s="223">
        <v>45027</v>
      </c>
      <c r="H50" s="119"/>
      <c r="R50"/>
      <c r="S50" t="s">
        <v>249</v>
      </c>
      <c r="T50" t="s">
        <v>254</v>
      </c>
      <c r="U50" t="s">
        <v>265</v>
      </c>
      <c r="V50" t="s">
        <v>270</v>
      </c>
    </row>
    <row r="51" spans="1:24" ht="51" customHeight="1" x14ac:dyDescent="0.35">
      <c r="A51" s="118" t="s">
        <v>40</v>
      </c>
      <c r="B51" s="119"/>
      <c r="C51" s="204" t="str">
        <f>C50</f>
        <v>SSNR-RA/Binsheti Mojni/Mauje Ganeshnagar/Tal. Khalapur/S. No.315/2 &amp; Other/Mojnivaril Shifaras/662</v>
      </c>
      <c r="D51" s="205"/>
      <c r="E51" s="206"/>
      <c r="F51" s="18" t="s">
        <v>39</v>
      </c>
      <c r="G51" s="223">
        <f>G50</f>
        <v>45027</v>
      </c>
      <c r="H51" s="119"/>
      <c r="R51"/>
      <c r="S51" t="s">
        <v>250</v>
      </c>
      <c r="T51" t="s">
        <v>255</v>
      </c>
      <c r="U51" t="s">
        <v>263</v>
      </c>
      <c r="V51" t="s">
        <v>271</v>
      </c>
    </row>
    <row r="52" spans="1:24" s="23" customFormat="1" ht="63.75" customHeight="1" x14ac:dyDescent="0.35">
      <c r="A52" s="231" t="s">
        <v>332</v>
      </c>
      <c r="B52" s="232"/>
      <c r="C52" s="204" t="s">
        <v>333</v>
      </c>
      <c r="D52" s="205"/>
      <c r="E52" s="206"/>
      <c r="F52" s="18" t="s">
        <v>39</v>
      </c>
      <c r="G52" s="223">
        <v>45222</v>
      </c>
      <c r="H52" s="119"/>
      <c r="R52"/>
      <c r="S52" t="s">
        <v>251</v>
      </c>
      <c r="T52" t="s">
        <v>256</v>
      </c>
      <c r="U52" t="s">
        <v>253</v>
      </c>
      <c r="V52" t="s">
        <v>272</v>
      </c>
    </row>
    <row r="53" spans="1:24" s="23" customFormat="1" ht="33.75" hidden="1" customHeight="1" x14ac:dyDescent="0.35">
      <c r="A53" s="233"/>
      <c r="B53" s="234"/>
      <c r="C53" s="235"/>
      <c r="D53" s="236"/>
      <c r="E53" s="236"/>
      <c r="F53" s="236"/>
      <c r="G53" s="236"/>
      <c r="H53" s="237"/>
      <c r="R53"/>
      <c r="S53" t="s">
        <v>252</v>
      </c>
      <c r="T53" t="s">
        <v>259</v>
      </c>
      <c r="U53" t="s">
        <v>266</v>
      </c>
    </row>
    <row r="54" spans="1:24" s="23" customFormat="1" hidden="1" x14ac:dyDescent="0.35">
      <c r="A54" s="227" t="s">
        <v>276</v>
      </c>
      <c r="B54" s="228"/>
      <c r="C54" s="118">
        <f>C53</f>
        <v>0</v>
      </c>
      <c r="D54" s="179"/>
      <c r="E54" s="119"/>
      <c r="F54" s="18" t="s">
        <v>39</v>
      </c>
      <c r="G54" s="118"/>
      <c r="H54" s="119"/>
      <c r="R54"/>
      <c r="S54" t="s">
        <v>251</v>
      </c>
      <c r="T54" t="s">
        <v>256</v>
      </c>
      <c r="U54" t="s">
        <v>253</v>
      </c>
      <c r="V54" t="s">
        <v>272</v>
      </c>
    </row>
    <row r="55" spans="1:24" s="23" customFormat="1" ht="32.25" hidden="1" customHeight="1" x14ac:dyDescent="0.35">
      <c r="A55" s="229"/>
      <c r="B55" s="230"/>
      <c r="C55" s="142"/>
      <c r="D55" s="143"/>
      <c r="E55" s="143"/>
      <c r="F55" s="143"/>
      <c r="G55" s="143"/>
      <c r="H55" s="144"/>
      <c r="R55"/>
      <c r="S55" t="s">
        <v>253</v>
      </c>
      <c r="T55" t="s">
        <v>257</v>
      </c>
      <c r="U55" t="s">
        <v>267</v>
      </c>
      <c r="V55" s="21"/>
      <c r="W55" s="21"/>
      <c r="X55" s="21"/>
    </row>
    <row r="56" spans="1:24" s="23" customFormat="1" ht="34.5" hidden="1" customHeight="1" x14ac:dyDescent="0.35">
      <c r="A56" s="227" t="s">
        <v>277</v>
      </c>
      <c r="B56" s="228"/>
      <c r="C56" s="118">
        <f>C55</f>
        <v>0</v>
      </c>
      <c r="D56" s="179"/>
      <c r="E56" s="119"/>
      <c r="F56" s="18" t="s">
        <v>39</v>
      </c>
      <c r="G56" s="118">
        <f>G55</f>
        <v>0</v>
      </c>
      <c r="H56" s="119"/>
      <c r="R56"/>
      <c r="S56" s="21"/>
      <c r="T56" t="s">
        <v>258</v>
      </c>
      <c r="U56" t="s">
        <v>268</v>
      </c>
      <c r="V56" s="21"/>
      <c r="W56" s="21"/>
      <c r="X56" s="21"/>
    </row>
    <row r="57" spans="1:24" s="23" customFormat="1" ht="41.25" hidden="1" customHeight="1" x14ac:dyDescent="0.35">
      <c r="A57" s="229"/>
      <c r="B57" s="230"/>
      <c r="C57" s="118"/>
      <c r="D57" s="179"/>
      <c r="E57" s="179"/>
      <c r="F57" s="179"/>
      <c r="G57" s="179"/>
      <c r="H57" s="119"/>
      <c r="R57"/>
      <c r="S57" s="21"/>
      <c r="T57" t="s">
        <v>260</v>
      </c>
      <c r="U57" t="s">
        <v>269</v>
      </c>
      <c r="V57" s="21"/>
      <c r="W57" s="21"/>
      <c r="X57" s="21"/>
    </row>
    <row r="58" spans="1:24" s="23" customFormat="1" ht="15.75" hidden="1" customHeight="1" x14ac:dyDescent="0.35">
      <c r="A58" s="227" t="s">
        <v>278</v>
      </c>
      <c r="B58" s="228"/>
      <c r="C58" s="118">
        <f>C57</f>
        <v>0</v>
      </c>
      <c r="D58" s="179"/>
      <c r="E58" s="119"/>
      <c r="F58" s="18" t="s">
        <v>39</v>
      </c>
      <c r="G58" s="118">
        <f>G57</f>
        <v>0</v>
      </c>
      <c r="H58" s="119"/>
      <c r="R58"/>
      <c r="S58" s="21"/>
      <c r="T58" t="s">
        <v>261</v>
      </c>
      <c r="U58" s="21" t="s">
        <v>292</v>
      </c>
      <c r="V58" s="21"/>
      <c r="W58" s="21"/>
      <c r="X58" s="21"/>
    </row>
    <row r="59" spans="1:24" s="23" customFormat="1" ht="33.75" hidden="1" customHeight="1" x14ac:dyDescent="0.35">
      <c r="A59" s="229"/>
      <c r="B59" s="230"/>
      <c r="C59" s="118"/>
      <c r="D59" s="179"/>
      <c r="E59" s="179"/>
      <c r="F59" s="179"/>
      <c r="G59" s="179"/>
      <c r="H59" s="119"/>
      <c r="R59"/>
      <c r="S59" s="21"/>
      <c r="T59" t="s">
        <v>262</v>
      </c>
      <c r="U59" s="21"/>
      <c r="V59" s="21"/>
      <c r="W59" s="21"/>
      <c r="X59" s="21"/>
    </row>
    <row r="60" spans="1:24" x14ac:dyDescent="0.35">
      <c r="A60" s="241" t="s">
        <v>41</v>
      </c>
      <c r="B60" s="242"/>
      <c r="C60" s="241" t="s">
        <v>102</v>
      </c>
      <c r="D60" s="243"/>
      <c r="E60" s="242"/>
      <c r="F60" s="45" t="s">
        <v>39</v>
      </c>
      <c r="G60" s="225" t="s">
        <v>28</v>
      </c>
      <c r="H60" s="226"/>
      <c r="R60"/>
      <c r="T60" t="s">
        <v>264</v>
      </c>
    </row>
    <row r="61" spans="1:24" x14ac:dyDescent="0.35">
      <c r="A61" s="224" t="s">
        <v>43</v>
      </c>
      <c r="B61" s="224"/>
      <c r="C61" s="224"/>
      <c r="D61" s="224"/>
      <c r="E61" s="224"/>
      <c r="F61" s="224"/>
      <c r="G61" s="224"/>
      <c r="H61" s="224"/>
      <c r="T61" t="s">
        <v>273</v>
      </c>
    </row>
    <row r="62" spans="1:24" x14ac:dyDescent="0.35">
      <c r="A62" s="150" t="s">
        <v>87</v>
      </c>
      <c r="B62" s="150"/>
      <c r="C62" s="150"/>
      <c r="D62" s="108" t="s">
        <v>28</v>
      </c>
      <c r="E62" s="108"/>
      <c r="F62" s="108"/>
      <c r="G62" s="108"/>
      <c r="H62" s="108"/>
      <c r="I62" s="64">
        <f>E46</f>
        <v>0</v>
      </c>
      <c r="R62"/>
    </row>
    <row r="63" spans="1:24" x14ac:dyDescent="0.35">
      <c r="A63" s="139" t="s">
        <v>44</v>
      </c>
      <c r="B63" s="137"/>
      <c r="C63" s="137"/>
      <c r="D63" s="137" t="s">
        <v>316</v>
      </c>
      <c r="E63" s="137"/>
      <c r="F63" s="137"/>
      <c r="G63" s="137"/>
      <c r="H63" s="137"/>
      <c r="I63" s="24"/>
      <c r="R63"/>
    </row>
    <row r="64" spans="1:24" x14ac:dyDescent="0.35">
      <c r="A64" s="162" t="s">
        <v>45</v>
      </c>
      <c r="B64" s="163"/>
      <c r="C64" s="164"/>
      <c r="D64" s="139" t="s">
        <v>28</v>
      </c>
      <c r="E64" s="137"/>
      <c r="F64" s="137"/>
      <c r="G64" s="137"/>
      <c r="H64" s="137"/>
      <c r="R64"/>
    </row>
    <row r="65" spans="1:19" ht="15.75" hidden="1" customHeight="1" x14ac:dyDescent="0.35">
      <c r="A65" s="162" t="s">
        <v>85</v>
      </c>
      <c r="B65" s="163"/>
      <c r="C65" s="163"/>
      <c r="D65" s="211" t="s">
        <v>163</v>
      </c>
      <c r="E65" s="212"/>
      <c r="F65" s="212"/>
      <c r="G65" s="212"/>
      <c r="H65" s="213"/>
      <c r="R65"/>
    </row>
    <row r="66" spans="1:19" ht="15.75" hidden="1" customHeight="1" x14ac:dyDescent="0.35">
      <c r="A66" s="207"/>
      <c r="B66" s="208"/>
      <c r="C66" s="208"/>
      <c r="D66" s="214" t="s">
        <v>293</v>
      </c>
      <c r="E66" s="215"/>
      <c r="F66" s="215"/>
      <c r="G66" s="215"/>
      <c r="H66" s="216"/>
      <c r="R66"/>
    </row>
    <row r="67" spans="1:19" ht="15.75" hidden="1" customHeight="1" x14ac:dyDescent="0.35">
      <c r="A67" s="209"/>
      <c r="B67" s="210"/>
      <c r="C67" s="210"/>
      <c r="D67" s="201" t="s">
        <v>164</v>
      </c>
      <c r="E67" s="202"/>
      <c r="F67" s="202"/>
      <c r="G67" s="202"/>
      <c r="H67" s="203"/>
      <c r="S67"/>
    </row>
    <row r="68" spans="1:19" ht="15.75" customHeight="1" x14ac:dyDescent="0.35">
      <c r="A68" s="108" t="s">
        <v>42</v>
      </c>
      <c r="B68" s="108"/>
      <c r="C68" s="108"/>
      <c r="D68" s="170" t="s">
        <v>317</v>
      </c>
      <c r="E68" s="170"/>
      <c r="F68" s="170"/>
      <c r="G68" s="170"/>
      <c r="H68" s="170"/>
      <c r="J68" s="25"/>
      <c r="K68" s="24"/>
      <c r="N68" s="24"/>
      <c r="S68"/>
    </row>
    <row r="69" spans="1:19" ht="15.75" customHeight="1" x14ac:dyDescent="0.35">
      <c r="A69" s="108" t="s">
        <v>83</v>
      </c>
      <c r="B69" s="108"/>
      <c r="C69" s="108"/>
      <c r="D69" s="176" t="str">
        <f>(IF(G60="NA","60 Years After Completion",IF(G60&lt;&gt;"NA",""&amp;60-ROUNDDOWN((E3-G60)/360,0)&amp;" Years"," ")))</f>
        <v>60 Years After Completion</v>
      </c>
      <c r="E69" s="176"/>
      <c r="F69" s="176"/>
      <c r="G69" s="176"/>
      <c r="H69" s="176"/>
      <c r="N69" s="24"/>
      <c r="S69"/>
    </row>
    <row r="70" spans="1:19" ht="15.75" customHeight="1" x14ac:dyDescent="0.35">
      <c r="A70" s="108" t="s">
        <v>84</v>
      </c>
      <c r="B70" s="108"/>
      <c r="C70" s="108"/>
      <c r="D70" s="150" t="s">
        <v>23</v>
      </c>
      <c r="E70" s="150"/>
      <c r="F70" s="150"/>
      <c r="G70" s="150"/>
      <c r="H70" s="150"/>
      <c r="J70" s="26"/>
      <c r="K70" s="26"/>
      <c r="S70"/>
    </row>
    <row r="71" spans="1:19" ht="48" customHeight="1" x14ac:dyDescent="0.35">
      <c r="A71" s="137" t="s">
        <v>319</v>
      </c>
      <c r="B71" s="137"/>
      <c r="C71" s="137"/>
      <c r="D71" s="139" t="s">
        <v>318</v>
      </c>
      <c r="E71" s="139"/>
      <c r="F71" s="139"/>
      <c r="G71" s="139"/>
      <c r="H71" s="139"/>
      <c r="S71"/>
    </row>
    <row r="72" spans="1:19" x14ac:dyDescent="0.35">
      <c r="A72" s="150" t="s">
        <v>144</v>
      </c>
      <c r="B72" s="150"/>
      <c r="C72" s="150"/>
      <c r="D72" s="150" t="s">
        <v>28</v>
      </c>
      <c r="E72" s="150"/>
      <c r="F72" s="150"/>
      <c r="G72" s="150"/>
      <c r="H72" s="150"/>
      <c r="I72" s="27"/>
      <c r="J72" s="27"/>
      <c r="K72" s="27"/>
      <c r="L72" s="27"/>
      <c r="M72" s="27"/>
      <c r="N72" s="27"/>
    </row>
    <row r="73" spans="1:19" ht="15.75" customHeight="1" x14ac:dyDescent="0.35">
      <c r="A73" s="244" t="s">
        <v>82</v>
      </c>
      <c r="B73" s="244"/>
      <c r="C73" s="244"/>
      <c r="D73" s="188" t="str">
        <f ca="1">(IF(G79&gt;95%,"Nothing",IF(G79&gt;0%,"Cement, Aggregate, Steel, etc",IF(G79=0%,"Work not yet Started"))))</f>
        <v>Cement, Aggregate, Steel, etc</v>
      </c>
      <c r="E73" s="188"/>
      <c r="F73" s="188"/>
      <c r="G73" s="188"/>
      <c r="H73" s="188"/>
      <c r="I73" s="68" t="s">
        <v>336</v>
      </c>
      <c r="J73" s="26"/>
      <c r="S73"/>
    </row>
    <row r="74" spans="1:19" ht="33.75" customHeight="1" x14ac:dyDescent="0.35">
      <c r="A74" s="150" t="s">
        <v>115</v>
      </c>
      <c r="B74" s="150"/>
      <c r="C74" s="150"/>
      <c r="D74" s="139" t="str">
        <f ca="1">(IF(D73="Nothing","Yes",IF(D73="Cement, Aggregate, Steel, etc","Under Construction",IF(D73="Work not yet Started","Work not yet Started"))))</f>
        <v>Under Construction</v>
      </c>
      <c r="E74" s="139"/>
      <c r="F74" s="139" t="str">
        <f ca="1">(IF(D73="Nothing","Yes",IF(D73="Cement, Aggregate, Steel, etc","Under Construction",IF(D73="Work not yet Started","Work not yet Started"))))</f>
        <v>Under Construction</v>
      </c>
      <c r="G74" s="139"/>
      <c r="H74" s="139"/>
      <c r="S74"/>
    </row>
    <row r="75" spans="1:19" ht="15.75" hidden="1" customHeight="1" x14ac:dyDescent="0.35">
      <c r="A75" s="145" t="s">
        <v>136</v>
      </c>
      <c r="B75" s="146"/>
      <c r="C75" s="147" t="str">
        <f>D65</f>
        <v>Building No.1 (A Wing) = 1B + G + 1st to 20th Floor</v>
      </c>
      <c r="D75" s="148"/>
      <c r="E75" s="148"/>
      <c r="F75" s="148"/>
      <c r="G75" s="148"/>
      <c r="H75" s="149"/>
      <c r="I75" s="49" t="str">
        <f ca="1">IF(D88=100%,"All work Completed. Possession granted to the Building.",IF(D87=100%,"All work Completed, Waiting for OC",I76&amp;""&amp;I77&amp;""&amp;J76&amp;""&amp;J75&amp;" "&amp;J77))</f>
        <v xml:space="preserve">Excavation, Plinth Completed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hidden="1" x14ac:dyDescent="0.35">
      <c r="A76" s="16" t="s">
        <v>138</v>
      </c>
      <c r="B76" s="47">
        <f>IF(AND(ISNUMBER(SEARCH("1B",C75))),1,IF(AND(ISNUMBER(SEARCH("2B",C75))),2,IF(AND(ISNUMBER(SEARCH("3B",C75))),3,IF(AND(ISNUMBER(SEARCH("4B",C75))),4,IF(ISNUMBER(SEARCH("5B",C75)),5,0)))))</f>
        <v>1</v>
      </c>
      <c r="C76" s="47" t="s">
        <v>68</v>
      </c>
      <c r="D76" s="47">
        <v>1</v>
      </c>
      <c r="E76" s="47" t="s">
        <v>67</v>
      </c>
      <c r="F76" s="14">
        <v>0</v>
      </c>
      <c r="G76" s="48" t="s">
        <v>76</v>
      </c>
      <c r="H76" s="17">
        <f ca="1">--TRIM(RIGHT(SUBSTITUTE(LEFT(C75,_xlfn.AGGREGATE(16,6,FIND({0,1,2,3,4,5,6,7,8,9},C75,ROW(INDIRECT("1:"&amp;LEN(C75)))),1))," ",REPT(" ",LEN(C75))),LEN(C75)))</f>
        <v>20</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6.75" hidden="1" customHeight="1" x14ac:dyDescent="0.35">
      <c r="A77" s="133" t="s">
        <v>86</v>
      </c>
      <c r="B77" s="134"/>
      <c r="C77" s="104" t="str">
        <f ca="1">I75</f>
        <v xml:space="preserve">Excavation, Plinth Completed </v>
      </c>
      <c r="D77" s="104"/>
      <c r="E77" s="104"/>
      <c r="F77" s="104"/>
      <c r="G77" s="104"/>
      <c r="H77" s="105"/>
      <c r="I77" s="51" t="str">
        <f ca="1">IF(I76&lt;&gt;""," Completed","")</f>
        <v xml:space="preserve"> Completed</v>
      </c>
      <c r="J77" s="52" t="str">
        <f ca="1">IF(J75&lt;&gt;"","Completed","")</f>
        <v/>
      </c>
      <c r="S77"/>
    </row>
    <row r="78" spans="1:19" ht="15.75" hidden="1" customHeight="1" x14ac:dyDescent="0.35">
      <c r="A78" s="106" t="s">
        <v>46</v>
      </c>
      <c r="B78" s="107"/>
      <c r="C78" s="43" t="s">
        <v>135</v>
      </c>
      <c r="D78" s="43" t="s">
        <v>79</v>
      </c>
      <c r="E78" s="107" t="s">
        <v>81</v>
      </c>
      <c r="F78" s="107"/>
      <c r="G78" s="107" t="s">
        <v>80</v>
      </c>
      <c r="H78" s="132"/>
      <c r="I78" s="13" t="s">
        <v>137</v>
      </c>
      <c r="J78" s="28">
        <f ca="1">H76*25%</f>
        <v>5</v>
      </c>
      <c r="S78"/>
    </row>
    <row r="79" spans="1:19" hidden="1" x14ac:dyDescent="0.35">
      <c r="A79" s="106" t="s">
        <v>124</v>
      </c>
      <c r="B79" s="107"/>
      <c r="C79" s="61">
        <f ca="1">J80</f>
        <v>20</v>
      </c>
      <c r="D79" s="19">
        <f ca="1">((100/H76)*C79)/100</f>
        <v>1</v>
      </c>
      <c r="E79" s="123">
        <f ca="1">(((C80/H76*10)+(40/(D76+F76+H76)*C81)+(7.5/(H76)*C82)+(7.5/(H76)*C83)+(10/H76*C84)+(10/H76*C85)+(5/H76*C86)+(5/H76*C87)+(5/H76*C88))/100)</f>
        <v>0.1</v>
      </c>
      <c r="F79" s="171"/>
      <c r="G79" s="123">
        <f ca="1">((((C79/H76)*20)+((C80/H76)*25)+(30/(H76+F76+D76)*C81)+(5/H76*C82)+(5/H76*C83)+(5/H76*C84)+(5/H76*C85)+(0/H76*C86)+(0/H76*C87)+(5/H76*C88))/100)</f>
        <v>0.45</v>
      </c>
      <c r="H79" s="124"/>
      <c r="I79" s="13" t="s">
        <v>97</v>
      </c>
      <c r="J79" s="29">
        <f ca="1">H76*50%</f>
        <v>10</v>
      </c>
    </row>
    <row r="80" spans="1:19" hidden="1" x14ac:dyDescent="0.35">
      <c r="A80" s="106" t="s">
        <v>47</v>
      </c>
      <c r="B80" s="107"/>
      <c r="C80" s="43">
        <f ca="1">J88</f>
        <v>20</v>
      </c>
      <c r="D80" s="19">
        <f ca="1">((100/H76)*C80)/100</f>
        <v>1</v>
      </c>
      <c r="E80" s="125"/>
      <c r="F80" s="172"/>
      <c r="G80" s="125"/>
      <c r="H80" s="126"/>
      <c r="I80" s="13" t="s">
        <v>98</v>
      </c>
      <c r="J80" s="29">
        <f ca="1">H76</f>
        <v>20</v>
      </c>
      <c r="S80"/>
    </row>
    <row r="81" spans="1:19" ht="15.75" hidden="1" customHeight="1" x14ac:dyDescent="0.35">
      <c r="A81" s="106" t="s">
        <v>125</v>
      </c>
      <c r="B81" s="107"/>
      <c r="C81" s="43">
        <v>0</v>
      </c>
      <c r="D81" s="19">
        <f ca="1">((100/(D76+F76+H76))*C81)/100</f>
        <v>0</v>
      </c>
      <c r="E81" s="125"/>
      <c r="F81" s="172"/>
      <c r="G81" s="125"/>
      <c r="H81" s="126"/>
      <c r="I81" s="13" t="s">
        <v>99</v>
      </c>
      <c r="J81" s="30">
        <f ca="1">(IF(B76&gt;1,(H76/(B76+2)),H76/4))</f>
        <v>5</v>
      </c>
      <c r="S81"/>
    </row>
    <row r="82" spans="1:19" ht="15.75" hidden="1" customHeight="1" x14ac:dyDescent="0.35">
      <c r="A82" s="106" t="s">
        <v>132</v>
      </c>
      <c r="B82" s="107" t="s">
        <v>126</v>
      </c>
      <c r="C82" s="43">
        <v>0</v>
      </c>
      <c r="D82" s="19">
        <f ca="1">((100/H76)*C82)/100</f>
        <v>0</v>
      </c>
      <c r="E82" s="125"/>
      <c r="F82" s="172"/>
      <c r="G82" s="125"/>
      <c r="H82" s="126"/>
      <c r="I82" s="13" t="s">
        <v>100</v>
      </c>
      <c r="J82" s="30">
        <f ca="1">(IF(B76&gt;1,(H76/(B76+2)+J81),H76/4+J81))</f>
        <v>10</v>
      </c>
    </row>
    <row r="83" spans="1:19" ht="15.75" hidden="1" customHeight="1" x14ac:dyDescent="0.35">
      <c r="A83" s="106" t="s">
        <v>133</v>
      </c>
      <c r="B83" s="107" t="s">
        <v>126</v>
      </c>
      <c r="C83" s="43">
        <v>0</v>
      </c>
      <c r="D83" s="19">
        <f ca="1">((100/H76)*C83)/100</f>
        <v>0</v>
      </c>
      <c r="E83" s="125"/>
      <c r="F83" s="172"/>
      <c r="G83" s="125"/>
      <c r="H83" s="126"/>
      <c r="I83" s="13" t="s">
        <v>142</v>
      </c>
      <c r="J83" s="30">
        <f>(IF(B76&gt;1,(H76/(B76+2)+J82),0))</f>
        <v>0</v>
      </c>
    </row>
    <row r="84" spans="1:19" ht="15" hidden="1" customHeight="1" x14ac:dyDescent="0.35">
      <c r="A84" s="106" t="s">
        <v>131</v>
      </c>
      <c r="B84" s="107" t="s">
        <v>128</v>
      </c>
      <c r="C84" s="43">
        <v>0</v>
      </c>
      <c r="D84" s="19">
        <f ca="1">((100/(H76))*C84)/100</f>
        <v>0</v>
      </c>
      <c r="E84" s="125"/>
      <c r="F84" s="172"/>
      <c r="G84" s="125"/>
      <c r="H84" s="126"/>
      <c r="I84" s="13" t="s">
        <v>139</v>
      </c>
      <c r="J84" s="30">
        <f>(IF(B76&gt;2,(H76/(B76+2)+J83),0))</f>
        <v>0</v>
      </c>
    </row>
    <row r="85" spans="1:19" ht="15.75" hidden="1" customHeight="1" x14ac:dyDescent="0.35">
      <c r="A85" s="106" t="s">
        <v>127</v>
      </c>
      <c r="B85" s="107" t="s">
        <v>127</v>
      </c>
      <c r="C85" s="43">
        <v>0</v>
      </c>
      <c r="D85" s="19">
        <f ca="1">((100/H76)*C85)/100</f>
        <v>0</v>
      </c>
      <c r="E85" s="125"/>
      <c r="F85" s="172"/>
      <c r="G85" s="125"/>
      <c r="H85" s="126"/>
      <c r="I85" s="13" t="s">
        <v>140</v>
      </c>
      <c r="J85" s="31">
        <f>(IF(B76&gt;3,(H76/(B76+2)+J84),0))</f>
        <v>0</v>
      </c>
    </row>
    <row r="86" spans="1:19" ht="15.75" hidden="1" customHeight="1" x14ac:dyDescent="0.35">
      <c r="A86" s="106" t="s">
        <v>134</v>
      </c>
      <c r="B86" s="107"/>
      <c r="C86" s="43">
        <v>0</v>
      </c>
      <c r="D86" s="19">
        <f ca="1">((100/H76)*C86)/100</f>
        <v>0</v>
      </c>
      <c r="E86" s="125"/>
      <c r="F86" s="172"/>
      <c r="G86" s="125"/>
      <c r="H86" s="126"/>
      <c r="I86" s="13" t="s">
        <v>141</v>
      </c>
      <c r="J86" s="30">
        <f>(IF(B76&gt;4,(H76/(B76+2)+J85),0))</f>
        <v>0</v>
      </c>
    </row>
    <row r="87" spans="1:19" ht="15.75" hidden="1" customHeight="1" x14ac:dyDescent="0.35">
      <c r="A87" s="106" t="s">
        <v>129</v>
      </c>
      <c r="B87" s="107" t="s">
        <v>129</v>
      </c>
      <c r="C87" s="43">
        <v>0</v>
      </c>
      <c r="D87" s="19">
        <f ca="1">((100/(H76))*C87)/100</f>
        <v>0</v>
      </c>
      <c r="E87" s="125"/>
      <c r="F87" s="172"/>
      <c r="G87" s="125"/>
      <c r="H87" s="126"/>
      <c r="I87" s="13" t="s">
        <v>143</v>
      </c>
      <c r="J87" s="30">
        <f ca="1">(IF(B76=1,(H76/(B76+3)+J82),IF(B76=0,(H76/4+J82),IF(B76&gt;1,0))))</f>
        <v>15</v>
      </c>
    </row>
    <row r="88" spans="1:19" ht="16" hidden="1" thickBot="1" x14ac:dyDescent="0.4">
      <c r="A88" s="174" t="s">
        <v>130</v>
      </c>
      <c r="B88" s="175"/>
      <c r="C88" s="44">
        <v>0</v>
      </c>
      <c r="D88" s="20">
        <f ca="1">((100/(H76))*C88)/100</f>
        <v>0</v>
      </c>
      <c r="E88" s="127"/>
      <c r="F88" s="173"/>
      <c r="G88" s="127"/>
      <c r="H88" s="128"/>
      <c r="I88" s="15" t="s">
        <v>101</v>
      </c>
      <c r="J88" s="32">
        <f ca="1">(IF(B76&gt;1.5,(H76/(B76+2)+J82+MAX(0,J83-J82)+MAX(0,J84-J83)+MAX(0,J85-J84)+MAX(0,J86-J85)+MAX(0,J87-J86)),IF(B76=1,(H76/(B76+3)+J87),IF(B76=0,H76/4+J87))))</f>
        <v>20</v>
      </c>
    </row>
    <row r="89" spans="1:19" ht="15.75" hidden="1" customHeight="1" x14ac:dyDescent="0.35">
      <c r="A89" s="154" t="s">
        <v>136</v>
      </c>
      <c r="B89" s="155"/>
      <c r="C89" s="156" t="str">
        <f>D66</f>
        <v>B Wing = 1B + G + 1st to 19th Floor</v>
      </c>
      <c r="D89" s="157"/>
      <c r="E89" s="157"/>
      <c r="F89" s="157"/>
      <c r="G89" s="157"/>
      <c r="H89" s="158"/>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5">
      <c r="A90" s="16" t="s">
        <v>138</v>
      </c>
      <c r="B90" s="47">
        <f>IF(AND(ISNUMBER(SEARCH("1B",C89))),1,IF(AND(ISNUMBER(SEARCH("2B",C89))),2,IF(AND(ISNUMBER(SEARCH("3B",C89))),3,IF(AND(ISNUMBER(SEARCH("4B",C89))),4,IF(ISNUMBER(SEARCH("5B",C89)),5,0)))))</f>
        <v>1</v>
      </c>
      <c r="C90" s="47" t="s">
        <v>68</v>
      </c>
      <c r="D90" s="47">
        <v>1</v>
      </c>
      <c r="E90" s="47" t="s">
        <v>67</v>
      </c>
      <c r="F90" s="14">
        <v>0</v>
      </c>
      <c r="G90" s="48" t="s">
        <v>76</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35">
      <c r="A91" s="133" t="s">
        <v>86</v>
      </c>
      <c r="B91" s="134"/>
      <c r="C91" s="104" t="str">
        <f ca="1">(IF($G$60="NA",I89,"All work Completed. OC Received."))</f>
        <v xml:space="preserve">Excavation, Plinth Completed </v>
      </c>
      <c r="D91" s="104"/>
      <c r="E91" s="104"/>
      <c r="F91" s="104"/>
      <c r="G91" s="104"/>
      <c r="H91" s="105"/>
      <c r="I91" s="51" t="str">
        <f ca="1">IF(I90&lt;&gt;""," Completed","")</f>
        <v xml:space="preserve"> Completed</v>
      </c>
      <c r="J91" s="52" t="str">
        <f ca="1">IF(J89&lt;&gt;"","Completed","")</f>
        <v/>
      </c>
    </row>
    <row r="92" spans="1:19" ht="15.75" hidden="1" customHeight="1" x14ac:dyDescent="0.35">
      <c r="A92" s="106" t="s">
        <v>46</v>
      </c>
      <c r="B92" s="107"/>
      <c r="C92" s="43" t="s">
        <v>135</v>
      </c>
      <c r="D92" s="43" t="s">
        <v>79</v>
      </c>
      <c r="E92" s="107" t="s">
        <v>81</v>
      </c>
      <c r="F92" s="107"/>
      <c r="G92" s="107" t="s">
        <v>80</v>
      </c>
      <c r="H92" s="132"/>
      <c r="I92" s="13" t="s">
        <v>137</v>
      </c>
      <c r="J92" s="28">
        <f ca="1">H90*25%</f>
        <v>4.75</v>
      </c>
    </row>
    <row r="93" spans="1:19" hidden="1" x14ac:dyDescent="0.35">
      <c r="A93" s="106" t="s">
        <v>124</v>
      </c>
      <c r="B93" s="107"/>
      <c r="C93" s="61">
        <f ca="1">J94</f>
        <v>19</v>
      </c>
      <c r="D93" s="19">
        <f ca="1">((100/H90)*C93)/100</f>
        <v>1</v>
      </c>
      <c r="E93" s="123">
        <f ca="1">(((C94/H90*10)+(40/(D90+F90+H90)*C95)+(7.5/(H90)*C96)+(7.5/(H90)*C97)+(10/H90*C98)+(10/H90*C99)+(5/H90*C100)+(5/H90*C101)+(5/H90*C102))/100)</f>
        <v>0.1</v>
      </c>
      <c r="F93" s="171"/>
      <c r="G93" s="123">
        <f ca="1">((((C93/H90)*20)+((C94/H90)*25)+(30/(H90+F90+D90)*C95)+(5/H90*C96)+(5/H90*C97)+(5/H90*C98)+(5/H90*C99)+(0/H90*C100)+(0/H90*C101)+(5/H90*C102))/100)</f>
        <v>0.45</v>
      </c>
      <c r="H93" s="124"/>
      <c r="I93" s="13" t="s">
        <v>97</v>
      </c>
      <c r="J93" s="29">
        <f ca="1">H90*50%</f>
        <v>9.5</v>
      </c>
    </row>
    <row r="94" spans="1:19" hidden="1" x14ac:dyDescent="0.35">
      <c r="A94" s="106" t="s">
        <v>47</v>
      </c>
      <c r="B94" s="107"/>
      <c r="C94" s="62">
        <v>19</v>
      </c>
      <c r="D94" s="19">
        <f ca="1">((100/H90)*C94)/100</f>
        <v>1</v>
      </c>
      <c r="E94" s="125"/>
      <c r="F94" s="172"/>
      <c r="G94" s="125"/>
      <c r="H94" s="126"/>
      <c r="I94" s="13" t="s">
        <v>98</v>
      </c>
      <c r="J94" s="29">
        <f ca="1">H90</f>
        <v>19</v>
      </c>
    </row>
    <row r="95" spans="1:19" ht="15.75" hidden="1" customHeight="1" x14ac:dyDescent="0.35">
      <c r="A95" s="106" t="s">
        <v>125</v>
      </c>
      <c r="B95" s="107"/>
      <c r="C95" s="43">
        <v>0</v>
      </c>
      <c r="D95" s="19">
        <f ca="1">((100/(D90+F90+H90))*C95)/100</f>
        <v>0</v>
      </c>
      <c r="E95" s="125"/>
      <c r="F95" s="172"/>
      <c r="G95" s="125"/>
      <c r="H95" s="126"/>
      <c r="I95" s="13" t="s">
        <v>99</v>
      </c>
      <c r="J95" s="30">
        <f ca="1">(IF(B90&gt;1,(H90/(B90+2)),H90/4))</f>
        <v>4.75</v>
      </c>
    </row>
    <row r="96" spans="1:19" ht="15.75" hidden="1" customHeight="1" x14ac:dyDescent="0.35">
      <c r="A96" s="106" t="s">
        <v>132</v>
      </c>
      <c r="B96" s="107" t="s">
        <v>126</v>
      </c>
      <c r="C96" s="43">
        <v>0</v>
      </c>
      <c r="D96" s="19">
        <f ca="1">((100/H90)*C96)/100</f>
        <v>0</v>
      </c>
      <c r="E96" s="125"/>
      <c r="F96" s="172"/>
      <c r="G96" s="125"/>
      <c r="H96" s="126"/>
      <c r="I96" s="13" t="s">
        <v>100</v>
      </c>
      <c r="J96" s="30">
        <f ca="1">(IF(B90&gt;1,(H90/(B90+2)+J95),H90/4+J95))</f>
        <v>9.5</v>
      </c>
    </row>
    <row r="97" spans="1:10" ht="15.75" hidden="1" customHeight="1" x14ac:dyDescent="0.35">
      <c r="A97" s="106" t="s">
        <v>133</v>
      </c>
      <c r="B97" s="107" t="s">
        <v>126</v>
      </c>
      <c r="C97" s="43">
        <v>0</v>
      </c>
      <c r="D97" s="19">
        <f ca="1">((100/H90)*C97)/100</f>
        <v>0</v>
      </c>
      <c r="E97" s="125"/>
      <c r="F97" s="172"/>
      <c r="G97" s="125"/>
      <c r="H97" s="126"/>
      <c r="I97" s="13" t="s">
        <v>142</v>
      </c>
      <c r="J97" s="30">
        <f>(IF(B90&gt;1,(H90/(B90+2)+J96),0))</f>
        <v>0</v>
      </c>
    </row>
    <row r="98" spans="1:10" ht="15" hidden="1" customHeight="1" x14ac:dyDescent="0.35">
      <c r="A98" s="106" t="s">
        <v>131</v>
      </c>
      <c r="B98" s="107" t="s">
        <v>128</v>
      </c>
      <c r="C98" s="43">
        <v>0</v>
      </c>
      <c r="D98" s="19">
        <f ca="1">((100/(H90))*C98)/100</f>
        <v>0</v>
      </c>
      <c r="E98" s="125"/>
      <c r="F98" s="172"/>
      <c r="G98" s="125"/>
      <c r="H98" s="126"/>
      <c r="I98" s="13" t="s">
        <v>139</v>
      </c>
      <c r="J98" s="30">
        <f>(IF(B90&gt;2,(H90/(B90+2)+J97),0))</f>
        <v>0</v>
      </c>
    </row>
    <row r="99" spans="1:10" ht="15.75" hidden="1" customHeight="1" x14ac:dyDescent="0.35">
      <c r="A99" s="106" t="s">
        <v>127</v>
      </c>
      <c r="B99" s="107" t="s">
        <v>127</v>
      </c>
      <c r="C99" s="43">
        <v>0</v>
      </c>
      <c r="D99" s="19">
        <f ca="1">((100/H90)*C99)/100</f>
        <v>0</v>
      </c>
      <c r="E99" s="125"/>
      <c r="F99" s="172"/>
      <c r="G99" s="125"/>
      <c r="H99" s="126"/>
      <c r="I99" s="13" t="s">
        <v>140</v>
      </c>
      <c r="J99" s="31">
        <f>(IF(B90&gt;3,(H90/(B90+2)+J98),0))</f>
        <v>0</v>
      </c>
    </row>
    <row r="100" spans="1:10" ht="15.75" hidden="1" customHeight="1" x14ac:dyDescent="0.35">
      <c r="A100" s="106" t="s">
        <v>134</v>
      </c>
      <c r="B100" s="107"/>
      <c r="C100" s="43">
        <v>0</v>
      </c>
      <c r="D100" s="19">
        <f ca="1">((100/H90)*C100)/100</f>
        <v>0</v>
      </c>
      <c r="E100" s="125"/>
      <c r="F100" s="172"/>
      <c r="G100" s="125"/>
      <c r="H100" s="126"/>
      <c r="I100" s="13" t="s">
        <v>141</v>
      </c>
      <c r="J100" s="30">
        <f>(IF(B90&gt;4,(H90/(B90+2)+J99),0))</f>
        <v>0</v>
      </c>
    </row>
    <row r="101" spans="1:10" ht="15.75" hidden="1" customHeight="1" x14ac:dyDescent="0.35">
      <c r="A101" s="106" t="s">
        <v>129</v>
      </c>
      <c r="B101" s="107" t="s">
        <v>129</v>
      </c>
      <c r="C101" s="43">
        <v>0</v>
      </c>
      <c r="D101" s="19">
        <f ca="1">((100/(H90))*C101)/100</f>
        <v>0</v>
      </c>
      <c r="E101" s="125"/>
      <c r="F101" s="172"/>
      <c r="G101" s="125"/>
      <c r="H101" s="126"/>
      <c r="I101" s="13" t="s">
        <v>143</v>
      </c>
      <c r="J101" s="30">
        <f ca="1">(IF(B90=1,(H90/(B90+3)+J96),IF(B90=0,(H90/4+J96),IF(B90&gt;1,0))))</f>
        <v>14.25</v>
      </c>
    </row>
    <row r="102" spans="1:10" ht="16" hidden="1" thickBot="1" x14ac:dyDescent="0.4">
      <c r="A102" s="174" t="s">
        <v>130</v>
      </c>
      <c r="B102" s="175"/>
      <c r="C102" s="44">
        <v>0</v>
      </c>
      <c r="D102" s="20">
        <f ca="1">((100/(H90))*C102)/100</f>
        <v>0</v>
      </c>
      <c r="E102" s="127"/>
      <c r="F102" s="173"/>
      <c r="G102" s="127"/>
      <c r="H102" s="128"/>
      <c r="I102" s="15" t="s">
        <v>101</v>
      </c>
      <c r="J102" s="32">
        <f ca="1">(IF(B90&gt;1.5,(H90/(B90+2)+J96+MAX(0,J97-J96)+MAX(0,J98-J97)+MAX(0,J99-J98)+MAX(0,J100-J99)+MAX(0,J101-J100)),IF(B90=1,(H90/(B90+3)+J101),IF(B90=0,H90/4+J101))))</f>
        <v>19</v>
      </c>
    </row>
    <row r="103" spans="1:10" ht="15.75" hidden="1" customHeight="1" x14ac:dyDescent="0.35">
      <c r="A103" s="154" t="s">
        <v>136</v>
      </c>
      <c r="B103" s="155"/>
      <c r="C103" s="156" t="str">
        <f>D67</f>
        <v>C Wing = 1B + G + 1st to 20th Floor</v>
      </c>
      <c r="D103" s="157"/>
      <c r="E103" s="157"/>
      <c r="F103" s="157"/>
      <c r="G103" s="157"/>
      <c r="H103" s="158"/>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5">
      <c r="A104" s="16" t="s">
        <v>138</v>
      </c>
      <c r="B104" s="47">
        <f>IF(AND(ISNUMBER(SEARCH("1B",C103))),1,IF(AND(ISNUMBER(SEARCH("2B",C103))),2,IF(AND(ISNUMBER(SEARCH("3B",C103))),3,IF(AND(ISNUMBER(SEARCH("4B",C103))),4,IF(ISNUMBER(SEARCH("5B",C103)),5,0)))))</f>
        <v>1</v>
      </c>
      <c r="C104" s="47" t="s">
        <v>68</v>
      </c>
      <c r="D104" s="47">
        <v>1</v>
      </c>
      <c r="E104" s="47" t="s">
        <v>67</v>
      </c>
      <c r="F104" s="14">
        <v>0</v>
      </c>
      <c r="G104" s="48" t="s">
        <v>76</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35">
      <c r="A105" s="133" t="s">
        <v>86</v>
      </c>
      <c r="B105" s="134"/>
      <c r="C105" s="104" t="str">
        <f ca="1">(IF($G$60="NA",I103,"All work Completed. OC Received."))</f>
        <v xml:space="preserve">Excavation, Plinth, RCC Slab Completed </v>
      </c>
      <c r="D105" s="104"/>
      <c r="E105" s="104"/>
      <c r="F105" s="104"/>
      <c r="G105" s="104"/>
      <c r="H105" s="105"/>
      <c r="I105" s="51" t="str">
        <f ca="1">IF(I104&lt;&gt;""," Completed","")</f>
        <v xml:space="preserve"> Completed</v>
      </c>
      <c r="J105" s="52" t="str">
        <f ca="1">IF(J103&lt;&gt;"","Completed","")</f>
        <v/>
      </c>
    </row>
    <row r="106" spans="1:10" ht="15.75" hidden="1" customHeight="1" x14ac:dyDescent="0.35">
      <c r="A106" s="106" t="s">
        <v>46</v>
      </c>
      <c r="B106" s="107"/>
      <c r="C106" s="43" t="s">
        <v>135</v>
      </c>
      <c r="D106" s="43" t="s">
        <v>79</v>
      </c>
      <c r="E106" s="107" t="s">
        <v>81</v>
      </c>
      <c r="F106" s="107"/>
      <c r="G106" s="107" t="s">
        <v>80</v>
      </c>
      <c r="H106" s="132"/>
      <c r="I106" s="13" t="s">
        <v>137</v>
      </c>
      <c r="J106" s="28">
        <f ca="1">H104*25%</f>
        <v>5</v>
      </c>
    </row>
    <row r="107" spans="1:10" hidden="1" x14ac:dyDescent="0.35">
      <c r="A107" s="106" t="s">
        <v>124</v>
      </c>
      <c r="B107" s="107"/>
      <c r="C107" s="43">
        <f ca="1">J108</f>
        <v>20</v>
      </c>
      <c r="D107" s="19">
        <f ca="1">((100/H104)*C107)/100</f>
        <v>1</v>
      </c>
      <c r="E107" s="123">
        <f ca="1">(((C108/H104*10)+(40/(D104+F104+H104)*C109)+(7.5/(H104)*C110)+(7.5/(H104)*C111)+(10/H104*C112)+(10/H104*C113)+(5/H104*C114)+(5/H104*C115)+(5/H104*C116))/100)</f>
        <v>0.5</v>
      </c>
      <c r="F107" s="171"/>
      <c r="G107" s="123">
        <f ca="1">((((C107/H104)*20)+((C108/H104)*25)+(30/(H104+F104+D104)*C109)+(5/H104*C110)+(5/H104*C111)+(5/H104*C112)+(5/H104*C113)+(0/H104*C114)+(0/H104*C115)+(5/H104*C116))/100)</f>
        <v>0.75</v>
      </c>
      <c r="H107" s="124"/>
      <c r="I107" s="13" t="s">
        <v>97</v>
      </c>
      <c r="J107" s="29">
        <f ca="1">H104*50%</f>
        <v>10</v>
      </c>
    </row>
    <row r="108" spans="1:10" hidden="1" x14ac:dyDescent="0.35">
      <c r="A108" s="106" t="s">
        <v>47</v>
      </c>
      <c r="B108" s="107"/>
      <c r="C108" s="43">
        <f ca="1">J116</f>
        <v>20</v>
      </c>
      <c r="D108" s="19">
        <f ca="1">((100/H104)*C108)/100</f>
        <v>1</v>
      </c>
      <c r="E108" s="125"/>
      <c r="F108" s="172"/>
      <c r="G108" s="125"/>
      <c r="H108" s="126"/>
      <c r="I108" s="13" t="s">
        <v>98</v>
      </c>
      <c r="J108" s="29">
        <f ca="1">H104</f>
        <v>20</v>
      </c>
    </row>
    <row r="109" spans="1:10" ht="15.75" hidden="1" customHeight="1" x14ac:dyDescent="0.35">
      <c r="A109" s="106" t="s">
        <v>125</v>
      </c>
      <c r="B109" s="107"/>
      <c r="C109" s="43">
        <f ca="1">D104+H104</f>
        <v>21</v>
      </c>
      <c r="D109" s="19">
        <f ca="1">((100/(D104+F104+H104))*C109)/100</f>
        <v>1</v>
      </c>
      <c r="E109" s="125"/>
      <c r="F109" s="172"/>
      <c r="G109" s="125"/>
      <c r="H109" s="126"/>
      <c r="I109" s="13" t="s">
        <v>99</v>
      </c>
      <c r="J109" s="30">
        <f ca="1">(IF(B104&gt;1,(H104/(B104+2)),H104/4))</f>
        <v>5</v>
      </c>
    </row>
    <row r="110" spans="1:10" ht="15.75" hidden="1" customHeight="1" x14ac:dyDescent="0.35">
      <c r="A110" s="106" t="s">
        <v>132</v>
      </c>
      <c r="B110" s="107" t="s">
        <v>126</v>
      </c>
      <c r="C110" s="43">
        <v>0</v>
      </c>
      <c r="D110" s="19">
        <f ca="1">((100/H104)*C110)/100</f>
        <v>0</v>
      </c>
      <c r="E110" s="125"/>
      <c r="F110" s="172"/>
      <c r="G110" s="125"/>
      <c r="H110" s="126"/>
      <c r="I110" s="13" t="s">
        <v>100</v>
      </c>
      <c r="J110" s="30">
        <f ca="1">(IF(B104&gt;1,(H104/(B104+2)+J109),H104/4+J109))</f>
        <v>10</v>
      </c>
    </row>
    <row r="111" spans="1:10" ht="15.75" hidden="1" customHeight="1" x14ac:dyDescent="0.35">
      <c r="A111" s="106" t="s">
        <v>133</v>
      </c>
      <c r="B111" s="107" t="s">
        <v>126</v>
      </c>
      <c r="C111" s="43">
        <v>0</v>
      </c>
      <c r="D111" s="19">
        <f ca="1">((100/H104)*C111)/100</f>
        <v>0</v>
      </c>
      <c r="E111" s="125"/>
      <c r="F111" s="172"/>
      <c r="G111" s="125"/>
      <c r="H111" s="126"/>
      <c r="I111" s="13" t="s">
        <v>142</v>
      </c>
      <c r="J111" s="30">
        <f>(IF(B104&gt;1,(H104/(B104+2)+J110),0))</f>
        <v>0</v>
      </c>
    </row>
    <row r="112" spans="1:10" ht="15" hidden="1" customHeight="1" x14ac:dyDescent="0.35">
      <c r="A112" s="106" t="s">
        <v>131</v>
      </c>
      <c r="B112" s="107" t="s">
        <v>128</v>
      </c>
      <c r="C112" s="43">
        <v>0</v>
      </c>
      <c r="D112" s="19">
        <f ca="1">((100/(H104))*C112)/100</f>
        <v>0</v>
      </c>
      <c r="E112" s="125"/>
      <c r="F112" s="172"/>
      <c r="G112" s="125"/>
      <c r="H112" s="126"/>
      <c r="I112" s="13" t="s">
        <v>139</v>
      </c>
      <c r="J112" s="30">
        <f>(IF(B104&gt;2,(H104/(B104+2)+J111),0))</f>
        <v>0</v>
      </c>
    </row>
    <row r="113" spans="1:22" ht="15.75" hidden="1" customHeight="1" x14ac:dyDescent="0.35">
      <c r="A113" s="106" t="s">
        <v>127</v>
      </c>
      <c r="B113" s="107" t="s">
        <v>127</v>
      </c>
      <c r="C113" s="43">
        <v>0</v>
      </c>
      <c r="D113" s="19">
        <f ca="1">((100/H104)*C113)/100</f>
        <v>0</v>
      </c>
      <c r="E113" s="125"/>
      <c r="F113" s="172"/>
      <c r="G113" s="125"/>
      <c r="H113" s="126"/>
      <c r="I113" s="13" t="s">
        <v>140</v>
      </c>
      <c r="J113" s="31">
        <f>(IF(B104&gt;3,(H104/(B104+2)+J112),0))</f>
        <v>0</v>
      </c>
    </row>
    <row r="114" spans="1:22" ht="15.75" hidden="1" customHeight="1" x14ac:dyDescent="0.35">
      <c r="A114" s="106" t="s">
        <v>134</v>
      </c>
      <c r="B114" s="107"/>
      <c r="C114" s="43">
        <v>0</v>
      </c>
      <c r="D114" s="19">
        <f ca="1">((100/H104)*C114)/100</f>
        <v>0</v>
      </c>
      <c r="E114" s="125"/>
      <c r="F114" s="172"/>
      <c r="G114" s="125"/>
      <c r="H114" s="126"/>
      <c r="I114" s="13" t="s">
        <v>141</v>
      </c>
      <c r="J114" s="30">
        <f>(IF(B104&gt;4,(H104/(B104+2)+J113),0))</f>
        <v>0</v>
      </c>
    </row>
    <row r="115" spans="1:22" ht="15.75" hidden="1" customHeight="1" x14ac:dyDescent="0.35">
      <c r="A115" s="106" t="s">
        <v>129</v>
      </c>
      <c r="B115" s="107" t="s">
        <v>129</v>
      </c>
      <c r="C115" s="43">
        <v>0</v>
      </c>
      <c r="D115" s="19">
        <f ca="1">((100/(H104))*C115)/100</f>
        <v>0</v>
      </c>
      <c r="E115" s="125"/>
      <c r="F115" s="172"/>
      <c r="G115" s="125"/>
      <c r="H115" s="126"/>
      <c r="I115" s="13" t="s">
        <v>143</v>
      </c>
      <c r="J115" s="30">
        <f ca="1">(IF(B104=1,(H104/(B104+3)+J110),IF(B104=0,(H104/4+J110),IF(B104&gt;1,0))))</f>
        <v>15</v>
      </c>
    </row>
    <row r="116" spans="1:22" ht="16" hidden="1" thickBot="1" x14ac:dyDescent="0.4">
      <c r="A116" s="174" t="s">
        <v>130</v>
      </c>
      <c r="B116" s="175"/>
      <c r="C116" s="44">
        <v>0</v>
      </c>
      <c r="D116" s="20">
        <f ca="1">((100/(H104))*C116)/100</f>
        <v>0</v>
      </c>
      <c r="E116" s="127"/>
      <c r="F116" s="173"/>
      <c r="G116" s="127"/>
      <c r="H116" s="128"/>
      <c r="I116" s="15" t="s">
        <v>101</v>
      </c>
      <c r="J116" s="32">
        <f ca="1">(IF(B104&gt;1.5,(H104/(B104+2)+J110+MAX(0,J111-J110)+MAX(0,J112-J111)+MAX(0,J113-J112)+MAX(0,J114-J113)+MAX(0,J115-J114)),IF(B104=1,(H104/(B104+3)+J115),IF(B104=0,H104/4+J115))))</f>
        <v>20</v>
      </c>
    </row>
    <row r="117" spans="1:22" x14ac:dyDescent="0.35">
      <c r="A117" s="131" t="s">
        <v>152</v>
      </c>
      <c r="B117" s="131"/>
      <c r="C117" s="131"/>
      <c r="D117" s="131"/>
      <c r="E117" s="131"/>
      <c r="F117" s="116" t="s">
        <v>338</v>
      </c>
      <c r="G117" s="116"/>
      <c r="H117" s="116"/>
      <c r="R117" t="s">
        <v>248</v>
      </c>
      <c r="S117" t="s">
        <v>168</v>
      </c>
      <c r="T117" t="s">
        <v>173</v>
      </c>
      <c r="U117" t="s">
        <v>188</v>
      </c>
      <c r="V117" t="s">
        <v>183</v>
      </c>
    </row>
    <row r="118" spans="1:22" x14ac:dyDescent="0.35">
      <c r="A118" s="108" t="s">
        <v>337</v>
      </c>
      <c r="B118" s="108"/>
      <c r="C118" s="108"/>
      <c r="D118" s="108"/>
      <c r="E118" s="108"/>
      <c r="F118" s="117">
        <v>5000</v>
      </c>
      <c r="G118" s="117"/>
      <c r="H118" s="117"/>
      <c r="R118"/>
      <c r="S118">
        <v>800000</v>
      </c>
      <c r="T118">
        <v>150000</v>
      </c>
      <c r="U118">
        <v>100000</v>
      </c>
      <c r="V118">
        <v>100000</v>
      </c>
    </row>
    <row r="119" spans="1:22" hidden="1" x14ac:dyDescent="0.35">
      <c r="A119" s="108" t="s">
        <v>153</v>
      </c>
      <c r="B119" s="108"/>
      <c r="C119" s="108"/>
      <c r="D119" s="108"/>
      <c r="E119" s="108"/>
      <c r="F119" s="117"/>
      <c r="G119" s="117"/>
      <c r="H119" s="117"/>
      <c r="R119"/>
      <c r="S119">
        <v>900000</v>
      </c>
      <c r="T119">
        <v>200000</v>
      </c>
      <c r="U119">
        <v>150000</v>
      </c>
      <c r="V119">
        <v>150000</v>
      </c>
    </row>
    <row r="120" spans="1:22" hidden="1" x14ac:dyDescent="0.35">
      <c r="A120" s="108" t="s">
        <v>154</v>
      </c>
      <c r="B120" s="108"/>
      <c r="C120" s="108"/>
      <c r="D120" s="108"/>
      <c r="E120" s="108"/>
      <c r="F120" s="117"/>
      <c r="G120" s="117"/>
      <c r="H120" s="117"/>
      <c r="R120"/>
      <c r="S120">
        <v>1000000</v>
      </c>
      <c r="T120">
        <v>250000</v>
      </c>
      <c r="U120">
        <v>200000</v>
      </c>
      <c r="V120">
        <v>200000</v>
      </c>
    </row>
    <row r="121" spans="1:22" s="33" customFormat="1" hidden="1" x14ac:dyDescent="0.35">
      <c r="A121" s="108" t="s">
        <v>170</v>
      </c>
      <c r="B121" s="108"/>
      <c r="C121" s="108"/>
      <c r="D121" s="108"/>
      <c r="E121" s="108"/>
      <c r="F121" s="117"/>
      <c r="G121" s="117"/>
      <c r="H121" s="117"/>
      <c r="R121"/>
      <c r="S121">
        <v>1100000</v>
      </c>
      <c r="T121">
        <v>300000</v>
      </c>
      <c r="U121">
        <v>250000</v>
      </c>
      <c r="V121" s="23">
        <v>250000</v>
      </c>
    </row>
    <row r="122" spans="1:22" s="33" customFormat="1" hidden="1" x14ac:dyDescent="0.35">
      <c r="A122" s="108" t="s">
        <v>91</v>
      </c>
      <c r="B122" s="108"/>
      <c r="C122" s="108"/>
      <c r="D122" s="108"/>
      <c r="E122" s="108"/>
      <c r="F122" s="117"/>
      <c r="G122" s="117"/>
      <c r="H122" s="117"/>
      <c r="R122"/>
      <c r="S122">
        <v>1200000</v>
      </c>
      <c r="T122">
        <v>350000</v>
      </c>
      <c r="U122">
        <v>300000</v>
      </c>
      <c r="V122">
        <v>300000</v>
      </c>
    </row>
    <row r="123" spans="1:22" s="33" customFormat="1" hidden="1" x14ac:dyDescent="0.35">
      <c r="A123" s="108" t="s">
        <v>92</v>
      </c>
      <c r="B123" s="108"/>
      <c r="C123" s="108"/>
      <c r="D123" s="108"/>
      <c r="E123" s="108"/>
      <c r="F123" s="117"/>
      <c r="G123" s="117"/>
      <c r="H123" s="117"/>
      <c r="R123"/>
      <c r="S123">
        <v>1300000</v>
      </c>
      <c r="T123">
        <v>400000</v>
      </c>
      <c r="U123">
        <v>350000</v>
      </c>
      <c r="V123" s="23">
        <v>400000</v>
      </c>
    </row>
    <row r="124" spans="1:22" s="33" customFormat="1" hidden="1" x14ac:dyDescent="0.35">
      <c r="A124" s="108" t="s">
        <v>93</v>
      </c>
      <c r="B124" s="108"/>
      <c r="C124" s="108"/>
      <c r="D124" s="108"/>
      <c r="E124" s="108"/>
      <c r="F124" s="117"/>
      <c r="G124" s="117"/>
      <c r="H124" s="117"/>
      <c r="R124"/>
      <c r="S124">
        <v>1400000</v>
      </c>
      <c r="T124">
        <v>500000</v>
      </c>
      <c r="U124">
        <v>400000</v>
      </c>
      <c r="V124"/>
    </row>
    <row r="125" spans="1:22" s="33" customFormat="1" hidden="1" x14ac:dyDescent="0.35">
      <c r="A125" s="108" t="s">
        <v>94</v>
      </c>
      <c r="B125" s="108"/>
      <c r="C125" s="108"/>
      <c r="D125" s="108"/>
      <c r="E125" s="108"/>
      <c r="F125" s="117"/>
      <c r="G125" s="117"/>
      <c r="H125" s="117"/>
      <c r="R125"/>
      <c r="S125">
        <v>1500000</v>
      </c>
      <c r="T125">
        <v>600000</v>
      </c>
      <c r="U125">
        <v>500000</v>
      </c>
      <c r="V125" s="23"/>
    </row>
    <row r="126" spans="1:22" s="33" customFormat="1" hidden="1" x14ac:dyDescent="0.35">
      <c r="A126" s="108" t="s">
        <v>95</v>
      </c>
      <c r="B126" s="108"/>
      <c r="C126" s="108"/>
      <c r="D126" s="108"/>
      <c r="E126" s="108"/>
      <c r="F126" s="117"/>
      <c r="G126" s="117"/>
      <c r="H126" s="117"/>
      <c r="R126"/>
      <c r="S126">
        <v>1600000</v>
      </c>
      <c r="T126">
        <v>700000</v>
      </c>
      <c r="U126">
        <v>600000</v>
      </c>
      <c r="V126"/>
    </row>
    <row r="127" spans="1:22" s="33" customFormat="1" hidden="1" x14ac:dyDescent="0.35">
      <c r="A127" s="108" t="s">
        <v>96</v>
      </c>
      <c r="B127" s="108"/>
      <c r="C127" s="108"/>
      <c r="D127" s="108"/>
      <c r="E127" s="108"/>
      <c r="F127" s="117"/>
      <c r="G127" s="117"/>
      <c r="H127" s="117"/>
      <c r="R127"/>
      <c r="S127">
        <v>1700000</v>
      </c>
      <c r="T127">
        <v>800000</v>
      </c>
      <c r="U127"/>
      <c r="V127" s="23"/>
    </row>
    <row r="128" spans="1:22" hidden="1" x14ac:dyDescent="0.35">
      <c r="A128" s="108" t="s">
        <v>48</v>
      </c>
      <c r="B128" s="108"/>
      <c r="C128" s="108"/>
      <c r="D128" s="108"/>
      <c r="E128" s="108"/>
      <c r="F128" s="191">
        <v>600000</v>
      </c>
      <c r="G128" s="191"/>
      <c r="H128" s="191"/>
      <c r="R128"/>
      <c r="S128">
        <v>1800000</v>
      </c>
      <c r="T128">
        <v>900000</v>
      </c>
      <c r="U128"/>
    </row>
    <row r="129" spans="1:22" s="34" customFormat="1" x14ac:dyDescent="0.35">
      <c r="A129" s="151" t="s">
        <v>49</v>
      </c>
      <c r="B129" s="151"/>
      <c r="C129" s="151"/>
      <c r="D129" s="151"/>
      <c r="E129" s="151"/>
      <c r="F129" s="117">
        <f>F118*0.8</f>
        <v>4000</v>
      </c>
      <c r="G129" s="117"/>
      <c r="H129" s="117"/>
      <c r="R129" s="21"/>
      <c r="S129" s="21"/>
      <c r="T129">
        <v>1000000</v>
      </c>
      <c r="U129"/>
      <c r="V129" s="21"/>
    </row>
    <row r="130" spans="1:22" s="35" customFormat="1" ht="15.75" hidden="1" customHeight="1" x14ac:dyDescent="0.35">
      <c r="A130" s="82" t="s">
        <v>71</v>
      </c>
      <c r="B130" s="82"/>
      <c r="C130" s="82"/>
      <c r="D130" s="82"/>
      <c r="E130" s="82"/>
      <c r="F130" s="82"/>
      <c r="G130" s="82"/>
      <c r="H130" s="82"/>
      <c r="R130"/>
      <c r="S130" s="21"/>
      <c r="T130"/>
      <c r="U130"/>
      <c r="V130" s="21"/>
    </row>
    <row r="131" spans="1:22" s="35" customFormat="1" ht="15.75" hidden="1" customHeight="1" x14ac:dyDescent="0.35">
      <c r="A131" s="88" t="s">
        <v>50</v>
      </c>
      <c r="B131" s="88"/>
      <c r="C131" s="113" t="s">
        <v>74</v>
      </c>
      <c r="D131" s="113"/>
      <c r="E131" s="114" t="s">
        <v>51</v>
      </c>
      <c r="F131" s="114"/>
      <c r="G131" s="88" t="s">
        <v>52</v>
      </c>
      <c r="H131" s="88"/>
      <c r="R131"/>
      <c r="S131" s="21"/>
      <c r="T131"/>
      <c r="U131" s="21"/>
      <c r="V131" s="21"/>
    </row>
    <row r="132" spans="1:22" s="35" customFormat="1" hidden="1" x14ac:dyDescent="0.35">
      <c r="A132" s="115"/>
      <c r="B132" s="115"/>
      <c r="C132" s="110"/>
      <c r="D132" s="110"/>
      <c r="E132" s="111"/>
      <c r="F132" s="111"/>
      <c r="G132" s="112"/>
      <c r="H132" s="112"/>
      <c r="R132"/>
      <c r="S132" s="21"/>
      <c r="T132"/>
      <c r="U132" s="21"/>
      <c r="V132" s="21"/>
    </row>
    <row r="133" spans="1:22" s="35" customFormat="1" hidden="1" x14ac:dyDescent="0.35">
      <c r="A133" s="115"/>
      <c r="B133" s="115"/>
      <c r="C133" s="110"/>
      <c r="D133" s="110"/>
      <c r="E133" s="111"/>
      <c r="F133" s="111"/>
      <c r="G133" s="112"/>
      <c r="H133" s="112"/>
      <c r="R133"/>
      <c r="S133" s="21"/>
      <c r="T133"/>
      <c r="U133" s="21"/>
      <c r="V133" s="21"/>
    </row>
    <row r="134" spans="1:22" s="35" customFormat="1" hidden="1" x14ac:dyDescent="0.35">
      <c r="A134" s="82" t="s">
        <v>146</v>
      </c>
      <c r="B134" s="82"/>
      <c r="C134" s="113"/>
      <c r="D134" s="113"/>
      <c r="E134" s="114"/>
      <c r="F134" s="114"/>
      <c r="G134" s="88"/>
      <c r="H134" s="88"/>
      <c r="R134"/>
      <c r="S134" s="21"/>
      <c r="T134"/>
      <c r="U134" s="21"/>
      <c r="V134" s="21"/>
    </row>
    <row r="135" spans="1:22" s="35" customFormat="1" x14ac:dyDescent="0.35">
      <c r="A135" s="82" t="s">
        <v>66</v>
      </c>
      <c r="B135" s="82"/>
      <c r="C135" s="82"/>
      <c r="D135" s="82"/>
      <c r="E135" s="82"/>
      <c r="F135" s="82"/>
      <c r="G135" s="82"/>
      <c r="H135" s="82"/>
      <c r="T135"/>
    </row>
    <row r="136" spans="1:22" s="35" customFormat="1" ht="15.75" customHeight="1" x14ac:dyDescent="0.35">
      <c r="A136" s="88" t="s">
        <v>50</v>
      </c>
      <c r="B136" s="88"/>
      <c r="C136" s="113" t="s">
        <v>74</v>
      </c>
      <c r="D136" s="113"/>
      <c r="E136" s="114" t="s">
        <v>326</v>
      </c>
      <c r="F136" s="114"/>
      <c r="G136" s="88" t="s">
        <v>51</v>
      </c>
      <c r="H136" s="88"/>
      <c r="T136"/>
    </row>
    <row r="137" spans="1:22" s="35" customFormat="1" x14ac:dyDescent="0.35">
      <c r="A137" s="115" t="s">
        <v>320</v>
      </c>
      <c r="B137" s="115"/>
      <c r="C137" s="152">
        <f>COUNT(D153:D243)</f>
        <v>91</v>
      </c>
      <c r="D137" s="110"/>
      <c r="E137" s="153">
        <f>SUM(D153:D243)</f>
        <v>448041.81239999982</v>
      </c>
      <c r="F137" s="111"/>
      <c r="G137" s="153" t="s">
        <v>335</v>
      </c>
      <c r="H137" s="111"/>
      <c r="T137"/>
    </row>
    <row r="138" spans="1:22" s="35" customFormat="1" hidden="1" x14ac:dyDescent="0.35">
      <c r="A138" s="115"/>
      <c r="B138" s="115"/>
      <c r="C138" s="110"/>
      <c r="D138" s="110"/>
      <c r="E138" s="111"/>
      <c r="F138" s="111"/>
      <c r="G138" s="112"/>
      <c r="H138" s="112"/>
      <c r="T138"/>
    </row>
    <row r="139" spans="1:22" s="35" customFormat="1" ht="16" hidden="1" thickBot="1" x14ac:dyDescent="0.4">
      <c r="A139" s="197" t="s">
        <v>146</v>
      </c>
      <c r="B139" s="197"/>
      <c r="C139" s="218"/>
      <c r="D139" s="218"/>
      <c r="E139" s="103"/>
      <c r="F139" s="103"/>
      <c r="G139" s="109"/>
      <c r="H139" s="109"/>
      <c r="T139"/>
    </row>
    <row r="140" spans="1:22" s="35" customFormat="1" ht="16" hidden="1" thickBot="1" x14ac:dyDescent="0.4">
      <c r="A140" s="219" t="s">
        <v>160</v>
      </c>
      <c r="B140" s="220"/>
      <c r="C140" s="221">
        <f>C134+C139</f>
        <v>0</v>
      </c>
      <c r="D140" s="221"/>
      <c r="E140" s="222">
        <f>E134+E139</f>
        <v>0</v>
      </c>
      <c r="F140" s="222"/>
      <c r="G140" s="140">
        <f>G134+G139</f>
        <v>0</v>
      </c>
      <c r="H140" s="141"/>
      <c r="T140"/>
    </row>
    <row r="141" spans="1:22" s="34" customFormat="1" hidden="1" x14ac:dyDescent="0.35">
      <c r="A141" s="116" t="s">
        <v>53</v>
      </c>
      <c r="B141" s="116"/>
      <c r="C141" s="116"/>
      <c r="D141" s="116"/>
      <c r="E141" s="116"/>
      <c r="F141" s="116"/>
      <c r="G141" s="116"/>
      <c r="H141" s="116"/>
      <c r="T141" s="35"/>
    </row>
    <row r="142" spans="1:22" x14ac:dyDescent="0.35">
      <c r="A142" s="240" t="s">
        <v>328</v>
      </c>
      <c r="B142" s="240"/>
      <c r="C142" s="240"/>
      <c r="D142" s="240"/>
      <c r="E142" s="240"/>
      <c r="F142" s="240"/>
      <c r="G142" s="240"/>
      <c r="H142" s="240"/>
      <c r="T142" s="35"/>
    </row>
    <row r="143" spans="1:22" ht="47.25" hidden="1" customHeight="1" x14ac:dyDescent="0.35">
      <c r="A143" s="129" t="s">
        <v>117</v>
      </c>
      <c r="B143" s="129" t="s">
        <v>171</v>
      </c>
      <c r="C143" s="129" t="s">
        <v>54</v>
      </c>
      <c r="D143" s="129" t="s">
        <v>226</v>
      </c>
      <c r="E143" s="135" t="s">
        <v>151</v>
      </c>
      <c r="F143" s="129" t="s">
        <v>55</v>
      </c>
      <c r="G143" s="135" t="s">
        <v>56</v>
      </c>
      <c r="H143" s="55" t="s">
        <v>145</v>
      </c>
      <c r="T143" s="35"/>
    </row>
    <row r="144" spans="1:22" s="37" customFormat="1" hidden="1" x14ac:dyDescent="0.35">
      <c r="A144" s="130"/>
      <c r="B144" s="130"/>
      <c r="C144" s="130"/>
      <c r="D144" s="130"/>
      <c r="E144" s="136"/>
      <c r="F144" s="130"/>
      <c r="G144" s="136"/>
      <c r="H144" s="56">
        <v>0.45</v>
      </c>
      <c r="T144" s="35"/>
    </row>
    <row r="145" spans="1:20" s="37" customFormat="1" hidden="1" x14ac:dyDescent="0.35">
      <c r="A145" s="159" t="s">
        <v>116</v>
      </c>
      <c r="B145" s="160"/>
      <c r="C145" s="160"/>
      <c r="D145" s="160"/>
      <c r="E145" s="160"/>
      <c r="F145" s="160"/>
      <c r="G145" s="160"/>
      <c r="H145" s="161"/>
      <c r="J145" s="36"/>
      <c r="T145" s="35"/>
    </row>
    <row r="146" spans="1:20" s="37" customFormat="1" ht="15.75" hidden="1" customHeight="1" x14ac:dyDescent="0.35">
      <c r="A146" s="195">
        <v>1</v>
      </c>
      <c r="B146" s="196"/>
      <c r="C146" s="42"/>
      <c r="D146" s="42">
        <v>0</v>
      </c>
      <c r="E146" s="42">
        <v>0</v>
      </c>
      <c r="F146" s="42">
        <f>D146+(IF(E146&lt;201,E146,IF(E146&lt;301,E146/2,E146/3)))</f>
        <v>0</v>
      </c>
      <c r="G146" s="42">
        <v>0</v>
      </c>
      <c r="H146" s="42">
        <f>(F146+(IF(G146&lt;101,G146,IF(G146&lt;201,G146/2,IF(G146&lt;=301,G146/3,G146/4)))))*(($H$144)+1)</f>
        <v>0</v>
      </c>
      <c r="I146" s="36"/>
      <c r="L146" s="92"/>
      <c r="M146" s="92"/>
      <c r="N146" s="36"/>
      <c r="T146" s="35"/>
    </row>
    <row r="147" spans="1:20" s="37" customFormat="1" ht="15.75" hidden="1" customHeight="1" x14ac:dyDescent="0.35">
      <c r="A147" s="195">
        <f>A146+1</f>
        <v>2</v>
      </c>
      <c r="B147" s="196"/>
      <c r="C147" s="42"/>
      <c r="D147" s="42"/>
      <c r="E147" s="42">
        <v>0</v>
      </c>
      <c r="F147" s="42">
        <f t="shared" ref="F147:F149" si="0">D147+(IF(E147&lt;201,E147,IF(E147&lt;301,E147/2,E147/3)))</f>
        <v>0</v>
      </c>
      <c r="G147" s="42">
        <v>0</v>
      </c>
      <c r="H147" s="42">
        <f t="shared" ref="H147:H149" si="1">(F147+(IF(G147&lt;101,G147,IF(G147&lt;201,G147/2,IF(G147&lt;=301,G147/3,G147/4)))))*(($H$144)+1)</f>
        <v>0</v>
      </c>
      <c r="I147" s="36"/>
      <c r="L147" s="92"/>
      <c r="M147" s="92"/>
      <c r="N147" s="36"/>
      <c r="T147" s="34"/>
    </row>
    <row r="148" spans="1:20" s="37" customFormat="1" ht="15.75" hidden="1" customHeight="1" x14ac:dyDescent="0.35">
      <c r="A148" s="195">
        <f>A147+1</f>
        <v>3</v>
      </c>
      <c r="B148" s="196"/>
      <c r="C148" s="42"/>
      <c r="D148" s="42"/>
      <c r="E148" s="42">
        <v>0</v>
      </c>
      <c r="F148" s="42">
        <f t="shared" si="0"/>
        <v>0</v>
      </c>
      <c r="G148" s="42">
        <v>0</v>
      </c>
      <c r="H148" s="42">
        <f t="shared" si="1"/>
        <v>0</v>
      </c>
      <c r="I148" s="36"/>
      <c r="L148" s="92"/>
      <c r="M148" s="92"/>
      <c r="N148" s="36"/>
      <c r="T148" s="21"/>
    </row>
    <row r="149" spans="1:20" s="37" customFormat="1" ht="15.75" hidden="1" customHeight="1" x14ac:dyDescent="0.35">
      <c r="A149" s="195">
        <f>A148+1</f>
        <v>4</v>
      </c>
      <c r="B149" s="196"/>
      <c r="C149" s="42"/>
      <c r="D149" s="42"/>
      <c r="E149" s="42">
        <v>0</v>
      </c>
      <c r="F149" s="42">
        <f t="shared" si="0"/>
        <v>0</v>
      </c>
      <c r="G149" s="42">
        <v>0</v>
      </c>
      <c r="H149" s="42">
        <f t="shared" si="1"/>
        <v>0</v>
      </c>
      <c r="I149" s="36"/>
      <c r="L149" s="92"/>
      <c r="M149" s="92"/>
      <c r="N149" s="36"/>
      <c r="T149" s="21"/>
    </row>
    <row r="150" spans="1:20" s="37" customFormat="1" hidden="1" x14ac:dyDescent="0.35">
      <c r="A150" s="195"/>
      <c r="B150" s="198"/>
      <c r="C150" s="198"/>
      <c r="D150" s="198"/>
      <c r="E150" s="198"/>
      <c r="F150" s="198"/>
      <c r="G150" s="198"/>
      <c r="H150" s="196"/>
      <c r="I150" s="36"/>
      <c r="N150" s="36"/>
    </row>
    <row r="151" spans="1:20" ht="47.25" customHeight="1" x14ac:dyDescent="0.35">
      <c r="A151" s="63" t="s">
        <v>321</v>
      </c>
      <c r="B151" s="55" t="s">
        <v>54</v>
      </c>
      <c r="C151" s="55" t="s">
        <v>322</v>
      </c>
      <c r="D151" s="55" t="s">
        <v>323</v>
      </c>
      <c r="E151" s="55" t="s">
        <v>55</v>
      </c>
      <c r="F151" s="55" t="s">
        <v>334</v>
      </c>
      <c r="G151" s="199" t="s">
        <v>342</v>
      </c>
      <c r="H151" s="200"/>
      <c r="I151" s="36"/>
      <c r="J151" s="21" t="s">
        <v>324</v>
      </c>
      <c r="T151" s="37"/>
    </row>
    <row r="152" spans="1:20" s="37" customFormat="1" hidden="1" x14ac:dyDescent="0.35">
      <c r="A152" s="159" t="s">
        <v>327</v>
      </c>
      <c r="B152" s="160"/>
      <c r="C152" s="160"/>
      <c r="D152" s="160"/>
      <c r="E152" s="160"/>
      <c r="F152" s="160"/>
      <c r="G152" s="160"/>
      <c r="H152" s="161"/>
      <c r="J152" s="36"/>
    </row>
    <row r="153" spans="1:20" s="37" customFormat="1" ht="15.75" customHeight="1" x14ac:dyDescent="0.35">
      <c r="A153" s="65">
        <v>1</v>
      </c>
      <c r="B153" s="65" t="s">
        <v>325</v>
      </c>
      <c r="C153" s="42">
        <v>834.5</v>
      </c>
      <c r="D153" s="42">
        <f>C153*10.764</f>
        <v>8982.5579999999991</v>
      </c>
      <c r="E153" s="42">
        <v>0</v>
      </c>
      <c r="F153" s="42" t="s">
        <v>335</v>
      </c>
      <c r="G153" s="91">
        <v>45555</v>
      </c>
      <c r="H153" s="91"/>
      <c r="I153" s="67" t="e">
        <f>F153/C153</f>
        <v>#VALUE!</v>
      </c>
      <c r="J153" s="42">
        <f>C153*1.46</f>
        <v>1218.3699999999999</v>
      </c>
      <c r="L153" s="92"/>
      <c r="M153" s="92"/>
      <c r="N153" s="36"/>
    </row>
    <row r="154" spans="1:20" s="37" customFormat="1" ht="15.75" customHeight="1" x14ac:dyDescent="0.35">
      <c r="A154" s="65">
        <f>A153+1</f>
        <v>2</v>
      </c>
      <c r="B154" s="65" t="s">
        <v>325</v>
      </c>
      <c r="C154" s="42">
        <v>818</v>
      </c>
      <c r="D154" s="42">
        <f t="shared" ref="D154:D217" si="2">C154*10.764</f>
        <v>8804.9519999999993</v>
      </c>
      <c r="E154" s="42">
        <v>0</v>
      </c>
      <c r="F154" s="42" t="s">
        <v>335</v>
      </c>
      <c r="G154" s="91">
        <v>45555</v>
      </c>
      <c r="H154" s="91"/>
      <c r="I154" s="36"/>
      <c r="J154" s="42">
        <f t="shared" ref="J154:J217" si="3">C154*1.46</f>
        <v>1194.28</v>
      </c>
      <c r="L154" s="92"/>
      <c r="M154" s="92"/>
      <c r="N154" s="36"/>
    </row>
    <row r="155" spans="1:20" s="37" customFormat="1" ht="15.75" customHeight="1" x14ac:dyDescent="0.35">
      <c r="A155" s="65">
        <f>A154+1</f>
        <v>3</v>
      </c>
      <c r="B155" s="65" t="s">
        <v>325</v>
      </c>
      <c r="C155" s="42">
        <v>324.60000000000002</v>
      </c>
      <c r="D155" s="42">
        <f t="shared" si="2"/>
        <v>3493.9944</v>
      </c>
      <c r="E155" s="42">
        <v>0</v>
      </c>
      <c r="F155" s="42" t="s">
        <v>335</v>
      </c>
      <c r="G155" s="91">
        <v>45555</v>
      </c>
      <c r="H155" s="91"/>
      <c r="I155" s="36"/>
      <c r="J155" s="42">
        <f t="shared" si="3"/>
        <v>473.916</v>
      </c>
      <c r="L155" s="92"/>
      <c r="M155" s="92"/>
      <c r="N155" s="36"/>
    </row>
    <row r="156" spans="1:20" s="37" customFormat="1" ht="15.75" customHeight="1" x14ac:dyDescent="0.35">
      <c r="A156" s="65">
        <f>A155+1</f>
        <v>4</v>
      </c>
      <c r="B156" s="65" t="s">
        <v>325</v>
      </c>
      <c r="C156" s="42">
        <v>352.5</v>
      </c>
      <c r="D156" s="42">
        <f t="shared" si="2"/>
        <v>3794.31</v>
      </c>
      <c r="E156" s="42">
        <v>0</v>
      </c>
      <c r="F156" s="42" t="s">
        <v>335</v>
      </c>
      <c r="G156" s="91">
        <v>45555</v>
      </c>
      <c r="H156" s="91"/>
      <c r="I156" s="36"/>
      <c r="J156" s="42">
        <f t="shared" si="3"/>
        <v>514.65</v>
      </c>
      <c r="L156" s="92"/>
      <c r="M156" s="92"/>
      <c r="N156" s="36"/>
      <c r="T156" s="21"/>
    </row>
    <row r="157" spans="1:20" s="37" customFormat="1" ht="15.75" customHeight="1" x14ac:dyDescent="0.35">
      <c r="A157" s="65">
        <f t="shared" ref="A157:A220" si="4">A156+1</f>
        <v>5</v>
      </c>
      <c r="B157" s="65" t="s">
        <v>325</v>
      </c>
      <c r="C157" s="42">
        <v>352.5</v>
      </c>
      <c r="D157" s="42">
        <f t="shared" si="2"/>
        <v>3794.31</v>
      </c>
      <c r="E157" s="42">
        <v>0</v>
      </c>
      <c r="F157" s="42" t="s">
        <v>335</v>
      </c>
      <c r="G157" s="91">
        <v>45555</v>
      </c>
      <c r="H157" s="91"/>
      <c r="I157" s="36"/>
      <c r="J157" s="42">
        <f t="shared" si="3"/>
        <v>514.65</v>
      </c>
      <c r="L157" s="92"/>
      <c r="M157" s="92"/>
      <c r="N157" s="36"/>
      <c r="T157" s="21"/>
    </row>
    <row r="158" spans="1:20" s="37" customFormat="1" ht="15.75" customHeight="1" x14ac:dyDescent="0.35">
      <c r="A158" s="65">
        <f t="shared" si="4"/>
        <v>6</v>
      </c>
      <c r="B158" s="65" t="s">
        <v>325</v>
      </c>
      <c r="C158" s="42">
        <v>350.5</v>
      </c>
      <c r="D158" s="42">
        <f t="shared" si="2"/>
        <v>3772.7819999999997</v>
      </c>
      <c r="E158" s="42">
        <v>0</v>
      </c>
      <c r="F158" s="42" t="s">
        <v>335</v>
      </c>
      <c r="G158" s="91">
        <v>45555</v>
      </c>
      <c r="H158" s="91"/>
      <c r="I158" s="36"/>
      <c r="J158" s="42">
        <f t="shared" si="3"/>
        <v>511.72999999999996</v>
      </c>
      <c r="L158" s="92"/>
      <c r="M158" s="92"/>
      <c r="N158" s="36"/>
      <c r="T158" s="21"/>
    </row>
    <row r="159" spans="1:20" s="37" customFormat="1" ht="15.75" customHeight="1" x14ac:dyDescent="0.35">
      <c r="A159" s="65">
        <f t="shared" si="4"/>
        <v>7</v>
      </c>
      <c r="B159" s="65" t="s">
        <v>325</v>
      </c>
      <c r="C159" s="42">
        <v>350.5</v>
      </c>
      <c r="D159" s="42">
        <f t="shared" si="2"/>
        <v>3772.7819999999997</v>
      </c>
      <c r="E159" s="42">
        <v>0</v>
      </c>
      <c r="F159" s="42" t="s">
        <v>335</v>
      </c>
      <c r="G159" s="91">
        <v>45555</v>
      </c>
      <c r="H159" s="91"/>
      <c r="I159" s="36"/>
      <c r="J159" s="42">
        <f t="shared" si="3"/>
        <v>511.72999999999996</v>
      </c>
      <c r="L159" s="92"/>
      <c r="M159" s="92"/>
      <c r="N159" s="36"/>
      <c r="T159" s="21"/>
    </row>
    <row r="160" spans="1:20" s="37" customFormat="1" ht="15.75" customHeight="1" x14ac:dyDescent="0.35">
      <c r="A160" s="65">
        <f t="shared" si="4"/>
        <v>8</v>
      </c>
      <c r="B160" s="65" t="s">
        <v>325</v>
      </c>
      <c r="C160" s="42">
        <v>352.5</v>
      </c>
      <c r="D160" s="42">
        <f t="shared" si="2"/>
        <v>3794.31</v>
      </c>
      <c r="E160" s="42">
        <v>0</v>
      </c>
      <c r="F160" s="42" t="s">
        <v>335</v>
      </c>
      <c r="G160" s="91">
        <v>45555</v>
      </c>
      <c r="H160" s="91"/>
      <c r="I160" s="36"/>
      <c r="J160" s="42">
        <f t="shared" si="3"/>
        <v>514.65</v>
      </c>
      <c r="L160" s="92"/>
      <c r="M160" s="92"/>
      <c r="N160" s="36"/>
      <c r="T160" s="21"/>
    </row>
    <row r="161" spans="1:20" s="37" customFormat="1" ht="15.75" customHeight="1" x14ac:dyDescent="0.35">
      <c r="A161" s="65">
        <f t="shared" si="4"/>
        <v>9</v>
      </c>
      <c r="B161" s="65" t="s">
        <v>325</v>
      </c>
      <c r="C161" s="42">
        <v>352.5</v>
      </c>
      <c r="D161" s="42">
        <f t="shared" si="2"/>
        <v>3794.31</v>
      </c>
      <c r="E161" s="42">
        <v>0</v>
      </c>
      <c r="F161" s="42" t="s">
        <v>335</v>
      </c>
      <c r="G161" s="91">
        <v>45555</v>
      </c>
      <c r="H161" s="91"/>
      <c r="I161" s="36"/>
      <c r="J161" s="42">
        <f t="shared" si="3"/>
        <v>514.65</v>
      </c>
      <c r="L161" s="92"/>
      <c r="M161" s="92"/>
      <c r="N161" s="36"/>
      <c r="T161" s="21"/>
    </row>
    <row r="162" spans="1:20" s="37" customFormat="1" ht="15.75" customHeight="1" x14ac:dyDescent="0.35">
      <c r="A162" s="65">
        <f t="shared" si="4"/>
        <v>10</v>
      </c>
      <c r="B162" s="65" t="s">
        <v>325</v>
      </c>
      <c r="C162" s="42">
        <v>352.5</v>
      </c>
      <c r="D162" s="42">
        <f t="shared" si="2"/>
        <v>3794.31</v>
      </c>
      <c r="E162" s="42">
        <v>0</v>
      </c>
      <c r="F162" s="42" t="s">
        <v>335</v>
      </c>
      <c r="G162" s="91">
        <v>45555</v>
      </c>
      <c r="H162" s="91"/>
      <c r="I162" s="36"/>
      <c r="J162" s="42">
        <f t="shared" si="3"/>
        <v>514.65</v>
      </c>
      <c r="L162" s="92"/>
      <c r="M162" s="92"/>
      <c r="N162" s="36"/>
      <c r="T162" s="21"/>
    </row>
    <row r="163" spans="1:20" s="37" customFormat="1" ht="15.75" customHeight="1" x14ac:dyDescent="0.35">
      <c r="A163" s="65">
        <f t="shared" si="4"/>
        <v>11</v>
      </c>
      <c r="B163" s="65" t="s">
        <v>325</v>
      </c>
      <c r="C163" s="42">
        <v>420.3</v>
      </c>
      <c r="D163" s="42">
        <f t="shared" si="2"/>
        <v>4524.1091999999999</v>
      </c>
      <c r="E163" s="42">
        <v>0</v>
      </c>
      <c r="F163" s="42" t="s">
        <v>335</v>
      </c>
      <c r="G163" s="91">
        <v>45555</v>
      </c>
      <c r="H163" s="91"/>
      <c r="I163" s="36"/>
      <c r="J163" s="42">
        <f t="shared" si="3"/>
        <v>613.63800000000003</v>
      </c>
      <c r="L163" s="92"/>
      <c r="M163" s="92"/>
      <c r="N163" s="36"/>
      <c r="T163" s="21"/>
    </row>
    <row r="164" spans="1:20" s="37" customFormat="1" ht="15.75" customHeight="1" x14ac:dyDescent="0.35">
      <c r="A164" s="65">
        <f t="shared" si="4"/>
        <v>12</v>
      </c>
      <c r="B164" s="65" t="s">
        <v>325</v>
      </c>
      <c r="C164" s="42">
        <v>568</v>
      </c>
      <c r="D164" s="42">
        <f t="shared" si="2"/>
        <v>6113.9519999999993</v>
      </c>
      <c r="E164" s="42">
        <v>0</v>
      </c>
      <c r="F164" s="42" t="s">
        <v>335</v>
      </c>
      <c r="G164" s="91">
        <v>45555</v>
      </c>
      <c r="H164" s="91"/>
      <c r="I164" s="36"/>
      <c r="J164" s="42">
        <f t="shared" si="3"/>
        <v>829.28</v>
      </c>
      <c r="L164" s="92"/>
      <c r="M164" s="92"/>
      <c r="N164" s="36"/>
      <c r="T164" s="21"/>
    </row>
    <row r="165" spans="1:20" s="37" customFormat="1" ht="15.75" customHeight="1" x14ac:dyDescent="0.35">
      <c r="A165" s="65">
        <f t="shared" si="4"/>
        <v>13</v>
      </c>
      <c r="B165" s="65" t="s">
        <v>325</v>
      </c>
      <c r="C165" s="42">
        <v>427.5</v>
      </c>
      <c r="D165" s="42">
        <f t="shared" si="2"/>
        <v>4601.6099999999997</v>
      </c>
      <c r="E165" s="42">
        <v>0</v>
      </c>
      <c r="F165" s="42" t="s">
        <v>335</v>
      </c>
      <c r="G165" s="91">
        <v>45555</v>
      </c>
      <c r="H165" s="91"/>
      <c r="I165" s="36"/>
      <c r="J165" s="42">
        <f t="shared" si="3"/>
        <v>624.15</v>
      </c>
      <c r="L165" s="92"/>
      <c r="M165" s="92"/>
      <c r="N165" s="36"/>
      <c r="T165" s="21"/>
    </row>
    <row r="166" spans="1:20" s="37" customFormat="1" ht="15.75" customHeight="1" x14ac:dyDescent="0.35">
      <c r="A166" s="65">
        <f t="shared" si="4"/>
        <v>14</v>
      </c>
      <c r="B166" s="65" t="s">
        <v>325</v>
      </c>
      <c r="C166" s="42">
        <v>427.5</v>
      </c>
      <c r="D166" s="42">
        <f t="shared" si="2"/>
        <v>4601.6099999999997</v>
      </c>
      <c r="E166" s="42">
        <v>0</v>
      </c>
      <c r="F166" s="42" t="s">
        <v>335</v>
      </c>
      <c r="G166" s="91">
        <v>45555</v>
      </c>
      <c r="H166" s="91"/>
      <c r="I166" s="36"/>
      <c r="J166" s="42">
        <f t="shared" si="3"/>
        <v>624.15</v>
      </c>
      <c r="L166" s="92"/>
      <c r="M166" s="92"/>
      <c r="N166" s="36"/>
      <c r="T166" s="21"/>
    </row>
    <row r="167" spans="1:20" s="37" customFormat="1" ht="15.75" customHeight="1" x14ac:dyDescent="0.35">
      <c r="A167" s="65">
        <f t="shared" si="4"/>
        <v>15</v>
      </c>
      <c r="B167" s="65" t="s">
        <v>325</v>
      </c>
      <c r="C167" s="42">
        <v>427.5</v>
      </c>
      <c r="D167" s="42">
        <f t="shared" si="2"/>
        <v>4601.6099999999997</v>
      </c>
      <c r="E167" s="42">
        <v>0</v>
      </c>
      <c r="F167" s="42" t="s">
        <v>335</v>
      </c>
      <c r="G167" s="91">
        <v>45555</v>
      </c>
      <c r="H167" s="91"/>
      <c r="I167" s="36"/>
      <c r="J167" s="42">
        <f t="shared" si="3"/>
        <v>624.15</v>
      </c>
      <c r="L167" s="92"/>
      <c r="M167" s="92"/>
      <c r="N167" s="36"/>
      <c r="T167" s="21"/>
    </row>
    <row r="168" spans="1:20" s="37" customFormat="1" ht="15.75" customHeight="1" x14ac:dyDescent="0.35">
      <c r="A168" s="65">
        <f t="shared" si="4"/>
        <v>16</v>
      </c>
      <c r="B168" s="65" t="s">
        <v>325</v>
      </c>
      <c r="C168" s="42">
        <v>427.5</v>
      </c>
      <c r="D168" s="42">
        <f t="shared" si="2"/>
        <v>4601.6099999999997</v>
      </c>
      <c r="E168" s="42">
        <v>0</v>
      </c>
      <c r="F168" s="42" t="s">
        <v>335</v>
      </c>
      <c r="G168" s="91">
        <v>45555</v>
      </c>
      <c r="H168" s="91"/>
      <c r="I168" s="36"/>
      <c r="J168" s="42">
        <f t="shared" si="3"/>
        <v>624.15</v>
      </c>
      <c r="L168" s="92"/>
      <c r="M168" s="92"/>
      <c r="N168" s="36"/>
      <c r="T168" s="21"/>
    </row>
    <row r="169" spans="1:20" s="37" customFormat="1" ht="15.75" customHeight="1" x14ac:dyDescent="0.35">
      <c r="A169" s="65">
        <f t="shared" si="4"/>
        <v>17</v>
      </c>
      <c r="B169" s="65" t="s">
        <v>325</v>
      </c>
      <c r="C169" s="42">
        <v>427.5</v>
      </c>
      <c r="D169" s="42">
        <f t="shared" si="2"/>
        <v>4601.6099999999997</v>
      </c>
      <c r="E169" s="42">
        <v>0</v>
      </c>
      <c r="F169" s="42" t="s">
        <v>335</v>
      </c>
      <c r="G169" s="91">
        <v>45555</v>
      </c>
      <c r="H169" s="91"/>
      <c r="I169" s="36"/>
      <c r="J169" s="42">
        <f t="shared" si="3"/>
        <v>624.15</v>
      </c>
      <c r="L169" s="92"/>
      <c r="M169" s="92"/>
      <c r="N169" s="36"/>
      <c r="T169" s="21"/>
    </row>
    <row r="170" spans="1:20" s="37" customFormat="1" ht="15.75" customHeight="1" x14ac:dyDescent="0.35">
      <c r="A170" s="65">
        <f t="shared" si="4"/>
        <v>18</v>
      </c>
      <c r="B170" s="65" t="s">
        <v>325</v>
      </c>
      <c r="C170" s="42">
        <v>423.5</v>
      </c>
      <c r="D170" s="42">
        <f t="shared" si="2"/>
        <v>4558.5540000000001</v>
      </c>
      <c r="E170" s="42">
        <v>0</v>
      </c>
      <c r="F170" s="42" t="s">
        <v>335</v>
      </c>
      <c r="G170" s="91">
        <v>45555</v>
      </c>
      <c r="H170" s="91"/>
      <c r="I170" s="36"/>
      <c r="J170" s="42">
        <f t="shared" si="3"/>
        <v>618.30999999999995</v>
      </c>
      <c r="L170" s="92"/>
      <c r="M170" s="92"/>
      <c r="N170" s="36"/>
      <c r="T170" s="21"/>
    </row>
    <row r="171" spans="1:20" s="37" customFormat="1" ht="15.75" customHeight="1" x14ac:dyDescent="0.35">
      <c r="A171" s="65">
        <f t="shared" si="4"/>
        <v>19</v>
      </c>
      <c r="B171" s="65" t="s">
        <v>325</v>
      </c>
      <c r="C171" s="42">
        <v>410</v>
      </c>
      <c r="D171" s="42">
        <f t="shared" si="2"/>
        <v>4413.24</v>
      </c>
      <c r="E171" s="42">
        <v>0</v>
      </c>
      <c r="F171" s="42" t="s">
        <v>335</v>
      </c>
      <c r="G171" s="91">
        <v>45555</v>
      </c>
      <c r="H171" s="91"/>
      <c r="I171" s="36"/>
      <c r="J171" s="42">
        <f t="shared" si="3"/>
        <v>598.6</v>
      </c>
      <c r="L171" s="92"/>
      <c r="M171" s="92"/>
      <c r="N171" s="36"/>
      <c r="T171" s="21"/>
    </row>
    <row r="172" spans="1:20" s="37" customFormat="1" ht="15.75" customHeight="1" x14ac:dyDescent="0.35">
      <c r="A172" s="65">
        <f t="shared" si="4"/>
        <v>20</v>
      </c>
      <c r="B172" s="65" t="s">
        <v>325</v>
      </c>
      <c r="C172" s="42">
        <v>427.5</v>
      </c>
      <c r="D172" s="42">
        <f t="shared" si="2"/>
        <v>4601.6099999999997</v>
      </c>
      <c r="E172" s="42">
        <v>0</v>
      </c>
      <c r="F172" s="42" t="s">
        <v>335</v>
      </c>
      <c r="G172" s="91">
        <v>45555</v>
      </c>
      <c r="H172" s="91"/>
      <c r="I172" s="36"/>
      <c r="J172" s="42">
        <f t="shared" si="3"/>
        <v>624.15</v>
      </c>
      <c r="L172" s="92"/>
      <c r="M172" s="92"/>
      <c r="N172" s="36"/>
      <c r="T172" s="21"/>
    </row>
    <row r="173" spans="1:20" s="37" customFormat="1" ht="15.75" customHeight="1" x14ac:dyDescent="0.35">
      <c r="A173" s="65">
        <f t="shared" si="4"/>
        <v>21</v>
      </c>
      <c r="B173" s="65" t="s">
        <v>325</v>
      </c>
      <c r="C173" s="42">
        <v>427.5</v>
      </c>
      <c r="D173" s="42">
        <f t="shared" si="2"/>
        <v>4601.6099999999997</v>
      </c>
      <c r="E173" s="42">
        <v>0</v>
      </c>
      <c r="F173" s="42" t="s">
        <v>335</v>
      </c>
      <c r="G173" s="91">
        <v>45555</v>
      </c>
      <c r="H173" s="91"/>
      <c r="I173" s="36"/>
      <c r="J173" s="42">
        <f t="shared" si="3"/>
        <v>624.15</v>
      </c>
      <c r="L173" s="92"/>
      <c r="M173" s="92"/>
      <c r="N173" s="36"/>
      <c r="T173" s="21"/>
    </row>
    <row r="174" spans="1:20" s="37" customFormat="1" ht="15.75" customHeight="1" x14ac:dyDescent="0.35">
      <c r="A174" s="65">
        <f t="shared" si="4"/>
        <v>22</v>
      </c>
      <c r="B174" s="65" t="s">
        <v>325</v>
      </c>
      <c r="C174" s="42">
        <v>427.5</v>
      </c>
      <c r="D174" s="42">
        <f t="shared" si="2"/>
        <v>4601.6099999999997</v>
      </c>
      <c r="E174" s="42">
        <v>0</v>
      </c>
      <c r="F174" s="42" t="s">
        <v>335</v>
      </c>
      <c r="G174" s="91">
        <v>45555</v>
      </c>
      <c r="H174" s="91"/>
      <c r="I174" s="36"/>
      <c r="J174" s="42">
        <f t="shared" si="3"/>
        <v>624.15</v>
      </c>
      <c r="L174" s="92"/>
      <c r="M174" s="92"/>
      <c r="N174" s="36"/>
      <c r="T174" s="21"/>
    </row>
    <row r="175" spans="1:20" s="37" customFormat="1" ht="15.75" customHeight="1" x14ac:dyDescent="0.35">
      <c r="A175" s="65">
        <f t="shared" si="4"/>
        <v>23</v>
      </c>
      <c r="B175" s="65" t="s">
        <v>325</v>
      </c>
      <c r="C175" s="42">
        <v>427.5</v>
      </c>
      <c r="D175" s="42">
        <f t="shared" si="2"/>
        <v>4601.6099999999997</v>
      </c>
      <c r="E175" s="42">
        <v>0</v>
      </c>
      <c r="F175" s="42" t="s">
        <v>335</v>
      </c>
      <c r="G175" s="91">
        <v>45555</v>
      </c>
      <c r="H175" s="91"/>
      <c r="I175" s="36"/>
      <c r="J175" s="42">
        <f t="shared" si="3"/>
        <v>624.15</v>
      </c>
      <c r="L175" s="92"/>
      <c r="M175" s="92"/>
      <c r="N175" s="36"/>
      <c r="T175" s="21"/>
    </row>
    <row r="176" spans="1:20" s="37" customFormat="1" ht="15.75" customHeight="1" x14ac:dyDescent="0.35">
      <c r="A176" s="65">
        <f t="shared" si="4"/>
        <v>24</v>
      </c>
      <c r="B176" s="65" t="s">
        <v>325</v>
      </c>
      <c r="C176" s="42">
        <v>907.2</v>
      </c>
      <c r="D176" s="42">
        <f t="shared" si="2"/>
        <v>9765.1008000000002</v>
      </c>
      <c r="E176" s="42">
        <v>0</v>
      </c>
      <c r="F176" s="42" t="s">
        <v>335</v>
      </c>
      <c r="G176" s="91">
        <v>45555</v>
      </c>
      <c r="H176" s="91"/>
      <c r="I176" s="36"/>
      <c r="J176" s="42">
        <f t="shared" si="3"/>
        <v>1324.5119999999999</v>
      </c>
      <c r="L176" s="92"/>
      <c r="M176" s="92"/>
      <c r="N176" s="36"/>
      <c r="T176" s="21"/>
    </row>
    <row r="177" spans="1:20" s="37" customFormat="1" ht="15.75" customHeight="1" x14ac:dyDescent="0.35">
      <c r="A177" s="65">
        <f t="shared" si="4"/>
        <v>25</v>
      </c>
      <c r="B177" s="65" t="s">
        <v>325</v>
      </c>
      <c r="C177" s="42">
        <v>769.8</v>
      </c>
      <c r="D177" s="42">
        <f t="shared" si="2"/>
        <v>8286.127199999999</v>
      </c>
      <c r="E177" s="42">
        <v>0</v>
      </c>
      <c r="F177" s="42" t="s">
        <v>335</v>
      </c>
      <c r="G177" s="91">
        <v>45555</v>
      </c>
      <c r="H177" s="91"/>
      <c r="I177" s="36"/>
      <c r="J177" s="42">
        <f t="shared" si="3"/>
        <v>1123.9079999999999</v>
      </c>
      <c r="L177" s="92"/>
      <c r="M177" s="92"/>
      <c r="N177" s="36"/>
      <c r="T177" s="21"/>
    </row>
    <row r="178" spans="1:20" s="37" customFormat="1" ht="15.75" customHeight="1" x14ac:dyDescent="0.35">
      <c r="A178" s="65">
        <f t="shared" si="4"/>
        <v>26</v>
      </c>
      <c r="B178" s="65" t="s">
        <v>325</v>
      </c>
      <c r="C178" s="42">
        <v>729.6</v>
      </c>
      <c r="D178" s="42">
        <f t="shared" si="2"/>
        <v>7853.4143999999997</v>
      </c>
      <c r="E178" s="42">
        <v>0</v>
      </c>
      <c r="F178" s="42" t="s">
        <v>335</v>
      </c>
      <c r="G178" s="91">
        <v>45555</v>
      </c>
      <c r="H178" s="91"/>
      <c r="I178" s="36"/>
      <c r="J178" s="42">
        <f t="shared" si="3"/>
        <v>1065.2159999999999</v>
      </c>
      <c r="L178" s="92"/>
      <c r="M178" s="92"/>
      <c r="N178" s="36"/>
      <c r="T178" s="21"/>
    </row>
    <row r="179" spans="1:20" s="37" customFormat="1" ht="15.75" customHeight="1" x14ac:dyDescent="0.35">
      <c r="A179" s="65">
        <f t="shared" si="4"/>
        <v>27</v>
      </c>
      <c r="B179" s="65" t="s">
        <v>325</v>
      </c>
      <c r="C179" s="42">
        <v>807.7</v>
      </c>
      <c r="D179" s="42">
        <f t="shared" si="2"/>
        <v>8694.0828000000001</v>
      </c>
      <c r="E179" s="42">
        <v>0</v>
      </c>
      <c r="F179" s="42" t="s">
        <v>335</v>
      </c>
      <c r="G179" s="91">
        <v>45555</v>
      </c>
      <c r="H179" s="91"/>
      <c r="I179" s="36"/>
      <c r="J179" s="42">
        <f t="shared" si="3"/>
        <v>1179.242</v>
      </c>
      <c r="L179" s="92"/>
      <c r="M179" s="92"/>
      <c r="N179" s="36"/>
      <c r="T179" s="21"/>
    </row>
    <row r="180" spans="1:20" s="37" customFormat="1" ht="15.75" customHeight="1" x14ac:dyDescent="0.35">
      <c r="A180" s="65">
        <f t="shared" si="4"/>
        <v>28</v>
      </c>
      <c r="B180" s="65" t="s">
        <v>325</v>
      </c>
      <c r="C180" s="42">
        <v>951.9</v>
      </c>
      <c r="D180" s="42">
        <f t="shared" si="2"/>
        <v>10246.2516</v>
      </c>
      <c r="E180" s="42">
        <v>0</v>
      </c>
      <c r="F180" s="42" t="s">
        <v>335</v>
      </c>
      <c r="G180" s="91">
        <v>45555</v>
      </c>
      <c r="H180" s="91"/>
      <c r="I180" s="36"/>
      <c r="J180" s="42">
        <f t="shared" si="3"/>
        <v>1389.7739999999999</v>
      </c>
      <c r="L180" s="92"/>
      <c r="M180" s="92"/>
      <c r="N180" s="36"/>
      <c r="T180" s="21"/>
    </row>
    <row r="181" spans="1:20" s="37" customFormat="1" ht="15.75" customHeight="1" x14ac:dyDescent="0.35">
      <c r="A181" s="65">
        <f t="shared" si="4"/>
        <v>29</v>
      </c>
      <c r="B181" s="65" t="s">
        <v>325</v>
      </c>
      <c r="C181" s="42">
        <v>1082.2</v>
      </c>
      <c r="D181" s="42">
        <f t="shared" si="2"/>
        <v>11648.800799999999</v>
      </c>
      <c r="E181" s="42">
        <v>0</v>
      </c>
      <c r="F181" s="42" t="s">
        <v>335</v>
      </c>
      <c r="G181" s="91">
        <v>45654</v>
      </c>
      <c r="H181" s="91"/>
      <c r="I181" s="36"/>
      <c r="J181" s="42">
        <f t="shared" si="3"/>
        <v>1580.0119999999999</v>
      </c>
      <c r="L181" s="92"/>
      <c r="M181" s="92"/>
      <c r="N181" s="36"/>
      <c r="T181" s="21"/>
    </row>
    <row r="182" spans="1:20" s="37" customFormat="1" ht="15.75" customHeight="1" x14ac:dyDescent="0.35">
      <c r="A182" s="65">
        <f t="shared" si="4"/>
        <v>30</v>
      </c>
      <c r="B182" s="65" t="s">
        <v>325</v>
      </c>
      <c r="C182" s="42">
        <v>996.9</v>
      </c>
      <c r="D182" s="42">
        <f t="shared" si="2"/>
        <v>10730.631599999999</v>
      </c>
      <c r="E182" s="42">
        <v>0</v>
      </c>
      <c r="F182" s="42" t="s">
        <v>335</v>
      </c>
      <c r="G182" s="91">
        <v>45654</v>
      </c>
      <c r="H182" s="91"/>
      <c r="I182" s="36"/>
      <c r="J182" s="42">
        <f t="shared" si="3"/>
        <v>1455.4739999999999</v>
      </c>
      <c r="L182" s="92"/>
      <c r="M182" s="92"/>
      <c r="N182" s="36"/>
      <c r="T182" s="21"/>
    </row>
    <row r="183" spans="1:20" s="37" customFormat="1" ht="15.75" customHeight="1" x14ac:dyDescent="0.35">
      <c r="A183" s="65">
        <f t="shared" si="4"/>
        <v>31</v>
      </c>
      <c r="B183" s="65" t="s">
        <v>325</v>
      </c>
      <c r="C183" s="42">
        <v>1024.7</v>
      </c>
      <c r="D183" s="42">
        <f t="shared" si="2"/>
        <v>11029.870800000001</v>
      </c>
      <c r="E183" s="42">
        <v>0</v>
      </c>
      <c r="F183" s="42" t="s">
        <v>335</v>
      </c>
      <c r="G183" s="91">
        <v>45654</v>
      </c>
      <c r="H183" s="91"/>
      <c r="I183" s="36"/>
      <c r="J183" s="42">
        <f t="shared" si="3"/>
        <v>1496.0620000000001</v>
      </c>
      <c r="L183" s="92"/>
      <c r="M183" s="92"/>
      <c r="N183" s="36"/>
      <c r="T183" s="21"/>
    </row>
    <row r="184" spans="1:20" s="37" customFormat="1" ht="15.75" customHeight="1" x14ac:dyDescent="0.35">
      <c r="A184" s="65">
        <f t="shared" si="4"/>
        <v>32</v>
      </c>
      <c r="B184" s="65" t="s">
        <v>325</v>
      </c>
      <c r="C184" s="42">
        <v>621.70000000000005</v>
      </c>
      <c r="D184" s="42">
        <f t="shared" si="2"/>
        <v>6691.9787999999999</v>
      </c>
      <c r="E184" s="42">
        <v>0</v>
      </c>
      <c r="F184" s="42" t="s">
        <v>335</v>
      </c>
      <c r="G184" s="91">
        <v>45654</v>
      </c>
      <c r="H184" s="91"/>
      <c r="I184" s="36"/>
      <c r="J184" s="42">
        <f t="shared" si="3"/>
        <v>907.68200000000002</v>
      </c>
      <c r="L184" s="92"/>
      <c r="M184" s="92"/>
      <c r="N184" s="36"/>
      <c r="T184" s="21"/>
    </row>
    <row r="185" spans="1:20" s="37" customFormat="1" ht="15.75" customHeight="1" x14ac:dyDescent="0.35">
      <c r="A185" s="65">
        <f t="shared" si="4"/>
        <v>33</v>
      </c>
      <c r="B185" s="65" t="s">
        <v>325</v>
      </c>
      <c r="C185" s="42">
        <v>570</v>
      </c>
      <c r="D185" s="42">
        <f t="shared" si="2"/>
        <v>6135.48</v>
      </c>
      <c r="E185" s="42">
        <v>0</v>
      </c>
      <c r="F185" s="42" t="s">
        <v>335</v>
      </c>
      <c r="G185" s="91">
        <v>45654</v>
      </c>
      <c r="H185" s="91"/>
      <c r="I185" s="36"/>
      <c r="J185" s="42">
        <f t="shared" si="3"/>
        <v>832.19999999999993</v>
      </c>
      <c r="L185" s="92"/>
      <c r="M185" s="92"/>
      <c r="N185" s="36"/>
      <c r="T185" s="21"/>
    </row>
    <row r="186" spans="1:20" s="37" customFormat="1" ht="15.75" customHeight="1" x14ac:dyDescent="0.35">
      <c r="A186" s="65">
        <f t="shared" si="4"/>
        <v>34</v>
      </c>
      <c r="B186" s="65" t="s">
        <v>325</v>
      </c>
      <c r="C186" s="42">
        <v>558.70000000000005</v>
      </c>
      <c r="D186" s="42">
        <f t="shared" si="2"/>
        <v>6013.8468000000003</v>
      </c>
      <c r="E186" s="42">
        <v>0</v>
      </c>
      <c r="F186" s="42" t="s">
        <v>335</v>
      </c>
      <c r="G186" s="91">
        <v>45654</v>
      </c>
      <c r="H186" s="91"/>
      <c r="I186" s="36"/>
      <c r="J186" s="42">
        <f t="shared" si="3"/>
        <v>815.702</v>
      </c>
      <c r="L186" s="92"/>
      <c r="M186" s="92"/>
      <c r="N186" s="36"/>
      <c r="T186" s="21"/>
    </row>
    <row r="187" spans="1:20" s="37" customFormat="1" ht="15.75" customHeight="1" x14ac:dyDescent="0.35">
      <c r="A187" s="65">
        <f t="shared" si="4"/>
        <v>35</v>
      </c>
      <c r="B187" s="65" t="s">
        <v>325</v>
      </c>
      <c r="C187" s="42">
        <v>1100.2</v>
      </c>
      <c r="D187" s="42">
        <f t="shared" si="2"/>
        <v>11842.552799999999</v>
      </c>
      <c r="E187" s="42">
        <v>0</v>
      </c>
      <c r="F187" s="42" t="s">
        <v>335</v>
      </c>
      <c r="G187" s="91">
        <v>45654</v>
      </c>
      <c r="H187" s="91"/>
      <c r="I187" s="36"/>
      <c r="J187" s="42">
        <f t="shared" si="3"/>
        <v>1606.2919999999999</v>
      </c>
      <c r="L187" s="92"/>
      <c r="M187" s="92"/>
      <c r="N187" s="36"/>
      <c r="T187" s="21"/>
    </row>
    <row r="188" spans="1:20" s="37" customFormat="1" ht="15.75" customHeight="1" x14ac:dyDescent="0.35">
      <c r="A188" s="65">
        <f t="shared" si="4"/>
        <v>36</v>
      </c>
      <c r="B188" s="65" t="s">
        <v>325</v>
      </c>
      <c r="C188" s="42">
        <v>736.1</v>
      </c>
      <c r="D188" s="42">
        <f t="shared" si="2"/>
        <v>7923.3804</v>
      </c>
      <c r="E188" s="42">
        <v>0</v>
      </c>
      <c r="F188" s="42" t="s">
        <v>335</v>
      </c>
      <c r="G188" s="91">
        <v>45654</v>
      </c>
      <c r="H188" s="91"/>
      <c r="I188" s="36"/>
      <c r="J188" s="42">
        <f t="shared" si="3"/>
        <v>1074.7059999999999</v>
      </c>
      <c r="L188" s="92"/>
      <c r="M188" s="92"/>
      <c r="N188" s="36"/>
      <c r="T188" s="21"/>
    </row>
    <row r="189" spans="1:20" s="37" customFormat="1" ht="15.75" customHeight="1" x14ac:dyDescent="0.35">
      <c r="A189" s="65">
        <f t="shared" si="4"/>
        <v>37</v>
      </c>
      <c r="B189" s="65" t="s">
        <v>325</v>
      </c>
      <c r="C189" s="42">
        <v>700.8</v>
      </c>
      <c r="D189" s="42">
        <f t="shared" si="2"/>
        <v>7543.4111999999986</v>
      </c>
      <c r="E189" s="42">
        <v>0</v>
      </c>
      <c r="F189" s="42" t="s">
        <v>335</v>
      </c>
      <c r="G189" s="91">
        <v>45654</v>
      </c>
      <c r="H189" s="91"/>
      <c r="I189" s="36"/>
      <c r="J189" s="42">
        <f t="shared" si="3"/>
        <v>1023.1679999999999</v>
      </c>
      <c r="L189" s="92"/>
      <c r="M189" s="92"/>
      <c r="N189" s="36"/>
      <c r="T189" s="21"/>
    </row>
    <row r="190" spans="1:20" s="37" customFormat="1" ht="15.75" customHeight="1" x14ac:dyDescent="0.35">
      <c r="A190" s="65">
        <f t="shared" si="4"/>
        <v>38</v>
      </c>
      <c r="B190" s="65" t="s">
        <v>325</v>
      </c>
      <c r="C190" s="42">
        <v>305.89999999999998</v>
      </c>
      <c r="D190" s="42">
        <f t="shared" si="2"/>
        <v>3292.7075999999997</v>
      </c>
      <c r="E190" s="42">
        <v>0</v>
      </c>
      <c r="F190" s="42" t="s">
        <v>335</v>
      </c>
      <c r="G190" s="91">
        <v>45654</v>
      </c>
      <c r="H190" s="91"/>
      <c r="I190" s="36"/>
      <c r="J190" s="42">
        <f t="shared" si="3"/>
        <v>446.61399999999998</v>
      </c>
      <c r="L190" s="92"/>
      <c r="M190" s="92"/>
      <c r="N190" s="36"/>
      <c r="T190" s="21"/>
    </row>
    <row r="191" spans="1:20" s="37" customFormat="1" ht="15.75" customHeight="1" x14ac:dyDescent="0.35">
      <c r="A191" s="65">
        <f t="shared" si="4"/>
        <v>39</v>
      </c>
      <c r="B191" s="65" t="s">
        <v>325</v>
      </c>
      <c r="C191" s="42">
        <v>596.9</v>
      </c>
      <c r="D191" s="42">
        <f t="shared" si="2"/>
        <v>6425.0315999999993</v>
      </c>
      <c r="E191" s="42">
        <v>0</v>
      </c>
      <c r="F191" s="42" t="s">
        <v>335</v>
      </c>
      <c r="G191" s="91">
        <v>45654</v>
      </c>
      <c r="H191" s="91"/>
      <c r="I191" s="36"/>
      <c r="J191" s="42">
        <f t="shared" si="3"/>
        <v>871.47399999999993</v>
      </c>
      <c r="L191" s="92"/>
      <c r="M191" s="92"/>
      <c r="N191" s="36"/>
      <c r="T191" s="21"/>
    </row>
    <row r="192" spans="1:20" s="37" customFormat="1" ht="15.75" customHeight="1" x14ac:dyDescent="0.35">
      <c r="A192" s="65">
        <f t="shared" si="4"/>
        <v>40</v>
      </c>
      <c r="B192" s="65" t="s">
        <v>325</v>
      </c>
      <c r="C192" s="42">
        <v>435</v>
      </c>
      <c r="D192" s="42">
        <f t="shared" si="2"/>
        <v>4682.34</v>
      </c>
      <c r="E192" s="42">
        <v>0</v>
      </c>
      <c r="F192" s="42" t="s">
        <v>335</v>
      </c>
      <c r="G192" s="91">
        <v>45654</v>
      </c>
      <c r="H192" s="91"/>
      <c r="I192" s="36"/>
      <c r="J192" s="42">
        <f t="shared" si="3"/>
        <v>635.1</v>
      </c>
      <c r="L192" s="92"/>
      <c r="M192" s="92"/>
      <c r="N192" s="36"/>
      <c r="T192" s="21"/>
    </row>
    <row r="193" spans="1:20" s="37" customFormat="1" ht="15.75" customHeight="1" x14ac:dyDescent="0.35">
      <c r="A193" s="65">
        <f t="shared" si="4"/>
        <v>41</v>
      </c>
      <c r="B193" s="65" t="s">
        <v>325</v>
      </c>
      <c r="C193" s="42">
        <v>433</v>
      </c>
      <c r="D193" s="42">
        <f t="shared" si="2"/>
        <v>4660.8119999999999</v>
      </c>
      <c r="E193" s="42">
        <v>0</v>
      </c>
      <c r="F193" s="42" t="s">
        <v>335</v>
      </c>
      <c r="G193" s="91">
        <v>45654</v>
      </c>
      <c r="H193" s="91"/>
      <c r="I193" s="36"/>
      <c r="J193" s="42">
        <f t="shared" si="3"/>
        <v>632.17999999999995</v>
      </c>
      <c r="L193" s="92"/>
      <c r="M193" s="92"/>
      <c r="N193" s="36"/>
      <c r="T193" s="21"/>
    </row>
    <row r="194" spans="1:20" s="37" customFormat="1" ht="15.75" customHeight="1" x14ac:dyDescent="0.35">
      <c r="A194" s="65">
        <f t="shared" si="4"/>
        <v>42</v>
      </c>
      <c r="B194" s="65" t="s">
        <v>325</v>
      </c>
      <c r="C194" s="42">
        <v>433</v>
      </c>
      <c r="D194" s="42">
        <f t="shared" si="2"/>
        <v>4660.8119999999999</v>
      </c>
      <c r="E194" s="42">
        <v>0</v>
      </c>
      <c r="F194" s="42" t="s">
        <v>335</v>
      </c>
      <c r="G194" s="91">
        <v>45654</v>
      </c>
      <c r="H194" s="91"/>
      <c r="I194" s="36"/>
      <c r="J194" s="42">
        <f t="shared" si="3"/>
        <v>632.17999999999995</v>
      </c>
      <c r="L194" s="92"/>
      <c r="M194" s="92"/>
      <c r="N194" s="36"/>
      <c r="T194" s="21"/>
    </row>
    <row r="195" spans="1:20" s="37" customFormat="1" ht="15.75" customHeight="1" x14ac:dyDescent="0.35">
      <c r="A195" s="65">
        <f t="shared" si="4"/>
        <v>43</v>
      </c>
      <c r="B195" s="65" t="s">
        <v>325</v>
      </c>
      <c r="C195" s="42">
        <f>569</f>
        <v>569</v>
      </c>
      <c r="D195" s="42">
        <f t="shared" si="2"/>
        <v>6124.7159999999994</v>
      </c>
      <c r="E195" s="42">
        <v>0</v>
      </c>
      <c r="F195" s="42" t="s">
        <v>335</v>
      </c>
      <c r="G195" s="91">
        <v>45654</v>
      </c>
      <c r="H195" s="91"/>
      <c r="I195" s="36"/>
      <c r="J195" s="42">
        <f t="shared" si="3"/>
        <v>830.74</v>
      </c>
      <c r="L195" s="92"/>
      <c r="M195" s="92"/>
      <c r="N195" s="36"/>
      <c r="T195" s="21"/>
    </row>
    <row r="196" spans="1:20" s="37" customFormat="1" ht="15.75" customHeight="1" x14ac:dyDescent="0.35">
      <c r="A196" s="65">
        <f t="shared" si="4"/>
        <v>44</v>
      </c>
      <c r="B196" s="65" t="s">
        <v>325</v>
      </c>
      <c r="C196" s="42">
        <v>520.20000000000005</v>
      </c>
      <c r="D196" s="42">
        <f t="shared" si="2"/>
        <v>5599.4328000000005</v>
      </c>
      <c r="E196" s="42">
        <v>0</v>
      </c>
      <c r="F196" s="42" t="s">
        <v>335</v>
      </c>
      <c r="G196" s="91">
        <v>45654</v>
      </c>
      <c r="H196" s="91"/>
      <c r="I196" s="36"/>
      <c r="J196" s="42">
        <f t="shared" si="3"/>
        <v>759.49200000000008</v>
      </c>
      <c r="L196" s="92"/>
      <c r="M196" s="92"/>
      <c r="N196" s="36"/>
      <c r="T196" s="21"/>
    </row>
    <row r="197" spans="1:20" s="37" customFormat="1" ht="15.75" customHeight="1" x14ac:dyDescent="0.35">
      <c r="A197" s="65">
        <f t="shared" si="4"/>
        <v>45</v>
      </c>
      <c r="B197" s="65" t="s">
        <v>325</v>
      </c>
      <c r="C197" s="42">
        <v>550.79999999999995</v>
      </c>
      <c r="D197" s="42">
        <f t="shared" si="2"/>
        <v>5928.8111999999992</v>
      </c>
      <c r="E197" s="42">
        <v>0</v>
      </c>
      <c r="F197" s="42" t="s">
        <v>335</v>
      </c>
      <c r="G197" s="91">
        <v>45654</v>
      </c>
      <c r="H197" s="91"/>
      <c r="I197" s="36"/>
      <c r="J197" s="42">
        <f t="shared" si="3"/>
        <v>804.16799999999989</v>
      </c>
      <c r="L197" s="92"/>
      <c r="M197" s="92"/>
      <c r="N197" s="36"/>
      <c r="T197" s="21"/>
    </row>
    <row r="198" spans="1:20" s="37" customFormat="1" ht="15.75" customHeight="1" x14ac:dyDescent="0.35">
      <c r="A198" s="65">
        <f t="shared" si="4"/>
        <v>46</v>
      </c>
      <c r="B198" s="65" t="s">
        <v>325</v>
      </c>
      <c r="C198" s="66">
        <v>545.1</v>
      </c>
      <c r="D198" s="42">
        <f t="shared" si="2"/>
        <v>5867.4564</v>
      </c>
      <c r="E198" s="42">
        <v>0</v>
      </c>
      <c r="F198" s="42" t="s">
        <v>335</v>
      </c>
      <c r="G198" s="91">
        <v>45654</v>
      </c>
      <c r="H198" s="91"/>
      <c r="I198" s="36"/>
      <c r="J198" s="42">
        <f t="shared" si="3"/>
        <v>795.846</v>
      </c>
      <c r="L198" s="92"/>
      <c r="M198" s="92"/>
      <c r="N198" s="36"/>
      <c r="T198" s="21"/>
    </row>
    <row r="199" spans="1:20" s="37" customFormat="1" ht="15.75" customHeight="1" x14ac:dyDescent="0.35">
      <c r="A199" s="65">
        <f t="shared" si="4"/>
        <v>47</v>
      </c>
      <c r="B199" s="65" t="s">
        <v>325</v>
      </c>
      <c r="C199" s="42">
        <v>433</v>
      </c>
      <c r="D199" s="42">
        <f t="shared" si="2"/>
        <v>4660.8119999999999</v>
      </c>
      <c r="E199" s="42">
        <v>0</v>
      </c>
      <c r="F199" s="42" t="s">
        <v>335</v>
      </c>
      <c r="G199" s="91">
        <v>45654</v>
      </c>
      <c r="H199" s="91"/>
      <c r="I199" s="36"/>
      <c r="J199" s="42">
        <f t="shared" si="3"/>
        <v>632.17999999999995</v>
      </c>
      <c r="L199" s="92"/>
      <c r="M199" s="92"/>
      <c r="N199" s="36"/>
      <c r="T199" s="21"/>
    </row>
    <row r="200" spans="1:20" s="37" customFormat="1" ht="15.75" customHeight="1" x14ac:dyDescent="0.35">
      <c r="A200" s="65">
        <f t="shared" si="4"/>
        <v>48</v>
      </c>
      <c r="B200" s="65" t="s">
        <v>325</v>
      </c>
      <c r="C200" s="42">
        <v>433</v>
      </c>
      <c r="D200" s="42">
        <f t="shared" si="2"/>
        <v>4660.8119999999999</v>
      </c>
      <c r="E200" s="42">
        <v>0</v>
      </c>
      <c r="F200" s="42" t="s">
        <v>335</v>
      </c>
      <c r="G200" s="91">
        <v>45654</v>
      </c>
      <c r="H200" s="91"/>
      <c r="I200" s="36"/>
      <c r="J200" s="42">
        <f t="shared" si="3"/>
        <v>632.17999999999995</v>
      </c>
      <c r="L200" s="92"/>
      <c r="M200" s="92"/>
      <c r="N200" s="36"/>
      <c r="T200" s="21"/>
    </row>
    <row r="201" spans="1:20" s="37" customFormat="1" ht="15.75" customHeight="1" x14ac:dyDescent="0.35">
      <c r="A201" s="65">
        <f t="shared" si="4"/>
        <v>49</v>
      </c>
      <c r="B201" s="65" t="s">
        <v>325</v>
      </c>
      <c r="C201" s="42">
        <v>435</v>
      </c>
      <c r="D201" s="42">
        <f t="shared" si="2"/>
        <v>4682.34</v>
      </c>
      <c r="E201" s="42">
        <v>0</v>
      </c>
      <c r="F201" s="42" t="s">
        <v>335</v>
      </c>
      <c r="G201" s="91">
        <v>45654</v>
      </c>
      <c r="H201" s="91"/>
      <c r="I201" s="36"/>
      <c r="J201" s="42">
        <f t="shared" si="3"/>
        <v>635.1</v>
      </c>
      <c r="L201" s="92"/>
      <c r="M201" s="92"/>
      <c r="N201" s="36"/>
      <c r="T201" s="21"/>
    </row>
    <row r="202" spans="1:20" s="37" customFormat="1" ht="15.75" customHeight="1" x14ac:dyDescent="0.35">
      <c r="A202" s="65">
        <f t="shared" si="4"/>
        <v>50</v>
      </c>
      <c r="B202" s="65" t="s">
        <v>325</v>
      </c>
      <c r="C202" s="42">
        <v>435</v>
      </c>
      <c r="D202" s="42">
        <f t="shared" si="2"/>
        <v>4682.34</v>
      </c>
      <c r="E202" s="42">
        <v>0</v>
      </c>
      <c r="F202" s="42" t="s">
        <v>335</v>
      </c>
      <c r="G202" s="91">
        <v>45654</v>
      </c>
      <c r="H202" s="91"/>
      <c r="I202" s="36"/>
      <c r="J202" s="42">
        <f t="shared" si="3"/>
        <v>635.1</v>
      </c>
      <c r="L202" s="92"/>
      <c r="M202" s="92"/>
      <c r="N202" s="36"/>
      <c r="T202" s="21"/>
    </row>
    <row r="203" spans="1:20" s="37" customFormat="1" ht="15.75" customHeight="1" x14ac:dyDescent="0.35">
      <c r="A203" s="65">
        <f t="shared" si="4"/>
        <v>51</v>
      </c>
      <c r="B203" s="65" t="s">
        <v>325</v>
      </c>
      <c r="C203" s="42">
        <v>715</v>
      </c>
      <c r="D203" s="42">
        <f t="shared" si="2"/>
        <v>7696.2599999999993</v>
      </c>
      <c r="E203" s="42">
        <v>0</v>
      </c>
      <c r="F203" s="42" t="s">
        <v>335</v>
      </c>
      <c r="G203" s="91">
        <v>45654</v>
      </c>
      <c r="H203" s="91"/>
      <c r="I203" s="36"/>
      <c r="J203" s="42">
        <f t="shared" si="3"/>
        <v>1043.8999999999999</v>
      </c>
      <c r="L203" s="92"/>
      <c r="M203" s="92"/>
      <c r="N203" s="36"/>
      <c r="T203" s="21"/>
    </row>
    <row r="204" spans="1:20" s="37" customFormat="1" ht="15.75" customHeight="1" x14ac:dyDescent="0.35">
      <c r="A204" s="65">
        <f t="shared" si="4"/>
        <v>52</v>
      </c>
      <c r="B204" s="65" t="s">
        <v>325</v>
      </c>
      <c r="C204" s="42">
        <v>337.6</v>
      </c>
      <c r="D204" s="42">
        <f t="shared" si="2"/>
        <v>3633.9263999999998</v>
      </c>
      <c r="E204" s="42">
        <v>0</v>
      </c>
      <c r="F204" s="42" t="s">
        <v>335</v>
      </c>
      <c r="G204" s="91">
        <v>45923</v>
      </c>
      <c r="H204" s="91"/>
      <c r="I204" s="36"/>
      <c r="J204" s="42">
        <f t="shared" si="3"/>
        <v>492.89600000000002</v>
      </c>
      <c r="L204" s="92"/>
      <c r="M204" s="92"/>
      <c r="N204" s="36"/>
      <c r="T204" s="21"/>
    </row>
    <row r="205" spans="1:20" s="37" customFormat="1" ht="15.75" customHeight="1" x14ac:dyDescent="0.35">
      <c r="A205" s="65">
        <f t="shared" si="4"/>
        <v>53</v>
      </c>
      <c r="B205" s="65" t="s">
        <v>325</v>
      </c>
      <c r="C205" s="42">
        <v>296.60000000000002</v>
      </c>
      <c r="D205" s="42">
        <f t="shared" si="2"/>
        <v>3192.6024000000002</v>
      </c>
      <c r="E205" s="42">
        <v>0</v>
      </c>
      <c r="F205" s="42" t="s">
        <v>335</v>
      </c>
      <c r="G205" s="91">
        <v>45923</v>
      </c>
      <c r="H205" s="91"/>
      <c r="I205" s="36"/>
      <c r="J205" s="42">
        <f t="shared" si="3"/>
        <v>433.036</v>
      </c>
      <c r="L205" s="92"/>
      <c r="M205" s="92"/>
      <c r="N205" s="36"/>
      <c r="T205" s="21"/>
    </row>
    <row r="206" spans="1:20" s="37" customFormat="1" ht="15.75" customHeight="1" x14ac:dyDescent="0.35">
      <c r="A206" s="65">
        <f t="shared" si="4"/>
        <v>54</v>
      </c>
      <c r="B206" s="65" t="s">
        <v>325</v>
      </c>
      <c r="C206" s="42">
        <v>296.60000000000002</v>
      </c>
      <c r="D206" s="42">
        <f t="shared" si="2"/>
        <v>3192.6024000000002</v>
      </c>
      <c r="E206" s="42">
        <v>0</v>
      </c>
      <c r="F206" s="42" t="s">
        <v>335</v>
      </c>
      <c r="G206" s="91">
        <v>45923</v>
      </c>
      <c r="H206" s="91"/>
      <c r="I206" s="36"/>
      <c r="J206" s="42">
        <f t="shared" si="3"/>
        <v>433.036</v>
      </c>
      <c r="L206" s="92"/>
      <c r="M206" s="92"/>
      <c r="N206" s="36"/>
      <c r="T206" s="21"/>
    </row>
    <row r="207" spans="1:20" s="37" customFormat="1" ht="15.75" customHeight="1" x14ac:dyDescent="0.35">
      <c r="A207" s="65">
        <f t="shared" si="4"/>
        <v>55</v>
      </c>
      <c r="B207" s="65" t="s">
        <v>325</v>
      </c>
      <c r="C207" s="42">
        <v>296.60000000000002</v>
      </c>
      <c r="D207" s="42">
        <f t="shared" si="2"/>
        <v>3192.6024000000002</v>
      </c>
      <c r="E207" s="42">
        <v>0</v>
      </c>
      <c r="F207" s="42" t="s">
        <v>335</v>
      </c>
      <c r="G207" s="91">
        <v>45923</v>
      </c>
      <c r="H207" s="91"/>
      <c r="I207" s="36"/>
      <c r="J207" s="42">
        <f t="shared" si="3"/>
        <v>433.036</v>
      </c>
      <c r="L207" s="92"/>
      <c r="M207" s="92"/>
      <c r="N207" s="36"/>
      <c r="T207" s="21"/>
    </row>
    <row r="208" spans="1:20" s="37" customFormat="1" ht="15.75" customHeight="1" x14ac:dyDescent="0.35">
      <c r="A208" s="65">
        <f t="shared" si="4"/>
        <v>56</v>
      </c>
      <c r="B208" s="65" t="s">
        <v>325</v>
      </c>
      <c r="C208" s="42">
        <v>294.60000000000002</v>
      </c>
      <c r="D208" s="42">
        <f t="shared" si="2"/>
        <v>3171.0744</v>
      </c>
      <c r="E208" s="42">
        <v>0</v>
      </c>
      <c r="F208" s="42" t="s">
        <v>335</v>
      </c>
      <c r="G208" s="91">
        <v>45923</v>
      </c>
      <c r="H208" s="91"/>
      <c r="I208" s="36"/>
      <c r="J208" s="42">
        <f t="shared" si="3"/>
        <v>430.11600000000004</v>
      </c>
      <c r="L208" s="92"/>
      <c r="M208" s="92"/>
      <c r="N208" s="36"/>
      <c r="T208" s="21"/>
    </row>
    <row r="209" spans="1:20" s="37" customFormat="1" ht="15.75" customHeight="1" x14ac:dyDescent="0.35">
      <c r="A209" s="65">
        <f t="shared" si="4"/>
        <v>57</v>
      </c>
      <c r="B209" s="65" t="s">
        <v>325</v>
      </c>
      <c r="C209" s="42">
        <v>311.5</v>
      </c>
      <c r="D209" s="42">
        <f t="shared" si="2"/>
        <v>3352.9859999999999</v>
      </c>
      <c r="E209" s="42">
        <v>0</v>
      </c>
      <c r="F209" s="42" t="s">
        <v>335</v>
      </c>
      <c r="G209" s="91">
        <v>45923</v>
      </c>
      <c r="H209" s="91"/>
      <c r="I209" s="36"/>
      <c r="J209" s="42">
        <f t="shared" si="3"/>
        <v>454.78999999999996</v>
      </c>
      <c r="L209" s="92"/>
      <c r="M209" s="92"/>
      <c r="N209" s="36"/>
      <c r="T209" s="21"/>
    </row>
    <row r="210" spans="1:20" s="37" customFormat="1" ht="15.75" customHeight="1" x14ac:dyDescent="0.35">
      <c r="A210" s="65">
        <f t="shared" si="4"/>
        <v>58</v>
      </c>
      <c r="B210" s="65" t="s">
        <v>325</v>
      </c>
      <c r="C210" s="42">
        <v>313.5</v>
      </c>
      <c r="D210" s="42">
        <f t="shared" si="2"/>
        <v>3374.5139999999997</v>
      </c>
      <c r="E210" s="42">
        <v>0</v>
      </c>
      <c r="F210" s="42" t="s">
        <v>335</v>
      </c>
      <c r="G210" s="91">
        <v>45923</v>
      </c>
      <c r="H210" s="91"/>
      <c r="I210" s="36"/>
      <c r="J210" s="42">
        <f t="shared" si="3"/>
        <v>457.71</v>
      </c>
      <c r="L210" s="92"/>
      <c r="M210" s="92"/>
      <c r="N210" s="36"/>
      <c r="T210" s="21"/>
    </row>
    <row r="211" spans="1:20" s="37" customFormat="1" ht="15.75" customHeight="1" x14ac:dyDescent="0.35">
      <c r="A211" s="65">
        <f t="shared" si="4"/>
        <v>59</v>
      </c>
      <c r="B211" s="65" t="s">
        <v>325</v>
      </c>
      <c r="C211" s="42">
        <v>313.5</v>
      </c>
      <c r="D211" s="42">
        <f t="shared" si="2"/>
        <v>3374.5139999999997</v>
      </c>
      <c r="E211" s="42">
        <v>0</v>
      </c>
      <c r="F211" s="42" t="s">
        <v>335</v>
      </c>
      <c r="G211" s="91">
        <v>45923</v>
      </c>
      <c r="H211" s="91"/>
      <c r="I211" s="36"/>
      <c r="J211" s="42">
        <f t="shared" si="3"/>
        <v>457.71</v>
      </c>
      <c r="L211" s="92"/>
      <c r="M211" s="92"/>
      <c r="N211" s="36"/>
      <c r="T211" s="21"/>
    </row>
    <row r="212" spans="1:20" s="37" customFormat="1" ht="15.75" customHeight="1" x14ac:dyDescent="0.35">
      <c r="A212" s="65">
        <f t="shared" si="4"/>
        <v>60</v>
      </c>
      <c r="B212" s="65" t="s">
        <v>325</v>
      </c>
      <c r="C212" s="42">
        <v>392</v>
      </c>
      <c r="D212" s="42">
        <f t="shared" si="2"/>
        <v>4219.4879999999994</v>
      </c>
      <c r="E212" s="42">
        <v>0</v>
      </c>
      <c r="F212" s="42" t="s">
        <v>335</v>
      </c>
      <c r="G212" s="91">
        <v>45555</v>
      </c>
      <c r="H212" s="91"/>
      <c r="I212" s="36"/>
      <c r="J212" s="42">
        <f t="shared" si="3"/>
        <v>572.31999999999994</v>
      </c>
      <c r="L212" s="92"/>
      <c r="M212" s="92"/>
      <c r="N212" s="36"/>
      <c r="T212" s="21"/>
    </row>
    <row r="213" spans="1:20" s="37" customFormat="1" ht="15.75" customHeight="1" x14ac:dyDescent="0.35">
      <c r="A213" s="65">
        <f t="shared" si="4"/>
        <v>61</v>
      </c>
      <c r="B213" s="65" t="s">
        <v>325</v>
      </c>
      <c r="C213" s="42">
        <v>313.5</v>
      </c>
      <c r="D213" s="42">
        <f t="shared" si="2"/>
        <v>3374.5139999999997</v>
      </c>
      <c r="E213" s="42">
        <v>0</v>
      </c>
      <c r="F213" s="42" t="s">
        <v>335</v>
      </c>
      <c r="G213" s="91">
        <v>45923</v>
      </c>
      <c r="H213" s="91"/>
      <c r="I213" s="36"/>
      <c r="J213" s="42">
        <f t="shared" si="3"/>
        <v>457.71</v>
      </c>
      <c r="L213" s="92"/>
      <c r="M213" s="92"/>
      <c r="N213" s="36"/>
      <c r="T213" s="21"/>
    </row>
    <row r="214" spans="1:20" s="37" customFormat="1" ht="15.75" customHeight="1" x14ac:dyDescent="0.35">
      <c r="A214" s="65">
        <f t="shared" si="4"/>
        <v>62</v>
      </c>
      <c r="B214" s="65" t="s">
        <v>325</v>
      </c>
      <c r="C214" s="42">
        <v>311.5</v>
      </c>
      <c r="D214" s="42">
        <f t="shared" si="2"/>
        <v>3352.9859999999999</v>
      </c>
      <c r="E214" s="42">
        <v>0</v>
      </c>
      <c r="F214" s="42" t="s">
        <v>335</v>
      </c>
      <c r="G214" s="91">
        <v>45923</v>
      </c>
      <c r="H214" s="91"/>
      <c r="I214" s="36"/>
      <c r="J214" s="42">
        <f t="shared" si="3"/>
        <v>454.78999999999996</v>
      </c>
      <c r="L214" s="92"/>
      <c r="M214" s="92"/>
      <c r="N214" s="36"/>
      <c r="T214" s="21"/>
    </row>
    <row r="215" spans="1:20" s="37" customFormat="1" ht="15.75" customHeight="1" x14ac:dyDescent="0.35">
      <c r="A215" s="65">
        <f t="shared" si="4"/>
        <v>63</v>
      </c>
      <c r="B215" s="65" t="s">
        <v>325</v>
      </c>
      <c r="C215" s="42">
        <v>294.60000000000002</v>
      </c>
      <c r="D215" s="42">
        <f t="shared" si="2"/>
        <v>3171.0744</v>
      </c>
      <c r="E215" s="42">
        <v>0</v>
      </c>
      <c r="F215" s="42" t="s">
        <v>335</v>
      </c>
      <c r="G215" s="91">
        <v>45923</v>
      </c>
      <c r="H215" s="91"/>
      <c r="I215" s="36"/>
      <c r="J215" s="42">
        <f t="shared" si="3"/>
        <v>430.11600000000004</v>
      </c>
      <c r="L215" s="92"/>
      <c r="M215" s="92"/>
      <c r="N215" s="36"/>
      <c r="T215" s="21"/>
    </row>
    <row r="216" spans="1:20" s="37" customFormat="1" ht="15.75" customHeight="1" x14ac:dyDescent="0.35">
      <c r="A216" s="65">
        <f t="shared" si="4"/>
        <v>64</v>
      </c>
      <c r="B216" s="65" t="s">
        <v>325</v>
      </c>
      <c r="C216" s="42">
        <v>296.60000000000002</v>
      </c>
      <c r="D216" s="42">
        <f t="shared" si="2"/>
        <v>3192.6024000000002</v>
      </c>
      <c r="E216" s="42">
        <v>0</v>
      </c>
      <c r="F216" s="42" t="s">
        <v>335</v>
      </c>
      <c r="G216" s="91">
        <v>45923</v>
      </c>
      <c r="H216" s="91"/>
      <c r="I216" s="36"/>
      <c r="J216" s="42">
        <f t="shared" si="3"/>
        <v>433.036</v>
      </c>
      <c r="L216" s="92"/>
      <c r="M216" s="92"/>
      <c r="N216" s="36"/>
      <c r="T216" s="21"/>
    </row>
    <row r="217" spans="1:20" s="37" customFormat="1" ht="15.75" customHeight="1" x14ac:dyDescent="0.35">
      <c r="A217" s="65">
        <f t="shared" si="4"/>
        <v>65</v>
      </c>
      <c r="B217" s="65" t="s">
        <v>325</v>
      </c>
      <c r="C217" s="42">
        <v>296.60000000000002</v>
      </c>
      <c r="D217" s="42">
        <f t="shared" si="2"/>
        <v>3192.6024000000002</v>
      </c>
      <c r="E217" s="42">
        <v>0</v>
      </c>
      <c r="F217" s="42" t="s">
        <v>335</v>
      </c>
      <c r="G217" s="91">
        <v>45923</v>
      </c>
      <c r="H217" s="91"/>
      <c r="I217" s="36"/>
      <c r="J217" s="42">
        <f t="shared" si="3"/>
        <v>433.036</v>
      </c>
      <c r="L217" s="92"/>
      <c r="M217" s="92"/>
      <c r="N217" s="36"/>
      <c r="T217" s="21"/>
    </row>
    <row r="218" spans="1:20" s="37" customFormat="1" ht="15.75" customHeight="1" x14ac:dyDescent="0.35">
      <c r="A218" s="65">
        <f t="shared" si="4"/>
        <v>66</v>
      </c>
      <c r="B218" s="65" t="s">
        <v>325</v>
      </c>
      <c r="C218" s="42">
        <v>296.60000000000002</v>
      </c>
      <c r="D218" s="42">
        <f t="shared" ref="D218:D243" si="5">C218*10.764</f>
        <v>3192.6024000000002</v>
      </c>
      <c r="E218" s="42">
        <v>0</v>
      </c>
      <c r="F218" s="42" t="s">
        <v>335</v>
      </c>
      <c r="G218" s="91">
        <v>45923</v>
      </c>
      <c r="H218" s="91"/>
      <c r="I218" s="36"/>
      <c r="J218" s="42">
        <f t="shared" ref="J218:J243" si="6">C218*1.46</f>
        <v>433.036</v>
      </c>
      <c r="L218" s="92"/>
      <c r="M218" s="92"/>
      <c r="N218" s="36"/>
      <c r="T218" s="21"/>
    </row>
    <row r="219" spans="1:20" s="37" customFormat="1" ht="15.75" customHeight="1" x14ac:dyDescent="0.35">
      <c r="A219" s="65">
        <f t="shared" si="4"/>
        <v>67</v>
      </c>
      <c r="B219" s="65" t="s">
        <v>325</v>
      </c>
      <c r="C219" s="42">
        <v>456</v>
      </c>
      <c r="D219" s="42">
        <f t="shared" si="5"/>
        <v>4908.384</v>
      </c>
      <c r="E219" s="42">
        <v>0</v>
      </c>
      <c r="F219" s="42" t="s">
        <v>335</v>
      </c>
      <c r="G219" s="91">
        <v>45923</v>
      </c>
      <c r="H219" s="91"/>
      <c r="I219" s="36"/>
      <c r="J219" s="42">
        <f t="shared" si="6"/>
        <v>665.76</v>
      </c>
      <c r="L219" s="92"/>
      <c r="M219" s="92"/>
      <c r="N219" s="36"/>
      <c r="T219" s="21"/>
    </row>
    <row r="220" spans="1:20" s="37" customFormat="1" ht="15.75" customHeight="1" x14ac:dyDescent="0.35">
      <c r="A220" s="65">
        <f t="shared" si="4"/>
        <v>68</v>
      </c>
      <c r="B220" s="65" t="s">
        <v>325</v>
      </c>
      <c r="C220" s="42">
        <v>506.3</v>
      </c>
      <c r="D220" s="42">
        <f t="shared" si="5"/>
        <v>5449.8131999999996</v>
      </c>
      <c r="E220" s="42">
        <v>0</v>
      </c>
      <c r="F220" s="42" t="s">
        <v>335</v>
      </c>
      <c r="G220" s="91">
        <v>45923</v>
      </c>
      <c r="H220" s="91"/>
      <c r="I220" s="36"/>
      <c r="J220" s="42">
        <f t="shared" si="6"/>
        <v>739.19799999999998</v>
      </c>
      <c r="L220" s="92"/>
      <c r="M220" s="92"/>
      <c r="N220" s="36"/>
      <c r="T220" s="21"/>
    </row>
    <row r="221" spans="1:20" s="37" customFormat="1" ht="15.75" customHeight="1" x14ac:dyDescent="0.35">
      <c r="A221" s="65">
        <f t="shared" ref="A221:A243" si="7">A220+1</f>
        <v>69</v>
      </c>
      <c r="B221" s="65" t="s">
        <v>325</v>
      </c>
      <c r="C221" s="42">
        <v>300.5</v>
      </c>
      <c r="D221" s="42">
        <f t="shared" si="5"/>
        <v>3234.5819999999999</v>
      </c>
      <c r="E221" s="42">
        <v>0</v>
      </c>
      <c r="F221" s="42" t="s">
        <v>335</v>
      </c>
      <c r="G221" s="91">
        <v>45923</v>
      </c>
      <c r="H221" s="91"/>
      <c r="I221" s="36"/>
      <c r="J221" s="42">
        <f t="shared" si="6"/>
        <v>438.72999999999996</v>
      </c>
      <c r="L221" s="92"/>
      <c r="M221" s="92"/>
      <c r="N221" s="36"/>
      <c r="T221" s="21"/>
    </row>
    <row r="222" spans="1:20" s="37" customFormat="1" ht="15.75" customHeight="1" x14ac:dyDescent="0.35">
      <c r="A222" s="65">
        <f t="shared" si="7"/>
        <v>70</v>
      </c>
      <c r="B222" s="65" t="s">
        <v>325</v>
      </c>
      <c r="C222" s="42">
        <v>300.5</v>
      </c>
      <c r="D222" s="42">
        <f t="shared" si="5"/>
        <v>3234.5819999999999</v>
      </c>
      <c r="E222" s="42">
        <v>0</v>
      </c>
      <c r="F222" s="42" t="s">
        <v>335</v>
      </c>
      <c r="G222" s="91">
        <v>45923</v>
      </c>
      <c r="H222" s="91"/>
      <c r="I222" s="36"/>
      <c r="J222" s="42">
        <f t="shared" si="6"/>
        <v>438.72999999999996</v>
      </c>
      <c r="L222" s="92"/>
      <c r="M222" s="92"/>
      <c r="N222" s="36"/>
      <c r="T222" s="21"/>
    </row>
    <row r="223" spans="1:20" s="37" customFormat="1" ht="15.75" customHeight="1" x14ac:dyDescent="0.35">
      <c r="A223" s="65">
        <f t="shared" si="7"/>
        <v>71</v>
      </c>
      <c r="B223" s="65" t="s">
        <v>325</v>
      </c>
      <c r="C223" s="42">
        <v>300.5</v>
      </c>
      <c r="D223" s="42">
        <f t="shared" si="5"/>
        <v>3234.5819999999999</v>
      </c>
      <c r="E223" s="42">
        <v>0</v>
      </c>
      <c r="F223" s="42" t="s">
        <v>335</v>
      </c>
      <c r="G223" s="91">
        <v>45923</v>
      </c>
      <c r="H223" s="91"/>
      <c r="I223" s="36"/>
      <c r="J223" s="42">
        <f t="shared" si="6"/>
        <v>438.72999999999996</v>
      </c>
      <c r="L223" s="92"/>
      <c r="M223" s="92"/>
      <c r="N223" s="36"/>
      <c r="T223" s="21"/>
    </row>
    <row r="224" spans="1:20" s="37" customFormat="1" ht="15.75" customHeight="1" x14ac:dyDescent="0.35">
      <c r="A224" s="65">
        <f t="shared" si="7"/>
        <v>72</v>
      </c>
      <c r="B224" s="65" t="s">
        <v>325</v>
      </c>
      <c r="C224" s="42">
        <v>292.5</v>
      </c>
      <c r="D224" s="42">
        <f t="shared" si="5"/>
        <v>3148.47</v>
      </c>
      <c r="E224" s="42">
        <v>0</v>
      </c>
      <c r="F224" s="42" t="s">
        <v>335</v>
      </c>
      <c r="G224" s="91">
        <v>45923</v>
      </c>
      <c r="H224" s="91"/>
      <c r="I224" s="36"/>
      <c r="J224" s="42">
        <f t="shared" si="6"/>
        <v>427.05</v>
      </c>
      <c r="L224" s="92"/>
      <c r="M224" s="92"/>
      <c r="N224" s="36"/>
      <c r="T224" s="21"/>
    </row>
    <row r="225" spans="1:20" s="37" customFormat="1" ht="15.75" customHeight="1" x14ac:dyDescent="0.35">
      <c r="A225" s="65">
        <f t="shared" si="7"/>
        <v>73</v>
      </c>
      <c r="B225" s="65" t="s">
        <v>325</v>
      </c>
      <c r="C225" s="42">
        <v>306.89999999999998</v>
      </c>
      <c r="D225" s="42">
        <f t="shared" si="5"/>
        <v>3303.4715999999994</v>
      </c>
      <c r="E225" s="42">
        <v>0</v>
      </c>
      <c r="F225" s="42" t="s">
        <v>335</v>
      </c>
      <c r="G225" s="91">
        <v>45923</v>
      </c>
      <c r="H225" s="91"/>
      <c r="I225" s="36"/>
      <c r="J225" s="42">
        <f t="shared" si="6"/>
        <v>448.07399999999996</v>
      </c>
      <c r="L225" s="92"/>
      <c r="M225" s="92"/>
      <c r="N225" s="36"/>
      <c r="T225" s="21"/>
    </row>
    <row r="226" spans="1:20" s="37" customFormat="1" ht="15.75" customHeight="1" x14ac:dyDescent="0.35">
      <c r="A226" s="65">
        <f t="shared" si="7"/>
        <v>74</v>
      </c>
      <c r="B226" s="65" t="s">
        <v>325</v>
      </c>
      <c r="C226" s="42">
        <v>313.5</v>
      </c>
      <c r="D226" s="42">
        <f t="shared" si="5"/>
        <v>3374.5139999999997</v>
      </c>
      <c r="E226" s="42">
        <v>0</v>
      </c>
      <c r="F226" s="42" t="s">
        <v>335</v>
      </c>
      <c r="G226" s="91">
        <v>45923</v>
      </c>
      <c r="H226" s="91"/>
      <c r="I226" s="36"/>
      <c r="J226" s="42">
        <f t="shared" si="6"/>
        <v>457.71</v>
      </c>
      <c r="L226" s="92"/>
      <c r="M226" s="92"/>
      <c r="N226" s="36"/>
      <c r="T226" s="21"/>
    </row>
    <row r="227" spans="1:20" s="37" customFormat="1" ht="15.75" customHeight="1" x14ac:dyDescent="0.35">
      <c r="A227" s="65">
        <f t="shared" si="7"/>
        <v>75</v>
      </c>
      <c r="B227" s="65" t="s">
        <v>325</v>
      </c>
      <c r="C227" s="42">
        <v>313.5</v>
      </c>
      <c r="D227" s="42">
        <f t="shared" si="5"/>
        <v>3374.5139999999997</v>
      </c>
      <c r="E227" s="42">
        <v>0</v>
      </c>
      <c r="F227" s="42" t="s">
        <v>335</v>
      </c>
      <c r="G227" s="91">
        <v>45923</v>
      </c>
      <c r="H227" s="91"/>
      <c r="I227" s="36"/>
      <c r="J227" s="42">
        <f t="shared" si="6"/>
        <v>457.71</v>
      </c>
      <c r="L227" s="92"/>
      <c r="M227" s="92"/>
      <c r="N227" s="36"/>
      <c r="T227" s="21"/>
    </row>
    <row r="228" spans="1:20" s="37" customFormat="1" ht="15.75" customHeight="1" x14ac:dyDescent="0.35">
      <c r="A228" s="65">
        <f t="shared" si="7"/>
        <v>76</v>
      </c>
      <c r="B228" s="65" t="s">
        <v>325</v>
      </c>
      <c r="C228" s="42">
        <v>313.5</v>
      </c>
      <c r="D228" s="42">
        <f t="shared" si="5"/>
        <v>3374.5139999999997</v>
      </c>
      <c r="E228" s="42">
        <v>0</v>
      </c>
      <c r="F228" s="42" t="s">
        <v>335</v>
      </c>
      <c r="G228" s="91">
        <v>45923</v>
      </c>
      <c r="H228" s="91"/>
      <c r="I228" s="36"/>
      <c r="J228" s="42">
        <f t="shared" si="6"/>
        <v>457.71</v>
      </c>
      <c r="L228" s="92"/>
      <c r="M228" s="92"/>
      <c r="N228" s="36"/>
      <c r="T228" s="21"/>
    </row>
    <row r="229" spans="1:20" s="37" customFormat="1" ht="15.75" customHeight="1" x14ac:dyDescent="0.35">
      <c r="A229" s="65">
        <f t="shared" si="7"/>
        <v>77</v>
      </c>
      <c r="B229" s="65" t="s">
        <v>325</v>
      </c>
      <c r="C229" s="42">
        <v>313.5</v>
      </c>
      <c r="D229" s="42">
        <f t="shared" si="5"/>
        <v>3374.5139999999997</v>
      </c>
      <c r="E229" s="42">
        <v>0</v>
      </c>
      <c r="F229" s="42" t="s">
        <v>335</v>
      </c>
      <c r="G229" s="91">
        <v>45923</v>
      </c>
      <c r="H229" s="91"/>
      <c r="I229" s="36"/>
      <c r="J229" s="42">
        <f t="shared" si="6"/>
        <v>457.71</v>
      </c>
      <c r="L229" s="92"/>
      <c r="M229" s="92"/>
      <c r="N229" s="36"/>
      <c r="T229" s="21"/>
    </row>
    <row r="230" spans="1:20" s="37" customFormat="1" ht="15.75" customHeight="1" x14ac:dyDescent="0.35">
      <c r="A230" s="65">
        <f t="shared" si="7"/>
        <v>78</v>
      </c>
      <c r="B230" s="65" t="s">
        <v>325</v>
      </c>
      <c r="C230" s="42">
        <v>294.39999999999998</v>
      </c>
      <c r="D230" s="42">
        <f t="shared" si="5"/>
        <v>3168.9215999999997</v>
      </c>
      <c r="E230" s="42">
        <v>0</v>
      </c>
      <c r="F230" s="42" t="s">
        <v>335</v>
      </c>
      <c r="G230" s="91">
        <v>45923</v>
      </c>
      <c r="H230" s="91"/>
      <c r="I230" s="36"/>
      <c r="J230" s="42">
        <f t="shared" si="6"/>
        <v>429.82399999999996</v>
      </c>
      <c r="L230" s="92"/>
      <c r="M230" s="92"/>
      <c r="N230" s="36"/>
      <c r="T230" s="21"/>
    </row>
    <row r="231" spans="1:20" s="37" customFormat="1" ht="15.75" customHeight="1" x14ac:dyDescent="0.35">
      <c r="A231" s="65">
        <f t="shared" si="7"/>
        <v>79</v>
      </c>
      <c r="B231" s="65" t="s">
        <v>325</v>
      </c>
      <c r="C231" s="42">
        <v>304.8</v>
      </c>
      <c r="D231" s="42">
        <f t="shared" si="5"/>
        <v>3280.8672000000001</v>
      </c>
      <c r="E231" s="42">
        <v>0</v>
      </c>
      <c r="F231" s="42" t="s">
        <v>335</v>
      </c>
      <c r="G231" s="91">
        <v>45923</v>
      </c>
      <c r="H231" s="91"/>
      <c r="I231" s="36"/>
      <c r="J231" s="42">
        <f t="shared" si="6"/>
        <v>445.00799999999998</v>
      </c>
      <c r="L231" s="92"/>
      <c r="M231" s="92"/>
      <c r="N231" s="36"/>
      <c r="T231" s="21"/>
    </row>
    <row r="232" spans="1:20" s="37" customFormat="1" ht="15.75" customHeight="1" x14ac:dyDescent="0.35">
      <c r="A232" s="65">
        <f t="shared" si="7"/>
        <v>80</v>
      </c>
      <c r="B232" s="65" t="s">
        <v>325</v>
      </c>
      <c r="C232" s="42">
        <v>300.5</v>
      </c>
      <c r="D232" s="42">
        <f t="shared" si="5"/>
        <v>3234.5819999999999</v>
      </c>
      <c r="E232" s="42">
        <v>0</v>
      </c>
      <c r="F232" s="42" t="s">
        <v>335</v>
      </c>
      <c r="G232" s="91">
        <v>45923</v>
      </c>
      <c r="H232" s="91"/>
      <c r="I232" s="36"/>
      <c r="J232" s="42">
        <f t="shared" si="6"/>
        <v>438.72999999999996</v>
      </c>
      <c r="L232" s="92"/>
      <c r="M232" s="92"/>
      <c r="N232" s="36"/>
      <c r="T232" s="21"/>
    </row>
    <row r="233" spans="1:20" s="37" customFormat="1" ht="15.75" customHeight="1" x14ac:dyDescent="0.35">
      <c r="A233" s="65">
        <f t="shared" si="7"/>
        <v>81</v>
      </c>
      <c r="B233" s="65" t="s">
        <v>325</v>
      </c>
      <c r="C233" s="42">
        <v>300.5</v>
      </c>
      <c r="D233" s="42">
        <f t="shared" si="5"/>
        <v>3234.5819999999999</v>
      </c>
      <c r="E233" s="42">
        <v>0</v>
      </c>
      <c r="F233" s="42" t="s">
        <v>335</v>
      </c>
      <c r="G233" s="91">
        <v>45923</v>
      </c>
      <c r="H233" s="91"/>
      <c r="I233" s="36"/>
      <c r="J233" s="42">
        <f t="shared" si="6"/>
        <v>438.72999999999996</v>
      </c>
      <c r="L233" s="92"/>
      <c r="M233" s="92"/>
      <c r="N233" s="36"/>
      <c r="T233" s="21"/>
    </row>
    <row r="234" spans="1:20" s="37" customFormat="1" ht="15.75" customHeight="1" x14ac:dyDescent="0.35">
      <c r="A234" s="65">
        <f t="shared" si="7"/>
        <v>82</v>
      </c>
      <c r="B234" s="65" t="s">
        <v>325</v>
      </c>
      <c r="C234" s="42">
        <v>300.5</v>
      </c>
      <c r="D234" s="42">
        <f t="shared" si="5"/>
        <v>3234.5819999999999</v>
      </c>
      <c r="E234" s="42">
        <v>0</v>
      </c>
      <c r="F234" s="42" t="s">
        <v>335</v>
      </c>
      <c r="G234" s="91">
        <v>45923</v>
      </c>
      <c r="H234" s="91"/>
      <c r="I234" s="36"/>
      <c r="J234" s="42">
        <f t="shared" si="6"/>
        <v>438.72999999999996</v>
      </c>
      <c r="L234" s="92"/>
      <c r="M234" s="92"/>
      <c r="N234" s="36"/>
      <c r="T234" s="21"/>
    </row>
    <row r="235" spans="1:20" s="37" customFormat="1" ht="15.75" customHeight="1" x14ac:dyDescent="0.35">
      <c r="A235" s="65">
        <f t="shared" si="7"/>
        <v>83</v>
      </c>
      <c r="B235" s="65" t="s">
        <v>325</v>
      </c>
      <c r="C235" s="42">
        <v>454.3</v>
      </c>
      <c r="D235" s="42">
        <f t="shared" si="5"/>
        <v>4890.0851999999995</v>
      </c>
      <c r="E235" s="42">
        <v>0</v>
      </c>
      <c r="F235" s="42" t="s">
        <v>335</v>
      </c>
      <c r="G235" s="91">
        <v>45923</v>
      </c>
      <c r="H235" s="91"/>
      <c r="I235" s="36"/>
      <c r="J235" s="42">
        <f t="shared" si="6"/>
        <v>663.27800000000002</v>
      </c>
      <c r="L235" s="92"/>
      <c r="M235" s="92"/>
      <c r="N235" s="36"/>
      <c r="T235" s="21"/>
    </row>
    <row r="236" spans="1:20" s="37" customFormat="1" ht="15.75" customHeight="1" x14ac:dyDescent="0.35">
      <c r="A236" s="65">
        <f t="shared" si="7"/>
        <v>84</v>
      </c>
      <c r="B236" s="65" t="s">
        <v>325</v>
      </c>
      <c r="C236" s="42">
        <v>258.10000000000002</v>
      </c>
      <c r="D236" s="42">
        <f t="shared" si="5"/>
        <v>2778.1884</v>
      </c>
      <c r="E236" s="42">
        <v>0</v>
      </c>
      <c r="F236" s="42" t="s">
        <v>335</v>
      </c>
      <c r="G236" s="91" t="s">
        <v>335</v>
      </c>
      <c r="H236" s="91"/>
      <c r="I236" s="36"/>
      <c r="J236" s="42">
        <f t="shared" si="6"/>
        <v>376.82600000000002</v>
      </c>
      <c r="L236" s="92">
        <f>14900000/D236</f>
        <v>5363.2071892604545</v>
      </c>
      <c r="M236" s="92"/>
      <c r="N236" s="36"/>
      <c r="T236" s="21"/>
    </row>
    <row r="237" spans="1:20" s="37" customFormat="1" ht="15.75" customHeight="1" x14ac:dyDescent="0.35">
      <c r="A237" s="65">
        <f t="shared" si="7"/>
        <v>85</v>
      </c>
      <c r="B237" s="65" t="s">
        <v>325</v>
      </c>
      <c r="C237" s="42">
        <v>258.10000000000002</v>
      </c>
      <c r="D237" s="42">
        <f t="shared" si="5"/>
        <v>2778.1884</v>
      </c>
      <c r="E237" s="42">
        <v>0</v>
      </c>
      <c r="F237" s="42" t="s">
        <v>335</v>
      </c>
      <c r="G237" s="91" t="s">
        <v>335</v>
      </c>
      <c r="H237" s="91"/>
      <c r="I237" s="36"/>
      <c r="J237" s="42">
        <f t="shared" si="6"/>
        <v>376.82600000000002</v>
      </c>
      <c r="L237" s="92"/>
      <c r="M237" s="92"/>
      <c r="N237" s="36"/>
      <c r="T237" s="21"/>
    </row>
    <row r="238" spans="1:20" s="37" customFormat="1" ht="15.75" customHeight="1" x14ac:dyDescent="0.35">
      <c r="A238" s="65">
        <f t="shared" si="7"/>
        <v>86</v>
      </c>
      <c r="B238" s="65" t="s">
        <v>325</v>
      </c>
      <c r="C238" s="42">
        <v>258.10000000000002</v>
      </c>
      <c r="D238" s="42">
        <f t="shared" si="5"/>
        <v>2778.1884</v>
      </c>
      <c r="E238" s="42">
        <v>0</v>
      </c>
      <c r="F238" s="42" t="s">
        <v>335</v>
      </c>
      <c r="G238" s="91" t="s">
        <v>335</v>
      </c>
      <c r="H238" s="91"/>
      <c r="I238" s="36"/>
      <c r="J238" s="42">
        <f t="shared" si="6"/>
        <v>376.82600000000002</v>
      </c>
      <c r="L238" s="92"/>
      <c r="M238" s="92"/>
      <c r="N238" s="36"/>
      <c r="T238" s="21"/>
    </row>
    <row r="239" spans="1:20" s="37" customFormat="1" ht="15.75" customHeight="1" x14ac:dyDescent="0.35">
      <c r="A239" s="65">
        <f t="shared" si="7"/>
        <v>87</v>
      </c>
      <c r="B239" s="65" t="s">
        <v>325</v>
      </c>
      <c r="C239" s="42">
        <v>258.10000000000002</v>
      </c>
      <c r="D239" s="42">
        <f t="shared" si="5"/>
        <v>2778.1884</v>
      </c>
      <c r="E239" s="42">
        <v>0</v>
      </c>
      <c r="F239" s="42" t="s">
        <v>335</v>
      </c>
      <c r="G239" s="91" t="s">
        <v>335</v>
      </c>
      <c r="H239" s="91"/>
      <c r="I239" s="36"/>
      <c r="J239" s="42">
        <f t="shared" si="6"/>
        <v>376.82600000000002</v>
      </c>
      <c r="L239" s="92"/>
      <c r="M239" s="92"/>
      <c r="N239" s="36"/>
      <c r="T239" s="21"/>
    </row>
    <row r="240" spans="1:20" s="37" customFormat="1" ht="15.75" customHeight="1" x14ac:dyDescent="0.35">
      <c r="A240" s="65">
        <f t="shared" si="7"/>
        <v>88</v>
      </c>
      <c r="B240" s="65" t="s">
        <v>325</v>
      </c>
      <c r="C240" s="42">
        <v>261.2</v>
      </c>
      <c r="D240" s="42">
        <f t="shared" si="5"/>
        <v>2811.5567999999998</v>
      </c>
      <c r="E240" s="42">
        <v>0</v>
      </c>
      <c r="F240" s="42" t="s">
        <v>335</v>
      </c>
      <c r="G240" s="91" t="s">
        <v>335</v>
      </c>
      <c r="H240" s="91"/>
      <c r="I240" s="36"/>
      <c r="J240" s="42">
        <f t="shared" si="6"/>
        <v>381.35199999999998</v>
      </c>
      <c r="L240" s="92"/>
      <c r="M240" s="92"/>
      <c r="N240" s="36"/>
      <c r="T240" s="21"/>
    </row>
    <row r="241" spans="1:20" s="37" customFormat="1" ht="15.75" customHeight="1" x14ac:dyDescent="0.35">
      <c r="A241" s="65">
        <f t="shared" si="7"/>
        <v>89</v>
      </c>
      <c r="B241" s="65" t="s">
        <v>325</v>
      </c>
      <c r="C241" s="42">
        <v>338.4</v>
      </c>
      <c r="D241" s="42">
        <f t="shared" si="5"/>
        <v>3642.5375999999997</v>
      </c>
      <c r="E241" s="42">
        <v>0</v>
      </c>
      <c r="F241" s="42" t="s">
        <v>335</v>
      </c>
      <c r="G241" s="91" t="s">
        <v>335</v>
      </c>
      <c r="H241" s="91"/>
      <c r="I241" s="36"/>
      <c r="J241" s="42">
        <f t="shared" si="6"/>
        <v>494.06399999999996</v>
      </c>
      <c r="L241" s="92"/>
      <c r="M241" s="92"/>
      <c r="N241" s="36"/>
      <c r="T241" s="21"/>
    </row>
    <row r="242" spans="1:20" s="37" customFormat="1" ht="15.75" customHeight="1" x14ac:dyDescent="0.35">
      <c r="A242" s="65">
        <f t="shared" si="7"/>
        <v>90</v>
      </c>
      <c r="B242" s="65" t="s">
        <v>325</v>
      </c>
      <c r="C242" s="42">
        <v>355.1</v>
      </c>
      <c r="D242" s="42">
        <f t="shared" si="5"/>
        <v>3822.2964000000002</v>
      </c>
      <c r="E242" s="42">
        <v>0</v>
      </c>
      <c r="F242" s="42" t="s">
        <v>335</v>
      </c>
      <c r="G242" s="91" t="s">
        <v>335</v>
      </c>
      <c r="H242" s="91"/>
      <c r="I242" s="36"/>
      <c r="J242" s="42">
        <f t="shared" si="6"/>
        <v>518.44600000000003</v>
      </c>
      <c r="L242" s="92"/>
      <c r="M242" s="92"/>
      <c r="N242" s="36"/>
      <c r="T242" s="21"/>
    </row>
    <row r="243" spans="1:20" s="37" customFormat="1" ht="15.75" customHeight="1" x14ac:dyDescent="0.35">
      <c r="A243" s="65">
        <f t="shared" si="7"/>
        <v>91</v>
      </c>
      <c r="B243" s="65" t="s">
        <v>325</v>
      </c>
      <c r="C243" s="42">
        <v>795.6</v>
      </c>
      <c r="D243" s="42">
        <f t="shared" si="5"/>
        <v>8563.8384000000005</v>
      </c>
      <c r="E243" s="42">
        <v>0</v>
      </c>
      <c r="F243" s="42" t="s">
        <v>335</v>
      </c>
      <c r="G243" s="91">
        <v>45555</v>
      </c>
      <c r="H243" s="91"/>
      <c r="I243" s="36"/>
      <c r="J243" s="42">
        <f t="shared" si="6"/>
        <v>1161.576</v>
      </c>
      <c r="L243" s="92"/>
      <c r="M243" s="92"/>
      <c r="N243" s="36"/>
      <c r="T243" s="21"/>
    </row>
    <row r="244" spans="1:20" s="35" customFormat="1" x14ac:dyDescent="0.35">
      <c r="A244" s="102" t="s">
        <v>64</v>
      </c>
      <c r="B244" s="102"/>
      <c r="C244" s="102"/>
      <c r="D244" s="102"/>
      <c r="E244" s="102"/>
      <c r="F244" s="102"/>
      <c r="G244" s="102"/>
      <c r="H244" s="102"/>
      <c r="T244" s="37"/>
    </row>
    <row r="245" spans="1:20" s="35" customFormat="1" x14ac:dyDescent="0.35">
      <c r="A245" s="46" t="s">
        <v>149</v>
      </c>
      <c r="B245" s="99" t="s">
        <v>339</v>
      </c>
      <c r="C245" s="100"/>
      <c r="D245" s="100"/>
      <c r="E245" s="100"/>
      <c r="F245" s="100"/>
      <c r="G245" s="100"/>
      <c r="H245" s="101"/>
      <c r="T245" s="37"/>
    </row>
    <row r="246" spans="1:20" s="35" customFormat="1" hidden="1" x14ac:dyDescent="0.35">
      <c r="A246" s="46" t="s">
        <v>149</v>
      </c>
      <c r="B246" s="96" t="str">
        <f>(IF(H151="Saleable area Loading :","We have considered Saleable area of Flats as per our Calculation.","We considered Saleable area of Flat as per Builder area Sheet."))</f>
        <v>We considered Saleable area of Flat as per Builder area Sheet.</v>
      </c>
      <c r="C246" s="97"/>
      <c r="D246" s="97"/>
      <c r="E246" s="97"/>
      <c r="F246" s="97"/>
      <c r="G246" s="97"/>
      <c r="H246" s="98"/>
      <c r="T246" s="37"/>
    </row>
    <row r="247" spans="1:20" s="35" customFormat="1" hidden="1" x14ac:dyDescent="0.35">
      <c r="A247" s="46" t="s">
        <v>149</v>
      </c>
      <c r="B247" s="96" t="str">
        <f>(IF(H143="Saleable area Loading :","We have considered Saleable area of Commercial as per our Calculation.","We considered Saleable area of Commercial as per Builder area Sheet."))</f>
        <v>We have considered Saleable area of Commercial as per our Calculation.</v>
      </c>
      <c r="C247" s="97"/>
      <c r="D247" s="97"/>
      <c r="E247" s="97"/>
      <c r="F247" s="97"/>
      <c r="G247" s="97"/>
      <c r="H247" s="98"/>
      <c r="T247" s="37"/>
    </row>
    <row r="248" spans="1:20" s="35" customFormat="1" x14ac:dyDescent="0.35">
      <c r="A248" s="46" t="s">
        <v>149</v>
      </c>
      <c r="B248" s="85" t="s">
        <v>340</v>
      </c>
      <c r="C248" s="86"/>
      <c r="D248" s="86"/>
      <c r="E248" s="86"/>
      <c r="F248" s="86"/>
      <c r="G248" s="86"/>
      <c r="H248" s="87"/>
      <c r="T248" s="37"/>
    </row>
    <row r="249" spans="1:20" s="35" customFormat="1" ht="33.75" hidden="1" customHeight="1" x14ac:dyDescent="0.35">
      <c r="A249" s="46" t="s">
        <v>149</v>
      </c>
      <c r="B249" s="85" t="s">
        <v>119</v>
      </c>
      <c r="C249" s="86"/>
      <c r="D249" s="86"/>
      <c r="E249" s="86"/>
      <c r="F249" s="86"/>
      <c r="G249" s="86"/>
      <c r="H249" s="87"/>
      <c r="T249" s="37"/>
    </row>
    <row r="250" spans="1:20" s="35" customFormat="1" hidden="1" x14ac:dyDescent="0.35">
      <c r="A250" s="46" t="s">
        <v>149</v>
      </c>
      <c r="B250" s="85" t="s">
        <v>148</v>
      </c>
      <c r="C250" s="86"/>
      <c r="D250" s="86"/>
      <c r="E250" s="86"/>
      <c r="F250" s="86"/>
      <c r="G250" s="86"/>
      <c r="H250" s="87"/>
    </row>
    <row r="251" spans="1:20" s="35" customFormat="1" x14ac:dyDescent="0.35">
      <c r="A251" s="46" t="s">
        <v>149</v>
      </c>
      <c r="B251" s="85" t="s">
        <v>120</v>
      </c>
      <c r="C251" s="86"/>
      <c r="D251" s="86"/>
      <c r="E251" s="86"/>
      <c r="F251" s="86"/>
      <c r="G251" s="86"/>
      <c r="H251" s="87"/>
    </row>
    <row r="252" spans="1:20" s="35" customFormat="1" ht="33.75" customHeight="1" x14ac:dyDescent="0.35">
      <c r="A252" s="46" t="s">
        <v>149</v>
      </c>
      <c r="B252" s="85" t="s">
        <v>150</v>
      </c>
      <c r="C252" s="86"/>
      <c r="D252" s="86"/>
      <c r="E252" s="86"/>
      <c r="F252" s="86"/>
      <c r="G252" s="86"/>
      <c r="H252" s="87"/>
    </row>
    <row r="253" spans="1:20" s="35" customFormat="1" hidden="1" x14ac:dyDescent="0.35">
      <c r="A253" s="46" t="s">
        <v>149</v>
      </c>
      <c r="B253" s="85" t="s">
        <v>121</v>
      </c>
      <c r="C253" s="86"/>
      <c r="D253" s="86"/>
      <c r="E253" s="86"/>
      <c r="F253" s="86"/>
      <c r="G253" s="86"/>
      <c r="H253" s="87"/>
    </row>
    <row r="254" spans="1:20" s="35" customFormat="1" ht="32.25" hidden="1" customHeight="1" x14ac:dyDescent="0.35">
      <c r="A254" s="46" t="s">
        <v>149</v>
      </c>
      <c r="B254" s="93" t="s">
        <v>172</v>
      </c>
      <c r="C254" s="94"/>
      <c r="D254" s="94"/>
      <c r="E254" s="94"/>
      <c r="F254" s="94"/>
      <c r="G254" s="94"/>
      <c r="H254" s="95"/>
    </row>
    <row r="255" spans="1:20" s="35" customFormat="1" hidden="1" x14ac:dyDescent="0.35">
      <c r="A255" s="46" t="s">
        <v>149</v>
      </c>
      <c r="B255" s="93" t="s">
        <v>227</v>
      </c>
      <c r="C255" s="94"/>
      <c r="D255" s="94"/>
      <c r="E255" s="94"/>
      <c r="F255" s="94"/>
      <c r="G255" s="94"/>
      <c r="H255" s="95"/>
    </row>
    <row r="256" spans="1:20" s="35" customFormat="1" hidden="1" x14ac:dyDescent="0.35">
      <c r="A256" s="46" t="s">
        <v>149</v>
      </c>
      <c r="B256" s="85" t="s">
        <v>330</v>
      </c>
      <c r="C256" s="86"/>
      <c r="D256" s="86"/>
      <c r="E256" s="86"/>
      <c r="F256" s="86"/>
      <c r="G256" s="86"/>
      <c r="H256" s="87"/>
    </row>
    <row r="257" spans="1:20" s="35" customFormat="1" x14ac:dyDescent="0.35">
      <c r="A257" s="70" t="s">
        <v>149</v>
      </c>
      <c r="B257" s="85" t="s">
        <v>340</v>
      </c>
      <c r="C257" s="86"/>
      <c r="D257" s="86"/>
      <c r="E257" s="86"/>
      <c r="F257" s="86"/>
      <c r="G257" s="86"/>
      <c r="H257" s="87"/>
      <c r="T257" s="69"/>
    </row>
    <row r="258" spans="1:20" s="35" customFormat="1" ht="15.75" customHeight="1" x14ac:dyDescent="0.35">
      <c r="A258" s="70" t="s">
        <v>149</v>
      </c>
      <c r="B258" s="73" t="s">
        <v>343</v>
      </c>
      <c r="C258" s="88" t="s">
        <v>344</v>
      </c>
      <c r="D258" s="88"/>
      <c r="E258" s="89" t="s">
        <v>345</v>
      </c>
      <c r="F258" s="89"/>
      <c r="G258" s="89"/>
      <c r="H258" s="90"/>
      <c r="T258" s="69"/>
    </row>
    <row r="259" spans="1:20" s="35" customFormat="1" ht="33.75" customHeight="1" x14ac:dyDescent="0.35">
      <c r="A259" s="70" t="s">
        <v>149</v>
      </c>
      <c r="B259" s="74">
        <v>45555</v>
      </c>
      <c r="C259" s="88" t="s">
        <v>346</v>
      </c>
      <c r="D259" s="88"/>
      <c r="E259" s="89" t="s">
        <v>347</v>
      </c>
      <c r="F259" s="89"/>
      <c r="G259" s="89"/>
      <c r="H259" s="90"/>
      <c r="T259" s="69"/>
    </row>
    <row r="260" spans="1:20" s="35" customFormat="1" ht="33.75" customHeight="1" x14ac:dyDescent="0.35">
      <c r="A260" s="71" t="s">
        <v>149</v>
      </c>
      <c r="B260" s="77">
        <v>45654</v>
      </c>
      <c r="C260" s="82" t="s">
        <v>348</v>
      </c>
      <c r="D260" s="82"/>
      <c r="E260" s="83" t="s">
        <v>349</v>
      </c>
      <c r="F260" s="83"/>
      <c r="G260" s="83"/>
      <c r="H260" s="84"/>
      <c r="T260" s="72"/>
    </row>
    <row r="261" spans="1:20" s="35" customFormat="1" ht="33.75" customHeight="1" x14ac:dyDescent="0.35">
      <c r="A261" s="71" t="s">
        <v>149</v>
      </c>
      <c r="B261" s="77">
        <v>45654</v>
      </c>
      <c r="C261" s="82" t="s">
        <v>350</v>
      </c>
      <c r="D261" s="82"/>
      <c r="E261" s="83" t="s">
        <v>351</v>
      </c>
      <c r="F261" s="83"/>
      <c r="G261" s="83"/>
      <c r="H261" s="84"/>
      <c r="T261" s="72"/>
    </row>
    <row r="262" spans="1:20" s="35" customFormat="1" ht="33.75" customHeight="1" x14ac:dyDescent="0.35">
      <c r="A262" s="76" t="s">
        <v>149</v>
      </c>
      <c r="B262" s="77">
        <v>45727</v>
      </c>
      <c r="C262" s="82" t="s">
        <v>350</v>
      </c>
      <c r="D262" s="82"/>
      <c r="E262" s="83" t="s">
        <v>352</v>
      </c>
      <c r="F262" s="83"/>
      <c r="G262" s="83"/>
      <c r="H262" s="84"/>
      <c r="T262" s="75"/>
    </row>
    <row r="263" spans="1:20" s="35" customFormat="1" ht="33.75" customHeight="1" x14ac:dyDescent="0.35">
      <c r="A263" s="78" t="s">
        <v>149</v>
      </c>
      <c r="B263" s="77">
        <v>45826</v>
      </c>
      <c r="C263" s="82" t="s">
        <v>350</v>
      </c>
      <c r="D263" s="82"/>
      <c r="E263" s="83" t="s">
        <v>352</v>
      </c>
      <c r="F263" s="83"/>
      <c r="G263" s="83"/>
      <c r="H263" s="84"/>
      <c r="T263" s="79"/>
    </row>
    <row r="264" spans="1:20" s="35" customFormat="1" ht="33.75" customHeight="1" x14ac:dyDescent="0.35">
      <c r="A264" s="78" t="s">
        <v>149</v>
      </c>
      <c r="B264" s="77">
        <v>45826</v>
      </c>
      <c r="C264" s="82" t="s">
        <v>348</v>
      </c>
      <c r="D264" s="82"/>
      <c r="E264" s="83" t="s">
        <v>349</v>
      </c>
      <c r="F264" s="83"/>
      <c r="G264" s="83"/>
      <c r="H264" s="84"/>
      <c r="T264" s="79"/>
    </row>
    <row r="265" spans="1:20" s="35" customFormat="1" ht="33.75" customHeight="1" x14ac:dyDescent="0.35">
      <c r="A265" s="80" t="s">
        <v>149</v>
      </c>
      <c r="B265" s="77">
        <v>45923</v>
      </c>
      <c r="C265" s="82" t="s">
        <v>356</v>
      </c>
      <c r="D265" s="82"/>
      <c r="E265" s="83" t="s">
        <v>355</v>
      </c>
      <c r="F265" s="83"/>
      <c r="G265" s="83"/>
      <c r="H265" s="84"/>
      <c r="T265" s="81"/>
    </row>
    <row r="266" spans="1:20" x14ac:dyDescent="0.35">
      <c r="A266" s="192" t="s">
        <v>57</v>
      </c>
      <c r="B266" s="193"/>
      <c r="C266" s="193"/>
      <c r="D266" s="193"/>
      <c r="E266" s="193"/>
      <c r="F266" s="193"/>
      <c r="G266" s="193"/>
      <c r="H266" s="194"/>
      <c r="T266" s="35"/>
    </row>
    <row r="267" spans="1:20" x14ac:dyDescent="0.35">
      <c r="A267" s="108" t="s">
        <v>58</v>
      </c>
      <c r="B267" s="108"/>
      <c r="C267" s="108"/>
      <c r="D267" s="108"/>
      <c r="E267" s="108"/>
      <c r="F267" s="108"/>
      <c r="G267" s="108"/>
      <c r="H267" s="108"/>
      <c r="T267" s="35"/>
    </row>
    <row r="268" spans="1:20" ht="15.75" customHeight="1" x14ac:dyDescent="0.35">
      <c r="A268" s="217" t="s">
        <v>59</v>
      </c>
      <c r="B268" s="217"/>
      <c r="C268" s="217"/>
      <c r="D268" s="217"/>
      <c r="E268" s="217"/>
      <c r="F268" s="217"/>
      <c r="G268" s="217"/>
      <c r="H268" s="217"/>
      <c r="T268" s="35"/>
    </row>
    <row r="269" spans="1:20" x14ac:dyDescent="0.35">
      <c r="A269" s="108" t="s">
        <v>60</v>
      </c>
      <c r="B269" s="108"/>
      <c r="C269" s="108"/>
      <c r="D269" s="108"/>
      <c r="E269" s="108"/>
      <c r="F269" s="108"/>
      <c r="G269" s="108"/>
      <c r="H269" s="108"/>
      <c r="T269" s="35"/>
    </row>
    <row r="270" spans="1:20" x14ac:dyDescent="0.35">
      <c r="A270" s="108" t="s">
        <v>61</v>
      </c>
      <c r="B270" s="108"/>
      <c r="C270" s="108"/>
      <c r="D270" s="108"/>
      <c r="E270" s="108"/>
      <c r="F270" s="108"/>
      <c r="G270" s="108"/>
      <c r="H270" s="108"/>
      <c r="T270" s="35"/>
    </row>
    <row r="271" spans="1:20" x14ac:dyDescent="0.35">
      <c r="A271" s="108" t="s">
        <v>122</v>
      </c>
      <c r="B271" s="108"/>
      <c r="C271" s="108"/>
      <c r="D271" s="108"/>
      <c r="E271" s="108"/>
      <c r="F271" s="108"/>
      <c r="G271" s="108"/>
      <c r="H271" s="108"/>
      <c r="T271" s="35"/>
    </row>
    <row r="272" spans="1:20" ht="34" customHeight="1" x14ac:dyDescent="0.35">
      <c r="A272" s="150" t="s">
        <v>123</v>
      </c>
      <c r="B272" s="150"/>
      <c r="C272" s="150"/>
      <c r="D272" s="150"/>
      <c r="E272" s="150"/>
      <c r="F272" s="150"/>
      <c r="G272" s="150"/>
      <c r="H272" s="150"/>
    </row>
    <row r="273" spans="1:8" x14ac:dyDescent="0.35">
      <c r="A273" s="190" t="s">
        <v>73</v>
      </c>
      <c r="B273" s="190"/>
      <c r="C273" s="190" t="s">
        <v>341</v>
      </c>
      <c r="D273" s="190"/>
      <c r="E273" s="190" t="s">
        <v>103</v>
      </c>
      <c r="F273" s="190"/>
      <c r="G273" s="190" t="s">
        <v>353</v>
      </c>
      <c r="H273" s="190"/>
    </row>
    <row r="274" spans="1:8" x14ac:dyDescent="0.35">
      <c r="A274" s="189" t="s">
        <v>75</v>
      </c>
      <c r="B274" s="189"/>
      <c r="C274" s="189"/>
      <c r="D274" s="189"/>
      <c r="E274" s="189"/>
      <c r="F274" s="189"/>
      <c r="G274" s="189"/>
      <c r="H274" s="189"/>
    </row>
    <row r="275" spans="1:8" x14ac:dyDescent="0.35">
      <c r="A275" s="189"/>
      <c r="B275" s="189"/>
      <c r="C275" s="189"/>
      <c r="D275" s="189"/>
      <c r="E275" s="189"/>
      <c r="F275" s="189"/>
      <c r="G275" s="189"/>
      <c r="H275" s="189"/>
    </row>
    <row r="276" spans="1:8" x14ac:dyDescent="0.35">
      <c r="A276" s="189"/>
      <c r="B276" s="189"/>
      <c r="C276" s="189"/>
      <c r="D276" s="189"/>
      <c r="E276" s="189"/>
      <c r="F276" s="189"/>
      <c r="G276" s="189"/>
      <c r="H276" s="189"/>
    </row>
    <row r="277" spans="1:8" x14ac:dyDescent="0.35">
      <c r="A277" s="189"/>
      <c r="B277" s="189"/>
      <c r="C277" s="189"/>
      <c r="D277" s="189"/>
      <c r="E277" s="189"/>
      <c r="F277" s="189"/>
      <c r="G277" s="189"/>
      <c r="H277" s="189"/>
    </row>
    <row r="278" spans="1:8" x14ac:dyDescent="0.35">
      <c r="A278" s="38" t="s">
        <v>62</v>
      </c>
      <c r="B278" s="39"/>
      <c r="C278" s="39"/>
      <c r="D278" s="38" t="str">
        <f>E9</f>
        <v>Amansara Earthstar</v>
      </c>
      <c r="F278" s="39"/>
      <c r="G278" s="39"/>
      <c r="H278" s="39"/>
    </row>
    <row r="279" spans="1:8" x14ac:dyDescent="0.35">
      <c r="A279" s="39"/>
      <c r="B279" s="39"/>
      <c r="C279" s="39"/>
      <c r="D279" s="39"/>
      <c r="E279" s="39"/>
      <c r="F279" s="39"/>
      <c r="G279" s="39"/>
      <c r="H279" s="39"/>
    </row>
    <row r="280" spans="1:8" x14ac:dyDescent="0.35">
      <c r="A280" s="39"/>
      <c r="B280" s="39"/>
      <c r="C280" s="39"/>
      <c r="D280" s="39"/>
      <c r="E280" s="39"/>
      <c r="F280" s="39"/>
      <c r="G280" s="39"/>
      <c r="H280" s="39"/>
    </row>
    <row r="281" spans="1:8" ht="15" customHeight="1" x14ac:dyDescent="0.35"/>
    <row r="322" spans="1:1" x14ac:dyDescent="0.35">
      <c r="A322" s="41" t="s">
        <v>157</v>
      </c>
    </row>
    <row r="366" spans="1:1" x14ac:dyDescent="0.35">
      <c r="A366" s="41" t="s">
        <v>63</v>
      </c>
    </row>
  </sheetData>
  <mergeCells count="521">
    <mergeCell ref="C265:D265"/>
    <mergeCell ref="E265:H265"/>
    <mergeCell ref="C263:D263"/>
    <mergeCell ref="E263:H263"/>
    <mergeCell ref="C264:D264"/>
    <mergeCell ref="E264:H264"/>
    <mergeCell ref="I15:P15"/>
    <mergeCell ref="F127:H127"/>
    <mergeCell ref="F125:H125"/>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271:H271"/>
    <mergeCell ref="A268:H268"/>
    <mergeCell ref="A136:B136"/>
    <mergeCell ref="A97:B97"/>
    <mergeCell ref="A98:B98"/>
    <mergeCell ref="A99:B99"/>
    <mergeCell ref="A113:B113"/>
    <mergeCell ref="F118:H118"/>
    <mergeCell ref="G132:H132"/>
    <mergeCell ref="A116:B116"/>
    <mergeCell ref="F124:H124"/>
    <mergeCell ref="C131:D131"/>
    <mergeCell ref="C139:D139"/>
    <mergeCell ref="A152:H152"/>
    <mergeCell ref="A140:B140"/>
    <mergeCell ref="C140:D140"/>
    <mergeCell ref="E140:F140"/>
    <mergeCell ref="B253:H253"/>
    <mergeCell ref="A267:H267"/>
    <mergeCell ref="A150:H150"/>
    <mergeCell ref="G151:H151"/>
    <mergeCell ref="G153:H153"/>
    <mergeCell ref="G154:H154"/>
    <mergeCell ref="G155:H155"/>
    <mergeCell ref="G156:H156"/>
    <mergeCell ref="G157:H157"/>
    <mergeCell ref="G158:H158"/>
    <mergeCell ref="G163:H163"/>
    <mergeCell ref="G168:H168"/>
    <mergeCell ref="G173:H173"/>
    <mergeCell ref="G178:H178"/>
    <mergeCell ref="G183:H183"/>
    <mergeCell ref="G188:H188"/>
    <mergeCell ref="G193:H193"/>
    <mergeCell ref="G198:H198"/>
    <mergeCell ref="G203:H203"/>
    <mergeCell ref="G208:H208"/>
    <mergeCell ref="G213:H213"/>
    <mergeCell ref="G218:H218"/>
    <mergeCell ref="G223:H223"/>
    <mergeCell ref="G228:H228"/>
    <mergeCell ref="G233:H233"/>
    <mergeCell ref="A149:B149"/>
    <mergeCell ref="A148:B148"/>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E136:F136"/>
    <mergeCell ref="A141:H141"/>
    <mergeCell ref="A146:B146"/>
    <mergeCell ref="A122:E122"/>
    <mergeCell ref="A102:B102"/>
    <mergeCell ref="A107:B107"/>
    <mergeCell ref="C143:C144"/>
    <mergeCell ref="A139:B139"/>
    <mergeCell ref="D71:H71"/>
    <mergeCell ref="A74:C74"/>
    <mergeCell ref="D74:H74"/>
    <mergeCell ref="A72:C72"/>
    <mergeCell ref="D73:H73"/>
    <mergeCell ref="A79:B79"/>
    <mergeCell ref="G78:H78"/>
    <mergeCell ref="A274:H277"/>
    <mergeCell ref="A273:B273"/>
    <mergeCell ref="E273:F273"/>
    <mergeCell ref="C273:D273"/>
    <mergeCell ref="G273:H273"/>
    <mergeCell ref="A130:H130"/>
    <mergeCell ref="A128:E128"/>
    <mergeCell ref="F128:H128"/>
    <mergeCell ref="A129:E129"/>
    <mergeCell ref="F129:H129"/>
    <mergeCell ref="A137:B137"/>
    <mergeCell ref="A132:B132"/>
    <mergeCell ref="A269:H269"/>
    <mergeCell ref="A135:H135"/>
    <mergeCell ref="A272:H272"/>
    <mergeCell ref="A270:H270"/>
    <mergeCell ref="A266:H26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A39:B39"/>
    <mergeCell ref="C39:H39"/>
    <mergeCell ref="A46:D46"/>
    <mergeCell ref="L149:M149"/>
    <mergeCell ref="L148:M148"/>
    <mergeCell ref="L147:M147"/>
    <mergeCell ref="L146:M146"/>
    <mergeCell ref="A86:B86"/>
    <mergeCell ref="C137:D137"/>
    <mergeCell ref="E137:F137"/>
    <mergeCell ref="G137:H137"/>
    <mergeCell ref="A118:E118"/>
    <mergeCell ref="A103:B103"/>
    <mergeCell ref="C103:H103"/>
    <mergeCell ref="A145:H145"/>
    <mergeCell ref="E143:E144"/>
    <mergeCell ref="A93:B93"/>
    <mergeCell ref="A47:D47"/>
    <mergeCell ref="A48:H48"/>
    <mergeCell ref="D64:H64"/>
    <mergeCell ref="A64:C64"/>
    <mergeCell ref="A85:B85"/>
    <mergeCell ref="C91:H91"/>
    <mergeCell ref="A45:D45"/>
    <mergeCell ref="A40:B40"/>
    <mergeCell ref="C40:H40"/>
    <mergeCell ref="F143:F144"/>
    <mergeCell ref="C132:D132"/>
    <mergeCell ref="E132:F132"/>
    <mergeCell ref="B143:B144"/>
    <mergeCell ref="A143:A144"/>
    <mergeCell ref="L156:M156"/>
    <mergeCell ref="L153:M153"/>
    <mergeCell ref="G140:H140"/>
    <mergeCell ref="L154:M154"/>
    <mergeCell ref="L155:M155"/>
    <mergeCell ref="C55:H55"/>
    <mergeCell ref="A78:B78"/>
    <mergeCell ref="A77:B77"/>
    <mergeCell ref="A75:B75"/>
    <mergeCell ref="C75:H75"/>
    <mergeCell ref="A83:B83"/>
    <mergeCell ref="A70:C70"/>
    <mergeCell ref="D70:H70"/>
    <mergeCell ref="C77:H77"/>
    <mergeCell ref="A80:B80"/>
    <mergeCell ref="A82:B82"/>
    <mergeCell ref="E78:F78"/>
    <mergeCell ref="A49:B49"/>
    <mergeCell ref="C49:H49"/>
    <mergeCell ref="B250:H250"/>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G143:G144"/>
    <mergeCell ref="A81:B81"/>
    <mergeCell ref="A71:C71"/>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G136:H136"/>
    <mergeCell ref="F117:H117"/>
    <mergeCell ref="F122:H122"/>
    <mergeCell ref="L158:M158"/>
    <mergeCell ref="G159:H159"/>
    <mergeCell ref="L159:M159"/>
    <mergeCell ref="L157:M157"/>
    <mergeCell ref="G160:H160"/>
    <mergeCell ref="L160:M160"/>
    <mergeCell ref="G161:H161"/>
    <mergeCell ref="L161:M161"/>
    <mergeCell ref="G162:H162"/>
    <mergeCell ref="L162:M162"/>
    <mergeCell ref="L163:M163"/>
    <mergeCell ref="G164:H164"/>
    <mergeCell ref="L164:M164"/>
    <mergeCell ref="G165:H165"/>
    <mergeCell ref="L165:M165"/>
    <mergeCell ref="G166:H166"/>
    <mergeCell ref="L166:M166"/>
    <mergeCell ref="G167:H167"/>
    <mergeCell ref="L167:M167"/>
    <mergeCell ref="L168:M168"/>
    <mergeCell ref="G169:H169"/>
    <mergeCell ref="L169:M169"/>
    <mergeCell ref="G170:H170"/>
    <mergeCell ref="L170:M170"/>
    <mergeCell ref="G171:H171"/>
    <mergeCell ref="L171:M171"/>
    <mergeCell ref="G172:H172"/>
    <mergeCell ref="L172:M172"/>
    <mergeCell ref="L173:M173"/>
    <mergeCell ref="G174:H174"/>
    <mergeCell ref="L174:M174"/>
    <mergeCell ref="G175:H175"/>
    <mergeCell ref="L175:M175"/>
    <mergeCell ref="G176:H176"/>
    <mergeCell ref="L176:M176"/>
    <mergeCell ref="G177:H177"/>
    <mergeCell ref="L177:M177"/>
    <mergeCell ref="L178:M178"/>
    <mergeCell ref="G179:H179"/>
    <mergeCell ref="L179:M179"/>
    <mergeCell ref="G180:H180"/>
    <mergeCell ref="L180:M180"/>
    <mergeCell ref="G181:H181"/>
    <mergeCell ref="L181:M181"/>
    <mergeCell ref="G182:H182"/>
    <mergeCell ref="L182:M182"/>
    <mergeCell ref="L183:M183"/>
    <mergeCell ref="G184:H184"/>
    <mergeCell ref="L184:M184"/>
    <mergeCell ref="G185:H185"/>
    <mergeCell ref="L185:M185"/>
    <mergeCell ref="G186:H186"/>
    <mergeCell ref="L186:M186"/>
    <mergeCell ref="G187:H187"/>
    <mergeCell ref="L187:M187"/>
    <mergeCell ref="L188:M188"/>
    <mergeCell ref="G189:H189"/>
    <mergeCell ref="L189:M189"/>
    <mergeCell ref="G190:H190"/>
    <mergeCell ref="L190:M190"/>
    <mergeCell ref="G191:H191"/>
    <mergeCell ref="L191:M191"/>
    <mergeCell ref="G192:H192"/>
    <mergeCell ref="L192:M192"/>
    <mergeCell ref="L193:M193"/>
    <mergeCell ref="G194:H194"/>
    <mergeCell ref="L194:M194"/>
    <mergeCell ref="G195:H195"/>
    <mergeCell ref="L195:M195"/>
    <mergeCell ref="G196:H196"/>
    <mergeCell ref="L196:M196"/>
    <mergeCell ref="G197:H197"/>
    <mergeCell ref="L197:M197"/>
    <mergeCell ref="L198:M198"/>
    <mergeCell ref="G199:H199"/>
    <mergeCell ref="L199:M199"/>
    <mergeCell ref="G200:H200"/>
    <mergeCell ref="L200:M200"/>
    <mergeCell ref="G201:H201"/>
    <mergeCell ref="L201:M201"/>
    <mergeCell ref="G202:H202"/>
    <mergeCell ref="L202:M202"/>
    <mergeCell ref="L203:M203"/>
    <mergeCell ref="G204:H204"/>
    <mergeCell ref="L204:M204"/>
    <mergeCell ref="G205:H205"/>
    <mergeCell ref="L205:M205"/>
    <mergeCell ref="G206:H206"/>
    <mergeCell ref="L206:M206"/>
    <mergeCell ref="G207:H207"/>
    <mergeCell ref="L207:M207"/>
    <mergeCell ref="L208:M208"/>
    <mergeCell ref="G209:H209"/>
    <mergeCell ref="L209:M209"/>
    <mergeCell ref="G210:H210"/>
    <mergeCell ref="L210:M210"/>
    <mergeCell ref="G211:H211"/>
    <mergeCell ref="L211:M211"/>
    <mergeCell ref="G212:H212"/>
    <mergeCell ref="L212:M212"/>
    <mergeCell ref="L213:M213"/>
    <mergeCell ref="G214:H214"/>
    <mergeCell ref="L214:M214"/>
    <mergeCell ref="G215:H215"/>
    <mergeCell ref="L215:M215"/>
    <mergeCell ref="G216:H216"/>
    <mergeCell ref="L216:M216"/>
    <mergeCell ref="G217:H217"/>
    <mergeCell ref="L217:M217"/>
    <mergeCell ref="L218:M218"/>
    <mergeCell ref="G219:H219"/>
    <mergeCell ref="L219:M219"/>
    <mergeCell ref="G220:H220"/>
    <mergeCell ref="L220:M220"/>
    <mergeCell ref="G221:H221"/>
    <mergeCell ref="L221:M221"/>
    <mergeCell ref="G222:H222"/>
    <mergeCell ref="L222:M222"/>
    <mergeCell ref="L223:M223"/>
    <mergeCell ref="G224:H224"/>
    <mergeCell ref="L224:M224"/>
    <mergeCell ref="G225:H225"/>
    <mergeCell ref="L225:M225"/>
    <mergeCell ref="G226:H226"/>
    <mergeCell ref="L226:M226"/>
    <mergeCell ref="G227:H227"/>
    <mergeCell ref="L227:M227"/>
    <mergeCell ref="L228:M228"/>
    <mergeCell ref="G229:H229"/>
    <mergeCell ref="L229:M229"/>
    <mergeCell ref="G230:H230"/>
    <mergeCell ref="L230:M230"/>
    <mergeCell ref="G231:H231"/>
    <mergeCell ref="L231:M231"/>
    <mergeCell ref="G232:H232"/>
    <mergeCell ref="L232:M232"/>
    <mergeCell ref="L233:M233"/>
    <mergeCell ref="G234:H234"/>
    <mergeCell ref="L234:M234"/>
    <mergeCell ref="G235:H235"/>
    <mergeCell ref="L235:M235"/>
    <mergeCell ref="G236:H236"/>
    <mergeCell ref="L236:M236"/>
    <mergeCell ref="G237:H237"/>
    <mergeCell ref="L237:M237"/>
    <mergeCell ref="G238:H238"/>
    <mergeCell ref="L238:M238"/>
    <mergeCell ref="G239:H239"/>
    <mergeCell ref="L239:M239"/>
    <mergeCell ref="G240:H240"/>
    <mergeCell ref="L240:M240"/>
    <mergeCell ref="G241:H241"/>
    <mergeCell ref="L241:M241"/>
    <mergeCell ref="G242:H242"/>
    <mergeCell ref="L242:M242"/>
    <mergeCell ref="C262:D262"/>
    <mergeCell ref="E262:H262"/>
    <mergeCell ref="B257:H257"/>
    <mergeCell ref="C258:D258"/>
    <mergeCell ref="E258:H258"/>
    <mergeCell ref="C259:D259"/>
    <mergeCell ref="E259:H259"/>
    <mergeCell ref="G243:H243"/>
    <mergeCell ref="L243:M243"/>
    <mergeCell ref="B256:H256"/>
    <mergeCell ref="B255:H255"/>
    <mergeCell ref="B252:H252"/>
    <mergeCell ref="B254:H254"/>
    <mergeCell ref="B251:H251"/>
    <mergeCell ref="B247:H247"/>
    <mergeCell ref="B245:H245"/>
    <mergeCell ref="B246:H246"/>
    <mergeCell ref="B248:H248"/>
    <mergeCell ref="B249:H249"/>
    <mergeCell ref="A244:H244"/>
    <mergeCell ref="C260:D260"/>
    <mergeCell ref="E260:H260"/>
    <mergeCell ref="C261:D261"/>
    <mergeCell ref="E261:H261"/>
  </mergeCells>
  <dataValidations count="14">
    <dataValidation type="list" allowBlank="1" showInputMessage="1" showErrorMessage="1" sqref="E5:H5">
      <formula1>OFFSET($L$3,1,MATCH($E4,$L$3:$P$3,0)-1,10,1)</formula1>
    </dataValidation>
    <dataValidation type="list" allowBlank="1" showInputMessage="1" showErrorMessage="1" sqref="A17:B17">
      <formula1>"CTS No,Survey No,Plot No,New 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73:H273">
      <formula1>"Kunal Kadam,Pranita Mhatre,Shruti Fule,Pooja Kawale,Mansee Mohite,Anjali Kamble,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4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s>
  <hyperlinks>
    <hyperlink ref="C40" r:id="rId1"/>
    <hyperlink ref="I73" r:id="rId2"/>
  </hyperlinks>
  <printOptions horizontalCentered="1"/>
  <pageMargins left="0.39370078740157483" right="0.39370078740157483" top="0.82677165354330717" bottom="0.78740157480314965" header="0.15748031496062992" footer="0.19685039370078741"/>
  <pageSetup paperSize="2" scale="94" orientation="portrait" r:id="rId3"/>
  <headerFooter>
    <oddHeader>&amp;C&amp;G</oddHeader>
    <oddFooter>&amp;L&amp;"Times New Roman,Bold"&amp;12Ref No: &amp;F&amp;C&amp;G&amp;R&amp;"Times New Roman,Bold"&amp;12&amp;P</oddFooter>
  </headerFooter>
  <rowBreaks count="3" manualBreakCount="3">
    <brk id="277" max="7" man="1"/>
    <brk id="321" max="16383" man="1"/>
    <brk id="365"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22" zoomScale="85" zoomScaleNormal="85" workbookViewId="0">
      <selection activeCell="K3" sqref="K3"/>
    </sheetView>
  </sheetViews>
  <sheetFormatPr defaultColWidth="8.81640625" defaultRowHeight="14.5" x14ac:dyDescent="0.35"/>
  <cols>
    <col min="1" max="1" width="8.81640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81640625" style="1"/>
  </cols>
  <sheetData>
    <row r="1" spans="1:9" ht="15" customHeight="1" x14ac:dyDescent="0.35"/>
    <row r="2" spans="1:9" ht="15" customHeight="1" x14ac:dyDescent="0.35">
      <c r="A2" s="2"/>
      <c r="B2" s="2"/>
      <c r="C2" s="2"/>
      <c r="D2" s="2"/>
      <c r="E2" s="2"/>
      <c r="F2" s="2"/>
      <c r="G2" s="2"/>
      <c r="H2" s="2"/>
    </row>
    <row r="3" spans="1:9" ht="15.75" customHeight="1" x14ac:dyDescent="0.35">
      <c r="A3" s="2"/>
      <c r="B3" s="246" t="s">
        <v>104</v>
      </c>
      <c r="C3" s="246"/>
      <c r="D3" s="246"/>
      <c r="E3" s="246"/>
      <c r="F3" s="246"/>
      <c r="G3" s="246"/>
      <c r="H3" s="246"/>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11</v>
      </c>
      <c r="D4" s="54" t="s">
        <v>173</v>
      </c>
      <c r="E4" s="54" t="s">
        <v>183</v>
      </c>
      <c r="F4" s="54" t="s">
        <v>168</v>
      </c>
      <c r="G4" s="54" t="s">
        <v>188</v>
      </c>
      <c r="H4" s="54" t="s">
        <v>206</v>
      </c>
      <c r="J4" t="s">
        <v>188</v>
      </c>
      <c r="K4" t="s">
        <v>204</v>
      </c>
    </row>
    <row r="5" spans="2:11" x14ac:dyDescent="0.35">
      <c r="B5" s="53"/>
      <c r="C5" s="53"/>
      <c r="D5" s="54" t="s">
        <v>174</v>
      </c>
      <c r="E5" s="54" t="s">
        <v>181</v>
      </c>
      <c r="F5" s="54" t="s">
        <v>203</v>
      </c>
      <c r="G5" s="54" t="s">
        <v>189</v>
      </c>
      <c r="H5" s="54" t="s">
        <v>207</v>
      </c>
    </row>
    <row r="6" spans="2:11" x14ac:dyDescent="0.35">
      <c r="B6" s="53"/>
      <c r="C6" s="53"/>
      <c r="D6" s="54" t="s">
        <v>175</v>
      </c>
      <c r="E6" s="54" t="s">
        <v>182</v>
      </c>
      <c r="F6" s="54" t="s">
        <v>204</v>
      </c>
      <c r="G6" s="54" t="s">
        <v>190</v>
      </c>
      <c r="H6" s="54" t="s">
        <v>220</v>
      </c>
    </row>
    <row r="7" spans="2:11" x14ac:dyDescent="0.35">
      <c r="B7" s="53"/>
      <c r="C7" s="53"/>
      <c r="D7" s="54" t="s">
        <v>176</v>
      </c>
      <c r="E7" s="54" t="s">
        <v>184</v>
      </c>
      <c r="F7" s="54" t="s">
        <v>205</v>
      </c>
      <c r="G7" s="54" t="s">
        <v>191</v>
      </c>
      <c r="H7" s="54" t="s">
        <v>208</v>
      </c>
    </row>
    <row r="8" spans="2:11" x14ac:dyDescent="0.35">
      <c r="B8" s="53"/>
      <c r="C8" s="53"/>
      <c r="D8" s="54" t="s">
        <v>177</v>
      </c>
      <c r="E8" s="54" t="s">
        <v>185</v>
      </c>
      <c r="F8" s="54"/>
      <c r="G8" s="54" t="s">
        <v>192</v>
      </c>
      <c r="H8" s="54" t="s">
        <v>209</v>
      </c>
    </row>
    <row r="9" spans="2:11" x14ac:dyDescent="0.35">
      <c r="B9" s="53"/>
      <c r="C9" s="53"/>
      <c r="D9" s="54" t="s">
        <v>178</v>
      </c>
      <c r="E9" s="54" t="s">
        <v>183</v>
      </c>
      <c r="F9" s="54"/>
      <c r="G9" s="54" t="s">
        <v>193</v>
      </c>
      <c r="H9" s="54" t="s">
        <v>210</v>
      </c>
    </row>
    <row r="10" spans="2:11" x14ac:dyDescent="0.35">
      <c r="B10" s="53"/>
      <c r="C10" s="53"/>
      <c r="D10" s="54" t="s">
        <v>179</v>
      </c>
      <c r="E10" s="54" t="s">
        <v>186</v>
      </c>
      <c r="F10" s="54"/>
      <c r="G10" s="54" t="s">
        <v>194</v>
      </c>
      <c r="H10" s="54" t="s">
        <v>211</v>
      </c>
    </row>
    <row r="11" spans="2:11" x14ac:dyDescent="0.35">
      <c r="B11" s="53"/>
      <c r="C11" s="53"/>
      <c r="D11" s="54" t="s">
        <v>180</v>
      </c>
      <c r="E11" s="54" t="s">
        <v>187</v>
      </c>
      <c r="F11" s="54"/>
      <c r="G11" s="54" t="s">
        <v>195</v>
      </c>
      <c r="H11" s="54" t="s">
        <v>212</v>
      </c>
    </row>
    <row r="12" spans="2:11" x14ac:dyDescent="0.35">
      <c r="B12" s="53"/>
      <c r="C12" s="53"/>
      <c r="D12" s="54"/>
      <c r="E12" s="54"/>
      <c r="F12" s="54"/>
      <c r="G12" s="54" t="s">
        <v>196</v>
      </c>
      <c r="H12" s="54" t="s">
        <v>213</v>
      </c>
    </row>
    <row r="13" spans="2:11" x14ac:dyDescent="0.35">
      <c r="B13" s="53"/>
      <c r="C13" s="53"/>
      <c r="D13" s="54"/>
      <c r="E13" s="54"/>
      <c r="F13" s="54"/>
      <c r="G13" s="54" t="s">
        <v>197</v>
      </c>
      <c r="H13" s="54" t="s">
        <v>214</v>
      </c>
    </row>
    <row r="14" spans="2:11" x14ac:dyDescent="0.35">
      <c r="B14" s="53"/>
      <c r="C14" s="53"/>
      <c r="D14" s="54"/>
      <c r="E14" s="54"/>
      <c r="F14" s="54"/>
      <c r="G14" s="54" t="s">
        <v>198</v>
      </c>
      <c r="H14" s="54" t="s">
        <v>215</v>
      </c>
    </row>
    <row r="15" spans="2:11" x14ac:dyDescent="0.35">
      <c r="B15" s="53"/>
      <c r="C15" s="53"/>
      <c r="D15" s="54"/>
      <c r="E15" s="54"/>
      <c r="F15" s="54"/>
      <c r="G15" s="54" t="s">
        <v>199</v>
      </c>
      <c r="H15" s="54" t="s">
        <v>216</v>
      </c>
    </row>
    <row r="16" spans="2:11" x14ac:dyDescent="0.35">
      <c r="B16" s="53"/>
      <c r="C16" s="53"/>
      <c r="D16" s="54"/>
      <c r="E16" s="54"/>
      <c r="F16" s="54"/>
      <c r="G16" s="54" t="s">
        <v>200</v>
      </c>
      <c r="H16" s="54" t="s">
        <v>217</v>
      </c>
    </row>
    <row r="17" spans="2:8" x14ac:dyDescent="0.35">
      <c r="B17" s="53"/>
      <c r="C17" s="53"/>
      <c r="D17" s="54"/>
      <c r="E17" s="54"/>
      <c r="F17" s="54"/>
      <c r="G17" s="54" t="s">
        <v>201</v>
      </c>
      <c r="H17" s="54" t="s">
        <v>218</v>
      </c>
    </row>
    <row r="18" spans="2:8" x14ac:dyDescent="0.35">
      <c r="B18" s="53"/>
      <c r="C18" s="53"/>
      <c r="D18" s="54"/>
      <c r="E18" s="54"/>
      <c r="F18" s="54"/>
      <c r="G18" s="54" t="s">
        <v>202</v>
      </c>
      <c r="H18" s="54" t="s">
        <v>219</v>
      </c>
    </row>
    <row r="24" spans="2:8" x14ac:dyDescent="0.35">
      <c r="C24" t="s">
        <v>165</v>
      </c>
    </row>
    <row r="25" spans="2:8" x14ac:dyDescent="0.35">
      <c r="C25" t="s">
        <v>221</v>
      </c>
    </row>
    <row r="26" spans="2:8" x14ac:dyDescent="0.35">
      <c r="C26" t="s">
        <v>222</v>
      </c>
    </row>
    <row r="27" spans="2:8" x14ac:dyDescent="0.35">
      <c r="C27" t="s">
        <v>223</v>
      </c>
    </row>
    <row r="28" spans="2:8" x14ac:dyDescent="0.35">
      <c r="C28" t="s">
        <v>224</v>
      </c>
    </row>
    <row r="29" spans="2:8" x14ac:dyDescent="0.35">
      <c r="C29" t="s">
        <v>225</v>
      </c>
    </row>
    <row r="30" spans="2:8" x14ac:dyDescent="0.35">
      <c r="C30" t="s">
        <v>165</v>
      </c>
    </row>
    <row r="33" spans="3:11" x14ac:dyDescent="0.35">
      <c r="J33">
        <v>1</v>
      </c>
      <c r="K33">
        <v>2</v>
      </c>
    </row>
    <row r="34" spans="3:11" x14ac:dyDescent="0.35">
      <c r="C34" s="57" t="s">
        <v>231</v>
      </c>
      <c r="D34" s="54" t="s">
        <v>229</v>
      </c>
      <c r="E34" s="54" t="s">
        <v>234</v>
      </c>
      <c r="F34" s="54" t="s">
        <v>232</v>
      </c>
      <c r="G34" s="54" t="s">
        <v>233</v>
      </c>
      <c r="H34" s="54" t="s">
        <v>235</v>
      </c>
      <c r="J34" t="s">
        <v>188</v>
      </c>
      <c r="K34" t="s">
        <v>204</v>
      </c>
    </row>
    <row r="35" spans="3:11" x14ac:dyDescent="0.35">
      <c r="C35" s="53" t="s">
        <v>230</v>
      </c>
      <c r="D35" s="54" t="s">
        <v>166</v>
      </c>
      <c r="E35" s="54" t="s">
        <v>239</v>
      </c>
      <c r="F35" s="54" t="s">
        <v>241</v>
      </c>
      <c r="G35" s="54" t="s">
        <v>243</v>
      </c>
      <c r="H35" s="54"/>
    </row>
    <row r="36" spans="3:11" x14ac:dyDescent="0.35">
      <c r="C36" s="53"/>
      <c r="D36" s="54" t="s">
        <v>236</v>
      </c>
      <c r="E36" s="54" t="s">
        <v>240</v>
      </c>
      <c r="F36" s="54" t="s">
        <v>242</v>
      </c>
      <c r="G36" s="54" t="s">
        <v>244</v>
      </c>
      <c r="H36" s="54"/>
    </row>
    <row r="37" spans="3:11" x14ac:dyDescent="0.35">
      <c r="C37" s="53"/>
      <c r="D37" s="54" t="s">
        <v>237</v>
      </c>
      <c r="E37" s="54"/>
      <c r="F37" s="54"/>
      <c r="G37" s="54" t="s">
        <v>245</v>
      </c>
      <c r="H37" s="54"/>
    </row>
    <row r="38" spans="3:11" x14ac:dyDescent="0.35">
      <c r="C38" s="53"/>
      <c r="D38" s="54" t="s">
        <v>238</v>
      </c>
      <c r="E38" s="54"/>
      <c r="F38" s="54"/>
      <c r="G38" s="54" t="s">
        <v>245</v>
      </c>
      <c r="H38" s="54"/>
    </row>
    <row r="39" spans="3:11" x14ac:dyDescent="0.35">
      <c r="C39" s="53"/>
      <c r="D39" s="54"/>
      <c r="E39" s="54"/>
      <c r="F39" s="54"/>
      <c r="G39" s="54" t="s">
        <v>246</v>
      </c>
      <c r="H39" s="54"/>
    </row>
    <row r="40" spans="3:11" x14ac:dyDescent="0.35">
      <c r="C40" s="53"/>
      <c r="D40" s="54"/>
      <c r="E40" s="54"/>
      <c r="F40" s="54"/>
      <c r="G40" s="54" t="s">
        <v>247</v>
      </c>
      <c r="H40" s="54"/>
    </row>
    <row r="41" spans="3:11" x14ac:dyDescent="0.35">
      <c r="C41" s="53"/>
      <c r="D41" s="54"/>
      <c r="E41" s="54"/>
      <c r="F41" s="54"/>
      <c r="G41" s="54"/>
      <c r="H41" s="54"/>
    </row>
    <row r="43" spans="3:11" x14ac:dyDescent="0.35">
      <c r="C43" t="s">
        <v>248</v>
      </c>
    </row>
    <row r="44" spans="3:11" x14ac:dyDescent="0.35">
      <c r="C44" t="s">
        <v>168</v>
      </c>
      <c r="D44" t="s">
        <v>249</v>
      </c>
    </row>
    <row r="45" spans="3:11" x14ac:dyDescent="0.35">
      <c r="D45" t="s">
        <v>250</v>
      </c>
    </row>
    <row r="46" spans="3:11" x14ac:dyDescent="0.35">
      <c r="D46" t="s">
        <v>251</v>
      </c>
    </row>
    <row r="47" spans="3:11" x14ac:dyDescent="0.35">
      <c r="D47" t="s">
        <v>252</v>
      </c>
    </row>
    <row r="48" spans="3:11" x14ac:dyDescent="0.35">
      <c r="D48" t="s">
        <v>253</v>
      </c>
    </row>
    <row r="49" spans="3:4" x14ac:dyDescent="0.35">
      <c r="C49" t="s">
        <v>173</v>
      </c>
      <c r="D49" t="s">
        <v>254</v>
      </c>
    </row>
    <row r="50" spans="3:4" x14ac:dyDescent="0.35">
      <c r="D50" t="s">
        <v>255</v>
      </c>
    </row>
    <row r="51" spans="3:4" x14ac:dyDescent="0.35">
      <c r="D51" t="s">
        <v>256</v>
      </c>
    </row>
    <row r="52" spans="3:4" x14ac:dyDescent="0.35">
      <c r="D52" t="s">
        <v>259</v>
      </c>
    </row>
    <row r="53" spans="3:4" x14ac:dyDescent="0.35">
      <c r="D53" t="s">
        <v>257</v>
      </c>
    </row>
    <row r="54" spans="3:4" x14ac:dyDescent="0.35">
      <c r="D54" t="s">
        <v>258</v>
      </c>
    </row>
    <row r="55" spans="3:4" x14ac:dyDescent="0.35">
      <c r="D55" t="s">
        <v>260</v>
      </c>
    </row>
    <row r="56" spans="3:4" x14ac:dyDescent="0.35">
      <c r="D56" t="s">
        <v>261</v>
      </c>
    </row>
    <row r="57" spans="3:4" x14ac:dyDescent="0.35">
      <c r="D57" t="s">
        <v>262</v>
      </c>
    </row>
    <row r="58" spans="3:4" x14ac:dyDescent="0.35">
      <c r="D58" t="s">
        <v>264</v>
      </c>
    </row>
    <row r="59" spans="3:4" x14ac:dyDescent="0.35">
      <c r="D59" t="s">
        <v>273</v>
      </c>
    </row>
    <row r="60" spans="3:4" x14ac:dyDescent="0.35">
      <c r="C60" t="s">
        <v>188</v>
      </c>
      <c r="D60" t="s">
        <v>265</v>
      </c>
    </row>
    <row r="61" spans="3:4" x14ac:dyDescent="0.35">
      <c r="D61" t="s">
        <v>263</v>
      </c>
    </row>
    <row r="62" spans="3:4" x14ac:dyDescent="0.35">
      <c r="D62" t="s">
        <v>253</v>
      </c>
    </row>
    <row r="63" spans="3:4" x14ac:dyDescent="0.35">
      <c r="D63" t="s">
        <v>266</v>
      </c>
    </row>
    <row r="64" spans="3:4" x14ac:dyDescent="0.35">
      <c r="D64" t="s">
        <v>267</v>
      </c>
    </row>
    <row r="65" spans="3:4" x14ac:dyDescent="0.35">
      <c r="D65" t="s">
        <v>268</v>
      </c>
    </row>
    <row r="66" spans="3:4" x14ac:dyDescent="0.35">
      <c r="D66" t="s">
        <v>269</v>
      </c>
    </row>
    <row r="67" spans="3:4" x14ac:dyDescent="0.35">
      <c r="C67" t="s">
        <v>183</v>
      </c>
      <c r="D67" t="s">
        <v>270</v>
      </c>
    </row>
    <row r="68" spans="3:4" x14ac:dyDescent="0.35">
      <c r="D68" t="s">
        <v>271</v>
      </c>
    </row>
    <row r="69" spans="3:4" x14ac:dyDescent="0.3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8">
        <v>1</v>
      </c>
      <c r="C2" s="60" t="s">
        <v>279</v>
      </c>
    </row>
    <row r="3" spans="2:3" x14ac:dyDescent="0.35">
      <c r="B3" s="58">
        <v>2</v>
      </c>
      <c r="C3" s="59" t="s">
        <v>280</v>
      </c>
    </row>
    <row r="4" spans="2:3" x14ac:dyDescent="0.35">
      <c r="B4" s="58">
        <v>3</v>
      </c>
      <c r="C4" s="58" t="s">
        <v>281</v>
      </c>
    </row>
    <row r="5" spans="2:3" x14ac:dyDescent="0.35">
      <c r="B5" s="58">
        <v>4</v>
      </c>
      <c r="C5" s="59" t="s">
        <v>282</v>
      </c>
    </row>
    <row r="6" spans="2:3" x14ac:dyDescent="0.35">
      <c r="B6" s="58">
        <v>5</v>
      </c>
      <c r="C6" s="58" t="s">
        <v>283</v>
      </c>
    </row>
    <row r="7" spans="2:3" ht="29" x14ac:dyDescent="0.35">
      <c r="B7" s="58">
        <v>6</v>
      </c>
      <c r="C7" s="59" t="s">
        <v>284</v>
      </c>
    </row>
    <row r="8" spans="2:3" ht="72.5" x14ac:dyDescent="0.35">
      <c r="B8" s="58">
        <v>7</v>
      </c>
      <c r="C8" s="59" t="s">
        <v>285</v>
      </c>
    </row>
    <row r="9" spans="2:3" x14ac:dyDescent="0.35">
      <c r="B9" s="58">
        <v>8</v>
      </c>
      <c r="C9" s="58" t="s">
        <v>286</v>
      </c>
    </row>
    <row r="10" spans="2:3" x14ac:dyDescent="0.35">
      <c r="B10" s="58">
        <v>9</v>
      </c>
      <c r="C10" s="58" t="s">
        <v>287</v>
      </c>
    </row>
    <row r="11" spans="2:3" x14ac:dyDescent="0.35">
      <c r="B11" s="58">
        <v>10</v>
      </c>
      <c r="C11" s="58" t="s">
        <v>288</v>
      </c>
    </row>
    <row r="12" spans="2:3" x14ac:dyDescent="0.35">
      <c r="B12" s="58">
        <v>11</v>
      </c>
      <c r="C12" s="58" t="s">
        <v>289</v>
      </c>
    </row>
    <row r="13" spans="2:3" x14ac:dyDescent="0.35">
      <c r="B13" s="58">
        <v>12</v>
      </c>
      <c r="C13" s="58" t="s">
        <v>290</v>
      </c>
    </row>
    <row r="14" spans="2:3" x14ac:dyDescent="0.35">
      <c r="B14" s="58">
        <v>13</v>
      </c>
      <c r="C14" s="58" t="s">
        <v>291</v>
      </c>
    </row>
    <row r="15" spans="2:3" x14ac:dyDescent="0.35">
      <c r="B15" s="58">
        <v>14</v>
      </c>
      <c r="C15" s="58"/>
    </row>
    <row r="16" spans="2:3" x14ac:dyDescent="0.35">
      <c r="B16" s="58">
        <v>15</v>
      </c>
      <c r="C16" s="58"/>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2025-09-24T06:46:22Z</cp:lastPrinted>
  <dcterms:created xsi:type="dcterms:W3CDTF">2019-07-16T09:29:46Z</dcterms:created>
  <dcterms:modified xsi:type="dcterms:W3CDTF">2025-09-24T06:48:14Z</dcterms:modified>
</cp:coreProperties>
</file>