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51\Downloads\Fiora J\"/>
    </mc:Choice>
  </mc:AlternateContent>
  <bookViews>
    <workbookView xWindow="0" yWindow="0" windowWidth="20490" windowHeight="7455"/>
  </bookViews>
  <sheets>
    <sheet name="Report" sheetId="1" r:id="rId1"/>
    <sheet name="C%" sheetId="4" r:id="rId2"/>
  </sheets>
  <definedNames>
    <definedName name="_xlnm.Print_Area" localSheetId="0">Report!$A$1:$H$378</definedName>
  </definedNames>
  <calcPr calcId="152511"/>
</workbook>
</file>

<file path=xl/calcChain.xml><?xml version="1.0" encoding="utf-8"?>
<calcChain xmlns="http://schemas.openxmlformats.org/spreadsheetml/2006/main">
  <c r="I135" i="1" l="1"/>
  <c r="J135" i="1"/>
  <c r="K151" i="1"/>
  <c r="K152" i="1"/>
  <c r="J218" i="1"/>
  <c r="J217" i="1"/>
  <c r="I37" i="1" l="1"/>
  <c r="C93" i="1"/>
  <c r="E93" i="1"/>
  <c r="G93" i="1"/>
  <c r="I141" i="1"/>
  <c r="I134" i="1"/>
  <c r="E154" i="1"/>
  <c r="D154" i="1"/>
  <c r="E153" i="1"/>
  <c r="D153" i="1"/>
  <c r="E151" i="1"/>
  <c r="D151" i="1"/>
  <c r="E150" i="1"/>
  <c r="D150" i="1"/>
  <c r="E149" i="1"/>
  <c r="D149" i="1"/>
  <c r="F149" i="1" s="1"/>
  <c r="H149" i="1" s="1"/>
  <c r="F154" i="1"/>
  <c r="H154" i="1" s="1"/>
  <c r="F153" i="1"/>
  <c r="H153" i="1" s="1"/>
  <c r="F151" i="1"/>
  <c r="H151" i="1" s="1"/>
  <c r="A151" i="1"/>
  <c r="A152" i="1" s="1"/>
  <c r="A153" i="1" s="1"/>
  <c r="A154" i="1" s="1"/>
  <c r="F150" i="1"/>
  <c r="H150" i="1" s="1"/>
  <c r="A150" i="1"/>
  <c r="E147" i="1"/>
  <c r="D147" i="1"/>
  <c r="E146" i="1"/>
  <c r="D146" i="1"/>
  <c r="F146" i="1" s="1"/>
  <c r="H146" i="1" s="1"/>
  <c r="E145" i="1"/>
  <c r="D145" i="1"/>
  <c r="F145" i="1" s="1"/>
  <c r="H145" i="1" s="1"/>
  <c r="E144" i="1"/>
  <c r="D144" i="1"/>
  <c r="F144" i="1" s="1"/>
  <c r="H144" i="1" s="1"/>
  <c r="E143" i="1"/>
  <c r="D143" i="1"/>
  <c r="F143" i="1" s="1"/>
  <c r="H143" i="1" s="1"/>
  <c r="E142" i="1"/>
  <c r="D142" i="1"/>
  <c r="F142" i="1" s="1"/>
  <c r="H142" i="1" s="1"/>
  <c r="F147" i="1"/>
  <c r="H147" i="1" s="1"/>
  <c r="A144" i="1"/>
  <c r="A145" i="1" s="1"/>
  <c r="A146" i="1" s="1"/>
  <c r="A147" i="1" s="1"/>
  <c r="A143" i="1"/>
  <c r="E140" i="1"/>
  <c r="D140" i="1"/>
  <c r="E139" i="1"/>
  <c r="D139" i="1"/>
  <c r="F139" i="1" s="1"/>
  <c r="H139" i="1" s="1"/>
  <c r="E138" i="1"/>
  <c r="D138" i="1"/>
  <c r="F138" i="1" s="1"/>
  <c r="H138" i="1" s="1"/>
  <c r="E137" i="1"/>
  <c r="D137" i="1"/>
  <c r="F137" i="1" s="1"/>
  <c r="H137" i="1" s="1"/>
  <c r="E136" i="1"/>
  <c r="D136" i="1"/>
  <c r="F136" i="1" s="1"/>
  <c r="H136" i="1" s="1"/>
  <c r="E135" i="1"/>
  <c r="D135" i="1"/>
  <c r="F135" i="1" s="1"/>
  <c r="H135" i="1" s="1"/>
  <c r="F140" i="1"/>
  <c r="H140" i="1" s="1"/>
  <c r="A137" i="1"/>
  <c r="A138" i="1" s="1"/>
  <c r="A139" i="1" s="1"/>
  <c r="A140" i="1" s="1"/>
  <c r="A136" i="1"/>
  <c r="E133" i="1"/>
  <c r="D133" i="1"/>
  <c r="E132" i="1"/>
  <c r="D132" i="1"/>
  <c r="F132" i="1" s="1"/>
  <c r="H132" i="1" s="1"/>
  <c r="E131" i="1"/>
  <c r="D131" i="1"/>
  <c r="F131" i="1" s="1"/>
  <c r="H131" i="1" s="1"/>
  <c r="E130" i="1"/>
  <c r="D130" i="1"/>
  <c r="F130" i="1" s="1"/>
  <c r="H130" i="1" s="1"/>
  <c r="E129" i="1"/>
  <c r="D129" i="1"/>
  <c r="F129" i="1" s="1"/>
  <c r="H129" i="1" s="1"/>
  <c r="E128" i="1"/>
  <c r="D128" i="1"/>
  <c r="F128" i="1" s="1"/>
  <c r="H128" i="1" s="1"/>
  <c r="F133" i="1"/>
  <c r="H133" i="1" s="1"/>
  <c r="A130" i="1"/>
  <c r="A131" i="1" s="1"/>
  <c r="A132" i="1" s="1"/>
  <c r="A133" i="1" s="1"/>
  <c r="A129" i="1"/>
  <c r="E126" i="1"/>
  <c r="D126" i="1"/>
  <c r="E125" i="1"/>
  <c r="D125" i="1"/>
  <c r="E124" i="1"/>
  <c r="D124" i="1"/>
  <c r="F124" i="1" s="1"/>
  <c r="H124" i="1" s="1"/>
  <c r="E123" i="1"/>
  <c r="D123" i="1"/>
  <c r="F123" i="1" s="1"/>
  <c r="H123" i="1" s="1"/>
  <c r="E122" i="1"/>
  <c r="D122" i="1"/>
  <c r="F122" i="1" s="1"/>
  <c r="H122" i="1" s="1"/>
  <c r="F126" i="1"/>
  <c r="H126" i="1" s="1"/>
  <c r="F125" i="1"/>
  <c r="H125" i="1" s="1"/>
  <c r="A123" i="1"/>
  <c r="A124" i="1" s="1"/>
  <c r="A125" i="1" s="1"/>
  <c r="A126" i="1" s="1"/>
  <c r="G28" i="1" l="1"/>
  <c r="C95" i="1" l="1"/>
  <c r="F216" i="1"/>
  <c r="A212" i="1"/>
  <c r="A213" i="1" s="1"/>
  <c r="A214" i="1" s="1"/>
  <c r="A215" i="1" s="1"/>
  <c r="A216" i="1" s="1"/>
  <c r="A217" i="1" s="1"/>
  <c r="A218" i="1" s="1"/>
  <c r="A219" i="1" s="1"/>
  <c r="A220" i="1" s="1"/>
  <c r="A196" i="1"/>
  <c r="A197" i="1" s="1"/>
  <c r="A198" i="1" s="1"/>
  <c r="A199" i="1" s="1"/>
  <c r="A200" i="1" s="1"/>
  <c r="A201" i="1" s="1"/>
  <c r="A202" i="1" s="1"/>
  <c r="A203" i="1" s="1"/>
  <c r="A204" i="1" s="1"/>
  <c r="A205" i="1" s="1"/>
  <c r="A206" i="1" s="1"/>
  <c r="A183" i="1"/>
  <c r="A184" i="1" s="1"/>
  <c r="A185" i="1" s="1"/>
  <c r="A186" i="1" s="1"/>
  <c r="A187" i="1" s="1"/>
  <c r="A188" i="1" s="1"/>
  <c r="A189" i="1" s="1"/>
  <c r="A190" i="1" s="1"/>
  <c r="A191" i="1" s="1"/>
  <c r="A192" i="1" s="1"/>
  <c r="A193" i="1" s="1"/>
  <c r="A170" i="1"/>
  <c r="A171" i="1" s="1"/>
  <c r="A172" i="1" s="1"/>
  <c r="A173" i="1" s="1"/>
  <c r="A174" i="1" s="1"/>
  <c r="A175" i="1" s="1"/>
  <c r="A176" i="1" s="1"/>
  <c r="A177" i="1" s="1"/>
  <c r="A178" i="1" s="1"/>
  <c r="A179" i="1" s="1"/>
  <c r="A180" i="1" s="1"/>
  <c r="A157" i="1"/>
  <c r="A158" i="1" s="1"/>
  <c r="A159" i="1" s="1"/>
  <c r="A160" i="1" s="1"/>
  <c r="A161" i="1" s="1"/>
  <c r="A162" i="1" s="1"/>
  <c r="A163" i="1" s="1"/>
  <c r="A164" i="1" s="1"/>
  <c r="A165" i="1" s="1"/>
  <c r="A166" i="1" s="1"/>
  <c r="A167" i="1" s="1"/>
  <c r="A104" i="1"/>
  <c r="A105" i="1" s="1"/>
  <c r="A106" i="1" s="1"/>
  <c r="A107" i="1" s="1"/>
  <c r="A108" i="1" s="1"/>
  <c r="A109" i="1" s="1"/>
  <c r="A110" i="1" s="1"/>
  <c r="A111" i="1" s="1"/>
  <c r="A112" i="1" s="1"/>
  <c r="A113" i="1" s="1"/>
  <c r="A114" i="1" s="1"/>
  <c r="F206" i="1"/>
  <c r="H206" i="1" s="1"/>
  <c r="F205" i="1"/>
  <c r="H205" i="1" s="1"/>
  <c r="F204" i="1"/>
  <c r="H204" i="1" s="1"/>
  <c r="F203" i="1"/>
  <c r="H203" i="1" s="1"/>
  <c r="F202" i="1"/>
  <c r="H202" i="1" s="1"/>
  <c r="F201" i="1"/>
  <c r="H201" i="1" s="1"/>
  <c r="F200" i="1"/>
  <c r="H200" i="1" s="1"/>
  <c r="F199" i="1"/>
  <c r="H199" i="1" s="1"/>
  <c r="F198" i="1"/>
  <c r="H198" i="1" s="1"/>
  <c r="F197" i="1"/>
  <c r="H197" i="1" s="1"/>
  <c r="F196" i="1"/>
  <c r="H196" i="1" s="1"/>
  <c r="F195" i="1"/>
  <c r="H195" i="1" s="1"/>
  <c r="F193" i="1"/>
  <c r="H193" i="1" s="1"/>
  <c r="F192" i="1"/>
  <c r="H192" i="1" s="1"/>
  <c r="F191" i="1"/>
  <c r="H191" i="1" s="1"/>
  <c r="F190" i="1"/>
  <c r="H190" i="1" s="1"/>
  <c r="F189" i="1"/>
  <c r="H189" i="1" s="1"/>
  <c r="F188" i="1"/>
  <c r="H188" i="1" s="1"/>
  <c r="F187" i="1"/>
  <c r="H187" i="1" s="1"/>
  <c r="F186" i="1"/>
  <c r="H186" i="1" s="1"/>
  <c r="F185" i="1"/>
  <c r="H185" i="1" s="1"/>
  <c r="F184" i="1"/>
  <c r="H184" i="1" s="1"/>
  <c r="F183" i="1"/>
  <c r="H183" i="1" s="1"/>
  <c r="F182" i="1"/>
  <c r="H182" i="1" s="1"/>
  <c r="F180" i="1"/>
  <c r="H180" i="1" s="1"/>
  <c r="F179" i="1"/>
  <c r="H179" i="1" s="1"/>
  <c r="F178" i="1"/>
  <c r="H178" i="1" s="1"/>
  <c r="F177" i="1"/>
  <c r="H177" i="1" s="1"/>
  <c r="F176" i="1"/>
  <c r="H176" i="1" s="1"/>
  <c r="F175" i="1"/>
  <c r="H175" i="1" s="1"/>
  <c r="F174" i="1"/>
  <c r="H174" i="1" s="1"/>
  <c r="F173" i="1"/>
  <c r="H173" i="1" s="1"/>
  <c r="F172" i="1"/>
  <c r="H172" i="1" s="1"/>
  <c r="F171" i="1"/>
  <c r="H171" i="1" s="1"/>
  <c r="F170" i="1"/>
  <c r="H170" i="1" s="1"/>
  <c r="F169" i="1"/>
  <c r="H169" i="1" s="1"/>
  <c r="F104" i="1"/>
  <c r="H104" i="1" s="1"/>
  <c r="F105" i="1"/>
  <c r="F106" i="1"/>
  <c r="H106" i="1" s="1"/>
  <c r="F107" i="1"/>
  <c r="F108" i="1"/>
  <c r="F109" i="1"/>
  <c r="F110" i="1"/>
  <c r="F111" i="1"/>
  <c r="F112" i="1"/>
  <c r="F113" i="1"/>
  <c r="F114" i="1"/>
  <c r="F103" i="1"/>
  <c r="H103" i="1" s="1"/>
  <c r="F167" i="1"/>
  <c r="H167" i="1" s="1"/>
  <c r="F166" i="1"/>
  <c r="H166" i="1" s="1"/>
  <c r="F165" i="1"/>
  <c r="H165" i="1" s="1"/>
  <c r="F164" i="1"/>
  <c r="H164" i="1" s="1"/>
  <c r="F163" i="1"/>
  <c r="H163" i="1" s="1"/>
  <c r="F162" i="1"/>
  <c r="H162" i="1" s="1"/>
  <c r="F161" i="1"/>
  <c r="H161" i="1" s="1"/>
  <c r="F160" i="1"/>
  <c r="H160" i="1" s="1"/>
  <c r="F159" i="1"/>
  <c r="H159" i="1" s="1"/>
  <c r="F158" i="1"/>
  <c r="H158" i="1" s="1"/>
  <c r="F157" i="1"/>
  <c r="H157" i="1" s="1"/>
  <c r="F156" i="1"/>
  <c r="H156" i="1" s="1"/>
  <c r="E90" i="1" l="1"/>
  <c r="C90" i="1"/>
  <c r="C96" i="1" s="1"/>
  <c r="E95" i="1" l="1"/>
  <c r="E96" i="1" s="1"/>
  <c r="C8" i="1"/>
  <c r="J71" i="1" l="1"/>
  <c r="J70" i="1"/>
  <c r="J69" i="1"/>
  <c r="J68" i="1"/>
  <c r="H63" i="1"/>
  <c r="J65" i="1" l="1"/>
  <c r="E66" i="1" s="1"/>
  <c r="F66" i="1" s="1"/>
  <c r="J63" i="1"/>
  <c r="F70" i="1"/>
  <c r="F75" i="1"/>
  <c r="F69" i="1"/>
  <c r="J66" i="1"/>
  <c r="J67" i="1" s="1"/>
  <c r="J72" i="1" s="1"/>
  <c r="J73" i="1" s="1"/>
  <c r="E67" i="1" s="1"/>
  <c r="F67" i="1" s="1"/>
  <c r="F71" i="1"/>
  <c r="F74" i="1"/>
  <c r="F68" i="1"/>
  <c r="F72" i="1"/>
  <c r="F73" i="1"/>
  <c r="J64" i="1"/>
  <c r="G66" i="1" l="1"/>
  <c r="I60" i="1" s="1"/>
  <c r="C64" i="1" s="1"/>
  <c r="H105" i="1" l="1"/>
  <c r="H107" i="1"/>
  <c r="H108" i="1"/>
  <c r="H109" i="1"/>
  <c r="H110" i="1"/>
  <c r="H111" i="1"/>
  <c r="H112" i="1"/>
  <c r="H113" i="1"/>
  <c r="H114" i="1"/>
  <c r="G90" i="1" l="1"/>
  <c r="G42" i="1"/>
  <c r="G95" i="1" l="1"/>
  <c r="G96" i="1" s="1"/>
  <c r="G5" i="1"/>
  <c r="G43" i="1" l="1"/>
  <c r="G44" i="1" s="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21"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0" authorId="0" shapeId="0">
      <text>
        <r>
          <rPr>
            <b/>
            <sz val="9"/>
            <color indexed="81"/>
            <rFont val="Tahoma"/>
            <family val="2"/>
          </rPr>
          <t>RERA Start date</t>
        </r>
      </text>
    </comment>
    <comment ref="H78" authorId="0" shapeId="0">
      <text>
        <r>
          <rPr>
            <b/>
            <sz val="9"/>
            <color indexed="81"/>
            <rFont val="Tahoma"/>
            <family val="2"/>
          </rPr>
          <t>if multiple buildings are in project and are connected internally</t>
        </r>
      </text>
    </comment>
    <comment ref="C80" authorId="0" shapeId="0">
      <text>
        <r>
          <rPr>
            <b/>
            <sz val="9"/>
            <color indexed="81"/>
            <rFont val="Tahoma"/>
            <family val="2"/>
          </rPr>
          <t>AAC Block or Brick</t>
        </r>
      </text>
    </comment>
    <comment ref="H82"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<sst xmlns="http://schemas.openxmlformats.org/spreadsheetml/2006/main" count="456" uniqueCount="299">
  <si>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</si>
  <si>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</si>
  <si>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</si>
  <si>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</si>
  <si>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</si>
  <si>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</si>
  <si>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</si>
  <si>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</si>
  <si>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</si>
  <si>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</si>
  <si>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</si>
  <si>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</si>
  <si>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</si>
  <si>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</si>
  <si>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</si>
  <si>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</si>
  <si>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</si>
  <si>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</si>
  <si>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</si>
  <si>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</si>
  <si>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</si>
  <si>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</si>
  <si>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</si>
  <si>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</si>
  <si>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</si>
  <si>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</si>
  <si>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</si>
  <si>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</si>
  <si>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</si>
  <si>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</si>
  <si>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</si>
  <si>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</si>
  <si>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</si>
  <si>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</si>
  <si>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</si>
  <si>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</si>
  <si>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</si>
  <si>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</si>
  <si>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</si>
  <si>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</si>
  <si>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</si>
  <si>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</si>
  <si>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</si>
  <si>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</si>
  <si>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</si>
  <si>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</si>
  <si>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</si>
  <si>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</si>
  <si>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</si>
  <si>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</si>
  <si>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</si>
  <si>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</si>
  <si>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</si>
  <si>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</si>
  <si>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</si>
  <si>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</si>
  <si>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</si>
  <si>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</si>
  <si>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</si>
  <si>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</si>
  <si>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</si>
  <si>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</si>
  <si>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</si>
  <si>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</si>
  <si>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</si>
  <si>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</si>
  <si>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</si>
  <si>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</si>
  <si>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</si>
  <si>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</si>
  <si>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</si>
  <si>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</si>
  <si>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</si>
  <si>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</si>
  <si>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</si>
  <si>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</si>
  <si>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</si>
  <si>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</si>
  <si>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</si>
  <si>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</si>
  <si>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</si>
  <si>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</si>
  <si>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</si>
  <si>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</si>
  <si>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</si>
  <si>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</si>
  <si>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</si>
  <si>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</si>
  <si>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</si>
  <si>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</si>
  <si>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</si>
  <si>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</si>
  <si>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</si>
  <si>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</si>
  <si>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</si>
  <si>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</si>
  <si>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</si>
  <si>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</si>
  <si>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</si>
  <si>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</si>
  <si>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</si>
  <si>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</si>
  <si>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</si>
  <si>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</si>
  <si>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</si>
  <si>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</si>
  <si>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</si>
  <si>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</si>
  <si>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</si>
  <si>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</si>
  <si>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</si>
  <si>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</si>
  <si>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</si>
  <si>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</si>
  <si>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</si>
  <si>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</si>
  <si>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</si>
  <si>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</si>
  <si>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</si>
  <si>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</si>
  <si>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</si>
  <si>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</si>
  <si>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</si>
  <si>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</si>
  <si>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</si>
  <si>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</si>
  <si>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</si>
  <si>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</si>
  <si>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</si>
  <si>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</si>
  <si>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</si>
  <si>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</si>
  <si>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</si>
  <si>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</si>
  <si>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</si>
  <si>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</si>
  <si>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</si>
  <si>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</si>
  <si>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</si>
  <si>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</si>
  <si>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</si>
  <si>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</si>
  <si>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</si>
  <si>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</si>
  <si>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</si>
  <si>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</si>
  <si>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</si>
  <si>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</si>
  <si>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</si>
  <si>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</si>
  <si>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</si>
  <si>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</si>
  <si>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</si>
  <si>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</si>
  <si>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</si>
  <si>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</si>
  <si>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</si>
  <si>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</si>
  <si>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</si>
  <si>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</si>
  <si>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</si>
  <si>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</si>
  <si>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</si>
  <si>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</si>
  <si>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</si>
  <si>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</si>
  <si>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</si>
  <si>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</si>
  <si>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</si>
  <si>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</si>
  <si>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</si>
  <si>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</si>
  <si>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</si>
  <si>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</si>
  <si>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</si>
  <si>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</si>
  <si>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</si>
  <si>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</si>
  <si>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</si>
  <si>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</si>
  <si>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</si>
  <si>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</si>
  <si>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</si>
  <si>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</si>
  <si>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</si>
  <si>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</si>
  <si>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</si>
  <si>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</si>
  <si>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</si>
  <si>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</si>
  <si>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</si>
  <si>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</si>
  <si>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</si>
  <si>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</si>
  <si>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</si>
  <si>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</si>
  <si>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</si>
  <si>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</si>
  <si>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</si>
  <si>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</si>
  <si>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</si>
  <si>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</si>
  <si>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</si>
  <si>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</si>
  <si>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</si>
  <si>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Wing B</t>
  </si>
  <si>
    <t>Grand Total</t>
  </si>
  <si>
    <t>Approved No. of Floor</t>
  </si>
  <si>
    <t>Proposed No. of Floor</t>
  </si>
  <si>
    <t>Ground Floor</t>
  </si>
  <si>
    <t>Flat No.
(Approved
Plan)</t>
  </si>
  <si>
    <t>Flat No. (Sale Plan)</t>
  </si>
  <si>
    <t>Carpet area</t>
  </si>
  <si>
    <t>Gross Carpet area</t>
  </si>
  <si>
    <t>Attached Terrace area</t>
  </si>
  <si>
    <t>Attached Loft area</t>
  </si>
  <si>
    <t>Shop</t>
  </si>
  <si>
    <t>Shop No.
(Approved
Plan)</t>
  </si>
  <si>
    <t>Shop No. (Sale Plan)</t>
  </si>
  <si>
    <t xml:space="preserve">Construction work is in process at the time of Visit (labour found)
Construction work was not active at the time of Visit. (labour Not found)
All work completed. Wait for OC / OC received.
Work not yet Started.
</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</si>
  <si>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</si>
  <si>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</si>
  <si>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</si>
  <si>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</si>
  <si>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</si>
  <si>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</si>
  <si>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</si>
  <si>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</si>
  <si>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</si>
  <si>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</si>
  <si>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</si>
  <si>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</si>
  <si>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</si>
  <si>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</si>
  <si>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</si>
  <si>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</si>
  <si>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</si>
  <si>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</si>
  <si>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Thane</t>
  </si>
  <si>
    <t>Fiora Wing J</t>
  </si>
  <si>
    <t>Sector</t>
  </si>
  <si>
    <t>Hedutane</t>
  </si>
  <si>
    <t>Central Ave Road</t>
  </si>
  <si>
    <t>Dombivali East</t>
  </si>
  <si>
    <t>P51700052421</t>
  </si>
  <si>
    <t>Codename Premier Casa Fiora-A</t>
  </si>
  <si>
    <t>19.1804516,73.0946081</t>
  </si>
  <si>
    <t>https://maps.app.goo.gl/vqkLjAAxatVJ7PC26</t>
  </si>
  <si>
    <t>M/s. Macrotech Developers Limited</t>
  </si>
  <si>
    <t>412, 4th Floor, 17G Vardhaman Chamber, Cawasji Patel Road, Horniman Circle, Fort, Mumbai - 400001</t>
  </si>
  <si>
    <t>YES BANK
IFSC Code - YESB0000001</t>
  </si>
  <si>
    <t>Not Provided</t>
  </si>
  <si>
    <t>Town Planning Thane</t>
  </si>
  <si>
    <t>Apartments</t>
  </si>
  <si>
    <t>Flats - 140</t>
  </si>
  <si>
    <t>Garden Casa Fiora</t>
  </si>
  <si>
    <t>Codename Premier Casa Fiora A</t>
  </si>
  <si>
    <t>Other Plot</t>
  </si>
  <si>
    <t>6M Wide Rd/Other Plot</t>
  </si>
  <si>
    <t>Open Plot</t>
  </si>
  <si>
    <t xml:space="preserve"> Codename Premier Casa Fiora A</t>
  </si>
  <si>
    <t>Internal Rd/Garden Casa Fiora</t>
  </si>
  <si>
    <t>24/1A, 24/1B</t>
  </si>
  <si>
    <t>Ekatmikrut Nagarvasahat /M. Antarli, Khoni, Hedutane, Kole, Gharivali, Katai &amp; Mangaon T. Kalyan &amp; M. Umbroli, T.
Ambernath SSTHANE/4770</t>
  </si>
  <si>
    <t>-</t>
  </si>
  <si>
    <t>SIA/MH/MIS/63043/2021</t>
  </si>
  <si>
    <t>Plot Area = 5539590.50sq.mt
Total Builtup Area = 17168486.98sq.mt</t>
  </si>
  <si>
    <t xml:space="preserve"> 22/08/2023</t>
  </si>
  <si>
    <t>AAC Block</t>
  </si>
  <si>
    <t>Wing J</t>
  </si>
  <si>
    <t>Cluster 15.04 Fiora (Wing J)</t>
  </si>
  <si>
    <t xml:space="preserve">Details of Residential in Building   </t>
  </si>
  <si>
    <t>Sector O</t>
  </si>
  <si>
    <t>Cluster 15.04 (Fiora)</t>
  </si>
  <si>
    <t>Ground Floor For Residential, Meter Room &amp; Entrance Lobby</t>
  </si>
  <si>
    <t>2BHK</t>
  </si>
  <si>
    <t>1st &amp; 2nd Floor For Residential</t>
  </si>
  <si>
    <t xml:space="preserve">3rd to 7th &amp; 9th to 12th Floor
</t>
  </si>
  <si>
    <t>14th to 17th (15th to 18th Floor as per Builder) &amp;
19th to 23rd Floor (20th to 24th Floor as per Builder)</t>
  </si>
  <si>
    <t>8th Floor
13th Floor (14th Floor as per Builder)
18th Floor (19th Floor as per Builder)
 (Part Refuge Area)</t>
  </si>
  <si>
    <t>Refuge Area</t>
  </si>
  <si>
    <t>Balcony + Dry Balcony + Otla Area</t>
  </si>
  <si>
    <t>Mr. Gangaram Parshuram Lambore</t>
  </si>
  <si>
    <t>Mr. Rajendra 9820248856</t>
  </si>
  <si>
    <t>26/09/2025 at 01:50PM</t>
  </si>
  <si>
    <t>Plot area (Sector O) mentioned in the sale deed (As per 7/12)</t>
  </si>
  <si>
    <t>Yes, Approx 20ft</t>
  </si>
  <si>
    <t>We considered Gross carpet area = Net carpet + Balcony + Dry Balcony + Otla.</t>
  </si>
  <si>
    <t>On Site, we meet Mr. Rajendra 9820248856</t>
  </si>
  <si>
    <t>1. 1.4km from Euro School Domdivli - CBSE School
2. 1.5km from Vidya Niketan School
3. 2.3km from Sai Hospital &amp; ICU
4. 4.6km from Neptune Super Speciality Hospital
5. 2.3km from Super Market Parmar Bazaar
6. 2.5km from DMart Dombivli
7. 0.75km from Ganpati Mandir
8. 1.9km from Manpadeshwar Shiva Temple
9. 1.9km from Manpada Gaon Bus stop
10. 5.6km from Dombivli Railway Station</t>
  </si>
  <si>
    <t>https://www.squareyards.com/thane-residential-property/lodha-codename-premier/118886/project</t>
  </si>
  <si>
    <t>https://www.directlybybuilders.com/projects/lodha-codename-premier.php?matchtype=&amp;device=c&amp;166813506206=166813506206&amp;=&amp;keyword=&amp;gad_source=1&amp;gad_campaignid=21686795238&amp;gbraid=0AAAAA-Jw1Z4Poy3NGqEUv_CrGt8x1e7AC&amp;gclid=CjwKCAjw89jGBhB0EiwA2o1Ony5qgbW0Hr4tjjASbzbWYam-vfZHLNw9uW_Vdh2j10uOW6s266FmvRoCmWEQAvD_BwE</t>
  </si>
  <si>
    <t>MFS/51/2024/75
Sector O, Cluster 15.04 Wing J (Type P. A3.4) = Gr + 1st to 23rd Floor (69.90M Height)</t>
  </si>
  <si>
    <t>Sector O, Cluster 15.04 Wing J = Gr + 1st to 23rd Floor</t>
  </si>
  <si>
    <t>Sector O, Cluster 15.04 Wing J = Gr + 1st to 23rd Floor (69.90M Height)</t>
  </si>
  <si>
    <t xml:space="preserve">Construction/Building Permission
Valid Upto : </t>
  </si>
  <si>
    <t>Ekatmikrut Nagarvasahat /M. Antarli, Khoni &amp; Other/ Sector "C,D,E,F,I1,I2,O &amp; P" SSTHANE/4770
Sector O, Cluster 15.04 Wing J = Gr + 1st to 23rd Floor</t>
  </si>
  <si>
    <t>Cluster 15.04 Fiora (Wing J) = G + 23rd Floor</t>
  </si>
  <si>
    <t>O, Survey No. 24/1A (Pt), 24/1B (Pt)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</si>
</sst>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s>
  <borders count="4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62">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6" fillId="0" borderId="0" xfId="0" applyFont="1" applyFill="1"/>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0" borderId="30" xfId="1" applyFont="1" applyFill="1" applyBorder="1" applyProtection="1">
      <protection hidden="1"/>
    </xf>
    <xf numFmtId="0" fontId="6" fillId="0" borderId="31" xfId="1" applyFont="1" applyBorder="1" applyProtection="1">
      <protection hidden="1"/>
    </xf>
    <xf numFmtId="0" fontId="6" fillId="0" borderId="0" xfId="1" applyFont="1" applyFill="1" applyBorder="1" applyProtection="1">
      <protection hidden="1"/>
    </xf>
    <xf numFmtId="0" fontId="6" fillId="0" borderId="3" xfId="1" applyFont="1" applyBorder="1" applyProtection="1">
      <protection hidden="1"/>
    </xf>
    <xf numFmtId="0" fontId="6" fillId="0" borderId="3" xfId="1" applyFont="1" applyBorder="1"/>
    <xf numFmtId="0" fontId="5" fillId="0" borderId="3" xfId="0" applyNumberFormat="1"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6" fillId="0" borderId="0" xfId="0" applyFont="1" applyAlignment="1">
      <alignment wrapText="1"/>
    </xf>
    <xf numFmtId="0" fontId="17" fillId="0" borderId="0" xfId="3"/>
    <xf numFmtId="1" fontId="6" fillId="0" borderId="0" xfId="0" applyNumberFormat="1" applyFont="1"/>
    <xf numFmtId="0" fontId="1" fillId="0" borderId="0" xfId="0" applyFont="1"/>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xf numFmtId="0" fontId="1" fillId="0" borderId="4" xfId="0" applyFont="1" applyFill="1" applyBorder="1" applyAlignment="1">
      <alignment horizontal="center" vertical="top" wrapText="1"/>
    </xf>
    <xf numFmtId="0" fontId="1" fillId="0" borderId="4" xfId="0" applyFont="1" applyFill="1" applyBorder="1" applyAlignment="1">
      <alignment horizontal="center" vertical="top"/>
    </xf>
    <xf numFmtId="0" fontId="3" fillId="0" borderId="4" xfId="0" applyFont="1" applyFill="1" applyBorder="1" applyAlignment="1">
      <alignment horizontal="center" vertical="center"/>
    </xf>
    <xf numFmtId="0" fontId="1" fillId="0" borderId="4"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1" fillId="0" borderId="4" xfId="0" applyFont="1" applyFill="1" applyBorder="1" applyAlignment="1">
      <alignment horizontal="left" vertical="center" wrapText="1"/>
    </xf>
    <xf numFmtId="164" fontId="6" fillId="0" borderId="4" xfId="1" applyNumberFormat="1" applyFont="1" applyFill="1" applyBorder="1" applyAlignment="1" applyProtection="1">
      <alignment horizontal="left" vertical="center" wrapText="1"/>
      <protection locked="0"/>
    </xf>
    <xf numFmtId="22" fontId="6" fillId="0" borderId="4" xfId="0" applyNumberFormat="1"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0" xfId="0" applyFont="1" applyFill="1" applyBorder="1" applyAlignment="1">
      <alignment horizontal="left" vertical="center" wrapText="1"/>
    </xf>
    <xf numFmtId="164" fontId="8" fillId="0" borderId="4" xfId="1" applyNumberFormat="1" applyFont="1" applyFill="1" applyBorder="1" applyAlignment="1" applyProtection="1">
      <alignment horizontal="left" vertical="center" wrapText="1"/>
      <protection locked="0"/>
    </xf>
    <xf numFmtId="0" fontId="9" fillId="0" borderId="7" xfId="0" applyFont="1" applyFill="1" applyBorder="1" applyAlignment="1">
      <alignment horizontal="left" vertical="top" wrapText="1"/>
    </xf>
    <xf numFmtId="0" fontId="9" fillId="0" borderId="10" xfId="0" applyFont="1" applyFill="1" applyBorder="1" applyAlignment="1">
      <alignment horizontal="left" vertical="top" wrapText="1"/>
    </xf>
    <xf numFmtId="0" fontId="10" fillId="0" borderId="4" xfId="0" applyFont="1" applyFill="1" applyBorder="1" applyAlignment="1">
      <alignment vertical="top" wrapText="1"/>
    </xf>
    <xf numFmtId="0" fontId="5" fillId="0" borderId="4" xfId="0" applyFont="1" applyFill="1" applyBorder="1" applyAlignment="1">
      <alignment vertical="top" wrapText="1"/>
    </xf>
    <xf numFmtId="0" fontId="5" fillId="0" borderId="4" xfId="0" applyFont="1" applyFill="1" applyBorder="1" applyAlignment="1">
      <alignment vertical="top"/>
    </xf>
    <xf numFmtId="0" fontId="5" fillId="0" borderId="4" xfId="0" applyFont="1" applyFill="1" applyBorder="1" applyAlignment="1">
      <alignment horizontal="left" vertical="top"/>
    </xf>
    <xf numFmtId="0" fontId="8" fillId="0" borderId="4" xfId="0" applyFont="1" applyFill="1" applyBorder="1" applyAlignment="1">
      <alignment horizontal="left"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0" xfId="0" applyFont="1" applyFill="1" applyBorder="1" applyAlignment="1">
      <alignment horizontal="center" vertical="top" wrapText="1"/>
    </xf>
    <xf numFmtId="0" fontId="17" fillId="0" borderId="7" xfId="3" applyFill="1" applyBorder="1" applyAlignment="1">
      <alignment horizontal="left" vertical="top" wrapText="1"/>
    </xf>
    <xf numFmtId="0" fontId="5" fillId="0" borderId="8" xfId="0" applyFont="1" applyFill="1" applyBorder="1" applyAlignment="1">
      <alignment horizontal="left" vertical="top" wrapText="1"/>
    </xf>
    <xf numFmtId="0" fontId="5" fillId="0" borderId="10" xfId="0" applyFont="1" applyFill="1" applyBorder="1" applyAlignment="1">
      <alignment horizontal="left" vertical="top" wrapText="1"/>
    </xf>
    <xf numFmtId="0" fontId="6" fillId="0" borderId="4" xfId="0" applyFont="1" applyFill="1" applyBorder="1" applyAlignment="1">
      <alignment vertical="top" wrapText="1"/>
    </xf>
    <xf numFmtId="0" fontId="6" fillId="0" borderId="4" xfId="0" applyFont="1" applyFill="1" applyBorder="1" applyAlignment="1">
      <alignment vertical="top"/>
    </xf>
    <xf numFmtId="0" fontId="1" fillId="0" borderId="7" xfId="0" applyFont="1" applyFill="1" applyBorder="1" applyAlignment="1">
      <alignment horizontal="left" vertical="top" wrapText="1"/>
    </xf>
    <xf numFmtId="0" fontId="1" fillId="0" borderId="10" xfId="0" applyFont="1" applyFill="1" applyBorder="1" applyAlignment="1">
      <alignment horizontal="left" vertical="top" wrapText="1"/>
    </xf>
    <xf numFmtId="0" fontId="6" fillId="0" borderId="4" xfId="0" applyFont="1" applyFill="1" applyBorder="1" applyAlignment="1">
      <alignment horizontal="left" vertical="top"/>
    </xf>
    <xf numFmtId="0" fontId="5" fillId="0" borderId="4" xfId="0" applyFont="1" applyFill="1" applyBorder="1" applyAlignment="1">
      <alignment horizontal="left" vertical="top" wrapText="1"/>
    </xf>
    <xf numFmtId="0" fontId="9" fillId="0" borderId="4" xfId="0" applyFont="1" applyFill="1" applyBorder="1" applyAlignment="1">
      <alignment horizontal="left" vertical="top" wrapText="1"/>
    </xf>
    <xf numFmtId="0" fontId="8" fillId="0" borderId="4" xfId="0" applyFont="1" applyFill="1" applyBorder="1" applyAlignment="1">
      <alignment horizontal="left" vertical="top"/>
    </xf>
    <xf numFmtId="1" fontId="6" fillId="0" borderId="4" xfId="0" applyNumberFormat="1" applyFont="1" applyFill="1" applyBorder="1" applyAlignment="1">
      <alignment horizontal="left" vertical="top"/>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xf>
    <xf numFmtId="0" fontId="5" fillId="0" borderId="10" xfId="0" applyFont="1" applyFill="1" applyBorder="1" applyAlignment="1">
      <alignment horizontal="left" vertical="top"/>
    </xf>
    <xf numFmtId="0" fontId="9" fillId="0" borderId="29"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7"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9" fillId="0" borderId="20" xfId="0" applyFont="1" applyFill="1" applyBorder="1" applyAlignment="1">
      <alignment horizontal="left" vertical="top" wrapText="1"/>
    </xf>
    <xf numFmtId="0" fontId="9" fillId="0" borderId="22" xfId="0" applyFont="1" applyFill="1" applyBorder="1" applyAlignment="1">
      <alignment horizontal="left" vertical="top" wrapText="1"/>
    </xf>
    <xf numFmtId="0" fontId="5" fillId="0" borderId="4"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4"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xf>
    <xf numFmtId="0" fontId="6" fillId="0" borderId="4"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2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5" fillId="0" borderId="4" xfId="0" applyFont="1" applyFill="1" applyBorder="1" applyAlignment="1">
      <alignment horizontal="left" vertical="center"/>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2" fontId="6" fillId="0" borderId="4" xfId="0" applyNumberFormat="1" applyFont="1" applyFill="1" applyBorder="1" applyAlignment="1">
      <alignment horizontal="center" vertical="center"/>
    </xf>
    <xf numFmtId="0" fontId="11" fillId="0" borderId="4" xfId="0" applyFont="1" applyFill="1" applyBorder="1" applyAlignment="1">
      <alignment horizontal="left" vertical="center"/>
    </xf>
    <xf numFmtId="0" fontId="9" fillId="0" borderId="2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9" fillId="0" borderId="4" xfId="0" applyFont="1" applyFill="1" applyBorder="1" applyAlignment="1">
      <alignment vertical="top" wrapText="1"/>
    </xf>
    <xf numFmtId="14" fontId="5" fillId="0" borderId="4" xfId="0" applyNumberFormat="1" applyFont="1" applyFill="1" applyBorder="1" applyAlignment="1">
      <alignment horizontal="left" vertical="top" wrapText="1"/>
    </xf>
    <xf numFmtId="0" fontId="9" fillId="0" borderId="29"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4" xfId="0" applyFont="1" applyFill="1" applyBorder="1" applyAlignment="1">
      <alignment horizontal="left" vertical="center"/>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 xfId="0" applyFont="1" applyFill="1" applyBorder="1" applyAlignment="1">
      <alignment vertical="center"/>
    </xf>
    <xf numFmtId="0" fontId="9" fillId="0" borderId="20"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5" fillId="0" borderId="10" xfId="0" applyFont="1" applyFill="1" applyBorder="1" applyAlignment="1">
      <alignment horizontal="center" vertical="center"/>
    </xf>
    <xf numFmtId="0" fontId="9" fillId="0" borderId="7"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1" fillId="0" borderId="7" xfId="0" applyFont="1" applyFill="1" applyBorder="1" applyAlignment="1">
      <alignment vertical="top" wrapText="1"/>
    </xf>
    <xf numFmtId="0" fontId="1" fillId="0" borderId="10" xfId="0" applyFont="1" applyFill="1" applyBorder="1" applyAlignment="1">
      <alignment vertical="top" wrapText="1"/>
    </xf>
    <xf numFmtId="0" fontId="1" fillId="0" borderId="29"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2" xfId="0" applyFont="1" applyFill="1" applyBorder="1" applyAlignment="1">
      <alignment horizontal="left" vertical="top" wrapText="1"/>
    </xf>
    <xf numFmtId="0" fontId="12" fillId="0" borderId="29" xfId="0" applyFont="1" applyFill="1" applyBorder="1" applyAlignment="1">
      <alignment horizontal="left" vertical="top" wrapText="1"/>
    </xf>
    <xf numFmtId="0" fontId="12" fillId="0" borderId="24" xfId="0" applyFont="1" applyFill="1" applyBorder="1" applyAlignment="1">
      <alignment horizontal="left" vertical="top" wrapText="1"/>
    </xf>
    <xf numFmtId="0" fontId="5" fillId="0" borderId="29"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2" fillId="0" borderId="18" xfId="0" applyFont="1" applyFill="1" applyBorder="1" applyAlignment="1">
      <alignment horizontal="left" vertical="top" wrapText="1"/>
    </xf>
    <xf numFmtId="0" fontId="12" fillId="0" borderId="19" xfId="0" applyFont="1" applyFill="1" applyBorder="1" applyAlignment="1">
      <alignment horizontal="left" vertical="top"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2" fillId="0" borderId="20" xfId="0" applyFont="1" applyFill="1" applyBorder="1" applyAlignment="1">
      <alignment horizontal="left" vertical="top" wrapText="1"/>
    </xf>
    <xf numFmtId="0" fontId="12" fillId="0" borderId="22" xfId="0" applyFont="1" applyFill="1" applyBorder="1" applyAlignment="1">
      <alignment horizontal="left" vertical="top" wrapText="1"/>
    </xf>
    <xf numFmtId="0" fontId="9" fillId="0" borderId="4"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14" fontId="6" fillId="0" borderId="7" xfId="0" applyNumberFormat="1" applyFont="1" applyFill="1" applyBorder="1" applyAlignment="1">
      <alignment horizontal="center" vertical="center"/>
    </xf>
    <xf numFmtId="14" fontId="6" fillId="0" borderId="10" xfId="0" applyNumberFormat="1" applyFont="1" applyFill="1" applyBorder="1" applyAlignment="1">
      <alignment horizontal="center" vertical="center"/>
    </xf>
    <xf numFmtId="0" fontId="7" fillId="0" borderId="14" xfId="1" applyFont="1" applyFill="1" applyBorder="1" applyAlignment="1" applyProtection="1">
      <alignment horizontal="center" vertical="top" wrapText="1"/>
      <protection locked="0"/>
    </xf>
    <xf numFmtId="0" fontId="1" fillId="0" borderId="33" xfId="1" applyFont="1" applyFill="1" applyBorder="1" applyAlignment="1" applyProtection="1">
      <alignment horizontal="left" vertical="top" wrapText="1"/>
      <protection locked="0"/>
    </xf>
    <xf numFmtId="0" fontId="1" fillId="0" borderId="30" xfId="1" applyFont="1" applyFill="1" applyBorder="1" applyAlignment="1" applyProtection="1">
      <alignment horizontal="left" vertical="top" wrapText="1"/>
      <protection locked="0"/>
    </xf>
    <xf numFmtId="0" fontId="1" fillId="0" borderId="34" xfId="1" applyFont="1" applyFill="1" applyBorder="1" applyAlignment="1" applyProtection="1">
      <alignment horizontal="left" vertical="top" wrapText="1"/>
      <protection locked="0"/>
    </xf>
    <xf numFmtId="0" fontId="6" fillId="0" borderId="16" xfId="1" applyFont="1" applyFill="1" applyBorder="1" applyAlignment="1" applyProtection="1">
      <alignment horizontal="center" vertical="center"/>
      <protection locked="0"/>
    </xf>
    <xf numFmtId="0" fontId="6" fillId="0" borderId="17" xfId="1" applyFont="1" applyFill="1" applyBorder="1" applyAlignment="1" applyProtection="1">
      <alignment horizontal="center" vertical="center"/>
      <protection locked="0"/>
    </xf>
    <xf numFmtId="0" fontId="1" fillId="0" borderId="35" xfId="1" applyFont="1" applyFill="1" applyBorder="1" applyAlignment="1" applyProtection="1">
      <alignment horizontal="left" vertical="top" wrapText="1"/>
      <protection locked="0"/>
    </xf>
    <xf numFmtId="0" fontId="1" fillId="0" borderId="21" xfId="1" applyFont="1" applyFill="1" applyBorder="1" applyAlignment="1" applyProtection="1">
      <alignment horizontal="left" vertical="top" wrapText="1"/>
      <protection locked="0"/>
    </xf>
    <xf numFmtId="0" fontId="1" fillId="0" borderId="22" xfId="1" applyFont="1" applyFill="1" applyBorder="1" applyAlignment="1" applyProtection="1">
      <alignment horizontal="left" vertical="top" wrapText="1"/>
      <protection locked="0"/>
    </xf>
    <xf numFmtId="0" fontId="6" fillId="0" borderId="4" xfId="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locked="0"/>
    </xf>
    <xf numFmtId="0" fontId="1" fillId="0" borderId="5" xfId="0" applyFont="1" applyFill="1" applyBorder="1" applyAlignment="1">
      <alignment horizontal="left" vertical="top"/>
    </xf>
    <xf numFmtId="0" fontId="1" fillId="0" borderId="4" xfId="0" applyFont="1" applyFill="1" applyBorder="1" applyAlignment="1">
      <alignment horizontal="left" vertical="top"/>
    </xf>
    <xf numFmtId="0" fontId="1" fillId="0" borderId="4" xfId="1" applyFont="1" applyFill="1" applyBorder="1" applyAlignment="1" applyProtection="1">
      <alignment horizontal="left" vertical="top" wrapText="1"/>
      <protection locked="0"/>
    </xf>
    <xf numFmtId="0" fontId="1" fillId="0" borderId="6" xfId="1" applyFont="1" applyFill="1" applyBorder="1" applyAlignment="1" applyProtection="1">
      <alignment horizontal="left" vertical="top" wrapText="1"/>
      <protection locked="0"/>
    </xf>
    <xf numFmtId="0" fontId="6" fillId="0" borderId="5"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top" wrapText="1"/>
      <protection locked="0"/>
    </xf>
    <xf numFmtId="0" fontId="6" fillId="0" borderId="4" xfId="0" applyFont="1" applyFill="1" applyBorder="1" applyAlignment="1">
      <alignment horizontal="center"/>
    </xf>
    <xf numFmtId="0" fontId="6" fillId="0" borderId="4"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9" fontId="6" fillId="0" borderId="4" xfId="0" applyNumberFormat="1" applyFont="1" applyFill="1" applyBorder="1" applyAlignment="1">
      <alignment horizontal="center"/>
    </xf>
    <xf numFmtId="0" fontId="6" fillId="0" borderId="4" xfId="1" applyFont="1" applyFill="1" applyBorder="1" applyAlignment="1" applyProtection="1">
      <alignment horizontal="center" wrapText="1"/>
      <protection locked="0"/>
    </xf>
    <xf numFmtId="9" fontId="6" fillId="0" borderId="4" xfId="1" applyNumberFormat="1" applyFont="1" applyFill="1" applyBorder="1" applyAlignment="1" applyProtection="1">
      <alignment horizontal="center" vertical="center" wrapText="1"/>
      <protection hidden="1"/>
    </xf>
    <xf numFmtId="9" fontId="6" fillId="0" borderId="4" xfId="1" applyNumberFormat="1" applyFont="1" applyFill="1" applyBorder="1" applyAlignment="1" applyProtection="1">
      <alignment horizontal="center" vertical="center" wrapText="1"/>
      <protection hidden="1"/>
    </xf>
    <xf numFmtId="9" fontId="6" fillId="0" borderId="6" xfId="1" applyNumberFormat="1" applyFont="1" applyFill="1" applyBorder="1" applyAlignment="1" applyProtection="1">
      <alignment horizontal="center" vertical="center" wrapText="1"/>
      <protection hidden="1"/>
    </xf>
    <xf numFmtId="1" fontId="6" fillId="0" borderId="4" xfId="1" applyNumberFormat="1" applyFont="1" applyFill="1" applyBorder="1" applyAlignment="1" applyProtection="1">
      <alignment horizontal="center" wrapText="1"/>
      <protection locked="0"/>
    </xf>
    <xf numFmtId="0" fontId="6" fillId="0" borderId="11" xfId="1" applyFont="1" applyFill="1" applyBorder="1" applyAlignment="1" applyProtection="1">
      <alignment horizontal="center" vertical="top" wrapText="1"/>
      <protection locked="0"/>
    </xf>
    <xf numFmtId="0" fontId="6" fillId="0" borderId="12" xfId="1" applyFont="1" applyFill="1" applyBorder="1" applyAlignment="1" applyProtection="1">
      <alignment horizontal="center" vertical="top" wrapText="1"/>
      <protection locked="0"/>
    </xf>
    <xf numFmtId="9" fontId="6" fillId="0" borderId="12" xfId="0" applyNumberFormat="1" applyFont="1" applyFill="1" applyBorder="1" applyAlignment="1">
      <alignment horizontal="center"/>
    </xf>
    <xf numFmtId="0" fontId="6" fillId="0" borderId="12" xfId="1" applyFont="1" applyFill="1" applyBorder="1" applyAlignment="1" applyProtection="1">
      <alignment horizontal="center" wrapText="1"/>
      <protection locked="0"/>
    </xf>
    <xf numFmtId="9" fontId="6" fillId="0" borderId="12" xfId="1" applyNumberFormat="1" applyFont="1" applyFill="1" applyBorder="1" applyAlignment="1" applyProtection="1">
      <alignment horizontal="center" vertical="center" wrapText="1"/>
      <protection hidden="1"/>
    </xf>
    <xf numFmtId="9" fontId="6" fillId="0" borderId="12" xfId="1" applyNumberFormat="1" applyFont="1" applyFill="1" applyBorder="1" applyAlignment="1" applyProtection="1">
      <alignment horizontal="center" vertical="center" wrapText="1"/>
      <protection hidden="1"/>
    </xf>
    <xf numFmtId="9" fontId="6" fillId="0" borderId="32" xfId="1" applyNumberFormat="1" applyFont="1" applyFill="1" applyBorder="1" applyAlignment="1" applyProtection="1">
      <alignment horizontal="center" vertical="center" wrapText="1"/>
      <protection hidden="1"/>
    </xf>
    <xf numFmtId="0" fontId="6" fillId="0" borderId="13" xfId="0" applyFont="1" applyFill="1" applyBorder="1" applyAlignment="1">
      <alignment horizontal="left"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1" fontId="5" fillId="0" borderId="7" xfId="0" applyNumberFormat="1" applyFont="1" applyFill="1" applyBorder="1" applyAlignment="1">
      <alignment horizontal="center" vertical="center" wrapText="1"/>
    </xf>
    <xf numFmtId="1" fontId="5" fillId="0" borderId="10"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24" xfId="0" applyNumberFormat="1" applyFont="1" applyFill="1" applyBorder="1" applyAlignment="1">
      <alignment horizontal="center" vertical="center" wrapText="1"/>
    </xf>
    <xf numFmtId="1" fontId="9" fillId="0" borderId="14" xfId="0" applyNumberFormat="1"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1" fontId="9" fillId="0" borderId="37" xfId="0" applyNumberFormat="1" applyFont="1" applyFill="1" applyBorder="1" applyAlignment="1">
      <alignment horizontal="center" vertical="center" wrapText="1"/>
    </xf>
    <xf numFmtId="1" fontId="9" fillId="0" borderId="40"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top" wrapText="1"/>
    </xf>
    <xf numFmtId="0" fontId="12" fillId="0" borderId="14" xfId="0" applyFont="1" applyFill="1" applyBorder="1" applyAlignment="1">
      <alignment horizontal="center" vertical="top" wrapText="1"/>
    </xf>
    <xf numFmtId="0" fontId="9" fillId="0" borderId="14" xfId="0" applyFont="1" applyFill="1" applyBorder="1" applyAlignment="1">
      <alignment horizontal="center" vertical="top" wrapText="1"/>
    </xf>
    <xf numFmtId="0" fontId="9" fillId="0" borderId="13" xfId="0" applyFont="1" applyFill="1" applyBorder="1" applyAlignment="1">
      <alignment horizontal="center" vertical="top" wrapText="1"/>
    </xf>
    <xf numFmtId="0" fontId="12" fillId="0" borderId="13" xfId="0" applyFont="1" applyFill="1" applyBorder="1" applyAlignment="1">
      <alignment horizontal="center" vertical="top" wrapText="1"/>
    </xf>
    <xf numFmtId="9" fontId="9" fillId="0" borderId="13" xfId="0" applyNumberFormat="1" applyFont="1" applyFill="1" applyBorder="1" applyAlignment="1">
      <alignment horizontal="center" vertical="top" wrapText="1"/>
    </xf>
    <xf numFmtId="9" fontId="12" fillId="0" borderId="13" xfId="2" applyFont="1" applyFill="1" applyBorder="1" applyAlignment="1" applyProtection="1">
      <alignment horizontal="center" vertical="top" wrapText="1"/>
      <protection locked="0"/>
    </xf>
    <xf numFmtId="0" fontId="5" fillId="0" borderId="7" xfId="0" applyFont="1" applyFill="1" applyBorder="1" applyAlignment="1">
      <alignment horizontal="center" vertical="center"/>
    </xf>
    <xf numFmtId="1" fontId="5" fillId="0" borderId="4"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1" fillId="0" borderId="14" xfId="0" applyFont="1" applyFill="1" applyBorder="1" applyAlignment="1">
      <alignment horizontal="center" vertical="top" wrapText="1"/>
    </xf>
    <xf numFmtId="0" fontId="9" fillId="0" borderId="29" xfId="0" applyFont="1" applyFill="1" applyBorder="1" applyAlignment="1">
      <alignment horizontal="center" vertical="top" wrapText="1"/>
    </xf>
    <xf numFmtId="0" fontId="1" fillId="0" borderId="13" xfId="0" applyFont="1" applyFill="1" applyBorder="1" applyAlignment="1">
      <alignment horizontal="center" vertical="top" wrapText="1"/>
    </xf>
    <xf numFmtId="9" fontId="9" fillId="0" borderId="20" xfId="0" applyNumberFormat="1" applyFont="1" applyFill="1" applyBorder="1" applyAlignment="1">
      <alignment horizontal="center" vertical="top" wrapText="1"/>
    </xf>
    <xf numFmtId="9" fontId="1" fillId="0" borderId="13" xfId="2" applyFont="1" applyFill="1" applyBorder="1" applyAlignment="1" applyProtection="1">
      <alignment horizontal="center" vertical="top" wrapText="1"/>
      <protection locked="0"/>
    </xf>
    <xf numFmtId="0" fontId="9" fillId="0" borderId="8" xfId="0" applyFont="1" applyFill="1" applyBorder="1" applyAlignment="1">
      <alignment horizontal="left" vertical="center" wrapText="1"/>
    </xf>
    <xf numFmtId="0" fontId="1" fillId="0" borderId="8"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 fillId="0" borderId="8" xfId="0" applyFont="1" applyFill="1" applyBorder="1" applyAlignment="1">
      <alignment horizontal="left" vertical="top" wrapText="1"/>
    </xf>
    <xf numFmtId="9" fontId="1" fillId="0" borderId="8" xfId="0" applyNumberFormat="1" applyFont="1" applyFill="1" applyBorder="1" applyAlignment="1">
      <alignment horizontal="left" vertical="top" wrapText="1"/>
    </xf>
    <xf numFmtId="0" fontId="7" fillId="0" borderId="8" xfId="0" applyFont="1" applyFill="1" applyBorder="1" applyAlignment="1">
      <alignment vertical="top" wrapText="1"/>
    </xf>
    <xf numFmtId="0" fontId="7" fillId="0" borderId="10" xfId="0" applyFont="1" applyFill="1" applyBorder="1" applyAlignment="1">
      <alignment vertical="top" wrapText="1"/>
    </xf>
    <xf numFmtId="0" fontId="7" fillId="0" borderId="29" xfId="0" applyFont="1" applyFill="1" applyBorder="1" applyAlignment="1">
      <alignment horizontal="left" vertical="top" wrapText="1"/>
    </xf>
    <xf numFmtId="0" fontId="7" fillId="0" borderId="25" xfId="0" applyFont="1" applyFill="1" applyBorder="1" applyAlignment="1">
      <alignment horizontal="left" vertical="top" wrapText="1"/>
    </xf>
    <xf numFmtId="0" fontId="7" fillId="0" borderId="24"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9"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22" xfId="0" applyFont="1" applyFill="1" applyBorder="1" applyAlignment="1">
      <alignment horizontal="left" vertical="top" wrapText="1"/>
    </xf>
    <xf numFmtId="0" fontId="9" fillId="0" borderId="8" xfId="0" applyFont="1" applyFill="1" applyBorder="1" applyAlignment="1">
      <alignment horizontal="center" vertical="center" wrapText="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8</xdr:col>
      <xdr:colOff>505239</xdr:colOff>
      <xdr:row>32</xdr:row>
      <xdr:rowOff>157369</xdr:rowOff>
    </xdr:from>
    <xdr:to>
      <xdr:col>14</xdr:col>
      <xdr:colOff>113022</xdr:colOff>
      <xdr:row>35</xdr:row>
      <xdr:rowOff>393873</xdr:rowOff>
    </xdr:to>
    <xdr:pic>
      <xdr:nvPicPr>
        <xdr:cNvPr id="2" name="Picture 1">
          <a:extLst>
            <a:ext uri="{FF2B5EF4-FFF2-40B4-BE49-F238E27FC236}">
              <a16:creationId xmlns:a16="http://schemas.microsoft.com/office/drawing/2014/main" xmlns="" id="{C4B13A09-2B00-463A-8B9F-5FDEE58BAD0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80413" y="8100391"/>
          <a:ext cx="3600000" cy="1661112"/>
        </a:xfrm>
        <a:prstGeom prst="rect">
          <a:avLst/>
        </a:prstGeom>
      </xdr:spPr>
    </xdr:pic>
    <xdr:clientData/>
  </xdr:twoCellAnchor>
  <xdr:twoCellAnchor editAs="oneCell">
    <xdr:from>
      <xdr:col>10</xdr:col>
      <xdr:colOff>571499</xdr:colOff>
      <xdr:row>68</xdr:row>
      <xdr:rowOff>66263</xdr:rowOff>
    </xdr:from>
    <xdr:to>
      <xdr:col>13</xdr:col>
      <xdr:colOff>532760</xdr:colOff>
      <xdr:row>74</xdr:row>
      <xdr:rowOff>142889</xdr:rowOff>
    </xdr:to>
    <xdr:pic>
      <xdr:nvPicPr>
        <xdr:cNvPr id="4" name="Picture 3">
          <a:extLst>
            <a:ext uri="{FF2B5EF4-FFF2-40B4-BE49-F238E27FC236}">
              <a16:creationId xmlns:a16="http://schemas.microsoft.com/office/drawing/2014/main" xmlns="" id="{B88EF625-9C92-4E2C-9088-DD3235EE222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887238" y="18677285"/>
          <a:ext cx="1800000" cy="1401843"/>
        </a:xfrm>
        <a:prstGeom prst="rect">
          <a:avLst/>
        </a:prstGeom>
      </xdr:spPr>
    </xdr:pic>
    <xdr:clientData/>
  </xdr:twoCellAnchor>
  <xdr:twoCellAnchor>
    <xdr:from>
      <xdr:col>0</xdr:col>
      <xdr:colOff>695739</xdr:colOff>
      <xdr:row>275</xdr:row>
      <xdr:rowOff>107673</xdr:rowOff>
    </xdr:from>
    <xdr:to>
      <xdr:col>7</xdr:col>
      <xdr:colOff>256760</xdr:colOff>
      <xdr:row>322</xdr:row>
      <xdr:rowOff>57977</xdr:rowOff>
    </xdr:to>
    <xdr:grpSp>
      <xdr:nvGrpSpPr>
        <xdr:cNvPr id="11" name="Group 10">
          <a:extLst>
            <a:ext uri="{FF2B5EF4-FFF2-40B4-BE49-F238E27FC236}">
              <a16:creationId xmlns:a16="http://schemas.microsoft.com/office/drawing/2014/main" xmlns="" id="{CF60BF24-A1C5-4BD5-AF7B-E55E25821061}"/>
            </a:ext>
          </a:extLst>
        </xdr:cNvPr>
        <xdr:cNvGrpSpPr/>
      </xdr:nvGrpSpPr>
      <xdr:grpSpPr>
        <a:xfrm>
          <a:off x="695739" y="41893434"/>
          <a:ext cx="5474804" cy="7735956"/>
          <a:chOff x="993197" y="1578999"/>
          <a:chExt cx="4871605" cy="5986002"/>
        </a:xfrm>
      </xdr:grpSpPr>
      <xdr:grpSp>
        <xdr:nvGrpSpPr>
          <xdr:cNvPr id="12" name="Group 11">
            <a:extLst>
              <a:ext uri="{FF2B5EF4-FFF2-40B4-BE49-F238E27FC236}">
                <a16:creationId xmlns:a16="http://schemas.microsoft.com/office/drawing/2014/main" xmlns="" id="{00000000-0008-0000-0000-00000F000000}"/>
              </a:ext>
            </a:extLst>
          </xdr:cNvPr>
          <xdr:cNvGrpSpPr/>
        </xdr:nvGrpSpPr>
        <xdr:grpSpPr>
          <a:xfrm>
            <a:off x="993197" y="1578999"/>
            <a:ext cx="4871605" cy="5986002"/>
            <a:chOff x="0" y="0"/>
            <a:chExt cx="4876800" cy="5760000"/>
          </a:xfrm>
        </xdr:grpSpPr>
        <xdr:pic>
          <xdr:nvPicPr>
            <xdr:cNvPr id="27" name="Picture 26">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3"/>
            <a:stretch>
              <a:fillRect/>
            </a:stretch>
          </xdr:blipFill>
          <xdr:spPr>
            <a:xfrm>
              <a:off x="0" y="0"/>
              <a:ext cx="4876800" cy="5760000"/>
            </a:xfrm>
            <a:prstGeom prst="rect">
              <a:avLst/>
            </a:prstGeom>
            <a:ln>
              <a:solidFill>
                <a:schemeClr val="tx1"/>
              </a:solidFill>
            </a:ln>
          </xdr:spPr>
        </xdr:pic>
        <xdr:sp macro="" textlink="">
          <xdr:nvSpPr>
            <xdr:cNvPr id="28" name="Rectangle 27">
              <a:extLst>
                <a:ext uri="{FF2B5EF4-FFF2-40B4-BE49-F238E27FC236}">
                  <a16:creationId xmlns:a16="http://schemas.microsoft.com/office/drawing/2014/main" xmlns="" id="{00000000-0008-0000-0000-00000B000000}"/>
                </a:ext>
              </a:extLst>
            </xdr:cNvPr>
            <xdr:cNvSpPr/>
          </xdr:nvSpPr>
          <xdr:spPr>
            <a:xfrm rot="2207326">
              <a:off x="611833" y="1923315"/>
              <a:ext cx="1118038" cy="1085821"/>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29" name="TextBox 11">
              <a:extLst>
                <a:ext uri="{FF2B5EF4-FFF2-40B4-BE49-F238E27FC236}">
                  <a16:creationId xmlns:a16="http://schemas.microsoft.com/office/drawing/2014/main" xmlns="" id="{00000000-0008-0000-0000-00000C000000}"/>
                </a:ext>
              </a:extLst>
            </xdr:cNvPr>
            <xdr:cNvSpPr txBox="1"/>
          </xdr:nvSpPr>
          <xdr:spPr>
            <a:xfrm>
              <a:off x="745394" y="1449731"/>
              <a:ext cx="1152525" cy="58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200" b="1">
                  <a:solidFill>
                    <a:srgbClr val="002060"/>
                  </a:solidFill>
                </a:rPr>
                <a:t>Cluster</a:t>
              </a:r>
              <a:r>
                <a:rPr lang="en-IN" sz="1200" b="1" baseline="0">
                  <a:solidFill>
                    <a:srgbClr val="002060"/>
                  </a:solidFill>
                </a:rPr>
                <a:t> 15.04</a:t>
              </a:r>
            </a:p>
            <a:p>
              <a:r>
                <a:rPr lang="en-IN" sz="1200" b="1" baseline="0">
                  <a:solidFill>
                    <a:srgbClr val="002060"/>
                  </a:solidFill>
                </a:rPr>
                <a:t>  (Fiora)</a:t>
              </a:r>
              <a:endParaRPr lang="en-IN" sz="1200" b="1">
                <a:solidFill>
                  <a:srgbClr val="002060"/>
                </a:solidFill>
              </a:endParaRPr>
            </a:p>
          </xdr:txBody>
        </xdr:sp>
        <xdr:sp macro="" textlink="">
          <xdr:nvSpPr>
            <xdr:cNvPr id="30" name="TextBox 12">
              <a:extLst>
                <a:ext uri="{FF2B5EF4-FFF2-40B4-BE49-F238E27FC236}">
                  <a16:creationId xmlns:a16="http://schemas.microsoft.com/office/drawing/2014/main" xmlns="" id="{00000000-0008-0000-0000-00000D000000}"/>
                </a:ext>
              </a:extLst>
            </xdr:cNvPr>
            <xdr:cNvSpPr txBox="1"/>
          </xdr:nvSpPr>
          <xdr:spPr>
            <a:xfrm>
              <a:off x="0" y="2206300"/>
              <a:ext cx="636259" cy="322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200" b="1">
                  <a:solidFill>
                    <a:srgbClr val="C5119E"/>
                  </a:solidFill>
                </a:rPr>
                <a:t>Wing</a:t>
              </a:r>
              <a:r>
                <a:rPr lang="en-IN" sz="1200" b="1" baseline="0">
                  <a:solidFill>
                    <a:srgbClr val="C5119E"/>
                  </a:solidFill>
                </a:rPr>
                <a:t> J</a:t>
              </a:r>
              <a:endParaRPr lang="en-IN" sz="1200" b="1">
                <a:solidFill>
                  <a:srgbClr val="C5119E"/>
                </a:solidFill>
              </a:endParaRPr>
            </a:p>
          </xdr:txBody>
        </xdr:sp>
        <xdr:sp macro="" textlink="">
          <xdr:nvSpPr>
            <xdr:cNvPr id="31" name="Rectangle 30">
              <a:extLst>
                <a:ext uri="{FF2B5EF4-FFF2-40B4-BE49-F238E27FC236}">
                  <a16:creationId xmlns:a16="http://schemas.microsoft.com/office/drawing/2014/main" xmlns="" id="{00000000-0008-0000-0000-00000E000000}"/>
                </a:ext>
              </a:extLst>
            </xdr:cNvPr>
            <xdr:cNvSpPr/>
          </xdr:nvSpPr>
          <xdr:spPr>
            <a:xfrm rot="4006190">
              <a:off x="611923" y="2224972"/>
              <a:ext cx="222082" cy="292426"/>
            </a:xfrm>
            <a:prstGeom prst="rect">
              <a:avLst/>
            </a:prstGeom>
            <a:noFill/>
            <a:ln w="38100">
              <a:solidFill>
                <a:srgbClr val="C5119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sp macro="" textlink="">
        <xdr:nvSpPr>
          <xdr:cNvPr id="13" name="Rectangle 12">
            <a:extLst>
              <a:ext uri="{FF2B5EF4-FFF2-40B4-BE49-F238E27FC236}">
                <a16:creationId xmlns:a16="http://schemas.microsoft.com/office/drawing/2014/main" xmlns="" id="{C0C0DBE7-7E2A-439E-93B4-DF2BD7B334D4}"/>
              </a:ext>
            </a:extLst>
          </xdr:cNvPr>
          <xdr:cNvSpPr/>
        </xdr:nvSpPr>
        <xdr:spPr>
          <a:xfrm>
            <a:off x="1943100" y="3790950"/>
            <a:ext cx="584200" cy="2476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4" name="Rectangle 13">
            <a:extLst>
              <a:ext uri="{FF2B5EF4-FFF2-40B4-BE49-F238E27FC236}">
                <a16:creationId xmlns:a16="http://schemas.microsoft.com/office/drawing/2014/main" xmlns="" id="{336C2820-E856-4389-8EBE-3133D26C85EC}"/>
              </a:ext>
            </a:extLst>
          </xdr:cNvPr>
          <xdr:cNvSpPr/>
        </xdr:nvSpPr>
        <xdr:spPr>
          <a:xfrm rot="18411231">
            <a:off x="2176352" y="4178950"/>
            <a:ext cx="584200" cy="2476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Rectangle 14">
            <a:extLst>
              <a:ext uri="{FF2B5EF4-FFF2-40B4-BE49-F238E27FC236}">
                <a16:creationId xmlns:a16="http://schemas.microsoft.com/office/drawing/2014/main" xmlns="" id="{BB263500-47D6-45B4-B4A5-D214F582A0E9}"/>
              </a:ext>
            </a:extLst>
          </xdr:cNvPr>
          <xdr:cNvSpPr/>
        </xdr:nvSpPr>
        <xdr:spPr>
          <a:xfrm rot="18411231">
            <a:off x="1709293" y="4103374"/>
            <a:ext cx="163701" cy="2224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Rectangle 15">
            <a:extLst>
              <a:ext uri="{FF2B5EF4-FFF2-40B4-BE49-F238E27FC236}">
                <a16:creationId xmlns:a16="http://schemas.microsoft.com/office/drawing/2014/main" xmlns="" id="{165C1C7E-7D2C-470C-9127-CA7184DBE248}"/>
              </a:ext>
            </a:extLst>
          </xdr:cNvPr>
          <xdr:cNvSpPr/>
        </xdr:nvSpPr>
        <xdr:spPr>
          <a:xfrm rot="18411231">
            <a:off x="1933296" y="4219959"/>
            <a:ext cx="241649" cy="55721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TextBox 11">
            <a:extLst>
              <a:ext uri="{FF2B5EF4-FFF2-40B4-BE49-F238E27FC236}">
                <a16:creationId xmlns:a16="http://schemas.microsoft.com/office/drawing/2014/main" xmlns="" id="{8A0050A8-9FC0-4247-ACAA-16154E243A11}"/>
              </a:ext>
            </a:extLst>
          </xdr:cNvPr>
          <xdr:cNvSpPr txBox="1"/>
        </xdr:nvSpPr>
        <xdr:spPr>
          <a:xfrm>
            <a:off x="1955380" y="3776990"/>
            <a:ext cx="22153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I</a:t>
            </a:r>
            <a:endParaRPr lang="en-IN" sz="1100" b="1"/>
          </a:p>
        </xdr:txBody>
      </xdr:sp>
      <xdr:sp macro="" textlink="">
        <xdr:nvSpPr>
          <xdr:cNvPr id="18" name="TextBox 12">
            <a:extLst>
              <a:ext uri="{FF2B5EF4-FFF2-40B4-BE49-F238E27FC236}">
                <a16:creationId xmlns:a16="http://schemas.microsoft.com/office/drawing/2014/main" xmlns="" id="{7B28D496-61D9-4804-810C-4F0B95CE0D09}"/>
              </a:ext>
            </a:extLst>
          </xdr:cNvPr>
          <xdr:cNvSpPr txBox="1"/>
        </xdr:nvSpPr>
        <xdr:spPr>
          <a:xfrm>
            <a:off x="2097983" y="3774074"/>
            <a:ext cx="274434"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H</a:t>
            </a:r>
            <a:endParaRPr lang="en-IN" sz="1100" b="1"/>
          </a:p>
        </xdr:txBody>
      </xdr:sp>
      <xdr:sp macro="" textlink="">
        <xdr:nvSpPr>
          <xdr:cNvPr id="19" name="TextBox 13">
            <a:extLst>
              <a:ext uri="{FF2B5EF4-FFF2-40B4-BE49-F238E27FC236}">
                <a16:creationId xmlns:a16="http://schemas.microsoft.com/office/drawing/2014/main" xmlns="" id="{09DB712F-4A87-4AD9-873B-8CB426443F6E}"/>
              </a:ext>
            </a:extLst>
          </xdr:cNvPr>
          <xdr:cNvSpPr txBox="1"/>
        </xdr:nvSpPr>
        <xdr:spPr>
          <a:xfrm>
            <a:off x="2312022" y="3798028"/>
            <a:ext cx="274434"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G</a:t>
            </a:r>
            <a:endParaRPr lang="en-IN" sz="1100" b="1"/>
          </a:p>
        </xdr:txBody>
      </xdr:sp>
      <xdr:sp macro="" textlink="">
        <xdr:nvSpPr>
          <xdr:cNvPr id="20" name="TextBox 14">
            <a:extLst>
              <a:ext uri="{FF2B5EF4-FFF2-40B4-BE49-F238E27FC236}">
                <a16:creationId xmlns:a16="http://schemas.microsoft.com/office/drawing/2014/main" xmlns="" id="{B1CE7312-FB8D-4B91-9238-CB36CC8BE439}"/>
              </a:ext>
            </a:extLst>
          </xdr:cNvPr>
          <xdr:cNvSpPr txBox="1"/>
        </xdr:nvSpPr>
        <xdr:spPr>
          <a:xfrm>
            <a:off x="2475688" y="4057582"/>
            <a:ext cx="24878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F</a:t>
            </a:r>
            <a:endParaRPr lang="en-IN" sz="1100" b="1"/>
          </a:p>
        </xdr:txBody>
      </xdr:sp>
      <xdr:sp macro="" textlink="">
        <xdr:nvSpPr>
          <xdr:cNvPr id="21" name="TextBox 15">
            <a:extLst>
              <a:ext uri="{FF2B5EF4-FFF2-40B4-BE49-F238E27FC236}">
                <a16:creationId xmlns:a16="http://schemas.microsoft.com/office/drawing/2014/main" xmlns="" id="{CE20A4C1-4E05-4AE6-8340-123D2411E977}"/>
              </a:ext>
            </a:extLst>
          </xdr:cNvPr>
          <xdr:cNvSpPr txBox="1"/>
        </xdr:nvSpPr>
        <xdr:spPr>
          <a:xfrm>
            <a:off x="2371188" y="4181397"/>
            <a:ext cx="25359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E</a:t>
            </a:r>
            <a:endParaRPr lang="en-IN" sz="1100" b="1"/>
          </a:p>
        </xdr:txBody>
      </xdr:sp>
      <xdr:sp macro="" textlink="">
        <xdr:nvSpPr>
          <xdr:cNvPr id="22" name="TextBox 16">
            <a:extLst>
              <a:ext uri="{FF2B5EF4-FFF2-40B4-BE49-F238E27FC236}">
                <a16:creationId xmlns:a16="http://schemas.microsoft.com/office/drawing/2014/main" xmlns="" id="{4C41AC05-39DA-42EB-B940-80B64B878097}"/>
              </a:ext>
            </a:extLst>
          </xdr:cNvPr>
          <xdr:cNvSpPr txBox="1"/>
        </xdr:nvSpPr>
        <xdr:spPr>
          <a:xfrm>
            <a:off x="2240227" y="4295192"/>
            <a:ext cx="27283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D</a:t>
            </a:r>
            <a:endParaRPr lang="en-IN" sz="1100" b="1"/>
          </a:p>
        </xdr:txBody>
      </xdr:sp>
      <xdr:sp macro="" textlink="">
        <xdr:nvSpPr>
          <xdr:cNvPr id="23" name="TextBox 17">
            <a:extLst>
              <a:ext uri="{FF2B5EF4-FFF2-40B4-BE49-F238E27FC236}">
                <a16:creationId xmlns:a16="http://schemas.microsoft.com/office/drawing/2014/main" xmlns="" id="{5647B9EC-D4E1-4148-A840-A284C5D92C92}"/>
              </a:ext>
            </a:extLst>
          </xdr:cNvPr>
          <xdr:cNvSpPr txBox="1"/>
        </xdr:nvSpPr>
        <xdr:spPr>
          <a:xfrm>
            <a:off x="2069543" y="4462957"/>
            <a:ext cx="260008"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C</a:t>
            </a:r>
            <a:endParaRPr lang="en-IN" sz="1100" b="1"/>
          </a:p>
        </xdr:txBody>
      </xdr:sp>
      <xdr:sp macro="" textlink="">
        <xdr:nvSpPr>
          <xdr:cNvPr id="24" name="TextBox 18">
            <a:extLst>
              <a:ext uri="{FF2B5EF4-FFF2-40B4-BE49-F238E27FC236}">
                <a16:creationId xmlns:a16="http://schemas.microsoft.com/office/drawing/2014/main" xmlns="" id="{9E86A750-B89D-4879-AAED-89A305C6552F}"/>
              </a:ext>
            </a:extLst>
          </xdr:cNvPr>
          <xdr:cNvSpPr txBox="1"/>
        </xdr:nvSpPr>
        <xdr:spPr>
          <a:xfrm>
            <a:off x="1930185" y="4332152"/>
            <a:ext cx="263214"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B</a:t>
            </a:r>
            <a:endParaRPr lang="en-IN" sz="1100" b="1"/>
          </a:p>
        </xdr:txBody>
      </xdr:sp>
      <xdr:sp macro="" textlink="">
        <xdr:nvSpPr>
          <xdr:cNvPr id="25" name="TextBox 19">
            <a:extLst>
              <a:ext uri="{FF2B5EF4-FFF2-40B4-BE49-F238E27FC236}">
                <a16:creationId xmlns:a16="http://schemas.microsoft.com/office/drawing/2014/main" xmlns="" id="{55CA355D-F47E-4563-9F9C-FD0463DB02FF}"/>
              </a:ext>
            </a:extLst>
          </xdr:cNvPr>
          <xdr:cNvSpPr txBox="1"/>
        </xdr:nvSpPr>
        <xdr:spPr>
          <a:xfrm>
            <a:off x="1800969" y="4234784"/>
            <a:ext cx="26962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A</a:t>
            </a:r>
            <a:endParaRPr lang="en-IN" sz="1100" b="1"/>
          </a:p>
        </xdr:txBody>
      </xdr:sp>
      <xdr:sp macro="" textlink="">
        <xdr:nvSpPr>
          <xdr:cNvPr id="26" name="TextBox 20">
            <a:extLst>
              <a:ext uri="{FF2B5EF4-FFF2-40B4-BE49-F238E27FC236}">
                <a16:creationId xmlns:a16="http://schemas.microsoft.com/office/drawing/2014/main" xmlns="" id="{A84C1988-0A05-4EBE-833B-01FF798FDDE3}"/>
              </a:ext>
            </a:extLst>
          </xdr:cNvPr>
          <xdr:cNvSpPr txBox="1"/>
        </xdr:nvSpPr>
        <xdr:spPr>
          <a:xfrm>
            <a:off x="1694258" y="4086788"/>
            <a:ext cx="26161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t>K</a:t>
            </a:r>
            <a:endParaRPr lang="en-IN" sz="1100" b="1"/>
          </a:p>
        </xdr:txBody>
      </xdr:sp>
    </xdr:grpSp>
    <xdr:clientData/>
  </xdr:twoCellAnchor>
  <xdr:twoCellAnchor editAs="oneCell">
    <xdr:from>
      <xdr:col>2</xdr:col>
      <xdr:colOff>297480</xdr:colOff>
      <xdr:row>329</xdr:row>
      <xdr:rowOff>0</xdr:rowOff>
    </xdr:from>
    <xdr:to>
      <xdr:col>5</xdr:col>
      <xdr:colOff>472109</xdr:colOff>
      <xdr:row>348</xdr:row>
      <xdr:rowOff>5318</xdr:rowOff>
    </xdr:to>
    <xdr:pic>
      <xdr:nvPicPr>
        <xdr:cNvPr id="32" name="Picture 31">
          <a:extLst>
            <a:ext uri="{FF2B5EF4-FFF2-40B4-BE49-F238E27FC236}">
              <a16:creationId xmlns:a16="http://schemas.microsoft.com/office/drawing/2014/main" xmlns="" id="{D86F49E8-6522-422D-9B25-31F7DB63469B}"/>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t="1588" b="-1"/>
        <a:stretch/>
      </xdr:blipFill>
      <xdr:spPr>
        <a:xfrm>
          <a:off x="1904306" y="51691761"/>
          <a:ext cx="2758803" cy="3152710"/>
        </a:xfrm>
        <a:prstGeom prst="rect">
          <a:avLst/>
        </a:prstGeom>
        <a:ln>
          <a:solidFill>
            <a:schemeClr val="tx1"/>
          </a:solidFill>
        </a:ln>
      </xdr:spPr>
    </xdr:pic>
    <xdr:clientData/>
  </xdr:twoCellAnchor>
  <xdr:twoCellAnchor>
    <xdr:from>
      <xdr:col>0</xdr:col>
      <xdr:colOff>720587</xdr:colOff>
      <xdr:row>349</xdr:row>
      <xdr:rowOff>17630</xdr:rowOff>
    </xdr:from>
    <xdr:to>
      <xdr:col>7</xdr:col>
      <xdr:colOff>43233</xdr:colOff>
      <xdr:row>375</xdr:row>
      <xdr:rowOff>120480</xdr:rowOff>
    </xdr:to>
    <xdr:grpSp>
      <xdr:nvGrpSpPr>
        <xdr:cNvPr id="33" name="Group 32">
          <a:extLst>
            <a:ext uri="{FF2B5EF4-FFF2-40B4-BE49-F238E27FC236}">
              <a16:creationId xmlns:a16="http://schemas.microsoft.com/office/drawing/2014/main" xmlns="" id="{1EF43E9F-91EA-4513-A608-5E86E822E89D}"/>
            </a:ext>
          </a:extLst>
        </xdr:cNvPr>
        <xdr:cNvGrpSpPr/>
      </xdr:nvGrpSpPr>
      <xdr:grpSpPr>
        <a:xfrm>
          <a:off x="720587" y="54061652"/>
          <a:ext cx="5236429" cy="4409806"/>
          <a:chOff x="609600" y="72354858"/>
          <a:chExt cx="5239150" cy="4320000"/>
        </a:xfrm>
      </xdr:grpSpPr>
      <xdr:grpSp>
        <xdr:nvGrpSpPr>
          <xdr:cNvPr id="34" name="Group 33">
            <a:extLst>
              <a:ext uri="{FF2B5EF4-FFF2-40B4-BE49-F238E27FC236}">
                <a16:creationId xmlns:a16="http://schemas.microsoft.com/office/drawing/2014/main" xmlns="" id="{51E5F414-7147-4147-92F3-CB19CC73E9EC}"/>
              </a:ext>
            </a:extLst>
          </xdr:cNvPr>
          <xdr:cNvGrpSpPr/>
        </xdr:nvGrpSpPr>
        <xdr:grpSpPr>
          <a:xfrm>
            <a:off x="609600" y="72354858"/>
            <a:ext cx="5239150" cy="4320000"/>
            <a:chOff x="504825" y="59086533"/>
            <a:chExt cx="5239150" cy="4320000"/>
          </a:xfrm>
        </xdr:grpSpPr>
        <xdr:pic>
          <xdr:nvPicPr>
            <xdr:cNvPr id="36" name="Picture 35">
              <a:extLst>
                <a:ext uri="{FF2B5EF4-FFF2-40B4-BE49-F238E27FC236}">
                  <a16:creationId xmlns:a16="http://schemas.microsoft.com/office/drawing/2014/main" xmlns="" id="{4ACB01B1-DC2C-405D-B262-BE8E932D15E7}"/>
                </a:ext>
              </a:extLst>
            </xdr:cNvPr>
            <xdr:cNvPicPr>
              <a:picLocks noChangeAspect="1"/>
            </xdr:cNvPicPr>
          </xdr:nvPicPr>
          <xdr:blipFill>
            <a:blip xmlns:r="http://schemas.openxmlformats.org/officeDocument/2006/relationships" r:embed="rId5"/>
            <a:stretch>
              <a:fillRect/>
            </a:stretch>
          </xdr:blipFill>
          <xdr:spPr>
            <a:xfrm>
              <a:off x="504825" y="59086533"/>
              <a:ext cx="5239150" cy="4320000"/>
            </a:xfrm>
            <a:prstGeom prst="rect">
              <a:avLst/>
            </a:prstGeom>
            <a:ln>
              <a:solidFill>
                <a:schemeClr val="tx1"/>
              </a:solidFill>
            </a:ln>
          </xdr:spPr>
        </xdr:pic>
        <xdr:sp macro="" textlink="">
          <xdr:nvSpPr>
            <xdr:cNvPr id="37" name="Freeform 4">
              <a:extLst>
                <a:ext uri="{FF2B5EF4-FFF2-40B4-BE49-F238E27FC236}">
                  <a16:creationId xmlns:a16="http://schemas.microsoft.com/office/drawing/2014/main" xmlns="" id="{3B813F17-9FB1-409F-85AF-A60F8147AC3B}"/>
                </a:ext>
              </a:extLst>
            </xdr:cNvPr>
            <xdr:cNvSpPr/>
          </xdr:nvSpPr>
          <xdr:spPr>
            <a:xfrm>
              <a:off x="1771650" y="59902725"/>
              <a:ext cx="3105150" cy="2895600"/>
            </a:xfrm>
            <a:custGeom>
              <a:avLst/>
              <a:gdLst>
                <a:gd name="connsiteX0" fmla="*/ 0 w 3105150"/>
                <a:gd name="connsiteY0" fmla="*/ 304800 h 2895600"/>
                <a:gd name="connsiteX1" fmla="*/ 285750 w 3105150"/>
                <a:gd name="connsiteY1" fmla="*/ 1619250 h 2895600"/>
                <a:gd name="connsiteX2" fmla="*/ 1457325 w 3105150"/>
                <a:gd name="connsiteY2" fmla="*/ 2895600 h 2895600"/>
                <a:gd name="connsiteX3" fmla="*/ 3105150 w 3105150"/>
                <a:gd name="connsiteY3" fmla="*/ 923925 h 2895600"/>
                <a:gd name="connsiteX4" fmla="*/ 1857375 w 3105150"/>
                <a:gd name="connsiteY4" fmla="*/ 66675 h 2895600"/>
                <a:gd name="connsiteX5" fmla="*/ 552450 w 3105150"/>
                <a:gd name="connsiteY5" fmla="*/ 0 h 2895600"/>
                <a:gd name="connsiteX6" fmla="*/ 0 w 3105150"/>
                <a:gd name="connsiteY6" fmla="*/ 304800 h 2895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105150" h="2895600">
                  <a:moveTo>
                    <a:pt x="0" y="304800"/>
                  </a:moveTo>
                  <a:lnTo>
                    <a:pt x="285750" y="1619250"/>
                  </a:lnTo>
                  <a:lnTo>
                    <a:pt x="1457325" y="2895600"/>
                  </a:lnTo>
                  <a:lnTo>
                    <a:pt x="3105150" y="923925"/>
                  </a:lnTo>
                  <a:lnTo>
                    <a:pt x="1857375" y="66675"/>
                  </a:lnTo>
                  <a:lnTo>
                    <a:pt x="552450" y="0"/>
                  </a:lnTo>
                  <a:lnTo>
                    <a:pt x="0" y="3048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8" name="Rectangle 37">
              <a:extLst>
                <a:ext uri="{FF2B5EF4-FFF2-40B4-BE49-F238E27FC236}">
                  <a16:creationId xmlns:a16="http://schemas.microsoft.com/office/drawing/2014/main" xmlns="" id="{94F376B4-DBC7-4B93-B02F-07CF5B3E1B6C}"/>
                </a:ext>
              </a:extLst>
            </xdr:cNvPr>
            <xdr:cNvSpPr/>
          </xdr:nvSpPr>
          <xdr:spPr>
            <a:xfrm rot="20471768">
              <a:off x="1948982" y="60129219"/>
              <a:ext cx="547321" cy="112307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9" name="TextBox 38">
              <a:extLst>
                <a:ext uri="{FF2B5EF4-FFF2-40B4-BE49-F238E27FC236}">
                  <a16:creationId xmlns:a16="http://schemas.microsoft.com/office/drawing/2014/main" xmlns="" id="{1C91C4F1-45F8-446B-8CEF-C62E537E9DE2}"/>
                </a:ext>
              </a:extLst>
            </xdr:cNvPr>
            <xdr:cNvSpPr txBox="1"/>
          </xdr:nvSpPr>
          <xdr:spPr>
            <a:xfrm>
              <a:off x="2943225" y="60274199"/>
              <a:ext cx="1152525" cy="58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FF00"/>
                  </a:solidFill>
                </a:rPr>
                <a:t>Cluster</a:t>
              </a:r>
              <a:r>
                <a:rPr lang="en-IN" sz="1400" b="1" baseline="0">
                  <a:solidFill>
                    <a:srgbClr val="FFFF00"/>
                  </a:solidFill>
                </a:rPr>
                <a:t> 15.04</a:t>
              </a:r>
            </a:p>
            <a:p>
              <a:r>
                <a:rPr lang="en-IN" sz="1400" b="1" baseline="0">
                  <a:solidFill>
                    <a:srgbClr val="FFFF00"/>
                  </a:solidFill>
                </a:rPr>
                <a:t>  (Fiora)</a:t>
              </a:r>
              <a:endParaRPr lang="en-IN" sz="1400" b="1">
                <a:solidFill>
                  <a:srgbClr val="FFFF00"/>
                </a:solidFill>
              </a:endParaRPr>
            </a:p>
          </xdr:txBody>
        </xdr:sp>
        <xdr:sp macro="" textlink="">
          <xdr:nvSpPr>
            <xdr:cNvPr id="40" name="TextBox 39">
              <a:extLst>
                <a:ext uri="{FF2B5EF4-FFF2-40B4-BE49-F238E27FC236}">
                  <a16:creationId xmlns:a16="http://schemas.microsoft.com/office/drawing/2014/main" xmlns="" id="{02A09122-0FA2-407A-861D-63D4FF40B0F5}"/>
                </a:ext>
              </a:extLst>
            </xdr:cNvPr>
            <xdr:cNvSpPr txBox="1"/>
          </xdr:nvSpPr>
          <xdr:spPr>
            <a:xfrm>
              <a:off x="2562226" y="60731400"/>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Wing</a:t>
              </a:r>
              <a:r>
                <a:rPr lang="en-IN" sz="1200" b="1" baseline="0">
                  <a:solidFill>
                    <a:srgbClr val="FFFF00"/>
                  </a:solidFill>
                </a:rPr>
                <a:t> K</a:t>
              </a:r>
              <a:endParaRPr lang="en-IN" sz="1200" b="1">
                <a:solidFill>
                  <a:srgbClr val="FFFF00"/>
                </a:solidFill>
              </a:endParaRPr>
            </a:p>
          </xdr:txBody>
        </xdr:sp>
      </xdr:grpSp>
      <xdr:sp macro="" textlink="">
        <xdr:nvSpPr>
          <xdr:cNvPr id="35" name="TextBox 34">
            <a:extLst>
              <a:ext uri="{FF2B5EF4-FFF2-40B4-BE49-F238E27FC236}">
                <a16:creationId xmlns:a16="http://schemas.microsoft.com/office/drawing/2014/main" xmlns="" id="{A4EB50A0-3167-49B2-A2E2-B4526197D0E5}"/>
              </a:ext>
            </a:extLst>
          </xdr:cNvPr>
          <xdr:cNvSpPr txBox="1"/>
        </xdr:nvSpPr>
        <xdr:spPr>
          <a:xfrm>
            <a:off x="2438400" y="73450233"/>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FF00"/>
                </a:solidFill>
              </a:rPr>
              <a:t>Wing</a:t>
            </a:r>
            <a:r>
              <a:rPr lang="en-IN" sz="1200" b="1" baseline="0">
                <a:solidFill>
                  <a:srgbClr val="FFFF00"/>
                </a:solidFill>
              </a:rPr>
              <a:t> J</a:t>
            </a:r>
            <a:endParaRPr lang="en-IN" sz="1200" b="1">
              <a:solidFill>
                <a:srgbClr val="FFFF00"/>
              </a:solidFill>
            </a:endParaRPr>
          </a:p>
        </xdr:txBody>
      </xdr:sp>
    </xdr:grpSp>
    <xdr:clientData/>
  </xdr:twoCellAnchor>
  <xdr:twoCellAnchor editAs="oneCell">
    <xdr:from>
      <xdr:col>10</xdr:col>
      <xdr:colOff>207066</xdr:colOff>
      <xdr:row>215</xdr:row>
      <xdr:rowOff>24847</xdr:rowOff>
    </xdr:from>
    <xdr:to>
      <xdr:col>15</xdr:col>
      <xdr:colOff>22501</xdr:colOff>
      <xdr:row>223</xdr:row>
      <xdr:rowOff>53308</xdr:rowOff>
    </xdr:to>
    <xdr:pic>
      <xdr:nvPicPr>
        <xdr:cNvPr id="41" name="Picture 40">
          <a:extLst>
            <a:ext uri="{FF2B5EF4-FFF2-40B4-BE49-F238E27FC236}">
              <a16:creationId xmlns:a16="http://schemas.microsoft.com/office/drawing/2014/main" xmlns="" id="{1E602199-242B-4092-8BD6-62A7B1806B0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522805" y="32650043"/>
          <a:ext cx="2880000" cy="1527613"/>
        </a:xfrm>
        <a:prstGeom prst="rect">
          <a:avLst/>
        </a:prstGeom>
      </xdr:spPr>
    </xdr:pic>
    <xdr:clientData/>
  </xdr:twoCellAnchor>
  <xdr:twoCellAnchor editAs="oneCell">
    <xdr:from>
      <xdr:col>9</xdr:col>
      <xdr:colOff>215348</xdr:colOff>
      <xdr:row>153</xdr:row>
      <xdr:rowOff>66261</xdr:rowOff>
    </xdr:from>
    <xdr:to>
      <xdr:col>14</xdr:col>
      <xdr:colOff>30783</xdr:colOff>
      <xdr:row>212</xdr:row>
      <xdr:rowOff>41191</xdr:rowOff>
    </xdr:to>
    <xdr:pic>
      <xdr:nvPicPr>
        <xdr:cNvPr id="42" name="Picture 41">
          <a:extLst>
            <a:ext uri="{FF2B5EF4-FFF2-40B4-BE49-F238E27FC236}">
              <a16:creationId xmlns:a16="http://schemas.microsoft.com/office/drawing/2014/main" xmlns="" id="{F081219A-480C-4EE7-8C21-A66A393AB40B}"/>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918174" y="31018370"/>
          <a:ext cx="2880000" cy="1151060"/>
        </a:xfrm>
        <a:prstGeom prst="rect">
          <a:avLst/>
        </a:prstGeom>
      </xdr:spPr>
    </xdr:pic>
    <xdr:clientData/>
  </xdr:twoCellAnchor>
  <xdr:twoCellAnchor>
    <xdr:from>
      <xdr:col>0</xdr:col>
      <xdr:colOff>323021</xdr:colOff>
      <xdr:row>222</xdr:row>
      <xdr:rowOff>132522</xdr:rowOff>
    </xdr:from>
    <xdr:to>
      <xdr:col>7</xdr:col>
      <xdr:colOff>458084</xdr:colOff>
      <xdr:row>263</xdr:row>
      <xdr:rowOff>92376</xdr:rowOff>
    </xdr:to>
    <xdr:grpSp>
      <xdr:nvGrpSpPr>
        <xdr:cNvPr id="43" name="Group 42">
          <a:extLst>
            <a:ext uri="{FF2B5EF4-FFF2-40B4-BE49-F238E27FC236}">
              <a16:creationId xmlns:a16="http://schemas.microsoft.com/office/drawing/2014/main" xmlns="" id="{6B69E23D-04C1-48AF-888A-5C30532F9B61}"/>
            </a:ext>
          </a:extLst>
        </xdr:cNvPr>
        <xdr:cNvGrpSpPr/>
      </xdr:nvGrpSpPr>
      <xdr:grpSpPr>
        <a:xfrm>
          <a:off x="323021" y="33138718"/>
          <a:ext cx="6048846" cy="6751593"/>
          <a:chOff x="530083" y="340407"/>
          <a:chExt cx="6048846" cy="6751593"/>
        </a:xfrm>
      </xdr:grpSpPr>
      <xdr:pic>
        <xdr:nvPicPr>
          <xdr:cNvPr id="44" name="Picture 43">
            <a:extLst>
              <a:ext uri="{FF2B5EF4-FFF2-40B4-BE49-F238E27FC236}">
                <a16:creationId xmlns:a16="http://schemas.microsoft.com/office/drawing/2014/main" xmlns="" id="{4CC64766-D6E0-4B93-90EB-D75AA022648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530083" y="4572000"/>
            <a:ext cx="1888031" cy="2520000"/>
          </a:xfrm>
          <a:prstGeom prst="rect">
            <a:avLst/>
          </a:prstGeom>
          <a:ln>
            <a:solidFill>
              <a:schemeClr val="tx1"/>
            </a:solidFill>
          </a:ln>
        </xdr:spPr>
      </xdr:pic>
      <xdr:pic>
        <xdr:nvPicPr>
          <xdr:cNvPr id="45" name="Picture 44">
            <a:extLst>
              <a:ext uri="{FF2B5EF4-FFF2-40B4-BE49-F238E27FC236}">
                <a16:creationId xmlns:a16="http://schemas.microsoft.com/office/drawing/2014/main" xmlns="" id="{351A26AC-5653-4D44-A837-8E119F19E7E2}"/>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861324" y="340407"/>
            <a:ext cx="5400000" cy="4053216"/>
          </a:xfrm>
          <a:prstGeom prst="rect">
            <a:avLst/>
          </a:prstGeom>
          <a:ln>
            <a:solidFill>
              <a:schemeClr val="tx1"/>
            </a:solidFill>
          </a:ln>
        </xdr:spPr>
      </xdr:pic>
      <xdr:pic>
        <xdr:nvPicPr>
          <xdr:cNvPr id="46" name="Picture 45">
            <a:extLst>
              <a:ext uri="{FF2B5EF4-FFF2-40B4-BE49-F238E27FC236}">
                <a16:creationId xmlns:a16="http://schemas.microsoft.com/office/drawing/2014/main" xmlns="" id="{364B9B3C-930C-4CC1-B1B9-9D227CCE455E}"/>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06553" y="4572000"/>
            <a:ext cx="1895906" cy="2520000"/>
          </a:xfrm>
          <a:prstGeom prst="rect">
            <a:avLst/>
          </a:prstGeom>
          <a:ln>
            <a:solidFill>
              <a:schemeClr val="tx1"/>
            </a:solidFill>
          </a:ln>
        </xdr:spPr>
      </xdr:pic>
      <xdr:pic>
        <xdr:nvPicPr>
          <xdr:cNvPr id="47" name="Picture 46">
            <a:extLst>
              <a:ext uri="{FF2B5EF4-FFF2-40B4-BE49-F238E27FC236}">
                <a16:creationId xmlns:a16="http://schemas.microsoft.com/office/drawing/2014/main" xmlns="" id="{776C2172-5102-46A8-9422-A17F53F22AE7}"/>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690898" y="4572000"/>
            <a:ext cx="1888031" cy="2520000"/>
          </a:xfrm>
          <a:prstGeom prst="rect">
            <a:avLst/>
          </a:prstGeom>
          <a:ln>
            <a:solidFill>
              <a:schemeClr val="tx1"/>
            </a:solidFill>
          </a:ln>
        </xdr:spPr>
      </xdr:pic>
      <xdr:sp macro="" textlink="">
        <xdr:nvSpPr>
          <xdr:cNvPr id="48" name="TextBox 12">
            <a:extLst>
              <a:ext uri="{FF2B5EF4-FFF2-40B4-BE49-F238E27FC236}">
                <a16:creationId xmlns:a16="http://schemas.microsoft.com/office/drawing/2014/main" xmlns="" id="{AD468F65-2451-4FBE-86C3-D7F289745A63}"/>
              </a:ext>
            </a:extLst>
          </xdr:cNvPr>
          <xdr:cNvSpPr txBox="1"/>
        </xdr:nvSpPr>
        <xdr:spPr>
          <a:xfrm>
            <a:off x="861324" y="4928754"/>
            <a:ext cx="134177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Fiora Wing J</a:t>
            </a:r>
            <a:endParaRPr lang="en-IN" b="1"/>
          </a:p>
        </xdr:txBody>
      </xdr:sp>
      <xdr:sp macro="" textlink="">
        <xdr:nvSpPr>
          <xdr:cNvPr id="49" name="TextBox 13">
            <a:extLst>
              <a:ext uri="{FF2B5EF4-FFF2-40B4-BE49-F238E27FC236}">
                <a16:creationId xmlns:a16="http://schemas.microsoft.com/office/drawing/2014/main" xmlns="" id="{B62A53DF-7AAE-4F0F-B848-EA5B9FA17E90}"/>
              </a:ext>
            </a:extLst>
          </xdr:cNvPr>
          <xdr:cNvSpPr txBox="1"/>
        </xdr:nvSpPr>
        <xdr:spPr>
          <a:xfrm>
            <a:off x="2087221" y="1709506"/>
            <a:ext cx="134177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Fiora Wing J</a:t>
            </a:r>
            <a:endParaRPr lang="en-IN" b="1"/>
          </a:p>
        </xdr:txBody>
      </xdr:sp>
    </xdr:grpSp>
    <xdr:clientData/>
  </xdr:twoCellAnchor>
  <xdr:twoCellAnchor editAs="oneCell">
    <xdr:from>
      <xdr:col>8</xdr:col>
      <xdr:colOff>157370</xdr:colOff>
      <xdr:row>37</xdr:row>
      <xdr:rowOff>1258956</xdr:rowOff>
    </xdr:from>
    <xdr:to>
      <xdr:col>10</xdr:col>
      <xdr:colOff>416805</xdr:colOff>
      <xdr:row>45</xdr:row>
      <xdr:rowOff>55950</xdr:rowOff>
    </xdr:to>
    <xdr:pic>
      <xdr:nvPicPr>
        <xdr:cNvPr id="5" name="Picture 4">
          <a:extLst>
            <a:ext uri="{FF2B5EF4-FFF2-40B4-BE49-F238E27FC236}">
              <a16:creationId xmlns:a16="http://schemas.microsoft.com/office/drawing/2014/main" xmlns="" id="{63897955-69C9-425E-80AF-A7988533055F}"/>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6932544" y="11786152"/>
          <a:ext cx="1800000" cy="1488841"/>
        </a:xfrm>
        <a:prstGeom prst="rect">
          <a:avLst/>
        </a:prstGeom>
      </xdr:spPr>
    </xdr:pic>
    <xdr:clientData/>
  </xdr:twoCellAnchor>
  <xdr:twoCellAnchor editAs="oneCell">
    <xdr:from>
      <xdr:col>8</xdr:col>
      <xdr:colOff>198783</xdr:colOff>
      <xdr:row>45</xdr:row>
      <xdr:rowOff>99392</xdr:rowOff>
    </xdr:from>
    <xdr:to>
      <xdr:col>13</xdr:col>
      <xdr:colOff>419479</xdr:colOff>
      <xdr:row>48</xdr:row>
      <xdr:rowOff>2634</xdr:rowOff>
    </xdr:to>
    <xdr:pic>
      <xdr:nvPicPr>
        <xdr:cNvPr id="6" name="Picture 5">
          <a:extLst>
            <a:ext uri="{FF2B5EF4-FFF2-40B4-BE49-F238E27FC236}">
              <a16:creationId xmlns:a16="http://schemas.microsoft.com/office/drawing/2014/main" xmlns="" id="{83A4DB93-A88C-4D51-A335-24C4545D3214}"/>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973957" y="13318435"/>
          <a:ext cx="3600000" cy="1245025"/>
        </a:xfrm>
        <a:prstGeom prst="rect">
          <a:avLst/>
        </a:prstGeom>
      </xdr:spPr>
    </xdr:pic>
    <xdr:clientData/>
  </xdr:twoCellAnchor>
  <xdr:twoCellAnchor editAs="oneCell">
    <xdr:from>
      <xdr:col>8</xdr:col>
      <xdr:colOff>284924</xdr:colOff>
      <xdr:row>48</xdr:row>
      <xdr:rowOff>35200</xdr:rowOff>
    </xdr:from>
    <xdr:to>
      <xdr:col>13</xdr:col>
      <xdr:colOff>505620</xdr:colOff>
      <xdr:row>53</xdr:row>
      <xdr:rowOff>131358</xdr:rowOff>
    </xdr:to>
    <xdr:pic>
      <xdr:nvPicPr>
        <xdr:cNvPr id="50" name="Picture 49">
          <a:extLst>
            <a:ext uri="{FF2B5EF4-FFF2-40B4-BE49-F238E27FC236}">
              <a16:creationId xmlns:a16="http://schemas.microsoft.com/office/drawing/2014/main" xmlns="" id="{7F0D3315-7947-41E2-8AAA-911256CE63C9}"/>
            </a:ext>
          </a:extLst>
        </xdr:cNvPr>
        <xdr:cNvPicPr>
          <a:picLocks noChangeAspect="1"/>
        </xdr:cNvPicPr>
      </xdr:nvPicPr>
      <xdr:blipFill>
        <a:blip xmlns:r="http://schemas.openxmlformats.org/officeDocument/2006/relationships" r:embed="rId14"/>
        <a:stretch>
          <a:fillRect/>
        </a:stretch>
      </xdr:blipFill>
      <xdr:spPr>
        <a:xfrm>
          <a:off x="7060098" y="14090787"/>
          <a:ext cx="3600000" cy="1214310"/>
        </a:xfrm>
        <a:prstGeom prst="rect">
          <a:avLst/>
        </a:prstGeom>
      </xdr:spPr>
    </xdr:pic>
    <xdr:clientData/>
  </xdr:twoCellAnchor>
  <xdr:twoCellAnchor editAs="oneCell">
    <xdr:from>
      <xdr:col>12</xdr:col>
      <xdr:colOff>57978</xdr:colOff>
      <xdr:row>52</xdr:row>
      <xdr:rowOff>331304</xdr:rowOff>
    </xdr:from>
    <xdr:to>
      <xdr:col>15</xdr:col>
      <xdr:colOff>379239</xdr:colOff>
      <xdr:row>61</xdr:row>
      <xdr:rowOff>39419</xdr:rowOff>
    </xdr:to>
    <xdr:pic>
      <xdr:nvPicPr>
        <xdr:cNvPr id="7" name="Picture 6">
          <a:extLst>
            <a:ext uri="{FF2B5EF4-FFF2-40B4-BE49-F238E27FC236}">
              <a16:creationId xmlns:a16="http://schemas.microsoft.com/office/drawing/2014/main" xmlns="" id="{229BFCE2-86DE-485C-847D-BCA18FB6BCF6}"/>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9599543" y="15919174"/>
          <a:ext cx="2160000" cy="1174136"/>
        </a:xfrm>
        <a:prstGeom prst="rect">
          <a:avLst/>
        </a:prstGeom>
      </xdr:spPr>
    </xdr:pic>
    <xdr:clientData/>
  </xdr:twoCellAnchor>
  <xdr:twoCellAnchor editAs="oneCell">
    <xdr:from>
      <xdr:col>8</xdr:col>
      <xdr:colOff>157370</xdr:colOff>
      <xdr:row>53</xdr:row>
      <xdr:rowOff>157368</xdr:rowOff>
    </xdr:from>
    <xdr:to>
      <xdr:col>12</xdr:col>
      <xdr:colOff>90979</xdr:colOff>
      <xdr:row>61</xdr:row>
      <xdr:rowOff>28420</xdr:rowOff>
    </xdr:to>
    <xdr:pic>
      <xdr:nvPicPr>
        <xdr:cNvPr id="8" name="Picture 7">
          <a:extLst>
            <a:ext uri="{FF2B5EF4-FFF2-40B4-BE49-F238E27FC236}">
              <a16:creationId xmlns:a16="http://schemas.microsoft.com/office/drawing/2014/main" xmlns="" id="{4FEA3A17-D71F-4F88-B9D2-45070F35596F}"/>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932544" y="15331107"/>
          <a:ext cx="2700000" cy="881530"/>
        </a:xfrm>
        <a:prstGeom prst="rect">
          <a:avLst/>
        </a:prstGeom>
      </xdr:spPr>
    </xdr:pic>
    <xdr:clientData/>
  </xdr:twoCellAnchor>
  <xdr:twoCellAnchor editAs="oneCell">
    <xdr:from>
      <xdr:col>10</xdr:col>
      <xdr:colOff>124239</xdr:colOff>
      <xdr:row>61</xdr:row>
      <xdr:rowOff>8282</xdr:rowOff>
    </xdr:from>
    <xdr:to>
      <xdr:col>15</xdr:col>
      <xdr:colOff>584416</xdr:colOff>
      <xdr:row>62</xdr:row>
      <xdr:rowOff>67557</xdr:rowOff>
    </xdr:to>
    <xdr:pic>
      <xdr:nvPicPr>
        <xdr:cNvPr id="9" name="Picture 8">
          <a:extLst>
            <a:ext uri="{FF2B5EF4-FFF2-40B4-BE49-F238E27FC236}">
              <a16:creationId xmlns:a16="http://schemas.microsoft.com/office/drawing/2014/main" xmlns="" id="{2D20CE33-0034-4772-BEA8-B9832BFA5047}"/>
            </a:ext>
          </a:extLst>
        </xdr:cNvPr>
        <xdr:cNvPicPr>
          <a:picLocks noChangeAspect="1"/>
        </xdr:cNvPicPr>
      </xdr:nvPicPr>
      <xdr:blipFill>
        <a:blip xmlns:r="http://schemas.openxmlformats.org/officeDocument/2006/relationships" r:embed="rId17"/>
        <a:stretch>
          <a:fillRect/>
        </a:stretch>
      </xdr:blipFill>
      <xdr:spPr>
        <a:xfrm>
          <a:off x="8439978" y="17169847"/>
          <a:ext cx="3524742" cy="390580"/>
        </a:xfrm>
        <a:prstGeom prst="rect">
          <a:avLst/>
        </a:prstGeom>
      </xdr:spPr>
    </xdr:pic>
    <xdr:clientData/>
  </xdr:twoCellAnchor>
  <xdr:twoCellAnchor editAs="oneCell">
    <xdr:from>
      <xdr:col>10</xdr:col>
      <xdr:colOff>265044</xdr:colOff>
      <xdr:row>62</xdr:row>
      <xdr:rowOff>157369</xdr:rowOff>
    </xdr:from>
    <xdr:to>
      <xdr:col>14</xdr:col>
      <xdr:colOff>153392</xdr:colOff>
      <xdr:row>67</xdr:row>
      <xdr:rowOff>75454</xdr:rowOff>
    </xdr:to>
    <xdr:pic>
      <xdr:nvPicPr>
        <xdr:cNvPr id="10" name="Picture 9">
          <a:extLst>
            <a:ext uri="{FF2B5EF4-FFF2-40B4-BE49-F238E27FC236}">
              <a16:creationId xmlns:a16="http://schemas.microsoft.com/office/drawing/2014/main" xmlns="" id="{0FCFDD6F-86F4-493C-BACD-050B1B7B28F1}"/>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8580783" y="17650239"/>
          <a:ext cx="2340000" cy="845737"/>
        </a:xfrm>
        <a:prstGeom prst="rect">
          <a:avLst/>
        </a:prstGeom>
      </xdr:spPr>
    </xdr:pic>
    <xdr:clientData/>
  </xdr:twoCellAnchor>
  <xdr:twoCellAnchor editAs="oneCell">
    <xdr:from>
      <xdr:col>8</xdr:col>
      <xdr:colOff>347870</xdr:colOff>
      <xdr:row>5</xdr:row>
      <xdr:rowOff>0</xdr:rowOff>
    </xdr:from>
    <xdr:to>
      <xdr:col>12</xdr:col>
      <xdr:colOff>461479</xdr:colOff>
      <xdr:row>8</xdr:row>
      <xdr:rowOff>48920</xdr:rowOff>
    </xdr:to>
    <xdr:pic>
      <xdr:nvPicPr>
        <xdr:cNvPr id="51" name="Picture 50">
          <a:extLst>
            <a:ext uri="{FF2B5EF4-FFF2-40B4-BE49-F238E27FC236}">
              <a16:creationId xmlns:a16="http://schemas.microsoft.com/office/drawing/2014/main" xmlns="" id="{81D2D2E0-71DD-4419-9179-C3A41CC00B51}"/>
            </a:ext>
          </a:extLst>
        </xdr:cNvPr>
        <xdr:cNvPicPr>
          <a:picLocks noChangeAspect="1"/>
        </xdr:cNvPicPr>
      </xdr:nvPicPr>
      <xdr:blipFill>
        <a:blip xmlns:r="http://schemas.openxmlformats.org/officeDocument/2006/relationships" r:embed="rId19"/>
        <a:stretch>
          <a:fillRect/>
        </a:stretch>
      </xdr:blipFill>
      <xdr:spPr>
        <a:xfrm>
          <a:off x="7123044" y="1673087"/>
          <a:ext cx="2880000" cy="7529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directlybybuilders.com/projects/lodha-codename-premier.php?matchtype=&amp;device=c&amp;166813506206=166813506206&amp;=&amp;keyword=&amp;gad_source=1&amp;gad_campaignid=21686795238&amp;gbraid=0AAAAA-Jw1Z4Poy3NGqEUv_CrGt8x1e7AC&amp;gclid=CjwKCAjw89jGBhB0EiwA2o1Ony5qgbW0Hr4tjjASbzbWYam-vfZHLNw9uW_Vdh2j10uOW6s266FmvRoCmWEQAvD_BwE" TargetMode="External"/><Relationship Id="rId7" Type="http://schemas.openxmlformats.org/officeDocument/2006/relationships/vmlDrawing" Target="../drawings/vmlDrawing2.vml"/><Relationship Id="rId2" Type="http://schemas.openxmlformats.org/officeDocument/2006/relationships/hyperlink" Target="https://www.squareyards.com/thane-residential-property/lodha-codename-premier/118886/project" TargetMode="External"/><Relationship Id="rId1" Type="http://schemas.openxmlformats.org/officeDocument/2006/relationships/hyperlink" Target="https://maps.app.goo.gl/vqkLjAAxatVJ7PC26"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78"/>
  <sheetViews>
    <sheetView tabSelected="1" view="pageBreakPreview" topLeftCell="A216" zoomScale="115" zoomScaleNormal="115" zoomScaleSheetLayoutView="115" workbookViewId="0">
      <selection activeCell="K229" sqref="K229"/>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59" t="s">
        <v>144</v>
      </c>
      <c r="B1" s="59"/>
      <c r="C1" s="60"/>
      <c r="D1" s="60"/>
      <c r="E1" s="60"/>
      <c r="F1" s="60"/>
      <c r="G1" s="60"/>
      <c r="H1" s="60"/>
    </row>
    <row r="2" spans="1:20" ht="14.25" x14ac:dyDescent="0.2">
      <c r="A2" s="61" t="s">
        <v>85</v>
      </c>
      <c r="B2" s="61"/>
      <c r="C2" s="61"/>
      <c r="D2" s="61"/>
      <c r="E2" s="61"/>
      <c r="F2" s="61"/>
      <c r="G2" s="61"/>
      <c r="H2" s="61"/>
    </row>
    <row r="3" spans="1:20" ht="25.5" x14ac:dyDescent="0.2">
      <c r="A3" s="62" t="s">
        <v>102</v>
      </c>
      <c r="B3" s="62"/>
      <c r="C3" s="63" t="s">
        <v>108</v>
      </c>
      <c r="D3" s="64"/>
      <c r="E3" s="65"/>
      <c r="F3" s="66" t="s">
        <v>103</v>
      </c>
      <c r="G3" s="67">
        <v>45925</v>
      </c>
      <c r="H3" s="67"/>
    </row>
    <row r="4" spans="1:20" ht="25.5" x14ac:dyDescent="0.2">
      <c r="A4" s="62" t="s">
        <v>106</v>
      </c>
      <c r="B4" s="62"/>
      <c r="C4" s="63" t="s">
        <v>238</v>
      </c>
      <c r="D4" s="64"/>
      <c r="E4" s="65"/>
      <c r="F4" s="66" t="s">
        <v>104</v>
      </c>
      <c r="G4" s="68" t="s">
        <v>284</v>
      </c>
      <c r="H4" s="68"/>
    </row>
    <row r="5" spans="1:20" ht="25.5" x14ac:dyDescent="0.2">
      <c r="A5" s="69" t="s">
        <v>107</v>
      </c>
      <c r="B5" s="70"/>
      <c r="C5" s="63" t="s">
        <v>283</v>
      </c>
      <c r="D5" s="64"/>
      <c r="E5" s="65"/>
      <c r="F5" s="66" t="s">
        <v>105</v>
      </c>
      <c r="G5" s="71" t="str">
        <f ca="1">TEXT(TODAY(),"DD/MM/YYYY")</f>
        <v>26/09/2025</v>
      </c>
      <c r="H5" s="71"/>
    </row>
    <row r="6" spans="1:20" ht="14.25" x14ac:dyDescent="0.2">
      <c r="A6" s="61" t="s">
        <v>101</v>
      </c>
      <c r="B6" s="61"/>
      <c r="C6" s="61"/>
      <c r="D6" s="61"/>
      <c r="E6" s="61"/>
      <c r="F6" s="61"/>
      <c r="G6" s="61"/>
      <c r="H6" s="61"/>
    </row>
    <row r="7" spans="1:20" ht="14.25" x14ac:dyDescent="0.2">
      <c r="A7" s="72" t="s">
        <v>0</v>
      </c>
      <c r="B7" s="73"/>
      <c r="C7" s="74" t="s">
        <v>239</v>
      </c>
      <c r="D7" s="74"/>
      <c r="E7" s="74"/>
      <c r="F7" s="74"/>
      <c r="G7" s="74"/>
      <c r="H7" s="74"/>
    </row>
    <row r="8" spans="1:20" ht="27" customHeight="1" x14ac:dyDescent="0.2">
      <c r="A8" s="72" t="s">
        <v>1</v>
      </c>
      <c r="B8" s="73"/>
      <c r="C8" s="75" t="str">
        <f>CONCATENATE((IF(OR(C7="",C7="NA"),"",C7)),", ",(IF(OR(A9="",A9="NA"),"",A9)),".",(IF(OR(C9="",C9="NA"),"",C9)),", near ",(IF(OR(C17="",C17="NA"),"",C17)),", ",(IF(OR(C11="",C11="NA"),"",C11)),", ",(IF(OR(C10="",C10="NA"),"",C10)),", ",(IF(OR(C12="",C12="NA"),"",C12)),", ",(IF(OR(C13="",C13="NA"),"",C13)),", ",(IF(OR(C14="",C14="NA"),"",C14))," - ",(IF(OR(C15="",C15="NA"),"",C15)),".")</f>
        <v>Fiora Wing J, Sector.O, Survey No. 24/1A (Pt), 24/1B (Pt), near Codename Premier Casa Fiora-A, Central Ave Road, Hedutane, Dombivali East, Kalyan, Thane - 421203.</v>
      </c>
      <c r="D8" s="75"/>
      <c r="E8" s="75"/>
      <c r="F8" s="75"/>
      <c r="G8" s="75"/>
      <c r="H8" s="75"/>
      <c r="P8" s="40" t="s">
        <v>148</v>
      </c>
      <c r="Q8" s="40" t="s">
        <v>149</v>
      </c>
      <c r="R8" s="40" t="s">
        <v>150</v>
      </c>
      <c r="S8" s="40" t="s">
        <v>151</v>
      </c>
      <c r="T8" s="40" t="s">
        <v>152</v>
      </c>
    </row>
    <row r="9" spans="1:20" ht="15" x14ac:dyDescent="0.2">
      <c r="A9" s="72" t="s">
        <v>240</v>
      </c>
      <c r="B9" s="73"/>
      <c r="C9" s="75" t="s">
        <v>298</v>
      </c>
      <c r="D9" s="75"/>
      <c r="E9" s="75"/>
      <c r="F9" s="75"/>
      <c r="G9" s="75"/>
      <c r="H9" s="75"/>
      <c r="P9" s="40" t="s">
        <v>153</v>
      </c>
      <c r="Q9" s="40" t="s">
        <v>154</v>
      </c>
      <c r="R9" s="40" t="s">
        <v>155</v>
      </c>
      <c r="S9" s="40" t="s">
        <v>156</v>
      </c>
      <c r="T9" s="40" t="s">
        <v>157</v>
      </c>
    </row>
    <row r="10" spans="1:20" ht="15" x14ac:dyDescent="0.2">
      <c r="A10" s="72" t="s">
        <v>6</v>
      </c>
      <c r="B10" s="73"/>
      <c r="C10" s="76" t="s">
        <v>241</v>
      </c>
      <c r="D10" s="76"/>
      <c r="E10" s="76"/>
      <c r="F10" s="76"/>
      <c r="G10" s="76"/>
      <c r="H10" s="76"/>
      <c r="P10" s="40" t="s">
        <v>158</v>
      </c>
      <c r="Q10" s="40" t="s">
        <v>159</v>
      </c>
      <c r="R10" s="40" t="s">
        <v>160</v>
      </c>
      <c r="S10" s="40" t="s">
        <v>161</v>
      </c>
      <c r="T10" s="40" t="s">
        <v>162</v>
      </c>
    </row>
    <row r="11" spans="1:20" ht="15" x14ac:dyDescent="0.2">
      <c r="A11" s="72" t="s">
        <v>146</v>
      </c>
      <c r="B11" s="73"/>
      <c r="C11" s="76" t="s">
        <v>242</v>
      </c>
      <c r="D11" s="76"/>
      <c r="E11" s="76"/>
      <c r="F11" s="76"/>
      <c r="G11" s="76"/>
      <c r="H11" s="76"/>
      <c r="P11" s="40" t="s">
        <v>163</v>
      </c>
      <c r="Q11" s="40" t="s">
        <v>164</v>
      </c>
      <c r="R11" s="40" t="s">
        <v>165</v>
      </c>
      <c r="S11" s="40" t="s">
        <v>166</v>
      </c>
      <c r="T11" s="40" t="s">
        <v>167</v>
      </c>
    </row>
    <row r="12" spans="1:20" ht="15" x14ac:dyDescent="0.2">
      <c r="A12" s="72" t="s">
        <v>147</v>
      </c>
      <c r="B12" s="73"/>
      <c r="C12" s="76" t="s">
        <v>243</v>
      </c>
      <c r="D12" s="76"/>
      <c r="E12" s="76"/>
      <c r="F12" s="76"/>
      <c r="G12" s="76"/>
      <c r="H12" s="76"/>
      <c r="P12" s="40" t="s">
        <v>168</v>
      </c>
      <c r="Q12" s="40" t="s">
        <v>169</v>
      </c>
      <c r="R12" s="40" t="s">
        <v>150</v>
      </c>
      <c r="S12" s="40" t="s">
        <v>170</v>
      </c>
      <c r="T12" s="40" t="s">
        <v>171</v>
      </c>
    </row>
    <row r="13" spans="1:20" ht="15" x14ac:dyDescent="0.2">
      <c r="A13" s="72" t="s">
        <v>134</v>
      </c>
      <c r="B13" s="73"/>
      <c r="C13" s="76" t="s">
        <v>163</v>
      </c>
      <c r="D13" s="76"/>
      <c r="E13" s="76"/>
      <c r="F13" s="76"/>
      <c r="G13" s="76"/>
      <c r="H13" s="76"/>
      <c r="P13" s="40" t="s">
        <v>172</v>
      </c>
      <c r="Q13" s="40" t="s">
        <v>149</v>
      </c>
      <c r="R13" s="40"/>
      <c r="S13" s="40" t="s">
        <v>173</v>
      </c>
      <c r="T13" s="40" t="s">
        <v>174</v>
      </c>
    </row>
    <row r="14" spans="1:20" ht="15" x14ac:dyDescent="0.2">
      <c r="A14" s="72" t="s">
        <v>135</v>
      </c>
      <c r="B14" s="73"/>
      <c r="C14" s="76" t="s">
        <v>153</v>
      </c>
      <c r="D14" s="76"/>
      <c r="E14" s="76"/>
      <c r="F14" s="76"/>
      <c r="G14" s="76"/>
      <c r="H14" s="76"/>
      <c r="P14" s="40" t="s">
        <v>175</v>
      </c>
      <c r="Q14" s="40" t="s">
        <v>176</v>
      </c>
      <c r="R14" s="40"/>
      <c r="S14" s="40" t="s">
        <v>177</v>
      </c>
      <c r="T14" s="40" t="s">
        <v>178</v>
      </c>
    </row>
    <row r="15" spans="1:20" ht="15" x14ac:dyDescent="0.2">
      <c r="A15" s="72" t="s">
        <v>136</v>
      </c>
      <c r="B15" s="73"/>
      <c r="C15" s="77">
        <v>421203</v>
      </c>
      <c r="D15" s="77"/>
      <c r="E15" s="77"/>
      <c r="F15" s="77"/>
      <c r="G15" s="77"/>
      <c r="H15" s="77"/>
      <c r="P15" s="40" t="s">
        <v>179</v>
      </c>
      <c r="Q15" s="40" t="s">
        <v>180</v>
      </c>
      <c r="R15" s="40"/>
      <c r="S15" s="40" t="s">
        <v>181</v>
      </c>
      <c r="T15" s="40" t="s">
        <v>182</v>
      </c>
    </row>
    <row r="16" spans="1:20" ht="15" x14ac:dyDescent="0.2">
      <c r="A16" s="72" t="s">
        <v>48</v>
      </c>
      <c r="B16" s="73"/>
      <c r="C16" s="75" t="s">
        <v>244</v>
      </c>
      <c r="D16" s="75"/>
      <c r="E16" s="75"/>
      <c r="F16" s="75"/>
      <c r="G16" s="75"/>
      <c r="H16" s="75"/>
      <c r="P16" s="40"/>
      <c r="Q16" s="40"/>
      <c r="R16" s="40"/>
      <c r="S16" s="40" t="s">
        <v>183</v>
      </c>
      <c r="T16" s="40" t="s">
        <v>184</v>
      </c>
    </row>
    <row r="17" spans="1:20" ht="15" x14ac:dyDescent="0.2">
      <c r="A17" s="72" t="s">
        <v>90</v>
      </c>
      <c r="B17" s="73"/>
      <c r="C17" s="78" t="s">
        <v>245</v>
      </c>
      <c r="D17" s="78"/>
      <c r="E17" s="78"/>
      <c r="F17" s="78"/>
      <c r="G17" s="78"/>
      <c r="H17" s="78"/>
      <c r="P17" s="40"/>
      <c r="Q17" s="40"/>
      <c r="R17" s="40"/>
      <c r="S17" s="40" t="s">
        <v>185</v>
      </c>
      <c r="T17" s="40" t="s">
        <v>186</v>
      </c>
    </row>
    <row r="18" spans="1:20" ht="15" x14ac:dyDescent="0.2">
      <c r="A18" s="72" t="s">
        <v>89</v>
      </c>
      <c r="B18" s="73"/>
      <c r="C18" s="79" t="s">
        <v>145</v>
      </c>
      <c r="D18" s="80"/>
      <c r="E18" s="81"/>
      <c r="F18" s="79" t="s">
        <v>246</v>
      </c>
      <c r="G18" s="80"/>
      <c r="H18" s="81"/>
      <c r="P18" s="40"/>
      <c r="Q18" s="40"/>
      <c r="R18" s="40"/>
      <c r="S18" s="40" t="s">
        <v>187</v>
      </c>
      <c r="T18" s="40" t="s">
        <v>188</v>
      </c>
    </row>
    <row r="19" spans="1:20" ht="15" x14ac:dyDescent="0.2">
      <c r="A19" s="72" t="s">
        <v>137</v>
      </c>
      <c r="B19" s="73"/>
      <c r="C19" s="82" t="s">
        <v>247</v>
      </c>
      <c r="D19" s="83"/>
      <c r="E19" s="83"/>
      <c r="F19" s="83"/>
      <c r="G19" s="83"/>
      <c r="H19" s="84"/>
      <c r="P19" s="40"/>
      <c r="Q19" s="40"/>
      <c r="R19" s="40"/>
      <c r="S19" s="40" t="s">
        <v>189</v>
      </c>
      <c r="T19" s="40" t="s">
        <v>190</v>
      </c>
    </row>
    <row r="20" spans="1:20" ht="15" x14ac:dyDescent="0.2">
      <c r="A20" s="72" t="s">
        <v>2</v>
      </c>
      <c r="B20" s="73"/>
      <c r="C20" s="75" t="s">
        <v>248</v>
      </c>
      <c r="D20" s="75"/>
      <c r="E20" s="75"/>
      <c r="F20" s="75"/>
      <c r="G20" s="75"/>
      <c r="H20" s="75"/>
      <c r="P20" s="40"/>
      <c r="Q20" s="40"/>
      <c r="R20" s="40"/>
      <c r="S20" s="40" t="s">
        <v>191</v>
      </c>
      <c r="T20" s="40" t="s">
        <v>192</v>
      </c>
    </row>
    <row r="21" spans="1:20" ht="15" x14ac:dyDescent="0.2">
      <c r="A21" s="72" t="s">
        <v>3</v>
      </c>
      <c r="B21" s="73"/>
      <c r="C21" s="85" t="s">
        <v>249</v>
      </c>
      <c r="D21" s="85"/>
      <c r="E21" s="85"/>
      <c r="F21" s="85"/>
      <c r="G21" s="85"/>
      <c r="H21" s="85"/>
      <c r="P21" s="40"/>
      <c r="Q21" s="40"/>
      <c r="R21" s="40"/>
      <c r="S21" s="40" t="s">
        <v>193</v>
      </c>
      <c r="T21" s="40" t="s">
        <v>194</v>
      </c>
    </row>
    <row r="22" spans="1:20" ht="15" customHeight="1" x14ac:dyDescent="0.2">
      <c r="A22" s="72" t="s">
        <v>109</v>
      </c>
      <c r="B22" s="73"/>
      <c r="C22" s="77" t="s">
        <v>52</v>
      </c>
      <c r="D22" s="77"/>
      <c r="E22" s="77"/>
      <c r="F22" s="77"/>
      <c r="G22" s="77"/>
      <c r="H22" s="77"/>
      <c r="P22" s="40"/>
      <c r="Q22" s="40"/>
      <c r="R22" s="40"/>
      <c r="S22" s="40" t="s">
        <v>195</v>
      </c>
      <c r="T22" s="40" t="s">
        <v>196</v>
      </c>
    </row>
    <row r="23" spans="1:20" ht="25.5" customHeight="1" x14ac:dyDescent="0.2">
      <c r="A23" s="72" t="s">
        <v>4</v>
      </c>
      <c r="B23" s="73"/>
      <c r="C23" s="75" t="s">
        <v>250</v>
      </c>
      <c r="D23" s="76"/>
      <c r="E23" s="76"/>
      <c r="F23" s="76"/>
      <c r="G23" s="76"/>
      <c r="H23" s="76"/>
    </row>
    <row r="24" spans="1:20" x14ac:dyDescent="0.2">
      <c r="A24" s="72" t="s">
        <v>5</v>
      </c>
      <c r="B24" s="73"/>
      <c r="C24" s="86" t="s">
        <v>251</v>
      </c>
      <c r="D24" s="86"/>
      <c r="E24" s="86"/>
      <c r="F24" s="86"/>
      <c r="G24" s="86"/>
      <c r="H24" s="86"/>
    </row>
    <row r="25" spans="1:20" ht="27.75" customHeight="1" x14ac:dyDescent="0.2">
      <c r="A25" s="72" t="s">
        <v>87</v>
      </c>
      <c r="B25" s="73"/>
      <c r="C25" s="76" t="s">
        <v>252</v>
      </c>
      <c r="D25" s="76"/>
      <c r="E25" s="76"/>
      <c r="F25" s="76"/>
      <c r="G25" s="76"/>
      <c r="H25" s="76"/>
    </row>
    <row r="26" spans="1:20" ht="45.75" customHeight="1" x14ac:dyDescent="0.2">
      <c r="A26" s="87" t="s">
        <v>88</v>
      </c>
      <c r="B26" s="88"/>
      <c r="C26" s="89" t="s">
        <v>253</v>
      </c>
      <c r="D26" s="89"/>
      <c r="E26" s="89"/>
      <c r="F26" s="89"/>
      <c r="G26" s="89"/>
      <c r="H26" s="89"/>
    </row>
    <row r="27" spans="1:20" ht="38.25" x14ac:dyDescent="0.2">
      <c r="A27" s="72" t="s">
        <v>92</v>
      </c>
      <c r="B27" s="73"/>
      <c r="C27" s="90" t="s">
        <v>270</v>
      </c>
      <c r="D27" s="90"/>
      <c r="E27" s="90"/>
      <c r="F27" s="91" t="s">
        <v>7</v>
      </c>
      <c r="G27" s="92" t="s">
        <v>91</v>
      </c>
      <c r="H27" s="92"/>
    </row>
    <row r="28" spans="1:20" ht="25.5" x14ac:dyDescent="0.2">
      <c r="A28" s="72" t="s">
        <v>8</v>
      </c>
      <c r="B28" s="73"/>
      <c r="C28" s="77" t="s">
        <v>254</v>
      </c>
      <c r="D28" s="77"/>
      <c r="E28" s="77"/>
      <c r="F28" s="91" t="s">
        <v>124</v>
      </c>
      <c r="G28" s="93">
        <f>140*0.15</f>
        <v>21</v>
      </c>
      <c r="H28" s="93"/>
    </row>
    <row r="29" spans="1:20" x14ac:dyDescent="0.2">
      <c r="A29" s="72" t="s">
        <v>207</v>
      </c>
      <c r="B29" s="73"/>
      <c r="C29" s="94" t="s">
        <v>297</v>
      </c>
      <c r="D29" s="83"/>
      <c r="E29" s="95"/>
      <c r="F29" s="95"/>
      <c r="G29" s="95"/>
      <c r="H29" s="96"/>
    </row>
    <row r="30" spans="1:20" x14ac:dyDescent="0.2">
      <c r="A30" s="72" t="s">
        <v>208</v>
      </c>
      <c r="B30" s="73"/>
      <c r="C30" s="94" t="s">
        <v>297</v>
      </c>
      <c r="D30" s="83"/>
      <c r="E30" s="95"/>
      <c r="F30" s="95"/>
      <c r="G30" s="95"/>
      <c r="H30" s="96"/>
    </row>
    <row r="31" spans="1:20" ht="12.75" customHeight="1" x14ac:dyDescent="0.2">
      <c r="A31" s="97" t="s">
        <v>9</v>
      </c>
      <c r="B31" s="98"/>
      <c r="C31" s="99" t="s">
        <v>93</v>
      </c>
      <c r="D31" s="100"/>
      <c r="E31" s="101" t="s">
        <v>12</v>
      </c>
      <c r="F31" s="101" t="s">
        <v>13</v>
      </c>
      <c r="G31" s="101" t="s">
        <v>14</v>
      </c>
      <c r="H31" s="101" t="s">
        <v>15</v>
      </c>
    </row>
    <row r="32" spans="1:20" ht="12.75" customHeight="1" x14ac:dyDescent="0.2">
      <c r="A32" s="102"/>
      <c r="B32" s="103"/>
      <c r="C32" s="99" t="s">
        <v>10</v>
      </c>
      <c r="D32" s="100"/>
      <c r="E32" s="104" t="s">
        <v>229</v>
      </c>
      <c r="F32" s="104" t="s">
        <v>229</v>
      </c>
      <c r="G32" s="104" t="s">
        <v>229</v>
      </c>
      <c r="H32" s="104" t="s">
        <v>229</v>
      </c>
    </row>
    <row r="33" spans="1:11" ht="39.75" customHeight="1" x14ac:dyDescent="0.2">
      <c r="A33" s="102"/>
      <c r="B33" s="103"/>
      <c r="C33" s="99" t="s">
        <v>86</v>
      </c>
      <c r="D33" s="100"/>
      <c r="E33" s="105" t="s">
        <v>257</v>
      </c>
      <c r="F33" s="104" t="s">
        <v>256</v>
      </c>
      <c r="G33" s="104" t="s">
        <v>255</v>
      </c>
      <c r="H33" s="104" t="s">
        <v>258</v>
      </c>
    </row>
    <row r="34" spans="1:11" ht="42.75" customHeight="1" x14ac:dyDescent="0.2">
      <c r="A34" s="106"/>
      <c r="B34" s="107"/>
      <c r="C34" s="99" t="s">
        <v>11</v>
      </c>
      <c r="D34" s="100"/>
      <c r="E34" s="104" t="s">
        <v>259</v>
      </c>
      <c r="F34" s="104" t="s">
        <v>260</v>
      </c>
      <c r="G34" s="104" t="s">
        <v>261</v>
      </c>
      <c r="H34" s="104" t="s">
        <v>257</v>
      </c>
    </row>
    <row r="35" spans="1:11" ht="29.25" customHeight="1" x14ac:dyDescent="0.2">
      <c r="A35" s="72" t="s">
        <v>16</v>
      </c>
      <c r="B35" s="73"/>
      <c r="C35" s="108" t="s">
        <v>262</v>
      </c>
      <c r="D35" s="108"/>
      <c r="E35" s="108"/>
      <c r="F35" s="108"/>
      <c r="G35" s="108"/>
      <c r="H35" s="108"/>
    </row>
    <row r="36" spans="1:11" ht="38.25" customHeight="1" x14ac:dyDescent="0.2">
      <c r="A36" s="72" t="s">
        <v>285</v>
      </c>
      <c r="B36" s="73"/>
      <c r="C36" s="109">
        <v>272090.74</v>
      </c>
      <c r="D36" s="110"/>
      <c r="E36" s="111" t="s">
        <v>131</v>
      </c>
      <c r="F36" s="111"/>
      <c r="G36" s="112">
        <v>184911</v>
      </c>
      <c r="H36" s="112"/>
    </row>
    <row r="37" spans="1:11" x14ac:dyDescent="0.2">
      <c r="A37" s="72" t="s">
        <v>17</v>
      </c>
      <c r="B37" s="73"/>
      <c r="C37" s="113" t="s">
        <v>286</v>
      </c>
      <c r="D37" s="113"/>
      <c r="E37" s="113"/>
      <c r="F37" s="113"/>
      <c r="G37" s="113"/>
      <c r="H37" s="113"/>
      <c r="I37" s="6">
        <f>3.28*6</f>
        <v>19.68</v>
      </c>
    </row>
    <row r="38" spans="1:11" ht="133.5" customHeight="1" x14ac:dyDescent="0.2">
      <c r="A38" s="72" t="s">
        <v>123</v>
      </c>
      <c r="B38" s="73"/>
      <c r="C38" s="114" t="s">
        <v>289</v>
      </c>
      <c r="D38" s="114"/>
      <c r="E38" s="89"/>
      <c r="F38" s="89"/>
      <c r="G38" s="89"/>
      <c r="H38" s="89"/>
      <c r="I38" s="41">
        <v>264673.90000000002</v>
      </c>
    </row>
    <row r="39" spans="1:11" x14ac:dyDescent="0.2">
      <c r="A39" s="115" t="s">
        <v>94</v>
      </c>
      <c r="B39" s="115"/>
      <c r="C39" s="115"/>
      <c r="D39" s="115"/>
      <c r="E39" s="115"/>
      <c r="F39" s="115"/>
      <c r="G39" s="115"/>
      <c r="H39" s="115"/>
    </row>
    <row r="40" spans="1:11" ht="12.75" customHeight="1" x14ac:dyDescent="0.2">
      <c r="A40" s="116" t="s">
        <v>19</v>
      </c>
      <c r="B40" s="117"/>
      <c r="C40" s="118" t="s">
        <v>95</v>
      </c>
      <c r="D40" s="118"/>
      <c r="E40" s="118"/>
      <c r="F40" s="118"/>
      <c r="G40" s="112">
        <v>184911</v>
      </c>
      <c r="H40" s="112"/>
    </row>
    <row r="41" spans="1:11" x14ac:dyDescent="0.2">
      <c r="A41" s="119"/>
      <c r="B41" s="120"/>
      <c r="C41" s="118" t="s">
        <v>96</v>
      </c>
      <c r="D41" s="118"/>
      <c r="E41" s="118"/>
      <c r="F41" s="118"/>
      <c r="G41" s="112">
        <v>1.8</v>
      </c>
      <c r="H41" s="112"/>
    </row>
    <row r="42" spans="1:11" x14ac:dyDescent="0.2">
      <c r="A42" s="119"/>
      <c r="B42" s="120"/>
      <c r="C42" s="118" t="s">
        <v>97</v>
      </c>
      <c r="D42" s="118"/>
      <c r="E42" s="118"/>
      <c r="F42" s="118"/>
      <c r="G42" s="121">
        <f>G45/G40-G41</f>
        <v>1.3803312404345871</v>
      </c>
      <c r="H42" s="121"/>
    </row>
    <row r="43" spans="1:11" x14ac:dyDescent="0.2">
      <c r="A43" s="119"/>
      <c r="B43" s="120"/>
      <c r="C43" s="118" t="s">
        <v>98</v>
      </c>
      <c r="D43" s="118"/>
      <c r="E43" s="118"/>
      <c r="F43" s="118"/>
      <c r="G43" s="121">
        <f>G41+G42</f>
        <v>3.1803312404345871</v>
      </c>
      <c r="H43" s="121"/>
    </row>
    <row r="44" spans="1:11" hidden="1" x14ac:dyDescent="0.2">
      <c r="A44" s="119"/>
      <c r="B44" s="120"/>
      <c r="C44" s="122" t="s">
        <v>129</v>
      </c>
      <c r="D44" s="122"/>
      <c r="E44" s="122"/>
      <c r="F44" s="122"/>
      <c r="G44" s="121">
        <f>G40*G43</f>
        <v>588078.23</v>
      </c>
      <c r="H44" s="121"/>
    </row>
    <row r="45" spans="1:11" x14ac:dyDescent="0.2">
      <c r="A45" s="123"/>
      <c r="B45" s="124"/>
      <c r="C45" s="118" t="s">
        <v>99</v>
      </c>
      <c r="D45" s="118"/>
      <c r="E45" s="118"/>
      <c r="F45" s="118"/>
      <c r="G45" s="112">
        <v>588078.23</v>
      </c>
      <c r="H45" s="112"/>
    </row>
    <row r="46" spans="1:11" ht="38.25" customHeight="1" x14ac:dyDescent="0.2">
      <c r="A46" s="72" t="s">
        <v>100</v>
      </c>
      <c r="B46" s="73"/>
      <c r="C46" s="125" t="s">
        <v>263</v>
      </c>
      <c r="D46" s="126"/>
      <c r="E46" s="126"/>
      <c r="F46" s="127"/>
      <c r="G46" s="128" t="s">
        <v>227</v>
      </c>
      <c r="H46" s="129">
        <v>45656</v>
      </c>
    </row>
    <row r="47" spans="1:11" ht="26.25" customHeight="1" x14ac:dyDescent="0.2">
      <c r="A47" s="72" t="s">
        <v>20</v>
      </c>
      <c r="B47" s="73"/>
      <c r="C47" s="108" t="s">
        <v>294</v>
      </c>
      <c r="D47" s="108"/>
      <c r="E47" s="118"/>
      <c r="F47" s="118"/>
      <c r="G47" s="118"/>
      <c r="H47" s="118"/>
      <c r="I47" s="11"/>
      <c r="J47" s="11"/>
      <c r="K47" s="11"/>
    </row>
    <row r="48" spans="1:11" ht="41.25" customHeight="1" x14ac:dyDescent="0.2">
      <c r="A48" s="87" t="s">
        <v>295</v>
      </c>
      <c r="B48" s="88"/>
      <c r="C48" s="94" t="s">
        <v>296</v>
      </c>
      <c r="D48" s="83"/>
      <c r="E48" s="83"/>
      <c r="F48" s="84"/>
      <c r="G48" s="128" t="s">
        <v>227</v>
      </c>
      <c r="H48" s="129">
        <v>45656</v>
      </c>
      <c r="I48" s="11"/>
      <c r="J48" s="11"/>
      <c r="K48" s="11"/>
    </row>
    <row r="49" spans="1:12" x14ac:dyDescent="0.2">
      <c r="A49" s="130" t="s">
        <v>21</v>
      </c>
      <c r="B49" s="131"/>
      <c r="C49" s="132" t="s">
        <v>110</v>
      </c>
      <c r="D49" s="133"/>
      <c r="E49" s="134" t="s">
        <v>264</v>
      </c>
      <c r="F49" s="134"/>
      <c r="G49" s="134"/>
      <c r="H49" s="134"/>
      <c r="I49" s="11"/>
      <c r="J49" s="11"/>
      <c r="K49" s="11"/>
    </row>
    <row r="50" spans="1:12" x14ac:dyDescent="0.2">
      <c r="A50" s="135"/>
      <c r="B50" s="136"/>
      <c r="C50" s="132" t="s">
        <v>111</v>
      </c>
      <c r="D50" s="133"/>
      <c r="E50" s="137" t="s">
        <v>264</v>
      </c>
      <c r="F50" s="138"/>
      <c r="G50" s="128" t="s">
        <v>227</v>
      </c>
      <c r="H50" s="139" t="s">
        <v>229</v>
      </c>
      <c r="J50" s="6" t="s">
        <v>236</v>
      </c>
    </row>
    <row r="51" spans="1:12" x14ac:dyDescent="0.2">
      <c r="A51" s="140"/>
      <c r="B51" s="141"/>
      <c r="C51" s="132" t="s">
        <v>237</v>
      </c>
      <c r="D51" s="142"/>
      <c r="E51" s="78" t="s">
        <v>264</v>
      </c>
      <c r="F51" s="92"/>
      <c r="G51" s="92"/>
      <c r="H51" s="92"/>
      <c r="I51" s="45" t="s">
        <v>235</v>
      </c>
      <c r="J51" s="46"/>
      <c r="K51" s="46"/>
      <c r="L51" s="46"/>
    </row>
    <row r="52" spans="1:12" x14ac:dyDescent="0.2">
      <c r="A52" s="143" t="s">
        <v>228</v>
      </c>
      <c r="B52" s="144"/>
      <c r="C52" s="125"/>
      <c r="D52" s="126"/>
      <c r="E52" s="126"/>
      <c r="F52" s="126"/>
      <c r="G52" s="126"/>
      <c r="H52" s="127"/>
    </row>
    <row r="53" spans="1:12" ht="36" customHeight="1" x14ac:dyDescent="0.2">
      <c r="A53" s="145" t="s">
        <v>230</v>
      </c>
      <c r="B53" s="146"/>
      <c r="C53" s="125" t="s">
        <v>292</v>
      </c>
      <c r="D53" s="126"/>
      <c r="E53" s="126"/>
      <c r="F53" s="127"/>
      <c r="G53" s="128" t="s">
        <v>227</v>
      </c>
      <c r="H53" s="129">
        <v>45337</v>
      </c>
    </row>
    <row r="54" spans="1:12" x14ac:dyDescent="0.2">
      <c r="A54" s="147" t="s">
        <v>231</v>
      </c>
      <c r="B54" s="148"/>
      <c r="C54" s="125" t="s">
        <v>265</v>
      </c>
      <c r="D54" s="126"/>
      <c r="E54" s="126"/>
      <c r="F54" s="127"/>
      <c r="G54" s="128" t="s">
        <v>227</v>
      </c>
      <c r="H54" s="129">
        <v>44618</v>
      </c>
    </row>
    <row r="55" spans="1:12" ht="26.25" customHeight="1" x14ac:dyDescent="0.2">
      <c r="A55" s="149"/>
      <c r="B55" s="150"/>
      <c r="C55" s="125" t="s">
        <v>266</v>
      </c>
      <c r="D55" s="126"/>
      <c r="E55" s="126"/>
      <c r="F55" s="126"/>
      <c r="G55" s="126"/>
      <c r="H55" s="127"/>
    </row>
    <row r="56" spans="1:12" hidden="1" x14ac:dyDescent="0.2">
      <c r="A56" s="151" t="s">
        <v>232</v>
      </c>
      <c r="B56" s="152"/>
      <c r="C56" s="153"/>
      <c r="D56" s="154"/>
      <c r="E56" s="154"/>
      <c r="F56" s="155"/>
      <c r="G56" s="128" t="s">
        <v>227</v>
      </c>
      <c r="H56" s="129"/>
    </row>
    <row r="57" spans="1:12" ht="25.5" hidden="1" customHeight="1" x14ac:dyDescent="0.2">
      <c r="A57" s="156"/>
      <c r="B57" s="157"/>
      <c r="C57" s="158"/>
      <c r="D57" s="159"/>
      <c r="E57" s="159"/>
      <c r="F57" s="160"/>
      <c r="G57" s="128" t="s">
        <v>233</v>
      </c>
      <c r="H57" s="129"/>
    </row>
    <row r="58" spans="1:12" ht="25.5" hidden="1" customHeight="1" x14ac:dyDescent="0.2">
      <c r="A58" s="161"/>
      <c r="B58" s="162"/>
      <c r="C58" s="125" t="s">
        <v>234</v>
      </c>
      <c r="D58" s="126"/>
      <c r="E58" s="126"/>
      <c r="F58" s="127"/>
      <c r="G58" s="128"/>
      <c r="H58" s="129"/>
    </row>
    <row r="59" spans="1:12" ht="13.5" thickBot="1" x14ac:dyDescent="0.25">
      <c r="A59" s="163" t="s">
        <v>22</v>
      </c>
      <c r="B59" s="163"/>
      <c r="C59" s="163"/>
      <c r="D59" s="163"/>
      <c r="E59" s="163"/>
      <c r="F59" s="163"/>
      <c r="G59" s="163"/>
      <c r="H59" s="163"/>
    </row>
    <row r="60" spans="1:12" ht="12.75" customHeight="1" x14ac:dyDescent="0.2">
      <c r="A60" s="143" t="s">
        <v>23</v>
      </c>
      <c r="B60" s="144"/>
      <c r="C60" s="164" t="s">
        <v>267</v>
      </c>
      <c r="D60" s="165"/>
      <c r="E60" s="143" t="s">
        <v>24</v>
      </c>
      <c r="F60" s="144"/>
      <c r="G60" s="166">
        <v>47149</v>
      </c>
      <c r="H60" s="167"/>
      <c r="I60" s="30"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","0")))&amp;(IF(E67=0%,"",IF(E67=J66,"Footing work is process",IF(E67=J67,"Footing work Completed",IF(E67=J68,"1st Basement Completed",IF(E67=J69,"1st &amp; 2nd Basement Completed",IF(E67=J70,"1st to 3rd Basement Completed",IF(E67=J71,"1st to 4th Basement Completed",IF(E67=J72,"Plinth work is process",IF(E67=J73,"Plinth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Excavation work Completed. Plinth work completed</v>
      </c>
      <c r="J60" s="31"/>
    </row>
    <row r="61" spans="1:12" ht="13.5" thickBot="1" x14ac:dyDescent="0.25">
      <c r="A61" s="168" t="s">
        <v>57</v>
      </c>
      <c r="B61" s="168"/>
      <c r="C61" s="168"/>
      <c r="D61" s="168"/>
      <c r="E61" s="168"/>
      <c r="F61" s="168"/>
      <c r="G61" s="168"/>
      <c r="H61" s="168"/>
      <c r="I61" s="32"/>
      <c r="J61" s="33"/>
      <c r="K61" s="44"/>
    </row>
    <row r="62" spans="1:12" ht="26.25" customHeight="1" x14ac:dyDescent="0.2">
      <c r="A62" s="169" t="s">
        <v>293</v>
      </c>
      <c r="B62" s="170"/>
      <c r="C62" s="170"/>
      <c r="D62" s="171"/>
      <c r="E62" s="172" t="s">
        <v>58</v>
      </c>
      <c r="F62" s="172" t="s">
        <v>59</v>
      </c>
      <c r="G62" s="172" t="s">
        <v>60</v>
      </c>
      <c r="H62" s="173" t="s">
        <v>46</v>
      </c>
      <c r="I62" s="32" t="s">
        <v>139</v>
      </c>
      <c r="J62" s="33"/>
    </row>
    <row r="63" spans="1:12" x14ac:dyDescent="0.2">
      <c r="A63" s="174"/>
      <c r="B63" s="175"/>
      <c r="C63" s="175"/>
      <c r="D63" s="176"/>
      <c r="E63" s="177">
        <v>0</v>
      </c>
      <c r="F63" s="177">
        <v>1</v>
      </c>
      <c r="G63" s="177">
        <v>0</v>
      </c>
      <c r="H63" s="178">
        <f ca="1">--TRIM(RIGHT(SUBSTITUTE(LEFT(A62,_xlfn.AGGREGATE(16,6,FIND({0,1,2,3,4,5,6,7,8,9},A62,ROW(INDIRECT("1:"&amp;LEN(A62)))),1))," ",REPT(" ",LEN(A62))),LEN(A62)))</f>
        <v>23</v>
      </c>
      <c r="I63" s="1" t="s">
        <v>64</v>
      </c>
      <c r="J63" s="34">
        <f ca="1">H63*25%</f>
        <v>5.75</v>
      </c>
    </row>
    <row r="64" spans="1:12" ht="15" customHeight="1" x14ac:dyDescent="0.2">
      <c r="A64" s="179" t="s">
        <v>138</v>
      </c>
      <c r="B64" s="180"/>
      <c r="C64" s="181" t="str">
        <f ca="1">I60</f>
        <v>Excavation work Completed. Plinth work completed</v>
      </c>
      <c r="D64" s="181"/>
      <c r="E64" s="181"/>
      <c r="F64" s="181"/>
      <c r="G64" s="181"/>
      <c r="H64" s="182"/>
      <c r="I64" s="1" t="s">
        <v>66</v>
      </c>
      <c r="J64" s="35">
        <f ca="1">H63*50%</f>
        <v>11.5</v>
      </c>
    </row>
    <row r="65" spans="1:10" ht="15" customHeight="1" x14ac:dyDescent="0.2">
      <c r="A65" s="183" t="s">
        <v>61</v>
      </c>
      <c r="B65" s="184"/>
      <c r="C65" s="185" t="s">
        <v>140</v>
      </c>
      <c r="D65" s="185"/>
      <c r="E65" s="186" t="s">
        <v>62</v>
      </c>
      <c r="F65" s="186" t="s">
        <v>63</v>
      </c>
      <c r="G65" s="187" t="s">
        <v>56</v>
      </c>
      <c r="H65" s="188"/>
      <c r="I65" s="1" t="s">
        <v>68</v>
      </c>
      <c r="J65" s="35">
        <f ca="1">H63</f>
        <v>23</v>
      </c>
    </row>
    <row r="66" spans="1:10" ht="15" customHeight="1" x14ac:dyDescent="0.2">
      <c r="A66" s="183" t="s">
        <v>65</v>
      </c>
      <c r="B66" s="184"/>
      <c r="C66" s="189">
        <v>0</v>
      </c>
      <c r="D66" s="189"/>
      <c r="E66" s="190">
        <f ca="1">J65</f>
        <v>23</v>
      </c>
      <c r="F66" s="191">
        <f ca="1">((100/H63)*E66)/100</f>
        <v>1</v>
      </c>
      <c r="G66" s="192">
        <f ca="1">(((E67/H63*10)+(40/(F63+G63+H63)*E68)+(15/(H63)*E69)+(5/(H63)*E70)+(5/H63*E71)+(10/H63*E72)+(5/H63*E73)+(5/H63*E74)+(5/H63*E75))/100)</f>
        <v>0.1</v>
      </c>
      <c r="H66" s="193"/>
      <c r="I66" s="1" t="s">
        <v>70</v>
      </c>
      <c r="J66" s="36">
        <f ca="1">(IF(E63&gt;1,(H63/(E63+2)),H63/4))</f>
        <v>5.75</v>
      </c>
    </row>
    <row r="67" spans="1:10" ht="15" customHeight="1" x14ac:dyDescent="0.2">
      <c r="A67" s="183" t="s">
        <v>67</v>
      </c>
      <c r="B67" s="184"/>
      <c r="C67" s="189">
        <v>0.1</v>
      </c>
      <c r="D67" s="189"/>
      <c r="E67" s="194">
        <f ca="1">J73</f>
        <v>23</v>
      </c>
      <c r="F67" s="191">
        <f ca="1">((100/H63)*E67)/100</f>
        <v>1</v>
      </c>
      <c r="G67" s="192"/>
      <c r="H67" s="193"/>
      <c r="I67" s="1" t="s">
        <v>72</v>
      </c>
      <c r="J67" s="36">
        <f ca="1">(IF(E63&gt;1,(H63/(E63+2)+J66),H63/4+J66))</f>
        <v>11.5</v>
      </c>
    </row>
    <row r="68" spans="1:10" ht="15" customHeight="1" x14ac:dyDescent="0.2">
      <c r="A68" s="183" t="s">
        <v>69</v>
      </c>
      <c r="B68" s="184"/>
      <c r="C68" s="189">
        <v>0.4</v>
      </c>
      <c r="D68" s="189"/>
      <c r="E68" s="194">
        <v>0</v>
      </c>
      <c r="F68" s="191">
        <f ca="1">((100/(F63+G63+H63))*E68)/100</f>
        <v>0</v>
      </c>
      <c r="G68" s="192"/>
      <c r="H68" s="193"/>
      <c r="I68" s="1" t="s">
        <v>74</v>
      </c>
      <c r="J68" s="36">
        <f>(IF(E63&gt;1,(H63/(E63+2)+J67),0))</f>
        <v>0</v>
      </c>
    </row>
    <row r="69" spans="1:10" ht="15" customHeight="1" x14ac:dyDescent="0.2">
      <c r="A69" s="183" t="s">
        <v>71</v>
      </c>
      <c r="B69" s="184"/>
      <c r="C69" s="189">
        <v>0.15</v>
      </c>
      <c r="D69" s="189"/>
      <c r="E69" s="190">
        <v>0</v>
      </c>
      <c r="F69" s="191">
        <f ca="1">((100/H63)*E69)/100</f>
        <v>0</v>
      </c>
      <c r="G69" s="192"/>
      <c r="H69" s="193"/>
      <c r="I69" s="1" t="s">
        <v>76</v>
      </c>
      <c r="J69" s="36">
        <f>(IF(E63&gt;2,(H63/(E63+2)+J68),0))</f>
        <v>0</v>
      </c>
    </row>
    <row r="70" spans="1:10" ht="15" customHeight="1" x14ac:dyDescent="0.2">
      <c r="A70" s="183" t="s">
        <v>73</v>
      </c>
      <c r="B70" s="184"/>
      <c r="C70" s="189">
        <v>0.05</v>
      </c>
      <c r="D70" s="189"/>
      <c r="E70" s="190">
        <v>0</v>
      </c>
      <c r="F70" s="191">
        <f ca="1">((100/H63)*E70)/100</f>
        <v>0</v>
      </c>
      <c r="G70" s="192"/>
      <c r="H70" s="193"/>
      <c r="I70" s="1" t="s">
        <v>78</v>
      </c>
      <c r="J70" s="37">
        <f>(IF(E63&gt;3,(H63/(E63+2)+J69),0))</f>
        <v>0</v>
      </c>
    </row>
    <row r="71" spans="1:10" ht="15" customHeight="1" x14ac:dyDescent="0.2">
      <c r="A71" s="183" t="s">
        <v>75</v>
      </c>
      <c r="B71" s="184"/>
      <c r="C71" s="189">
        <v>0.05</v>
      </c>
      <c r="D71" s="189"/>
      <c r="E71" s="190">
        <v>0</v>
      </c>
      <c r="F71" s="191">
        <f ca="1">((100/(H63))*E71)/100</f>
        <v>0</v>
      </c>
      <c r="G71" s="192"/>
      <c r="H71" s="193"/>
      <c r="I71" s="1" t="s">
        <v>80</v>
      </c>
      <c r="J71" s="36">
        <f>(IF(E63&gt;4,(H63/(E63+2)+J70),0))</f>
        <v>0</v>
      </c>
    </row>
    <row r="72" spans="1:10" ht="15" customHeight="1" x14ac:dyDescent="0.2">
      <c r="A72" s="183" t="s">
        <v>77</v>
      </c>
      <c r="B72" s="184"/>
      <c r="C72" s="189">
        <v>0.1</v>
      </c>
      <c r="D72" s="189"/>
      <c r="E72" s="190">
        <v>0</v>
      </c>
      <c r="F72" s="191">
        <f ca="1">((100/H63)*E72)/100</f>
        <v>0</v>
      </c>
      <c r="G72" s="192"/>
      <c r="H72" s="193"/>
      <c r="I72" s="1" t="s">
        <v>82</v>
      </c>
      <c r="J72" s="36">
        <f ca="1">(IF(E63=1,(H63/(E63+3)+J67),IF(E63=0,(H63/4+J67),IF(E63&gt;1,0))))</f>
        <v>17.25</v>
      </c>
    </row>
    <row r="73" spans="1:10" ht="15.75" customHeight="1" thickBot="1" x14ac:dyDescent="0.25">
      <c r="A73" s="183" t="s">
        <v>79</v>
      </c>
      <c r="B73" s="184"/>
      <c r="C73" s="189">
        <v>0.05</v>
      </c>
      <c r="D73" s="189"/>
      <c r="E73" s="190">
        <v>0</v>
      </c>
      <c r="F73" s="191">
        <f ca="1">((100/H63)*E73)/100</f>
        <v>0</v>
      </c>
      <c r="G73" s="192"/>
      <c r="H73" s="193"/>
      <c r="I73" s="38" t="s">
        <v>84</v>
      </c>
      <c r="J73" s="39">
        <f ca="1">(IF(E63&gt;1.5,(H63/(E63+2)+J67+MAX(0,J68-J67)+MAX(0,J69-J68)+MAX(0,J70-J69)+MAX(0,J71-J70)+MAX(0,J72-J71)),IF(E63=1,(H63/(E63+3)+J72),IF(E63=0,H63/4+J72))))</f>
        <v>23</v>
      </c>
    </row>
    <row r="74" spans="1:10" ht="28.5" customHeight="1" x14ac:dyDescent="0.2">
      <c r="A74" s="183" t="s">
        <v>81</v>
      </c>
      <c r="B74" s="184"/>
      <c r="C74" s="189">
        <v>0.05</v>
      </c>
      <c r="D74" s="189"/>
      <c r="E74" s="190">
        <v>0</v>
      </c>
      <c r="F74" s="191">
        <f ca="1">((100/(H63))*E74)/100</f>
        <v>0</v>
      </c>
      <c r="G74" s="192"/>
      <c r="H74" s="193"/>
    </row>
    <row r="75" spans="1:10" ht="13.5" thickBot="1" x14ac:dyDescent="0.25">
      <c r="A75" s="195" t="s">
        <v>83</v>
      </c>
      <c r="B75" s="196"/>
      <c r="C75" s="197">
        <v>0.05</v>
      </c>
      <c r="D75" s="197"/>
      <c r="E75" s="198">
        <v>0</v>
      </c>
      <c r="F75" s="199">
        <f ca="1">((100/(H63))*E75)/100</f>
        <v>0</v>
      </c>
      <c r="G75" s="200"/>
      <c r="H75" s="201"/>
    </row>
    <row r="76" spans="1:10" x14ac:dyDescent="0.2">
      <c r="A76" s="123" t="s">
        <v>25</v>
      </c>
      <c r="B76" s="124"/>
      <c r="C76" s="202" t="s">
        <v>113</v>
      </c>
      <c r="D76" s="202"/>
      <c r="E76" s="202"/>
      <c r="F76" s="202"/>
      <c r="G76" s="202"/>
      <c r="H76" s="202"/>
    </row>
    <row r="77" spans="1:10" x14ac:dyDescent="0.2">
      <c r="A77" s="163" t="s">
        <v>26</v>
      </c>
      <c r="B77" s="163"/>
      <c r="C77" s="163"/>
      <c r="D77" s="163"/>
      <c r="E77" s="163"/>
      <c r="F77" s="163"/>
      <c r="G77" s="163"/>
      <c r="H77" s="163"/>
    </row>
    <row r="78" spans="1:10" x14ac:dyDescent="0.2">
      <c r="A78" s="203" t="s">
        <v>27</v>
      </c>
      <c r="B78" s="204"/>
      <c r="C78" s="205" t="s">
        <v>50</v>
      </c>
      <c r="D78" s="206"/>
      <c r="E78" s="207" t="s">
        <v>28</v>
      </c>
      <c r="F78" s="207"/>
      <c r="G78" s="104" t="s">
        <v>18</v>
      </c>
      <c r="H78" s="208" t="s">
        <v>52</v>
      </c>
    </row>
    <row r="79" spans="1:10" x14ac:dyDescent="0.2">
      <c r="A79" s="203" t="s">
        <v>29</v>
      </c>
      <c r="B79" s="204"/>
      <c r="C79" s="205" t="s">
        <v>49</v>
      </c>
      <c r="D79" s="206"/>
      <c r="E79" s="207" t="s">
        <v>30</v>
      </c>
      <c r="F79" s="207"/>
      <c r="G79" s="104" t="s">
        <v>18</v>
      </c>
      <c r="H79" s="208" t="s">
        <v>52</v>
      </c>
    </row>
    <row r="80" spans="1:10" x14ac:dyDescent="0.2">
      <c r="A80" s="203" t="s">
        <v>31</v>
      </c>
      <c r="B80" s="204"/>
      <c r="C80" s="205" t="s">
        <v>268</v>
      </c>
      <c r="D80" s="206"/>
      <c r="E80" s="207" t="s">
        <v>32</v>
      </c>
      <c r="F80" s="207"/>
      <c r="G80" s="104" t="s">
        <v>18</v>
      </c>
      <c r="H80" s="208" t="s">
        <v>52</v>
      </c>
    </row>
    <row r="81" spans="1:8" x14ac:dyDescent="0.2">
      <c r="A81" s="203" t="s">
        <v>33</v>
      </c>
      <c r="B81" s="204"/>
      <c r="C81" s="205" t="s">
        <v>121</v>
      </c>
      <c r="D81" s="206"/>
      <c r="E81" s="207" t="s">
        <v>34</v>
      </c>
      <c r="F81" s="207"/>
      <c r="G81" s="104" t="s">
        <v>18</v>
      </c>
      <c r="H81" s="208" t="s">
        <v>51</v>
      </c>
    </row>
    <row r="82" spans="1:8" x14ac:dyDescent="0.2">
      <c r="A82" s="203" t="s">
        <v>35</v>
      </c>
      <c r="B82" s="204"/>
      <c r="C82" s="205" t="s">
        <v>128</v>
      </c>
      <c r="D82" s="206"/>
      <c r="E82" s="207" t="s">
        <v>36</v>
      </c>
      <c r="F82" s="207"/>
      <c r="G82" s="104" t="s">
        <v>18</v>
      </c>
      <c r="H82" s="208" t="s">
        <v>52</v>
      </c>
    </row>
    <row r="83" spans="1:8" ht="38.25" customHeight="1" x14ac:dyDescent="0.2">
      <c r="A83" s="203" t="s">
        <v>37</v>
      </c>
      <c r="B83" s="204"/>
      <c r="C83" s="209" t="s">
        <v>141</v>
      </c>
      <c r="D83" s="210"/>
      <c r="E83" s="207" t="s">
        <v>38</v>
      </c>
      <c r="F83" s="207"/>
      <c r="G83" s="104" t="s">
        <v>18</v>
      </c>
      <c r="H83" s="208" t="s">
        <v>52</v>
      </c>
    </row>
    <row r="84" spans="1:8" x14ac:dyDescent="0.2">
      <c r="A84" s="203" t="s">
        <v>39</v>
      </c>
      <c r="B84" s="204"/>
      <c r="C84" s="209" t="s">
        <v>122</v>
      </c>
      <c r="D84" s="210"/>
      <c r="E84" s="207" t="s">
        <v>40</v>
      </c>
      <c r="F84" s="207"/>
      <c r="G84" s="104" t="s">
        <v>18</v>
      </c>
      <c r="H84" s="208" t="s">
        <v>52</v>
      </c>
    </row>
    <row r="85" spans="1:8" x14ac:dyDescent="0.2">
      <c r="A85" s="211" t="s">
        <v>41</v>
      </c>
      <c r="B85" s="212"/>
      <c r="C85" s="209" t="s">
        <v>127</v>
      </c>
      <c r="D85" s="210"/>
      <c r="E85" s="163" t="s">
        <v>42</v>
      </c>
      <c r="F85" s="163"/>
      <c r="G85" s="213" t="s">
        <v>52</v>
      </c>
      <c r="H85" s="213"/>
    </row>
    <row r="86" spans="1:8" ht="25.5" customHeight="1" x14ac:dyDescent="0.2">
      <c r="A86" s="211" t="s">
        <v>43</v>
      </c>
      <c r="B86" s="212"/>
      <c r="C86" s="211" t="s">
        <v>54</v>
      </c>
      <c r="D86" s="212"/>
      <c r="E86" s="163" t="s">
        <v>44</v>
      </c>
      <c r="F86" s="163"/>
      <c r="G86" s="207" t="s">
        <v>53</v>
      </c>
      <c r="H86" s="207"/>
    </row>
    <row r="87" spans="1:8" hidden="1" x14ac:dyDescent="0.2">
      <c r="A87" s="209" t="s">
        <v>197</v>
      </c>
      <c r="B87" s="214"/>
      <c r="C87" s="214"/>
      <c r="D87" s="214"/>
      <c r="E87" s="214"/>
      <c r="F87" s="214"/>
      <c r="G87" s="214"/>
      <c r="H87" s="210"/>
    </row>
    <row r="88" spans="1:8" hidden="1" x14ac:dyDescent="0.2">
      <c r="A88" s="163" t="s">
        <v>198</v>
      </c>
      <c r="B88" s="163"/>
      <c r="C88" s="211" t="s">
        <v>199</v>
      </c>
      <c r="D88" s="212"/>
      <c r="E88" s="163" t="s">
        <v>200</v>
      </c>
      <c r="F88" s="163"/>
      <c r="G88" s="163" t="s">
        <v>201</v>
      </c>
      <c r="H88" s="163"/>
    </row>
    <row r="89" spans="1:8" hidden="1" x14ac:dyDescent="0.2">
      <c r="A89" s="207" t="s">
        <v>202</v>
      </c>
      <c r="B89" s="207"/>
      <c r="C89" s="132"/>
      <c r="D89" s="133"/>
      <c r="E89" s="215"/>
      <c r="F89" s="207"/>
      <c r="G89" s="215"/>
      <c r="H89" s="207"/>
    </row>
    <row r="90" spans="1:8" hidden="1" x14ac:dyDescent="0.2">
      <c r="A90" s="163" t="s">
        <v>203</v>
      </c>
      <c r="B90" s="163"/>
      <c r="C90" s="211">
        <f>SUM(C89)</f>
        <v>0</v>
      </c>
      <c r="D90" s="212"/>
      <c r="E90" s="216">
        <f>SUM(E89)</f>
        <v>0</v>
      </c>
      <c r="F90" s="163"/>
      <c r="G90" s="216">
        <f>SUM(G89)</f>
        <v>0</v>
      </c>
      <c r="H90" s="163"/>
    </row>
    <row r="91" spans="1:8" x14ac:dyDescent="0.2">
      <c r="A91" s="163" t="s">
        <v>204</v>
      </c>
      <c r="B91" s="163"/>
      <c r="C91" s="163"/>
      <c r="D91" s="163"/>
      <c r="E91" s="163"/>
      <c r="F91" s="163"/>
      <c r="G91" s="163"/>
      <c r="H91" s="163"/>
    </row>
    <row r="92" spans="1:8" x14ac:dyDescent="0.2">
      <c r="A92" s="163" t="s">
        <v>198</v>
      </c>
      <c r="B92" s="163"/>
      <c r="C92" s="211" t="s">
        <v>199</v>
      </c>
      <c r="D92" s="212"/>
      <c r="E92" s="163" t="s">
        <v>200</v>
      </c>
      <c r="F92" s="163"/>
      <c r="G92" s="163" t="s">
        <v>201</v>
      </c>
      <c r="H92" s="163"/>
    </row>
    <row r="93" spans="1:8" x14ac:dyDescent="0.2">
      <c r="A93" s="207" t="s">
        <v>270</v>
      </c>
      <c r="B93" s="207"/>
      <c r="C93" s="217">
        <f>COUNT(D122:D126)+COUNT(D128:D133)*2+COUNT(D135:D140)*9+COUNT(D142:D147)*9+COUNT(D149:D151,D153:D154)*3</f>
        <v>140</v>
      </c>
      <c r="D93" s="218"/>
      <c r="E93" s="217">
        <f t="shared" ref="E93" si="0">SUM(F122:F126)+SUM(F128:F133)*2+SUM(F135:F140)*9+SUM(F142:F147)*9+SUM(F149:F151,F153:F154)*3</f>
        <v>80486.303039999999</v>
      </c>
      <c r="F93" s="218"/>
      <c r="G93" s="217">
        <f t="shared" ref="G93" si="1">SUM(H122:H126)+SUM(H128:H133)*2+SUM(H135:H140)*9+SUM(H142:H147)*9+SUM(H149:H151,H153:H154)*3</f>
        <v>120729.45455999998</v>
      </c>
      <c r="H93" s="218"/>
    </row>
    <row r="94" spans="1:8" hidden="1" x14ac:dyDescent="0.2">
      <c r="A94" s="207" t="s">
        <v>205</v>
      </c>
      <c r="B94" s="207"/>
      <c r="C94" s="132"/>
      <c r="D94" s="133"/>
      <c r="E94" s="215"/>
      <c r="F94" s="215"/>
      <c r="G94" s="215"/>
      <c r="H94" s="215"/>
    </row>
    <row r="95" spans="1:8" ht="15.75" customHeight="1" thickBot="1" x14ac:dyDescent="0.25">
      <c r="A95" s="219" t="s">
        <v>203</v>
      </c>
      <c r="B95" s="219"/>
      <c r="C95" s="220">
        <f>SUM(C93:C94)</f>
        <v>140</v>
      </c>
      <c r="D95" s="221"/>
      <c r="E95" s="222">
        <f>SUM(E93:E94)</f>
        <v>80486.303039999999</v>
      </c>
      <c r="F95" s="219"/>
      <c r="G95" s="222">
        <f>SUM(G93:G94)</f>
        <v>120729.45455999998</v>
      </c>
      <c r="H95" s="219"/>
    </row>
    <row r="96" spans="1:8" ht="13.5" thickBot="1" x14ac:dyDescent="0.25">
      <c r="A96" s="223" t="s">
        <v>206</v>
      </c>
      <c r="B96" s="224"/>
      <c r="C96" s="225">
        <f>C90+C95</f>
        <v>140</v>
      </c>
      <c r="D96" s="226"/>
      <c r="E96" s="227">
        <f>E90+E95</f>
        <v>80486.303039999999</v>
      </c>
      <c r="F96" s="227"/>
      <c r="G96" s="227">
        <f>G90+G95</f>
        <v>120729.45455999998</v>
      </c>
      <c r="H96" s="228"/>
    </row>
    <row r="97" spans="1:8" x14ac:dyDescent="0.2">
      <c r="A97" s="229" t="s">
        <v>45</v>
      </c>
      <c r="B97" s="229"/>
      <c r="C97" s="229"/>
      <c r="D97" s="229"/>
      <c r="E97" s="229"/>
      <c r="F97" s="229"/>
      <c r="G97" s="229"/>
      <c r="H97" s="229"/>
    </row>
    <row r="98" spans="1:8" x14ac:dyDescent="0.2">
      <c r="A98" s="163" t="s">
        <v>271</v>
      </c>
      <c r="B98" s="163"/>
      <c r="C98" s="163"/>
      <c r="D98" s="163"/>
      <c r="E98" s="163"/>
      <c r="F98" s="163"/>
      <c r="G98" s="163"/>
      <c r="H98" s="163"/>
    </row>
    <row r="99" spans="1:8" ht="38.25" hidden="1" x14ac:dyDescent="0.2">
      <c r="A99" s="230" t="s">
        <v>217</v>
      </c>
      <c r="B99" s="231" t="s">
        <v>218</v>
      </c>
      <c r="C99" s="230" t="s">
        <v>130</v>
      </c>
      <c r="D99" s="231" t="s">
        <v>212</v>
      </c>
      <c r="E99" s="231" t="s">
        <v>215</v>
      </c>
      <c r="F99" s="230" t="s">
        <v>213</v>
      </c>
      <c r="G99" s="232" t="s">
        <v>214</v>
      </c>
      <c r="H99" s="232" t="s">
        <v>142</v>
      </c>
    </row>
    <row r="100" spans="1:8" hidden="1" x14ac:dyDescent="0.2">
      <c r="A100" s="233"/>
      <c r="B100" s="234"/>
      <c r="C100" s="233"/>
      <c r="D100" s="234"/>
      <c r="E100" s="234"/>
      <c r="F100" s="233"/>
      <c r="G100" s="235"/>
      <c r="H100" s="236">
        <v>0.5</v>
      </c>
    </row>
    <row r="101" spans="1:8" hidden="1" x14ac:dyDescent="0.2">
      <c r="A101" s="163" t="s">
        <v>133</v>
      </c>
      <c r="B101" s="163"/>
      <c r="C101" s="163"/>
      <c r="D101" s="163"/>
      <c r="E101" s="163"/>
      <c r="F101" s="163"/>
      <c r="G101" s="163"/>
      <c r="H101" s="163"/>
    </row>
    <row r="102" spans="1:8" hidden="1" x14ac:dyDescent="0.2">
      <c r="A102" s="163" t="s">
        <v>209</v>
      </c>
      <c r="B102" s="163"/>
      <c r="C102" s="163"/>
      <c r="D102" s="163"/>
      <c r="E102" s="163"/>
      <c r="F102" s="163"/>
      <c r="G102" s="163"/>
      <c r="H102" s="163"/>
    </row>
    <row r="103" spans="1:8" hidden="1" x14ac:dyDescent="0.2">
      <c r="A103" s="237">
        <v>1</v>
      </c>
      <c r="B103" s="142"/>
      <c r="C103" s="105" t="s">
        <v>216</v>
      </c>
      <c r="D103" s="105"/>
      <c r="E103" s="105"/>
      <c r="F103" s="238">
        <f>D103+(IF(E103&lt;201,E103,IF(E103&lt;301,E103/2,E103/3)))</f>
        <v>0</v>
      </c>
      <c r="G103" s="238">
        <v>0</v>
      </c>
      <c r="H103" s="105">
        <f t="shared" ref="H103:H114" si="2">F103*(($H$100)+1)+(IF(G103&lt;101,G103,IF(G103&lt;201,G103/2,IF(G103&lt;=301,G103/3,G103/4))))</f>
        <v>0</v>
      </c>
    </row>
    <row r="104" spans="1:8" hidden="1" x14ac:dyDescent="0.2">
      <c r="A104" s="237">
        <f>A103+1</f>
        <v>2</v>
      </c>
      <c r="B104" s="142"/>
      <c r="C104" s="105" t="s">
        <v>216</v>
      </c>
      <c r="D104" s="105"/>
      <c r="E104" s="105"/>
      <c r="F104" s="238">
        <f t="shared" ref="F104:F114" si="3">D104+(IF(E104&lt;201,E104,IF(E104&lt;301,E104/2,E104/3)))</f>
        <v>0</v>
      </c>
      <c r="G104" s="238">
        <v>0</v>
      </c>
      <c r="H104" s="105">
        <f t="shared" si="2"/>
        <v>0</v>
      </c>
    </row>
    <row r="105" spans="1:8" hidden="1" x14ac:dyDescent="0.2">
      <c r="A105" s="237">
        <f t="shared" ref="A105:A114" si="4">A104+1</f>
        <v>3</v>
      </c>
      <c r="B105" s="142"/>
      <c r="C105" s="105" t="s">
        <v>216</v>
      </c>
      <c r="D105" s="105"/>
      <c r="E105" s="105"/>
      <c r="F105" s="238">
        <f t="shared" si="3"/>
        <v>0</v>
      </c>
      <c r="G105" s="238">
        <v>0</v>
      </c>
      <c r="H105" s="105">
        <f t="shared" si="2"/>
        <v>0</v>
      </c>
    </row>
    <row r="106" spans="1:8" hidden="1" x14ac:dyDescent="0.2">
      <c r="A106" s="237">
        <f t="shared" si="4"/>
        <v>4</v>
      </c>
      <c r="B106" s="142"/>
      <c r="C106" s="105" t="s">
        <v>216</v>
      </c>
      <c r="D106" s="105"/>
      <c r="E106" s="105"/>
      <c r="F106" s="238">
        <f t="shared" si="3"/>
        <v>0</v>
      </c>
      <c r="G106" s="238">
        <v>0</v>
      </c>
      <c r="H106" s="105">
        <f t="shared" si="2"/>
        <v>0</v>
      </c>
    </row>
    <row r="107" spans="1:8" hidden="1" x14ac:dyDescent="0.2">
      <c r="A107" s="237">
        <f t="shared" si="4"/>
        <v>5</v>
      </c>
      <c r="B107" s="142"/>
      <c r="C107" s="105" t="s">
        <v>216</v>
      </c>
      <c r="D107" s="105"/>
      <c r="E107" s="105"/>
      <c r="F107" s="238">
        <f t="shared" si="3"/>
        <v>0</v>
      </c>
      <c r="G107" s="238">
        <v>0</v>
      </c>
      <c r="H107" s="105">
        <f t="shared" si="2"/>
        <v>0</v>
      </c>
    </row>
    <row r="108" spans="1:8" hidden="1" x14ac:dyDescent="0.2">
      <c r="A108" s="237">
        <f t="shared" si="4"/>
        <v>6</v>
      </c>
      <c r="B108" s="142"/>
      <c r="C108" s="105" t="s">
        <v>216</v>
      </c>
      <c r="D108" s="105"/>
      <c r="E108" s="105"/>
      <c r="F108" s="238">
        <f t="shared" si="3"/>
        <v>0</v>
      </c>
      <c r="G108" s="238">
        <v>0</v>
      </c>
      <c r="H108" s="105">
        <f t="shared" si="2"/>
        <v>0</v>
      </c>
    </row>
    <row r="109" spans="1:8" hidden="1" x14ac:dyDescent="0.2">
      <c r="A109" s="237">
        <f t="shared" si="4"/>
        <v>7</v>
      </c>
      <c r="B109" s="142"/>
      <c r="C109" s="105" t="s">
        <v>216</v>
      </c>
      <c r="D109" s="105"/>
      <c r="E109" s="105"/>
      <c r="F109" s="238">
        <f t="shared" si="3"/>
        <v>0</v>
      </c>
      <c r="G109" s="238">
        <v>0</v>
      </c>
      <c r="H109" s="105">
        <f t="shared" si="2"/>
        <v>0</v>
      </c>
    </row>
    <row r="110" spans="1:8" hidden="1" x14ac:dyDescent="0.2">
      <c r="A110" s="237">
        <f t="shared" si="4"/>
        <v>8</v>
      </c>
      <c r="B110" s="142"/>
      <c r="C110" s="105" t="s">
        <v>216</v>
      </c>
      <c r="D110" s="105"/>
      <c r="E110" s="105"/>
      <c r="F110" s="238">
        <f t="shared" si="3"/>
        <v>0</v>
      </c>
      <c r="G110" s="238">
        <v>0</v>
      </c>
      <c r="H110" s="105">
        <f t="shared" si="2"/>
        <v>0</v>
      </c>
    </row>
    <row r="111" spans="1:8" hidden="1" x14ac:dyDescent="0.2">
      <c r="A111" s="237">
        <f t="shared" si="4"/>
        <v>9</v>
      </c>
      <c r="B111" s="142"/>
      <c r="C111" s="105" t="s">
        <v>216</v>
      </c>
      <c r="D111" s="105"/>
      <c r="E111" s="105"/>
      <c r="F111" s="238">
        <f t="shared" si="3"/>
        <v>0</v>
      </c>
      <c r="G111" s="238">
        <v>0</v>
      </c>
      <c r="H111" s="105">
        <f t="shared" si="2"/>
        <v>0</v>
      </c>
    </row>
    <row r="112" spans="1:8" hidden="1" x14ac:dyDescent="0.2">
      <c r="A112" s="237">
        <f t="shared" si="4"/>
        <v>10</v>
      </c>
      <c r="B112" s="142"/>
      <c r="C112" s="105" t="s">
        <v>216</v>
      </c>
      <c r="D112" s="105"/>
      <c r="E112" s="105"/>
      <c r="F112" s="238">
        <f t="shared" si="3"/>
        <v>0</v>
      </c>
      <c r="G112" s="238">
        <v>0</v>
      </c>
      <c r="H112" s="105">
        <f t="shared" si="2"/>
        <v>0</v>
      </c>
    </row>
    <row r="113" spans="1:9" hidden="1" x14ac:dyDescent="0.2">
      <c r="A113" s="237">
        <f t="shared" si="4"/>
        <v>11</v>
      </c>
      <c r="B113" s="142"/>
      <c r="C113" s="105" t="s">
        <v>216</v>
      </c>
      <c r="D113" s="105"/>
      <c r="E113" s="105"/>
      <c r="F113" s="238">
        <f t="shared" si="3"/>
        <v>0</v>
      </c>
      <c r="G113" s="238">
        <v>0</v>
      </c>
      <c r="H113" s="105">
        <f t="shared" si="2"/>
        <v>0</v>
      </c>
    </row>
    <row r="114" spans="1:9" hidden="1" x14ac:dyDescent="0.2">
      <c r="A114" s="237">
        <f t="shared" si="4"/>
        <v>12</v>
      </c>
      <c r="B114" s="142"/>
      <c r="C114" s="105" t="s">
        <v>216</v>
      </c>
      <c r="D114" s="105"/>
      <c r="E114" s="105"/>
      <c r="F114" s="238">
        <f t="shared" si="3"/>
        <v>0</v>
      </c>
      <c r="G114" s="238">
        <v>0</v>
      </c>
      <c r="H114" s="105">
        <f t="shared" si="2"/>
        <v>0</v>
      </c>
    </row>
    <row r="115" spans="1:9" hidden="1" x14ac:dyDescent="0.2">
      <c r="A115" s="237"/>
      <c r="B115" s="239"/>
      <c r="C115" s="239"/>
      <c r="D115" s="239"/>
      <c r="E115" s="239"/>
      <c r="F115" s="239"/>
      <c r="G115" s="239"/>
      <c r="H115" s="142"/>
    </row>
    <row r="116" spans="1:9" ht="38.25" x14ac:dyDescent="0.2">
      <c r="A116" s="230" t="s">
        <v>210</v>
      </c>
      <c r="B116" s="240" t="s">
        <v>211</v>
      </c>
      <c r="C116" s="230" t="s">
        <v>130</v>
      </c>
      <c r="D116" s="240" t="s">
        <v>212</v>
      </c>
      <c r="E116" s="240" t="s">
        <v>281</v>
      </c>
      <c r="F116" s="230" t="s">
        <v>213</v>
      </c>
      <c r="G116" s="241" t="s">
        <v>214</v>
      </c>
      <c r="H116" s="232" t="s">
        <v>142</v>
      </c>
    </row>
    <row r="117" spans="1:9" x14ac:dyDescent="0.2">
      <c r="A117" s="233"/>
      <c r="B117" s="242"/>
      <c r="C117" s="233"/>
      <c r="D117" s="242"/>
      <c r="E117" s="242"/>
      <c r="F117" s="233"/>
      <c r="G117" s="243"/>
      <c r="H117" s="244">
        <v>0.5</v>
      </c>
    </row>
    <row r="118" spans="1:9" x14ac:dyDescent="0.2">
      <c r="A118" s="163" t="s">
        <v>272</v>
      </c>
      <c r="B118" s="163"/>
      <c r="C118" s="163"/>
      <c r="D118" s="163"/>
      <c r="E118" s="163"/>
      <c r="F118" s="163"/>
      <c r="G118" s="163"/>
      <c r="H118" s="229"/>
    </row>
    <row r="119" spans="1:9" x14ac:dyDescent="0.2">
      <c r="A119" s="163" t="s">
        <v>273</v>
      </c>
      <c r="B119" s="163"/>
      <c r="C119" s="163"/>
      <c r="D119" s="163"/>
      <c r="E119" s="163"/>
      <c r="F119" s="163"/>
      <c r="G119" s="163"/>
      <c r="H119" s="229"/>
    </row>
    <row r="120" spans="1:9" x14ac:dyDescent="0.2">
      <c r="A120" s="163" t="s">
        <v>269</v>
      </c>
      <c r="B120" s="163"/>
      <c r="C120" s="163"/>
      <c r="D120" s="163"/>
      <c r="E120" s="163"/>
      <c r="F120" s="163"/>
      <c r="G120" s="163"/>
      <c r="H120" s="229"/>
    </row>
    <row r="121" spans="1:9" x14ac:dyDescent="0.2">
      <c r="A121" s="163" t="s">
        <v>274</v>
      </c>
      <c r="B121" s="163"/>
      <c r="C121" s="163"/>
      <c r="D121" s="163"/>
      <c r="E121" s="163"/>
      <c r="F121" s="163"/>
      <c r="G121" s="163"/>
      <c r="H121" s="163"/>
    </row>
    <row r="122" spans="1:9" x14ac:dyDescent="0.2">
      <c r="A122" s="237">
        <v>1</v>
      </c>
      <c r="B122" s="142"/>
      <c r="C122" s="105" t="s">
        <v>275</v>
      </c>
      <c r="D122" s="238">
        <f>(53.04)*(10.764)</f>
        <v>570.92255999999998</v>
      </c>
      <c r="E122" s="238">
        <f>(1.71)*(10.764)</f>
        <v>18.40644</v>
      </c>
      <c r="F122" s="238">
        <f>D122+E122</f>
        <v>589.32899999999995</v>
      </c>
      <c r="G122" s="238">
        <v>0</v>
      </c>
      <c r="H122" s="238">
        <f>F122*(($H$117)+1)+(IF(G122&lt;101,G122,IF(G122&lt;201,G122/2,IF(G122&lt;=301,G122/3,G122/4))))</f>
        <v>883.99349999999993</v>
      </c>
    </row>
    <row r="123" spans="1:9" x14ac:dyDescent="0.2">
      <c r="A123" s="237">
        <f>A122+1</f>
        <v>2</v>
      </c>
      <c r="B123" s="142"/>
      <c r="C123" s="105" t="s">
        <v>275</v>
      </c>
      <c r="D123" s="238">
        <f>(53.04)*(10.764)</f>
        <v>570.92255999999998</v>
      </c>
      <c r="E123" s="238">
        <f>(1.71)*(10.764)</f>
        <v>18.40644</v>
      </c>
      <c r="F123" s="238">
        <f t="shared" ref="F123:F126" si="5">D123+E123</f>
        <v>589.32899999999995</v>
      </c>
      <c r="G123" s="238">
        <v>0</v>
      </c>
      <c r="H123" s="238">
        <f t="shared" ref="H123:H126" si="6">F123*(($H$117)+1)+(IF(G123&lt;101,G123,IF(G123&lt;201,G123/2,IF(G123&lt;=301,G123/3,G123/4))))</f>
        <v>883.99349999999993</v>
      </c>
    </row>
    <row r="124" spans="1:9" x14ac:dyDescent="0.2">
      <c r="A124" s="237">
        <f t="shared" ref="A124:A126" si="7">A123+1</f>
        <v>3</v>
      </c>
      <c r="B124" s="142"/>
      <c r="C124" s="105" t="s">
        <v>275</v>
      </c>
      <c r="D124" s="238">
        <f>(53.04)*(10.764)</f>
        <v>570.92255999999998</v>
      </c>
      <c r="E124" s="238">
        <f>(1.71)*(10.764)</f>
        <v>18.40644</v>
      </c>
      <c r="F124" s="238">
        <f t="shared" si="5"/>
        <v>589.32899999999995</v>
      </c>
      <c r="G124" s="238">
        <v>0</v>
      </c>
      <c r="H124" s="238">
        <f t="shared" si="6"/>
        <v>883.99349999999993</v>
      </c>
    </row>
    <row r="125" spans="1:9" x14ac:dyDescent="0.2">
      <c r="A125" s="237">
        <f t="shared" si="7"/>
        <v>4</v>
      </c>
      <c r="B125" s="142"/>
      <c r="C125" s="105" t="s">
        <v>275</v>
      </c>
      <c r="D125" s="238">
        <f>(53.04)*(10.764)</f>
        <v>570.92255999999998</v>
      </c>
      <c r="E125" s="238">
        <f>(1.71)*(10.764)</f>
        <v>18.40644</v>
      </c>
      <c r="F125" s="238">
        <f t="shared" si="5"/>
        <v>589.32899999999995</v>
      </c>
      <c r="G125" s="238">
        <v>0</v>
      </c>
      <c r="H125" s="238">
        <f t="shared" si="6"/>
        <v>883.99349999999993</v>
      </c>
    </row>
    <row r="126" spans="1:9" x14ac:dyDescent="0.2">
      <c r="A126" s="237">
        <f t="shared" si="7"/>
        <v>5</v>
      </c>
      <c r="B126" s="142"/>
      <c r="C126" s="105" t="s">
        <v>55</v>
      </c>
      <c r="D126" s="238">
        <f>(46.95)*(10.764)</f>
        <v>505.3698</v>
      </c>
      <c r="E126" s="238">
        <f>(1.77)*(10.764)</f>
        <v>19.05228</v>
      </c>
      <c r="F126" s="238">
        <f t="shared" si="5"/>
        <v>524.42208000000005</v>
      </c>
      <c r="G126" s="238">
        <v>0</v>
      </c>
      <c r="H126" s="238">
        <f t="shared" si="6"/>
        <v>786.63312000000008</v>
      </c>
    </row>
    <row r="127" spans="1:9" x14ac:dyDescent="0.2">
      <c r="A127" s="163" t="s">
        <v>276</v>
      </c>
      <c r="B127" s="163"/>
      <c r="C127" s="163"/>
      <c r="D127" s="163"/>
      <c r="E127" s="163"/>
      <c r="F127" s="163"/>
      <c r="G127" s="163"/>
      <c r="H127" s="163"/>
      <c r="I127" s="6">
        <v>2</v>
      </c>
    </row>
    <row r="128" spans="1:9" x14ac:dyDescent="0.2">
      <c r="A128" s="237">
        <v>1</v>
      </c>
      <c r="B128" s="142"/>
      <c r="C128" s="105" t="s">
        <v>275</v>
      </c>
      <c r="D128" s="238">
        <f>(48.63)*(10.764)</f>
        <v>523.45331999999996</v>
      </c>
      <c r="E128" s="238">
        <f>(1.71)*(10.764)</f>
        <v>18.40644</v>
      </c>
      <c r="F128" s="238">
        <f>D128+E128</f>
        <v>541.85975999999994</v>
      </c>
      <c r="G128" s="238">
        <v>0</v>
      </c>
      <c r="H128" s="238">
        <f>F128*(($H$117)+1)+(IF(G128&lt;101,G128,IF(G128&lt;201,G128/2,IF(G128&lt;=301,G128/3,G128/4))))</f>
        <v>812.78963999999996</v>
      </c>
    </row>
    <row r="129" spans="1:10" x14ac:dyDescent="0.2">
      <c r="A129" s="237">
        <f>A128+1</f>
        <v>2</v>
      </c>
      <c r="B129" s="142"/>
      <c r="C129" s="105" t="s">
        <v>275</v>
      </c>
      <c r="D129" s="238">
        <f>(48.63)*(10.764)</f>
        <v>523.45331999999996</v>
      </c>
      <c r="E129" s="238">
        <f>(1.71)*(10.764)</f>
        <v>18.40644</v>
      </c>
      <c r="F129" s="238">
        <f t="shared" ref="F129:F133" si="8">D129+E129</f>
        <v>541.85975999999994</v>
      </c>
      <c r="G129" s="238">
        <v>0</v>
      </c>
      <c r="H129" s="238">
        <f t="shared" ref="H129:H133" si="9">F129*(($H$117)+1)+(IF(G129&lt;101,G129,IF(G129&lt;201,G129/2,IF(G129&lt;=301,G129/3,G129/4))))</f>
        <v>812.78963999999996</v>
      </c>
    </row>
    <row r="130" spans="1:10" x14ac:dyDescent="0.2">
      <c r="A130" s="237">
        <f t="shared" ref="A130:A133" si="10">A129+1</f>
        <v>3</v>
      </c>
      <c r="B130" s="142"/>
      <c r="C130" s="105" t="s">
        <v>275</v>
      </c>
      <c r="D130" s="238">
        <f>(49.03)*(10.764)</f>
        <v>527.75891999999999</v>
      </c>
      <c r="E130" s="238">
        <f>(4.39)*(10.764)</f>
        <v>47.253959999999992</v>
      </c>
      <c r="F130" s="238">
        <f t="shared" si="8"/>
        <v>575.01288</v>
      </c>
      <c r="G130" s="238">
        <v>0</v>
      </c>
      <c r="H130" s="238">
        <f t="shared" si="9"/>
        <v>862.51931999999999</v>
      </c>
    </row>
    <row r="131" spans="1:10" x14ac:dyDescent="0.2">
      <c r="A131" s="237">
        <f t="shared" si="10"/>
        <v>4</v>
      </c>
      <c r="B131" s="142"/>
      <c r="C131" s="105" t="s">
        <v>275</v>
      </c>
      <c r="D131" s="238">
        <f>(49.03)*(10.764)</f>
        <v>527.75891999999999</v>
      </c>
      <c r="E131" s="238">
        <f>(4.39)*(10.764)</f>
        <v>47.253959999999992</v>
      </c>
      <c r="F131" s="238">
        <f t="shared" si="8"/>
        <v>575.01288</v>
      </c>
      <c r="G131" s="238">
        <v>0</v>
      </c>
      <c r="H131" s="238">
        <f t="shared" si="9"/>
        <v>862.51931999999999</v>
      </c>
    </row>
    <row r="132" spans="1:10" x14ac:dyDescent="0.2">
      <c r="A132" s="237">
        <f t="shared" si="10"/>
        <v>5</v>
      </c>
      <c r="B132" s="142"/>
      <c r="C132" s="105" t="s">
        <v>275</v>
      </c>
      <c r="D132" s="238">
        <f>(49.03)*(10.764)</f>
        <v>527.75891999999999</v>
      </c>
      <c r="E132" s="238">
        <f>(12.67)*(10.764)</f>
        <v>136.37987999999999</v>
      </c>
      <c r="F132" s="238">
        <f t="shared" si="8"/>
        <v>664.13879999999995</v>
      </c>
      <c r="G132" s="238">
        <v>0</v>
      </c>
      <c r="H132" s="238">
        <f t="shared" si="9"/>
        <v>996.20819999999992</v>
      </c>
    </row>
    <row r="133" spans="1:10" x14ac:dyDescent="0.2">
      <c r="A133" s="237">
        <f t="shared" si="10"/>
        <v>6</v>
      </c>
      <c r="B133" s="142"/>
      <c r="C133" s="105" t="s">
        <v>275</v>
      </c>
      <c r="D133" s="238">
        <f>(49.03)*(10.764)</f>
        <v>527.75891999999999</v>
      </c>
      <c r="E133" s="238">
        <f>(4.39)*(10.764)</f>
        <v>47.253959999999992</v>
      </c>
      <c r="F133" s="238">
        <f t="shared" si="8"/>
        <v>575.01288</v>
      </c>
      <c r="G133" s="238">
        <v>0</v>
      </c>
      <c r="H133" s="238">
        <f t="shared" si="9"/>
        <v>862.51931999999999</v>
      </c>
    </row>
    <row r="134" spans="1:10" x14ac:dyDescent="0.2">
      <c r="A134" s="115" t="s">
        <v>277</v>
      </c>
      <c r="B134" s="115"/>
      <c r="C134" s="115"/>
      <c r="D134" s="115"/>
      <c r="E134" s="115"/>
      <c r="F134" s="115"/>
      <c r="G134" s="115"/>
      <c r="H134" s="115"/>
      <c r="I134" s="6">
        <f>5+4</f>
        <v>9</v>
      </c>
    </row>
    <row r="135" spans="1:10" x14ac:dyDescent="0.2">
      <c r="A135" s="237">
        <v>1</v>
      </c>
      <c r="B135" s="142"/>
      <c r="C135" s="105" t="s">
        <v>275</v>
      </c>
      <c r="D135" s="238">
        <f>(49.15)*(10.764)</f>
        <v>529.05059999999992</v>
      </c>
      <c r="E135" s="238">
        <f>4.12*10.764</f>
        <v>44.347679999999997</v>
      </c>
      <c r="F135" s="238">
        <f>D135+E135</f>
        <v>573.39827999999989</v>
      </c>
      <c r="G135" s="238">
        <v>0</v>
      </c>
      <c r="H135" s="238">
        <f>F135*(($H$117)+1)+(IF(G135&lt;101,G135,IF(G135&lt;201,G135/2,IF(G135&lt;=301,G135/3,G135/4))))</f>
        <v>860.09741999999983</v>
      </c>
      <c r="I135" s="6">
        <f>4.32*3.05+2.6*2.13+2.9*2.75+2.75*2.9+1.5*2.28+2.28*1.38+(0.74+2.11)*0.9+1.7*0.6+1.4*0.6</f>
        <v>45.655400000000007</v>
      </c>
      <c r="J135" s="6">
        <f>1.22*1.4+1.97*1.23</f>
        <v>4.1311</v>
      </c>
    </row>
    <row r="136" spans="1:10" x14ac:dyDescent="0.2">
      <c r="A136" s="237">
        <f>A135+1</f>
        <v>2</v>
      </c>
      <c r="B136" s="142"/>
      <c r="C136" s="105" t="s">
        <v>275</v>
      </c>
      <c r="D136" s="238">
        <f>(49.15)*(10.764)</f>
        <v>529.05059999999992</v>
      </c>
      <c r="E136" s="238">
        <f>4.12*10.764</f>
        <v>44.347679999999997</v>
      </c>
      <c r="F136" s="238">
        <f t="shared" ref="F136:F140" si="11">D136+E136</f>
        <v>573.39827999999989</v>
      </c>
      <c r="G136" s="238">
        <v>0</v>
      </c>
      <c r="H136" s="238">
        <f t="shared" ref="H136:H140" si="12">F136*(($H$117)+1)+(IF(G136&lt;101,G136,IF(G136&lt;201,G136/2,IF(G136&lt;=301,G136/3,G136/4))))</f>
        <v>860.09741999999983</v>
      </c>
    </row>
    <row r="137" spans="1:10" x14ac:dyDescent="0.2">
      <c r="A137" s="237">
        <f t="shared" ref="A137:A140" si="13">A136+1</f>
        <v>3</v>
      </c>
      <c r="B137" s="142"/>
      <c r="C137" s="105" t="s">
        <v>275</v>
      </c>
      <c r="D137" s="238">
        <f>(49.03)*(10.764)</f>
        <v>527.75891999999999</v>
      </c>
      <c r="E137" s="238">
        <f>(4.39)*(10.764)</f>
        <v>47.253959999999992</v>
      </c>
      <c r="F137" s="238">
        <f t="shared" si="11"/>
        <v>575.01288</v>
      </c>
      <c r="G137" s="238">
        <v>0</v>
      </c>
      <c r="H137" s="238">
        <f t="shared" si="12"/>
        <v>862.51931999999999</v>
      </c>
    </row>
    <row r="138" spans="1:10" x14ac:dyDescent="0.2">
      <c r="A138" s="237">
        <f t="shared" si="13"/>
        <v>4</v>
      </c>
      <c r="B138" s="142"/>
      <c r="C138" s="105" t="s">
        <v>275</v>
      </c>
      <c r="D138" s="238">
        <f>(49.03)*(10.764)</f>
        <v>527.75891999999999</v>
      </c>
      <c r="E138" s="238">
        <f>(4.39)*(10.764)</f>
        <v>47.253959999999992</v>
      </c>
      <c r="F138" s="238">
        <f t="shared" si="11"/>
        <v>575.01288</v>
      </c>
      <c r="G138" s="238">
        <v>0</v>
      </c>
      <c r="H138" s="238">
        <f t="shared" si="12"/>
        <v>862.51931999999999</v>
      </c>
    </row>
    <row r="139" spans="1:10" x14ac:dyDescent="0.2">
      <c r="A139" s="237">
        <f t="shared" si="13"/>
        <v>5</v>
      </c>
      <c r="B139" s="142"/>
      <c r="C139" s="105" t="s">
        <v>275</v>
      </c>
      <c r="D139" s="238">
        <f>(49.03)*(10.764)</f>
        <v>527.75891999999999</v>
      </c>
      <c r="E139" s="238">
        <f>(4.39)*(10.764)</f>
        <v>47.253959999999992</v>
      </c>
      <c r="F139" s="238">
        <f t="shared" si="11"/>
        <v>575.01288</v>
      </c>
      <c r="G139" s="238">
        <v>0</v>
      </c>
      <c r="H139" s="238">
        <f t="shared" si="12"/>
        <v>862.51931999999999</v>
      </c>
    </row>
    <row r="140" spans="1:10" x14ac:dyDescent="0.2">
      <c r="A140" s="237">
        <f t="shared" si="13"/>
        <v>6</v>
      </c>
      <c r="B140" s="142"/>
      <c r="C140" s="105" t="s">
        <v>275</v>
      </c>
      <c r="D140" s="238">
        <f>(49.03)*(10.764)</f>
        <v>527.75891999999999</v>
      </c>
      <c r="E140" s="238">
        <f>(4.39)*(10.764)</f>
        <v>47.253959999999992</v>
      </c>
      <c r="F140" s="238">
        <f t="shared" si="11"/>
        <v>575.01288</v>
      </c>
      <c r="G140" s="238">
        <v>0</v>
      </c>
      <c r="H140" s="238">
        <f t="shared" si="12"/>
        <v>862.51931999999999</v>
      </c>
    </row>
    <row r="141" spans="1:10" ht="26.25" customHeight="1" x14ac:dyDescent="0.2">
      <c r="A141" s="163" t="s">
        <v>278</v>
      </c>
      <c r="B141" s="163"/>
      <c r="C141" s="163"/>
      <c r="D141" s="163"/>
      <c r="E141" s="163"/>
      <c r="F141" s="163"/>
      <c r="G141" s="163"/>
      <c r="H141" s="163"/>
      <c r="I141" s="6">
        <f>4+5</f>
        <v>9</v>
      </c>
    </row>
    <row r="142" spans="1:10" x14ac:dyDescent="0.2">
      <c r="A142" s="237">
        <v>1</v>
      </c>
      <c r="B142" s="142"/>
      <c r="C142" s="105" t="s">
        <v>275</v>
      </c>
      <c r="D142" s="238">
        <f>(49.15)*(10.764)</f>
        <v>529.05059999999992</v>
      </c>
      <c r="E142" s="238">
        <f>4.12*10.764</f>
        <v>44.347679999999997</v>
      </c>
      <c r="F142" s="238">
        <f>D142+E142</f>
        <v>573.39827999999989</v>
      </c>
      <c r="G142" s="238">
        <v>0</v>
      </c>
      <c r="H142" s="238">
        <f>F142*(($H$117)+1)+(IF(G142&lt;101,G142,IF(G142&lt;201,G142/2,IF(G142&lt;=301,G142/3,G142/4))))</f>
        <v>860.09741999999983</v>
      </c>
    </row>
    <row r="143" spans="1:10" x14ac:dyDescent="0.2">
      <c r="A143" s="237">
        <f>A142+1</f>
        <v>2</v>
      </c>
      <c r="B143" s="142"/>
      <c r="C143" s="105" t="s">
        <v>275</v>
      </c>
      <c r="D143" s="238">
        <f>(49.15)*(10.764)</f>
        <v>529.05059999999992</v>
      </c>
      <c r="E143" s="238">
        <f>4.12*10.764</f>
        <v>44.347679999999997</v>
      </c>
      <c r="F143" s="238">
        <f t="shared" ref="F143:F147" si="14">D143+E143</f>
        <v>573.39827999999989</v>
      </c>
      <c r="G143" s="238">
        <v>0</v>
      </c>
      <c r="H143" s="238">
        <f t="shared" ref="H143:H147" si="15">F143*(($H$117)+1)+(IF(G143&lt;101,G143,IF(G143&lt;201,G143/2,IF(G143&lt;=301,G143/3,G143/4))))</f>
        <v>860.09741999999983</v>
      </c>
    </row>
    <row r="144" spans="1:10" x14ac:dyDescent="0.2">
      <c r="A144" s="237">
        <f t="shared" ref="A144:A147" si="16">A143+1</f>
        <v>3</v>
      </c>
      <c r="B144" s="142"/>
      <c r="C144" s="105" t="s">
        <v>275</v>
      </c>
      <c r="D144" s="238">
        <f>(49.03)*(10.764)</f>
        <v>527.75891999999999</v>
      </c>
      <c r="E144" s="238">
        <f>(4.39)*(10.764)</f>
        <v>47.253959999999992</v>
      </c>
      <c r="F144" s="238">
        <f t="shared" si="14"/>
        <v>575.01288</v>
      </c>
      <c r="G144" s="238">
        <v>0</v>
      </c>
      <c r="H144" s="238">
        <f t="shared" si="15"/>
        <v>862.51931999999999</v>
      </c>
    </row>
    <row r="145" spans="1:11" x14ac:dyDescent="0.2">
      <c r="A145" s="237">
        <f t="shared" si="16"/>
        <v>4</v>
      </c>
      <c r="B145" s="142"/>
      <c r="C145" s="105" t="s">
        <v>275</v>
      </c>
      <c r="D145" s="238">
        <f>(49.03)*(10.764)</f>
        <v>527.75891999999999</v>
      </c>
      <c r="E145" s="238">
        <f>(4.39)*(10.764)</f>
        <v>47.253959999999992</v>
      </c>
      <c r="F145" s="238">
        <f t="shared" si="14"/>
        <v>575.01288</v>
      </c>
      <c r="G145" s="238">
        <v>0</v>
      </c>
      <c r="H145" s="238">
        <f t="shared" si="15"/>
        <v>862.51931999999999</v>
      </c>
    </row>
    <row r="146" spans="1:11" x14ac:dyDescent="0.2">
      <c r="A146" s="237">
        <f t="shared" si="16"/>
        <v>5</v>
      </c>
      <c r="B146" s="142"/>
      <c r="C146" s="105" t="s">
        <v>275</v>
      </c>
      <c r="D146" s="238">
        <f>(49.03)*(10.764)</f>
        <v>527.75891999999999</v>
      </c>
      <c r="E146" s="238">
        <f>(4.39)*(10.764)</f>
        <v>47.253959999999992</v>
      </c>
      <c r="F146" s="238">
        <f t="shared" si="14"/>
        <v>575.01288</v>
      </c>
      <c r="G146" s="238">
        <v>0</v>
      </c>
      <c r="H146" s="238">
        <f t="shared" si="15"/>
        <v>862.51931999999999</v>
      </c>
    </row>
    <row r="147" spans="1:11" x14ac:dyDescent="0.2">
      <c r="A147" s="237">
        <f t="shared" si="16"/>
        <v>6</v>
      </c>
      <c r="B147" s="142"/>
      <c r="C147" s="105" t="s">
        <v>275</v>
      </c>
      <c r="D147" s="238">
        <f>(49.03)*(10.764)</f>
        <v>527.75891999999999</v>
      </c>
      <c r="E147" s="238">
        <f>(4.39)*(10.764)</f>
        <v>47.253959999999992</v>
      </c>
      <c r="F147" s="238">
        <f t="shared" si="14"/>
        <v>575.01288</v>
      </c>
      <c r="G147" s="238">
        <v>0</v>
      </c>
      <c r="H147" s="238">
        <f t="shared" si="15"/>
        <v>862.51931999999999</v>
      </c>
    </row>
    <row r="148" spans="1:11" ht="54.75" customHeight="1" x14ac:dyDescent="0.2">
      <c r="A148" s="163" t="s">
        <v>279</v>
      </c>
      <c r="B148" s="163"/>
      <c r="C148" s="163"/>
      <c r="D148" s="163"/>
      <c r="E148" s="163"/>
      <c r="F148" s="163"/>
      <c r="G148" s="163"/>
      <c r="H148" s="163"/>
      <c r="I148" s="6">
        <v>3</v>
      </c>
    </row>
    <row r="149" spans="1:11" x14ac:dyDescent="0.2">
      <c r="A149" s="237">
        <v>1</v>
      </c>
      <c r="B149" s="142"/>
      <c r="C149" s="105" t="s">
        <v>275</v>
      </c>
      <c r="D149" s="238">
        <f>(49.15)*(10.764)</f>
        <v>529.05059999999992</v>
      </c>
      <c r="E149" s="238">
        <f>4.12*10.764</f>
        <v>44.347679999999997</v>
      </c>
      <c r="F149" s="238">
        <f>D149+E149</f>
        <v>573.39827999999989</v>
      </c>
      <c r="G149" s="238">
        <v>0</v>
      </c>
      <c r="H149" s="238">
        <f>F149*(($H$117)+1)+(IF(G149&lt;101,G149,IF(G149&lt;201,G149/2,IF(G149&lt;=301,G149/3,G149/4))))</f>
        <v>860.09741999999983</v>
      </c>
    </row>
    <row r="150" spans="1:11" x14ac:dyDescent="0.2">
      <c r="A150" s="237">
        <f>A149+1</f>
        <v>2</v>
      </c>
      <c r="B150" s="142"/>
      <c r="C150" s="105" t="s">
        <v>275</v>
      </c>
      <c r="D150" s="238">
        <f>(49.15)*(10.764)</f>
        <v>529.05059999999992</v>
      </c>
      <c r="E150" s="238">
        <f>4.12*10.764</f>
        <v>44.347679999999997</v>
      </c>
      <c r="F150" s="238">
        <f t="shared" ref="F150:F154" si="17">D150+E150</f>
        <v>573.39827999999989</v>
      </c>
      <c r="G150" s="238">
        <v>0</v>
      </c>
      <c r="H150" s="238">
        <f t="shared" ref="H150:H154" si="18">F150*(($H$117)+1)+(IF(G150&lt;101,G150,IF(G150&lt;201,G150/2,IF(G150&lt;=301,G150/3,G150/4))))</f>
        <v>860.09741999999983</v>
      </c>
    </row>
    <row r="151" spans="1:11" x14ac:dyDescent="0.2">
      <c r="A151" s="237">
        <f t="shared" ref="A151:A154" si="19">A150+1</f>
        <v>3</v>
      </c>
      <c r="B151" s="142"/>
      <c r="C151" s="105" t="s">
        <v>275</v>
      </c>
      <c r="D151" s="238">
        <f>(49.03)*(10.764)</f>
        <v>527.75891999999999</v>
      </c>
      <c r="E151" s="238">
        <f>(4.39)*(10.764)</f>
        <v>47.253959999999992</v>
      </c>
      <c r="F151" s="238">
        <f t="shared" si="17"/>
        <v>575.01288</v>
      </c>
      <c r="G151" s="238">
        <v>0</v>
      </c>
      <c r="H151" s="238">
        <f t="shared" si="18"/>
        <v>862.51931999999999</v>
      </c>
      <c r="K151" s="43">
        <f>4549000/479</f>
        <v>9496.8684759916487</v>
      </c>
    </row>
    <row r="152" spans="1:11" x14ac:dyDescent="0.2">
      <c r="A152" s="237">
        <f t="shared" si="19"/>
        <v>4</v>
      </c>
      <c r="B152" s="142"/>
      <c r="C152" s="237" t="s">
        <v>280</v>
      </c>
      <c r="D152" s="239"/>
      <c r="E152" s="239"/>
      <c r="F152" s="239"/>
      <c r="G152" s="239"/>
      <c r="H152" s="142"/>
      <c r="K152" s="43">
        <f>5899000/656</f>
        <v>8992.378048780487</v>
      </c>
    </row>
    <row r="153" spans="1:11" ht="15" x14ac:dyDescent="0.25">
      <c r="A153" s="237">
        <f t="shared" si="19"/>
        <v>5</v>
      </c>
      <c r="B153" s="142"/>
      <c r="C153" s="105" t="s">
        <v>275</v>
      </c>
      <c r="D153" s="238">
        <f>(49.03)*(10.764)</f>
        <v>527.75891999999999</v>
      </c>
      <c r="E153" s="238">
        <f>(4.39)*(10.764)</f>
        <v>47.253959999999992</v>
      </c>
      <c r="F153" s="238">
        <f t="shared" si="17"/>
        <v>575.01288</v>
      </c>
      <c r="G153" s="238">
        <v>0</v>
      </c>
      <c r="H153" s="238">
        <f t="shared" si="18"/>
        <v>862.51931999999999</v>
      </c>
      <c r="K153" s="42" t="s">
        <v>291</v>
      </c>
    </row>
    <row r="154" spans="1:11" x14ac:dyDescent="0.2">
      <c r="A154" s="237">
        <f t="shared" si="19"/>
        <v>6</v>
      </c>
      <c r="B154" s="142"/>
      <c r="C154" s="105" t="s">
        <v>275</v>
      </c>
      <c r="D154" s="238">
        <f>(49.03)*(10.764)</f>
        <v>527.75891999999999</v>
      </c>
      <c r="E154" s="238">
        <f>(4.39)*(10.764)</f>
        <v>47.253959999999992</v>
      </c>
      <c r="F154" s="238">
        <f t="shared" si="17"/>
        <v>575.01288</v>
      </c>
      <c r="G154" s="238">
        <v>0</v>
      </c>
      <c r="H154" s="238">
        <f t="shared" si="18"/>
        <v>862.51931999999999</v>
      </c>
    </row>
    <row r="155" spans="1:11" hidden="1" x14ac:dyDescent="0.2">
      <c r="A155" s="163" t="s">
        <v>209</v>
      </c>
      <c r="B155" s="163"/>
      <c r="C155" s="163"/>
      <c r="D155" s="163"/>
      <c r="E155" s="163"/>
      <c r="F155" s="163"/>
      <c r="G155" s="163"/>
      <c r="H155" s="163"/>
    </row>
    <row r="156" spans="1:11" hidden="1" x14ac:dyDescent="0.2">
      <c r="A156" s="237">
        <v>1</v>
      </c>
      <c r="B156" s="142"/>
      <c r="C156" s="105" t="s">
        <v>55</v>
      </c>
      <c r="D156" s="105"/>
      <c r="E156" s="105"/>
      <c r="F156" s="238">
        <f>D156+E156</f>
        <v>0</v>
      </c>
      <c r="G156" s="238">
        <v>0</v>
      </c>
      <c r="H156" s="105">
        <f>F156*(($H$117)+1)+(IF(G156&lt;101,G156,IF(G156&lt;201,G156/2,IF(G156&lt;=301,G156/3,G156/4))))</f>
        <v>0</v>
      </c>
    </row>
    <row r="157" spans="1:11" hidden="1" x14ac:dyDescent="0.2">
      <c r="A157" s="237">
        <f>A156+1</f>
        <v>2</v>
      </c>
      <c r="B157" s="142"/>
      <c r="C157" s="105" t="s">
        <v>55</v>
      </c>
      <c r="D157" s="105"/>
      <c r="E157" s="105"/>
      <c r="F157" s="238">
        <f t="shared" ref="F157:F167" si="20">D157+E157</f>
        <v>0</v>
      </c>
      <c r="G157" s="238">
        <v>0</v>
      </c>
      <c r="H157" s="105">
        <f t="shared" ref="H157:H167" si="21">F157*(($H$117)+1)+(IF(G157&lt;101,G157,IF(G157&lt;201,G157/2,IF(G157&lt;=301,G157/3,G157/4))))</f>
        <v>0</v>
      </c>
    </row>
    <row r="158" spans="1:11" hidden="1" x14ac:dyDescent="0.2">
      <c r="A158" s="237">
        <f t="shared" ref="A158:A167" si="22">A157+1</f>
        <v>3</v>
      </c>
      <c r="B158" s="142"/>
      <c r="C158" s="105" t="s">
        <v>55</v>
      </c>
      <c r="D158" s="105"/>
      <c r="E158" s="105"/>
      <c r="F158" s="238">
        <f t="shared" si="20"/>
        <v>0</v>
      </c>
      <c r="G158" s="238">
        <v>0</v>
      </c>
      <c r="H158" s="105">
        <f t="shared" si="21"/>
        <v>0</v>
      </c>
    </row>
    <row r="159" spans="1:11" hidden="1" x14ac:dyDescent="0.2">
      <c r="A159" s="237">
        <f t="shared" si="22"/>
        <v>4</v>
      </c>
      <c r="B159" s="142"/>
      <c r="C159" s="105" t="s">
        <v>55</v>
      </c>
      <c r="D159" s="105"/>
      <c r="E159" s="105"/>
      <c r="F159" s="238">
        <f t="shared" si="20"/>
        <v>0</v>
      </c>
      <c r="G159" s="238">
        <v>0</v>
      </c>
      <c r="H159" s="105">
        <f t="shared" si="21"/>
        <v>0</v>
      </c>
    </row>
    <row r="160" spans="1:11" hidden="1" x14ac:dyDescent="0.2">
      <c r="A160" s="237">
        <f t="shared" si="22"/>
        <v>5</v>
      </c>
      <c r="B160" s="142"/>
      <c r="C160" s="105" t="s">
        <v>55</v>
      </c>
      <c r="D160" s="105"/>
      <c r="E160" s="105"/>
      <c r="F160" s="238">
        <f t="shared" si="20"/>
        <v>0</v>
      </c>
      <c r="G160" s="238">
        <v>0</v>
      </c>
      <c r="H160" s="105">
        <f t="shared" si="21"/>
        <v>0</v>
      </c>
    </row>
    <row r="161" spans="1:8" hidden="1" x14ac:dyDescent="0.2">
      <c r="A161" s="237">
        <f t="shared" si="22"/>
        <v>6</v>
      </c>
      <c r="B161" s="142"/>
      <c r="C161" s="105" t="s">
        <v>55</v>
      </c>
      <c r="D161" s="105"/>
      <c r="E161" s="105"/>
      <c r="F161" s="238">
        <f t="shared" si="20"/>
        <v>0</v>
      </c>
      <c r="G161" s="238">
        <v>0</v>
      </c>
      <c r="H161" s="105">
        <f t="shared" si="21"/>
        <v>0</v>
      </c>
    </row>
    <row r="162" spans="1:8" hidden="1" x14ac:dyDescent="0.2">
      <c r="A162" s="237">
        <f t="shared" si="22"/>
        <v>7</v>
      </c>
      <c r="B162" s="142"/>
      <c r="C162" s="105" t="s">
        <v>55</v>
      </c>
      <c r="D162" s="105"/>
      <c r="E162" s="105"/>
      <c r="F162" s="238">
        <f t="shared" si="20"/>
        <v>0</v>
      </c>
      <c r="G162" s="238">
        <v>0</v>
      </c>
      <c r="H162" s="105">
        <f t="shared" si="21"/>
        <v>0</v>
      </c>
    </row>
    <row r="163" spans="1:8" hidden="1" x14ac:dyDescent="0.2">
      <c r="A163" s="237">
        <f t="shared" si="22"/>
        <v>8</v>
      </c>
      <c r="B163" s="142"/>
      <c r="C163" s="105" t="s">
        <v>55</v>
      </c>
      <c r="D163" s="105"/>
      <c r="E163" s="105"/>
      <c r="F163" s="238">
        <f t="shared" si="20"/>
        <v>0</v>
      </c>
      <c r="G163" s="238">
        <v>0</v>
      </c>
      <c r="H163" s="105">
        <f t="shared" si="21"/>
        <v>0</v>
      </c>
    </row>
    <row r="164" spans="1:8" hidden="1" x14ac:dyDescent="0.2">
      <c r="A164" s="237">
        <f t="shared" si="22"/>
        <v>9</v>
      </c>
      <c r="B164" s="142"/>
      <c r="C164" s="105" t="s">
        <v>55</v>
      </c>
      <c r="D164" s="105"/>
      <c r="E164" s="105"/>
      <c r="F164" s="238">
        <f t="shared" si="20"/>
        <v>0</v>
      </c>
      <c r="G164" s="238">
        <v>0</v>
      </c>
      <c r="H164" s="105">
        <f t="shared" si="21"/>
        <v>0</v>
      </c>
    </row>
    <row r="165" spans="1:8" hidden="1" x14ac:dyDescent="0.2">
      <c r="A165" s="237">
        <f t="shared" si="22"/>
        <v>10</v>
      </c>
      <c r="B165" s="142"/>
      <c r="C165" s="105" t="s">
        <v>55</v>
      </c>
      <c r="D165" s="105"/>
      <c r="E165" s="105"/>
      <c r="F165" s="238">
        <f t="shared" si="20"/>
        <v>0</v>
      </c>
      <c r="G165" s="238">
        <v>0</v>
      </c>
      <c r="H165" s="105">
        <f t="shared" si="21"/>
        <v>0</v>
      </c>
    </row>
    <row r="166" spans="1:8" hidden="1" x14ac:dyDescent="0.2">
      <c r="A166" s="237">
        <f t="shared" si="22"/>
        <v>11</v>
      </c>
      <c r="B166" s="142"/>
      <c r="C166" s="105" t="s">
        <v>55</v>
      </c>
      <c r="D166" s="105"/>
      <c r="E166" s="105"/>
      <c r="F166" s="238">
        <f t="shared" si="20"/>
        <v>0</v>
      </c>
      <c r="G166" s="238">
        <v>0</v>
      </c>
      <c r="H166" s="105">
        <f t="shared" si="21"/>
        <v>0</v>
      </c>
    </row>
    <row r="167" spans="1:8" hidden="1" x14ac:dyDescent="0.2">
      <c r="A167" s="237">
        <f t="shared" si="22"/>
        <v>12</v>
      </c>
      <c r="B167" s="142"/>
      <c r="C167" s="105" t="s">
        <v>55</v>
      </c>
      <c r="D167" s="105"/>
      <c r="E167" s="105"/>
      <c r="F167" s="238">
        <f t="shared" si="20"/>
        <v>0</v>
      </c>
      <c r="G167" s="238">
        <v>0</v>
      </c>
      <c r="H167" s="105">
        <f t="shared" si="21"/>
        <v>0</v>
      </c>
    </row>
    <row r="168" spans="1:8" hidden="1" x14ac:dyDescent="0.2">
      <c r="A168" s="163" t="s">
        <v>125</v>
      </c>
      <c r="B168" s="163"/>
      <c r="C168" s="163"/>
      <c r="D168" s="163"/>
      <c r="E168" s="163"/>
      <c r="F168" s="163"/>
      <c r="G168" s="163"/>
      <c r="H168" s="163"/>
    </row>
    <row r="169" spans="1:8" hidden="1" x14ac:dyDescent="0.2">
      <c r="A169" s="237">
        <v>1</v>
      </c>
      <c r="B169" s="142"/>
      <c r="C169" s="105" t="s">
        <v>55</v>
      </c>
      <c r="D169" s="105"/>
      <c r="E169" s="105"/>
      <c r="F169" s="238">
        <f>D169+E169</f>
        <v>0</v>
      </c>
      <c r="G169" s="238">
        <v>0</v>
      </c>
      <c r="H169" s="105">
        <f>F169*(($H$117)+1)+(IF(G169&lt;101,G169,IF(G169&lt;201,G169/2,IF(G169&lt;=301,G169/3,G169/4))))</f>
        <v>0</v>
      </c>
    </row>
    <row r="170" spans="1:8" hidden="1" x14ac:dyDescent="0.2">
      <c r="A170" s="237">
        <f>A169+1</f>
        <v>2</v>
      </c>
      <c r="B170" s="142"/>
      <c r="C170" s="105" t="s">
        <v>55</v>
      </c>
      <c r="D170" s="105"/>
      <c r="E170" s="105"/>
      <c r="F170" s="238">
        <f t="shared" ref="F170:F180" si="23">D170+E170</f>
        <v>0</v>
      </c>
      <c r="G170" s="238">
        <v>0</v>
      </c>
      <c r="H170" s="105">
        <f t="shared" ref="H170:H180" si="24">F170*(($H$117)+1)+(IF(G170&lt;101,G170,IF(G170&lt;201,G170/2,IF(G170&lt;=301,G170/3,G170/4))))</f>
        <v>0</v>
      </c>
    </row>
    <row r="171" spans="1:8" hidden="1" x14ac:dyDescent="0.2">
      <c r="A171" s="237">
        <f t="shared" ref="A171:A180" si="25">A170+1</f>
        <v>3</v>
      </c>
      <c r="B171" s="142"/>
      <c r="C171" s="105" t="s">
        <v>55</v>
      </c>
      <c r="D171" s="105"/>
      <c r="E171" s="105"/>
      <c r="F171" s="238">
        <f t="shared" si="23"/>
        <v>0</v>
      </c>
      <c r="G171" s="238">
        <v>0</v>
      </c>
      <c r="H171" s="105">
        <f t="shared" si="24"/>
        <v>0</v>
      </c>
    </row>
    <row r="172" spans="1:8" hidden="1" x14ac:dyDescent="0.2">
      <c r="A172" s="237">
        <f t="shared" si="25"/>
        <v>4</v>
      </c>
      <c r="B172" s="142"/>
      <c r="C172" s="105" t="s">
        <v>55</v>
      </c>
      <c r="D172" s="105"/>
      <c r="E172" s="105"/>
      <c r="F172" s="238">
        <f t="shared" si="23"/>
        <v>0</v>
      </c>
      <c r="G172" s="238">
        <v>0</v>
      </c>
      <c r="H172" s="105">
        <f t="shared" si="24"/>
        <v>0</v>
      </c>
    </row>
    <row r="173" spans="1:8" hidden="1" x14ac:dyDescent="0.2">
      <c r="A173" s="237">
        <f t="shared" si="25"/>
        <v>5</v>
      </c>
      <c r="B173" s="142"/>
      <c r="C173" s="105" t="s">
        <v>55</v>
      </c>
      <c r="D173" s="105"/>
      <c r="E173" s="105"/>
      <c r="F173" s="238">
        <f t="shared" si="23"/>
        <v>0</v>
      </c>
      <c r="G173" s="238">
        <v>0</v>
      </c>
      <c r="H173" s="105">
        <f t="shared" si="24"/>
        <v>0</v>
      </c>
    </row>
    <row r="174" spans="1:8" hidden="1" x14ac:dyDescent="0.2">
      <c r="A174" s="237">
        <f t="shared" si="25"/>
        <v>6</v>
      </c>
      <c r="B174" s="142"/>
      <c r="C174" s="105" t="s">
        <v>55</v>
      </c>
      <c r="D174" s="105"/>
      <c r="E174" s="105"/>
      <c r="F174" s="238">
        <f t="shared" si="23"/>
        <v>0</v>
      </c>
      <c r="G174" s="238">
        <v>0</v>
      </c>
      <c r="H174" s="105">
        <f t="shared" si="24"/>
        <v>0</v>
      </c>
    </row>
    <row r="175" spans="1:8" hidden="1" x14ac:dyDescent="0.2">
      <c r="A175" s="237">
        <f t="shared" si="25"/>
        <v>7</v>
      </c>
      <c r="B175" s="142"/>
      <c r="C175" s="105" t="s">
        <v>55</v>
      </c>
      <c r="D175" s="105"/>
      <c r="E175" s="105"/>
      <c r="F175" s="238">
        <f t="shared" si="23"/>
        <v>0</v>
      </c>
      <c r="G175" s="238">
        <v>0</v>
      </c>
      <c r="H175" s="105">
        <f t="shared" si="24"/>
        <v>0</v>
      </c>
    </row>
    <row r="176" spans="1:8" hidden="1" x14ac:dyDescent="0.2">
      <c r="A176" s="237">
        <f t="shared" si="25"/>
        <v>8</v>
      </c>
      <c r="B176" s="142"/>
      <c r="C176" s="105" t="s">
        <v>55</v>
      </c>
      <c r="D176" s="105"/>
      <c r="E176" s="105"/>
      <c r="F176" s="238">
        <f t="shared" si="23"/>
        <v>0</v>
      </c>
      <c r="G176" s="238">
        <v>0</v>
      </c>
      <c r="H176" s="105">
        <f t="shared" si="24"/>
        <v>0</v>
      </c>
    </row>
    <row r="177" spans="1:8" hidden="1" x14ac:dyDescent="0.2">
      <c r="A177" s="237">
        <f t="shared" si="25"/>
        <v>9</v>
      </c>
      <c r="B177" s="142"/>
      <c r="C177" s="105" t="s">
        <v>55</v>
      </c>
      <c r="D177" s="105"/>
      <c r="E177" s="105"/>
      <c r="F177" s="238">
        <f t="shared" si="23"/>
        <v>0</v>
      </c>
      <c r="G177" s="238">
        <v>0</v>
      </c>
      <c r="H177" s="105">
        <f t="shared" si="24"/>
        <v>0</v>
      </c>
    </row>
    <row r="178" spans="1:8" hidden="1" x14ac:dyDescent="0.2">
      <c r="A178" s="237">
        <f t="shared" si="25"/>
        <v>10</v>
      </c>
      <c r="B178" s="142"/>
      <c r="C178" s="105" t="s">
        <v>55</v>
      </c>
      <c r="D178" s="105"/>
      <c r="E178" s="105"/>
      <c r="F178" s="238">
        <f t="shared" si="23"/>
        <v>0</v>
      </c>
      <c r="G178" s="238">
        <v>0</v>
      </c>
      <c r="H178" s="105">
        <f t="shared" si="24"/>
        <v>0</v>
      </c>
    </row>
    <row r="179" spans="1:8" hidden="1" x14ac:dyDescent="0.2">
      <c r="A179" s="237">
        <f t="shared" si="25"/>
        <v>11</v>
      </c>
      <c r="B179" s="142"/>
      <c r="C179" s="105" t="s">
        <v>55</v>
      </c>
      <c r="D179" s="105"/>
      <c r="E179" s="105"/>
      <c r="F179" s="238">
        <f t="shared" si="23"/>
        <v>0</v>
      </c>
      <c r="G179" s="238">
        <v>0</v>
      </c>
      <c r="H179" s="105">
        <f t="shared" si="24"/>
        <v>0</v>
      </c>
    </row>
    <row r="180" spans="1:8" hidden="1" x14ac:dyDescent="0.2">
      <c r="A180" s="237">
        <f t="shared" si="25"/>
        <v>12</v>
      </c>
      <c r="B180" s="142"/>
      <c r="C180" s="105" t="s">
        <v>55</v>
      </c>
      <c r="D180" s="105"/>
      <c r="E180" s="105"/>
      <c r="F180" s="238">
        <f t="shared" si="23"/>
        <v>0</v>
      </c>
      <c r="G180" s="238">
        <v>0</v>
      </c>
      <c r="H180" s="105">
        <f t="shared" si="24"/>
        <v>0</v>
      </c>
    </row>
    <row r="181" spans="1:8" hidden="1" x14ac:dyDescent="0.2">
      <c r="A181" s="163" t="s">
        <v>126</v>
      </c>
      <c r="B181" s="163"/>
      <c r="C181" s="163"/>
      <c r="D181" s="163"/>
      <c r="E181" s="163"/>
      <c r="F181" s="163"/>
      <c r="G181" s="163"/>
      <c r="H181" s="163"/>
    </row>
    <row r="182" spans="1:8" hidden="1" x14ac:dyDescent="0.2">
      <c r="A182" s="237">
        <v>1</v>
      </c>
      <c r="B182" s="142"/>
      <c r="C182" s="105" t="s">
        <v>55</v>
      </c>
      <c r="D182" s="105"/>
      <c r="E182" s="105"/>
      <c r="F182" s="238">
        <f>D182+E182</f>
        <v>0</v>
      </c>
      <c r="G182" s="238">
        <v>0</v>
      </c>
      <c r="H182" s="105">
        <f>F182*(($H$117)+1)+(IF(G182&lt;101,G182,IF(G182&lt;201,G182/2,IF(G182&lt;=301,G182/3,G182/4))))</f>
        <v>0</v>
      </c>
    </row>
    <row r="183" spans="1:8" hidden="1" x14ac:dyDescent="0.2">
      <c r="A183" s="237">
        <f>A182+1</f>
        <v>2</v>
      </c>
      <c r="B183" s="142"/>
      <c r="C183" s="105" t="s">
        <v>55</v>
      </c>
      <c r="D183" s="105"/>
      <c r="E183" s="105"/>
      <c r="F183" s="238">
        <f t="shared" ref="F183:F193" si="26">D183+E183</f>
        <v>0</v>
      </c>
      <c r="G183" s="238">
        <v>0</v>
      </c>
      <c r="H183" s="105">
        <f t="shared" ref="H183:H193" si="27">F183*(($H$117)+1)+(IF(G183&lt;101,G183,IF(G183&lt;201,G183/2,IF(G183&lt;=301,G183/3,G183/4))))</f>
        <v>0</v>
      </c>
    </row>
    <row r="184" spans="1:8" hidden="1" x14ac:dyDescent="0.2">
      <c r="A184" s="237">
        <f t="shared" ref="A184:A193" si="28">A183+1</f>
        <v>3</v>
      </c>
      <c r="B184" s="142"/>
      <c r="C184" s="105" t="s">
        <v>55</v>
      </c>
      <c r="D184" s="105"/>
      <c r="E184" s="105"/>
      <c r="F184" s="238">
        <f t="shared" si="26"/>
        <v>0</v>
      </c>
      <c r="G184" s="238">
        <v>0</v>
      </c>
      <c r="H184" s="105">
        <f t="shared" si="27"/>
        <v>0</v>
      </c>
    </row>
    <row r="185" spans="1:8" hidden="1" x14ac:dyDescent="0.2">
      <c r="A185" s="237">
        <f t="shared" si="28"/>
        <v>4</v>
      </c>
      <c r="B185" s="142"/>
      <c r="C185" s="105" t="s">
        <v>55</v>
      </c>
      <c r="D185" s="105"/>
      <c r="E185" s="105"/>
      <c r="F185" s="238">
        <f t="shared" si="26"/>
        <v>0</v>
      </c>
      <c r="G185" s="238">
        <v>0</v>
      </c>
      <c r="H185" s="105">
        <f t="shared" si="27"/>
        <v>0</v>
      </c>
    </row>
    <row r="186" spans="1:8" hidden="1" x14ac:dyDescent="0.2">
      <c r="A186" s="237">
        <f t="shared" si="28"/>
        <v>5</v>
      </c>
      <c r="B186" s="142"/>
      <c r="C186" s="105" t="s">
        <v>55</v>
      </c>
      <c r="D186" s="105"/>
      <c r="E186" s="105"/>
      <c r="F186" s="238">
        <f t="shared" si="26"/>
        <v>0</v>
      </c>
      <c r="G186" s="238">
        <v>0</v>
      </c>
      <c r="H186" s="105">
        <f t="shared" si="27"/>
        <v>0</v>
      </c>
    </row>
    <row r="187" spans="1:8" hidden="1" x14ac:dyDescent="0.2">
      <c r="A187" s="237">
        <f t="shared" si="28"/>
        <v>6</v>
      </c>
      <c r="B187" s="142"/>
      <c r="C187" s="105" t="s">
        <v>55</v>
      </c>
      <c r="D187" s="105"/>
      <c r="E187" s="105"/>
      <c r="F187" s="238">
        <f t="shared" si="26"/>
        <v>0</v>
      </c>
      <c r="G187" s="238">
        <v>0</v>
      </c>
      <c r="H187" s="105">
        <f t="shared" si="27"/>
        <v>0</v>
      </c>
    </row>
    <row r="188" spans="1:8" hidden="1" x14ac:dyDescent="0.2">
      <c r="A188" s="237">
        <f t="shared" si="28"/>
        <v>7</v>
      </c>
      <c r="B188" s="142"/>
      <c r="C188" s="105" t="s">
        <v>55</v>
      </c>
      <c r="D188" s="105"/>
      <c r="E188" s="105"/>
      <c r="F188" s="238">
        <f t="shared" si="26"/>
        <v>0</v>
      </c>
      <c r="G188" s="238">
        <v>0</v>
      </c>
      <c r="H188" s="105">
        <f t="shared" si="27"/>
        <v>0</v>
      </c>
    </row>
    <row r="189" spans="1:8" hidden="1" x14ac:dyDescent="0.2">
      <c r="A189" s="237">
        <f t="shared" si="28"/>
        <v>8</v>
      </c>
      <c r="B189" s="142"/>
      <c r="C189" s="105" t="s">
        <v>55</v>
      </c>
      <c r="D189" s="105"/>
      <c r="E189" s="105"/>
      <c r="F189" s="238">
        <f t="shared" si="26"/>
        <v>0</v>
      </c>
      <c r="G189" s="238">
        <v>0</v>
      </c>
      <c r="H189" s="105">
        <f t="shared" si="27"/>
        <v>0</v>
      </c>
    </row>
    <row r="190" spans="1:8" hidden="1" x14ac:dyDescent="0.2">
      <c r="A190" s="237">
        <f t="shared" si="28"/>
        <v>9</v>
      </c>
      <c r="B190" s="142"/>
      <c r="C190" s="105" t="s">
        <v>55</v>
      </c>
      <c r="D190" s="105"/>
      <c r="E190" s="105"/>
      <c r="F190" s="238">
        <f t="shared" si="26"/>
        <v>0</v>
      </c>
      <c r="G190" s="238">
        <v>0</v>
      </c>
      <c r="H190" s="105">
        <f t="shared" si="27"/>
        <v>0</v>
      </c>
    </row>
    <row r="191" spans="1:8" hidden="1" x14ac:dyDescent="0.2">
      <c r="A191" s="237">
        <f t="shared" si="28"/>
        <v>10</v>
      </c>
      <c r="B191" s="142"/>
      <c r="C191" s="105" t="s">
        <v>55</v>
      </c>
      <c r="D191" s="105"/>
      <c r="E191" s="105"/>
      <c r="F191" s="238">
        <f t="shared" si="26"/>
        <v>0</v>
      </c>
      <c r="G191" s="238">
        <v>0</v>
      </c>
      <c r="H191" s="105">
        <f t="shared" si="27"/>
        <v>0</v>
      </c>
    </row>
    <row r="192" spans="1:8" hidden="1" x14ac:dyDescent="0.2">
      <c r="A192" s="237">
        <f t="shared" si="28"/>
        <v>11</v>
      </c>
      <c r="B192" s="142"/>
      <c r="C192" s="105" t="s">
        <v>55</v>
      </c>
      <c r="D192" s="105"/>
      <c r="E192" s="105"/>
      <c r="F192" s="238">
        <f t="shared" si="26"/>
        <v>0</v>
      </c>
      <c r="G192" s="238">
        <v>0</v>
      </c>
      <c r="H192" s="105">
        <f t="shared" si="27"/>
        <v>0</v>
      </c>
    </row>
    <row r="193" spans="1:8" hidden="1" x14ac:dyDescent="0.2">
      <c r="A193" s="237">
        <f t="shared" si="28"/>
        <v>12</v>
      </c>
      <c r="B193" s="142"/>
      <c r="C193" s="105" t="s">
        <v>55</v>
      </c>
      <c r="D193" s="105"/>
      <c r="E193" s="105"/>
      <c r="F193" s="238">
        <f t="shared" si="26"/>
        <v>0</v>
      </c>
      <c r="G193" s="238">
        <v>0</v>
      </c>
      <c r="H193" s="105">
        <f t="shared" si="27"/>
        <v>0</v>
      </c>
    </row>
    <row r="194" spans="1:8" hidden="1" x14ac:dyDescent="0.2">
      <c r="A194" s="163" t="s">
        <v>126</v>
      </c>
      <c r="B194" s="163"/>
      <c r="C194" s="163"/>
      <c r="D194" s="163"/>
      <c r="E194" s="163"/>
      <c r="F194" s="163"/>
      <c r="G194" s="163"/>
      <c r="H194" s="163"/>
    </row>
    <row r="195" spans="1:8" hidden="1" x14ac:dyDescent="0.2">
      <c r="A195" s="237">
        <v>1</v>
      </c>
      <c r="B195" s="142"/>
      <c r="C195" s="105" t="s">
        <v>55</v>
      </c>
      <c r="D195" s="105"/>
      <c r="E195" s="105"/>
      <c r="F195" s="238">
        <f>D195+E195</f>
        <v>0</v>
      </c>
      <c r="G195" s="238">
        <v>0</v>
      </c>
      <c r="H195" s="105">
        <f>F195*(($H$117)+1)+(IF(G195&lt;101,G195,IF(G195&lt;201,G195/2,IF(G195&lt;=301,G195/3,G195/4))))</f>
        <v>0</v>
      </c>
    </row>
    <row r="196" spans="1:8" hidden="1" x14ac:dyDescent="0.2">
      <c r="A196" s="237">
        <f>A195+1</f>
        <v>2</v>
      </c>
      <c r="B196" s="142"/>
      <c r="C196" s="105" t="s">
        <v>55</v>
      </c>
      <c r="D196" s="105"/>
      <c r="E196" s="105"/>
      <c r="F196" s="238">
        <f t="shared" ref="F196:F206" si="29">D196+E196</f>
        <v>0</v>
      </c>
      <c r="G196" s="238">
        <v>0</v>
      </c>
      <c r="H196" s="105">
        <f t="shared" ref="H196:H206" si="30">F196*(($H$117)+1)+(IF(G196&lt;101,G196,IF(G196&lt;201,G196/2,IF(G196&lt;=301,G196/3,G196/4))))</f>
        <v>0</v>
      </c>
    </row>
    <row r="197" spans="1:8" hidden="1" x14ac:dyDescent="0.2">
      <c r="A197" s="237">
        <f t="shared" ref="A197:A206" si="31">A196+1</f>
        <v>3</v>
      </c>
      <c r="B197" s="142"/>
      <c r="C197" s="105" t="s">
        <v>55</v>
      </c>
      <c r="D197" s="105"/>
      <c r="E197" s="105"/>
      <c r="F197" s="238">
        <f t="shared" si="29"/>
        <v>0</v>
      </c>
      <c r="G197" s="238">
        <v>0</v>
      </c>
      <c r="H197" s="105">
        <f t="shared" si="30"/>
        <v>0</v>
      </c>
    </row>
    <row r="198" spans="1:8" hidden="1" x14ac:dyDescent="0.2">
      <c r="A198" s="237">
        <f t="shared" si="31"/>
        <v>4</v>
      </c>
      <c r="B198" s="142"/>
      <c r="C198" s="105" t="s">
        <v>55</v>
      </c>
      <c r="D198" s="105"/>
      <c r="E198" s="105"/>
      <c r="F198" s="238">
        <f t="shared" si="29"/>
        <v>0</v>
      </c>
      <c r="G198" s="238">
        <v>0</v>
      </c>
      <c r="H198" s="105">
        <f t="shared" si="30"/>
        <v>0</v>
      </c>
    </row>
    <row r="199" spans="1:8" hidden="1" x14ac:dyDescent="0.2">
      <c r="A199" s="237">
        <f t="shared" si="31"/>
        <v>5</v>
      </c>
      <c r="B199" s="142"/>
      <c r="C199" s="105" t="s">
        <v>55</v>
      </c>
      <c r="D199" s="105"/>
      <c r="E199" s="105"/>
      <c r="F199" s="238">
        <f t="shared" si="29"/>
        <v>0</v>
      </c>
      <c r="G199" s="238">
        <v>0</v>
      </c>
      <c r="H199" s="105">
        <f t="shared" si="30"/>
        <v>0</v>
      </c>
    </row>
    <row r="200" spans="1:8" hidden="1" x14ac:dyDescent="0.2">
      <c r="A200" s="237">
        <f t="shared" si="31"/>
        <v>6</v>
      </c>
      <c r="B200" s="142"/>
      <c r="C200" s="105" t="s">
        <v>55</v>
      </c>
      <c r="D200" s="105"/>
      <c r="E200" s="105"/>
      <c r="F200" s="238">
        <f t="shared" si="29"/>
        <v>0</v>
      </c>
      <c r="G200" s="238">
        <v>0</v>
      </c>
      <c r="H200" s="105">
        <f t="shared" si="30"/>
        <v>0</v>
      </c>
    </row>
    <row r="201" spans="1:8" hidden="1" x14ac:dyDescent="0.2">
      <c r="A201" s="237">
        <f t="shared" si="31"/>
        <v>7</v>
      </c>
      <c r="B201" s="142"/>
      <c r="C201" s="105" t="s">
        <v>55</v>
      </c>
      <c r="D201" s="105"/>
      <c r="E201" s="105"/>
      <c r="F201" s="238">
        <f t="shared" si="29"/>
        <v>0</v>
      </c>
      <c r="G201" s="238">
        <v>0</v>
      </c>
      <c r="H201" s="105">
        <f t="shared" si="30"/>
        <v>0</v>
      </c>
    </row>
    <row r="202" spans="1:8" hidden="1" x14ac:dyDescent="0.2">
      <c r="A202" s="237">
        <f t="shared" si="31"/>
        <v>8</v>
      </c>
      <c r="B202" s="142"/>
      <c r="C202" s="105" t="s">
        <v>55</v>
      </c>
      <c r="D202" s="105"/>
      <c r="E202" s="105"/>
      <c r="F202" s="238">
        <f t="shared" si="29"/>
        <v>0</v>
      </c>
      <c r="G202" s="238">
        <v>0</v>
      </c>
      <c r="H202" s="105">
        <f t="shared" si="30"/>
        <v>0</v>
      </c>
    </row>
    <row r="203" spans="1:8" hidden="1" x14ac:dyDescent="0.2">
      <c r="A203" s="237">
        <f t="shared" si="31"/>
        <v>9</v>
      </c>
      <c r="B203" s="142"/>
      <c r="C203" s="105" t="s">
        <v>55</v>
      </c>
      <c r="D203" s="105"/>
      <c r="E203" s="105"/>
      <c r="F203" s="238">
        <f t="shared" si="29"/>
        <v>0</v>
      </c>
      <c r="G203" s="238">
        <v>0</v>
      </c>
      <c r="H203" s="105">
        <f t="shared" si="30"/>
        <v>0</v>
      </c>
    </row>
    <row r="204" spans="1:8" hidden="1" x14ac:dyDescent="0.2">
      <c r="A204" s="237">
        <f t="shared" si="31"/>
        <v>10</v>
      </c>
      <c r="B204" s="142"/>
      <c r="C204" s="105" t="s">
        <v>55</v>
      </c>
      <c r="D204" s="105"/>
      <c r="E204" s="105"/>
      <c r="F204" s="238">
        <f t="shared" si="29"/>
        <v>0</v>
      </c>
      <c r="G204" s="238">
        <v>0</v>
      </c>
      <c r="H204" s="105">
        <f t="shared" si="30"/>
        <v>0</v>
      </c>
    </row>
    <row r="205" spans="1:8" ht="12.75" hidden="1" customHeight="1" x14ac:dyDescent="0.2">
      <c r="A205" s="237">
        <f t="shared" si="31"/>
        <v>11</v>
      </c>
      <c r="B205" s="142"/>
      <c r="C205" s="105" t="s">
        <v>55</v>
      </c>
      <c r="D205" s="105"/>
      <c r="E205" s="105"/>
      <c r="F205" s="238">
        <f t="shared" si="29"/>
        <v>0</v>
      </c>
      <c r="G205" s="238">
        <v>0</v>
      </c>
      <c r="H205" s="105">
        <f t="shared" si="30"/>
        <v>0</v>
      </c>
    </row>
    <row r="206" spans="1:8" ht="14.25" hidden="1" customHeight="1" x14ac:dyDescent="0.2">
      <c r="A206" s="237">
        <f t="shared" si="31"/>
        <v>12</v>
      </c>
      <c r="B206" s="142"/>
      <c r="C206" s="105" t="s">
        <v>55</v>
      </c>
      <c r="D206" s="105"/>
      <c r="E206" s="105"/>
      <c r="F206" s="238">
        <f t="shared" si="29"/>
        <v>0</v>
      </c>
      <c r="G206" s="238">
        <v>0</v>
      </c>
      <c r="H206" s="105">
        <f t="shared" si="30"/>
        <v>0</v>
      </c>
    </row>
    <row r="207" spans="1:8" ht="14.25" customHeight="1" x14ac:dyDescent="0.2">
      <c r="A207" s="163" t="s">
        <v>114</v>
      </c>
      <c r="B207" s="163"/>
      <c r="C207" s="163"/>
      <c r="D207" s="163"/>
      <c r="E207" s="163"/>
      <c r="F207" s="163"/>
      <c r="G207" s="163"/>
      <c r="H207" s="163"/>
    </row>
    <row r="208" spans="1:8" x14ac:dyDescent="0.2">
      <c r="A208" s="143" t="s">
        <v>115</v>
      </c>
      <c r="B208" s="245"/>
      <c r="C208" s="245"/>
      <c r="D208" s="245"/>
      <c r="E208" s="144"/>
      <c r="F208" s="69">
        <v>7500</v>
      </c>
      <c r="G208" s="246"/>
      <c r="H208" s="70"/>
    </row>
    <row r="209" spans="1:11" x14ac:dyDescent="0.2">
      <c r="A209" s="143" t="s">
        <v>116</v>
      </c>
      <c r="B209" s="245"/>
      <c r="C209" s="245"/>
      <c r="D209" s="245"/>
      <c r="E209" s="144"/>
      <c r="F209" s="69">
        <v>400000</v>
      </c>
      <c r="G209" s="246"/>
      <c r="H209" s="70"/>
    </row>
    <row r="210" spans="1:11" x14ac:dyDescent="0.2">
      <c r="A210" s="163" t="s">
        <v>47</v>
      </c>
      <c r="B210" s="163"/>
      <c r="C210" s="163"/>
      <c r="D210" s="163"/>
      <c r="E210" s="163"/>
      <c r="F210" s="163"/>
      <c r="G210" s="163"/>
      <c r="H210" s="163"/>
    </row>
    <row r="211" spans="1:11" x14ac:dyDescent="0.2">
      <c r="A211" s="247">
        <v>1</v>
      </c>
      <c r="B211" s="87" t="s">
        <v>219</v>
      </c>
      <c r="C211" s="248"/>
      <c r="D211" s="248"/>
      <c r="E211" s="248"/>
      <c r="F211" s="248"/>
      <c r="G211" s="248"/>
      <c r="H211" s="88"/>
    </row>
    <row r="212" spans="1:11" x14ac:dyDescent="0.2">
      <c r="A212" s="247">
        <f t="shared" ref="A212:A220" si="32">A211+1</f>
        <v>2</v>
      </c>
      <c r="B212" s="87" t="s">
        <v>220</v>
      </c>
      <c r="C212" s="248"/>
      <c r="D212" s="248"/>
      <c r="E212" s="248"/>
      <c r="F212" s="248"/>
      <c r="G212" s="248"/>
      <c r="H212" s="88"/>
    </row>
    <row r="213" spans="1:11" x14ac:dyDescent="0.2">
      <c r="A213" s="247">
        <f t="shared" si="32"/>
        <v>3</v>
      </c>
      <c r="B213" s="87" t="s">
        <v>221</v>
      </c>
      <c r="C213" s="248"/>
      <c r="D213" s="248"/>
      <c r="E213" s="248"/>
      <c r="F213" s="248"/>
      <c r="G213" s="248"/>
      <c r="H213" s="88"/>
    </row>
    <row r="214" spans="1:11" ht="12.75" customHeight="1" x14ac:dyDescent="0.2">
      <c r="A214" s="247">
        <f t="shared" si="32"/>
        <v>4</v>
      </c>
      <c r="B214" s="87" t="s">
        <v>222</v>
      </c>
      <c r="C214" s="248"/>
      <c r="D214" s="248"/>
      <c r="E214" s="248"/>
      <c r="F214" s="248"/>
      <c r="G214" s="248"/>
      <c r="H214" s="88"/>
    </row>
    <row r="215" spans="1:11" ht="15" x14ac:dyDescent="0.25">
      <c r="A215" s="247">
        <f t="shared" si="32"/>
        <v>5</v>
      </c>
      <c r="B215" s="87" t="s">
        <v>287</v>
      </c>
      <c r="C215" s="248"/>
      <c r="D215" s="248"/>
      <c r="E215" s="248"/>
      <c r="F215" s="248"/>
      <c r="G215" s="248"/>
      <c r="H215" s="88"/>
      <c r="K215" s="42" t="s">
        <v>290</v>
      </c>
    </row>
    <row r="216" spans="1:11" x14ac:dyDescent="0.2">
      <c r="A216" s="247">
        <f t="shared" si="32"/>
        <v>6</v>
      </c>
      <c r="B216" s="87" t="s">
        <v>226</v>
      </c>
      <c r="C216" s="248"/>
      <c r="D216" s="248"/>
      <c r="E216" s="248"/>
      <c r="F216" s="249">
        <f>H117</f>
        <v>0.5</v>
      </c>
      <c r="G216" s="250"/>
      <c r="H216" s="251"/>
    </row>
    <row r="217" spans="1:11" x14ac:dyDescent="0.2">
      <c r="A217" s="247">
        <f t="shared" si="32"/>
        <v>7</v>
      </c>
      <c r="B217" s="87" t="s">
        <v>223</v>
      </c>
      <c r="C217" s="248"/>
      <c r="D217" s="248"/>
      <c r="E217" s="248"/>
      <c r="F217" s="248"/>
      <c r="G217" s="248"/>
      <c r="H217" s="88"/>
      <c r="J217" s="6">
        <f>4791000/479</f>
        <v>10002.087682672234</v>
      </c>
    </row>
    <row r="218" spans="1:11" ht="27" customHeight="1" x14ac:dyDescent="0.2">
      <c r="A218" s="247">
        <f t="shared" si="32"/>
        <v>8</v>
      </c>
      <c r="B218" s="87" t="s">
        <v>224</v>
      </c>
      <c r="C218" s="248"/>
      <c r="D218" s="248"/>
      <c r="E218" s="248"/>
      <c r="F218" s="248"/>
      <c r="G218" s="248"/>
      <c r="H218" s="88"/>
      <c r="J218" s="6">
        <f>5722000/572</f>
        <v>10003.496503496504</v>
      </c>
    </row>
    <row r="219" spans="1:11" x14ac:dyDescent="0.2">
      <c r="A219" s="247">
        <f t="shared" si="32"/>
        <v>9</v>
      </c>
      <c r="B219" s="87" t="s">
        <v>225</v>
      </c>
      <c r="C219" s="248"/>
      <c r="D219" s="248"/>
      <c r="E219" s="248"/>
      <c r="F219" s="248"/>
      <c r="G219" s="248"/>
      <c r="H219" s="88"/>
    </row>
    <row r="220" spans="1:11" x14ac:dyDescent="0.2">
      <c r="A220" s="247">
        <f t="shared" si="32"/>
        <v>10</v>
      </c>
      <c r="B220" s="87" t="s">
        <v>288</v>
      </c>
      <c r="C220" s="248"/>
      <c r="D220" s="248"/>
      <c r="E220" s="248"/>
      <c r="F220" s="248"/>
      <c r="G220" s="248"/>
      <c r="H220" s="88"/>
    </row>
    <row r="221" spans="1:11" x14ac:dyDescent="0.2">
      <c r="A221" s="143" t="s">
        <v>119</v>
      </c>
      <c r="B221" s="144"/>
      <c r="C221" s="143" t="str">
        <f>C7</f>
        <v>Fiora Wing J</v>
      </c>
      <c r="D221" s="245"/>
      <c r="E221" s="245"/>
      <c r="F221" s="245"/>
      <c r="G221" s="245"/>
      <c r="H221" s="144"/>
    </row>
    <row r="222" spans="1:11" x14ac:dyDescent="0.2">
      <c r="A222" s="252"/>
      <c r="B222" s="253"/>
      <c r="C222" s="253"/>
      <c r="D222" s="253"/>
      <c r="E222" s="253"/>
      <c r="F222" s="253"/>
      <c r="G222" s="253"/>
      <c r="H222" s="254"/>
    </row>
    <row r="223" spans="1:11" x14ac:dyDescent="0.2">
      <c r="A223" s="255"/>
      <c r="B223" s="256"/>
      <c r="C223" s="256"/>
      <c r="D223" s="256"/>
      <c r="E223" s="256"/>
      <c r="F223" s="256"/>
      <c r="G223" s="256"/>
      <c r="H223" s="257"/>
    </row>
    <row r="224" spans="1:11" x14ac:dyDescent="0.2">
      <c r="A224" s="255"/>
      <c r="B224" s="256"/>
      <c r="C224" s="256"/>
      <c r="D224" s="256"/>
      <c r="E224" s="256"/>
      <c r="F224" s="256"/>
      <c r="G224" s="256"/>
      <c r="H224" s="257"/>
    </row>
    <row r="225" spans="1:8" x14ac:dyDescent="0.2">
      <c r="A225" s="255"/>
      <c r="B225" s="256"/>
      <c r="C225" s="256"/>
      <c r="D225" s="256"/>
      <c r="E225" s="256"/>
      <c r="F225" s="256"/>
      <c r="G225" s="256"/>
      <c r="H225" s="257"/>
    </row>
    <row r="226" spans="1:8" x14ac:dyDescent="0.2">
      <c r="A226" s="255"/>
      <c r="B226" s="256"/>
      <c r="C226" s="256"/>
      <c r="D226" s="256"/>
      <c r="E226" s="256"/>
      <c r="F226" s="256"/>
      <c r="G226" s="256"/>
      <c r="H226" s="257"/>
    </row>
    <row r="227" spans="1:8" x14ac:dyDescent="0.2">
      <c r="A227" s="255"/>
      <c r="B227" s="256"/>
      <c r="C227" s="256"/>
      <c r="D227" s="256"/>
      <c r="E227" s="256"/>
      <c r="F227" s="256"/>
      <c r="G227" s="256"/>
      <c r="H227" s="257"/>
    </row>
    <row r="228" spans="1:8" x14ac:dyDescent="0.2">
      <c r="A228" s="255"/>
      <c r="B228" s="256"/>
      <c r="C228" s="256"/>
      <c r="D228" s="256"/>
      <c r="E228" s="256"/>
      <c r="F228" s="256"/>
      <c r="G228" s="256"/>
      <c r="H228" s="257"/>
    </row>
    <row r="229" spans="1:8" x14ac:dyDescent="0.2">
      <c r="A229" s="255"/>
      <c r="B229" s="256"/>
      <c r="C229" s="256"/>
      <c r="D229" s="256"/>
      <c r="E229" s="256"/>
      <c r="F229" s="256"/>
      <c r="G229" s="256"/>
      <c r="H229" s="257"/>
    </row>
    <row r="230" spans="1:8" x14ac:dyDescent="0.2">
      <c r="A230" s="255"/>
      <c r="B230" s="256"/>
      <c r="C230" s="256"/>
      <c r="D230" s="256"/>
      <c r="E230" s="256"/>
      <c r="F230" s="256"/>
      <c r="G230" s="256"/>
      <c r="H230" s="257"/>
    </row>
    <row r="231" spans="1:8" x14ac:dyDescent="0.2">
      <c r="A231" s="255"/>
      <c r="B231" s="256"/>
      <c r="C231" s="256"/>
      <c r="D231" s="256"/>
      <c r="E231" s="256"/>
      <c r="F231" s="256"/>
      <c r="G231" s="256"/>
      <c r="H231" s="257"/>
    </row>
    <row r="232" spans="1:8" x14ac:dyDescent="0.2">
      <c r="A232" s="255"/>
      <c r="B232" s="256"/>
      <c r="C232" s="256"/>
      <c r="D232" s="256"/>
      <c r="E232" s="256"/>
      <c r="F232" s="256"/>
      <c r="G232" s="256"/>
      <c r="H232" s="257"/>
    </row>
    <row r="233" spans="1:8" x14ac:dyDescent="0.2">
      <c r="A233" s="255"/>
      <c r="B233" s="256"/>
      <c r="C233" s="256"/>
      <c r="D233" s="256"/>
      <c r="E233" s="256"/>
      <c r="F233" s="256"/>
      <c r="G233" s="256"/>
      <c r="H233" s="257"/>
    </row>
    <row r="234" spans="1:8" x14ac:dyDescent="0.2">
      <c r="A234" s="255"/>
      <c r="B234" s="256"/>
      <c r="C234" s="256"/>
      <c r="D234" s="256"/>
      <c r="E234" s="256"/>
      <c r="F234" s="256"/>
      <c r="G234" s="256"/>
      <c r="H234" s="257"/>
    </row>
    <row r="235" spans="1:8" x14ac:dyDescent="0.2">
      <c r="A235" s="255"/>
      <c r="B235" s="256"/>
      <c r="C235" s="256"/>
      <c r="D235" s="256"/>
      <c r="E235" s="256"/>
      <c r="F235" s="256"/>
      <c r="G235" s="256"/>
      <c r="H235" s="257"/>
    </row>
    <row r="236" spans="1:8" x14ac:dyDescent="0.2">
      <c r="A236" s="255"/>
      <c r="B236" s="256"/>
      <c r="C236" s="256"/>
      <c r="D236" s="256"/>
      <c r="E236" s="256"/>
      <c r="F236" s="256"/>
      <c r="G236" s="256"/>
      <c r="H236" s="257"/>
    </row>
    <row r="237" spans="1:8" x14ac:dyDescent="0.2">
      <c r="A237" s="255"/>
      <c r="B237" s="256"/>
      <c r="C237" s="256"/>
      <c r="D237" s="256"/>
      <c r="E237" s="256"/>
      <c r="F237" s="256"/>
      <c r="G237" s="256"/>
      <c r="H237" s="257"/>
    </row>
    <row r="238" spans="1:8" x14ac:dyDescent="0.2">
      <c r="A238" s="255"/>
      <c r="B238" s="256"/>
      <c r="C238" s="256"/>
      <c r="D238" s="256"/>
      <c r="E238" s="256"/>
      <c r="F238" s="256"/>
      <c r="G238" s="256"/>
      <c r="H238" s="257"/>
    </row>
    <row r="239" spans="1:8" x14ac:dyDescent="0.2">
      <c r="A239" s="255"/>
      <c r="B239" s="256"/>
      <c r="C239" s="256"/>
      <c r="D239" s="256"/>
      <c r="E239" s="256"/>
      <c r="F239" s="256"/>
      <c r="G239" s="256"/>
      <c r="H239" s="257"/>
    </row>
    <row r="240" spans="1:8" x14ac:dyDescent="0.2">
      <c r="A240" s="255"/>
      <c r="B240" s="256"/>
      <c r="C240" s="256"/>
      <c r="D240" s="256"/>
      <c r="E240" s="256"/>
      <c r="F240" s="256"/>
      <c r="G240" s="256"/>
      <c r="H240" s="257"/>
    </row>
    <row r="241" spans="1:8" x14ac:dyDescent="0.2">
      <c r="A241" s="255"/>
      <c r="B241" s="256"/>
      <c r="C241" s="256"/>
      <c r="D241" s="256"/>
      <c r="E241" s="256"/>
      <c r="F241" s="256"/>
      <c r="G241" s="256"/>
      <c r="H241" s="257"/>
    </row>
    <row r="242" spans="1:8" x14ac:dyDescent="0.2">
      <c r="A242" s="255"/>
      <c r="B242" s="256"/>
      <c r="C242" s="256"/>
      <c r="D242" s="256"/>
      <c r="E242" s="256"/>
      <c r="F242" s="256"/>
      <c r="G242" s="256"/>
      <c r="H242" s="257"/>
    </row>
    <row r="243" spans="1:8" x14ac:dyDescent="0.2">
      <c r="A243" s="255"/>
      <c r="B243" s="256"/>
      <c r="C243" s="256"/>
      <c r="D243" s="256"/>
      <c r="E243" s="256"/>
      <c r="F243" s="256"/>
      <c r="G243" s="256"/>
      <c r="H243" s="257"/>
    </row>
    <row r="244" spans="1:8" x14ac:dyDescent="0.2">
      <c r="A244" s="255"/>
      <c r="B244" s="256"/>
      <c r="C244" s="256"/>
      <c r="D244" s="256"/>
      <c r="E244" s="256"/>
      <c r="F244" s="256"/>
      <c r="G244" s="256"/>
      <c r="H244" s="257"/>
    </row>
    <row r="245" spans="1:8" x14ac:dyDescent="0.2">
      <c r="A245" s="255"/>
      <c r="B245" s="256"/>
      <c r="C245" s="256"/>
      <c r="D245" s="256"/>
      <c r="E245" s="256"/>
      <c r="F245" s="256"/>
      <c r="G245" s="256"/>
      <c r="H245" s="257"/>
    </row>
    <row r="246" spans="1:8" x14ac:dyDescent="0.2">
      <c r="A246" s="255"/>
      <c r="B246" s="256"/>
      <c r="C246" s="256"/>
      <c r="D246" s="256"/>
      <c r="E246" s="256"/>
      <c r="F246" s="256"/>
      <c r="G246" s="256"/>
      <c r="H246" s="257"/>
    </row>
    <row r="247" spans="1:8" x14ac:dyDescent="0.2">
      <c r="A247" s="255"/>
      <c r="B247" s="256"/>
      <c r="C247" s="256"/>
      <c r="D247" s="256"/>
      <c r="E247" s="256"/>
      <c r="F247" s="256"/>
      <c r="G247" s="256"/>
      <c r="H247" s="257"/>
    </row>
    <row r="248" spans="1:8" x14ac:dyDescent="0.2">
      <c r="A248" s="255"/>
      <c r="B248" s="256"/>
      <c r="C248" s="256"/>
      <c r="D248" s="256"/>
      <c r="E248" s="256"/>
      <c r="F248" s="256"/>
      <c r="G248" s="256"/>
      <c r="H248" s="257"/>
    </row>
    <row r="249" spans="1:8" x14ac:dyDescent="0.2">
      <c r="A249" s="255"/>
      <c r="B249" s="256"/>
      <c r="C249" s="256"/>
      <c r="D249" s="256"/>
      <c r="E249" s="256"/>
      <c r="F249" s="256"/>
      <c r="G249" s="256"/>
      <c r="H249" s="257"/>
    </row>
    <row r="250" spans="1:8" x14ac:dyDescent="0.2">
      <c r="A250" s="255"/>
      <c r="B250" s="256"/>
      <c r="C250" s="256"/>
      <c r="D250" s="256"/>
      <c r="E250" s="256"/>
      <c r="F250" s="256"/>
      <c r="G250" s="256"/>
      <c r="H250" s="257"/>
    </row>
    <row r="251" spans="1:8" x14ac:dyDescent="0.2">
      <c r="A251" s="255"/>
      <c r="B251" s="256"/>
      <c r="C251" s="256"/>
      <c r="D251" s="256"/>
      <c r="E251" s="256"/>
      <c r="F251" s="256"/>
      <c r="G251" s="256"/>
      <c r="H251" s="257"/>
    </row>
    <row r="252" spans="1:8" x14ac:dyDescent="0.2">
      <c r="A252" s="255"/>
      <c r="B252" s="256"/>
      <c r="C252" s="256"/>
      <c r="D252" s="256"/>
      <c r="E252" s="256"/>
      <c r="F252" s="256"/>
      <c r="G252" s="256"/>
      <c r="H252" s="257"/>
    </row>
    <row r="253" spans="1:8" x14ac:dyDescent="0.2">
      <c r="A253" s="255"/>
      <c r="B253" s="256"/>
      <c r="C253" s="256"/>
      <c r="D253" s="256"/>
      <c r="E253" s="256"/>
      <c r="F253" s="256"/>
      <c r="G253" s="256"/>
      <c r="H253" s="257"/>
    </row>
    <row r="254" spans="1:8" x14ac:dyDescent="0.2">
      <c r="A254" s="255"/>
      <c r="B254" s="256"/>
      <c r="C254" s="256"/>
      <c r="D254" s="256"/>
      <c r="E254" s="256"/>
      <c r="F254" s="256"/>
      <c r="G254" s="256"/>
      <c r="H254" s="257"/>
    </row>
    <row r="255" spans="1:8" x14ac:dyDescent="0.2">
      <c r="A255" s="255"/>
      <c r="B255" s="256"/>
      <c r="C255" s="256"/>
      <c r="D255" s="256"/>
      <c r="E255" s="256"/>
      <c r="F255" s="256"/>
      <c r="G255" s="256"/>
      <c r="H255" s="257"/>
    </row>
    <row r="256" spans="1:8" x14ac:dyDescent="0.2">
      <c r="A256" s="255"/>
      <c r="B256" s="256"/>
      <c r="C256" s="256"/>
      <c r="D256" s="256"/>
      <c r="E256" s="256"/>
      <c r="F256" s="256"/>
      <c r="G256" s="256"/>
      <c r="H256" s="257"/>
    </row>
    <row r="257" spans="1:8" x14ac:dyDescent="0.2">
      <c r="A257" s="255"/>
      <c r="B257" s="256"/>
      <c r="C257" s="256"/>
      <c r="D257" s="256"/>
      <c r="E257" s="256"/>
      <c r="F257" s="256"/>
      <c r="G257" s="256"/>
      <c r="H257" s="257"/>
    </row>
    <row r="258" spans="1:8" x14ac:dyDescent="0.2">
      <c r="A258" s="255"/>
      <c r="B258" s="256"/>
      <c r="C258" s="256"/>
      <c r="D258" s="256"/>
      <c r="E258" s="256"/>
      <c r="F258" s="256"/>
      <c r="G258" s="256"/>
      <c r="H258" s="257"/>
    </row>
    <row r="259" spans="1:8" x14ac:dyDescent="0.2">
      <c r="A259" s="255"/>
      <c r="B259" s="256"/>
      <c r="C259" s="256"/>
      <c r="D259" s="256"/>
      <c r="E259" s="256"/>
      <c r="F259" s="256"/>
      <c r="G259" s="256"/>
      <c r="H259" s="257"/>
    </row>
    <row r="260" spans="1:8" x14ac:dyDescent="0.2">
      <c r="A260" s="255"/>
      <c r="B260" s="256"/>
      <c r="C260" s="256"/>
      <c r="D260" s="256"/>
      <c r="E260" s="256"/>
      <c r="F260" s="256"/>
      <c r="G260" s="256"/>
      <c r="H260" s="257"/>
    </row>
    <row r="261" spans="1:8" x14ac:dyDescent="0.2">
      <c r="A261" s="255"/>
      <c r="B261" s="256"/>
      <c r="C261" s="256"/>
      <c r="D261" s="256"/>
      <c r="E261" s="256"/>
      <c r="F261" s="256"/>
      <c r="G261" s="256"/>
      <c r="H261" s="257"/>
    </row>
    <row r="262" spans="1:8" x14ac:dyDescent="0.2">
      <c r="A262" s="255"/>
      <c r="B262" s="256"/>
      <c r="C262" s="256"/>
      <c r="D262" s="256"/>
      <c r="E262" s="256"/>
      <c r="F262" s="256"/>
      <c r="G262" s="256"/>
      <c r="H262" s="257"/>
    </row>
    <row r="263" spans="1:8" x14ac:dyDescent="0.2">
      <c r="A263" s="255"/>
      <c r="B263" s="256"/>
      <c r="C263" s="256"/>
      <c r="D263" s="256"/>
      <c r="E263" s="256"/>
      <c r="F263" s="256"/>
      <c r="G263" s="256"/>
      <c r="H263" s="257"/>
    </row>
    <row r="264" spans="1:8" x14ac:dyDescent="0.2">
      <c r="A264" s="255"/>
      <c r="B264" s="256"/>
      <c r="C264" s="256"/>
      <c r="D264" s="256"/>
      <c r="E264" s="256"/>
      <c r="F264" s="256"/>
      <c r="G264" s="256"/>
      <c r="H264" s="257"/>
    </row>
    <row r="265" spans="1:8" x14ac:dyDescent="0.2">
      <c r="A265" s="255"/>
      <c r="B265" s="256"/>
      <c r="C265" s="256"/>
      <c r="D265" s="256"/>
      <c r="E265" s="256"/>
      <c r="F265" s="256"/>
      <c r="G265" s="256"/>
      <c r="H265" s="257"/>
    </row>
    <row r="266" spans="1:8" x14ac:dyDescent="0.2">
      <c r="A266" s="255"/>
      <c r="B266" s="256"/>
      <c r="C266" s="256"/>
      <c r="D266" s="256"/>
      <c r="E266" s="256"/>
      <c r="F266" s="256"/>
      <c r="G266" s="256"/>
      <c r="H266" s="257"/>
    </row>
    <row r="267" spans="1:8" x14ac:dyDescent="0.2">
      <c r="A267" s="255"/>
      <c r="B267" s="256"/>
      <c r="C267" s="256"/>
      <c r="D267" s="256"/>
      <c r="E267" s="256"/>
      <c r="F267" s="256"/>
      <c r="G267" s="256"/>
      <c r="H267" s="257"/>
    </row>
    <row r="268" spans="1:8" x14ac:dyDescent="0.2">
      <c r="A268" s="255"/>
      <c r="B268" s="256"/>
      <c r="C268" s="256"/>
      <c r="D268" s="256"/>
      <c r="E268" s="256"/>
      <c r="F268" s="256"/>
      <c r="G268" s="256"/>
      <c r="H268" s="257"/>
    </row>
    <row r="269" spans="1:8" x14ac:dyDescent="0.2">
      <c r="A269" s="255"/>
      <c r="B269" s="256"/>
      <c r="C269" s="256"/>
      <c r="D269" s="256"/>
      <c r="E269" s="256"/>
      <c r="F269" s="256"/>
      <c r="G269" s="256"/>
      <c r="H269" s="257"/>
    </row>
    <row r="270" spans="1:8" x14ac:dyDescent="0.2">
      <c r="A270" s="255"/>
      <c r="B270" s="256"/>
      <c r="C270" s="256"/>
      <c r="D270" s="256"/>
      <c r="E270" s="256"/>
      <c r="F270" s="256"/>
      <c r="G270" s="256"/>
      <c r="H270" s="257"/>
    </row>
    <row r="271" spans="1:8" x14ac:dyDescent="0.2">
      <c r="A271" s="255"/>
      <c r="B271" s="256"/>
      <c r="C271" s="256"/>
      <c r="D271" s="256"/>
      <c r="E271" s="256"/>
      <c r="F271" s="256"/>
      <c r="G271" s="256"/>
      <c r="H271" s="257"/>
    </row>
    <row r="272" spans="1:8" x14ac:dyDescent="0.2">
      <c r="A272" s="255"/>
      <c r="B272" s="256"/>
      <c r="C272" s="256"/>
      <c r="D272" s="256"/>
      <c r="E272" s="256"/>
      <c r="F272" s="256"/>
      <c r="G272" s="256"/>
      <c r="H272" s="257"/>
    </row>
    <row r="273" spans="1:8" x14ac:dyDescent="0.2">
      <c r="A273" s="255"/>
      <c r="B273" s="256"/>
      <c r="C273" s="256"/>
      <c r="D273" s="256"/>
      <c r="E273" s="256"/>
      <c r="F273" s="256"/>
      <c r="G273" s="256"/>
      <c r="H273" s="257"/>
    </row>
    <row r="274" spans="1:8" ht="12.75" customHeight="1" x14ac:dyDescent="0.2">
      <c r="A274" s="143" t="s">
        <v>143</v>
      </c>
      <c r="B274" s="144"/>
      <c r="C274" s="143"/>
      <c r="D274" s="245"/>
      <c r="E274" s="245"/>
      <c r="F274" s="245"/>
      <c r="G274" s="245"/>
      <c r="H274" s="144"/>
    </row>
    <row r="275" spans="1:8" x14ac:dyDescent="0.2">
      <c r="A275" s="255"/>
      <c r="B275" s="256"/>
      <c r="C275" s="256"/>
      <c r="D275" s="256"/>
      <c r="E275" s="256"/>
      <c r="F275" s="256"/>
      <c r="G275" s="256"/>
      <c r="H275" s="257"/>
    </row>
    <row r="276" spans="1:8" x14ac:dyDescent="0.2">
      <c r="A276" s="255"/>
      <c r="B276" s="256"/>
      <c r="C276" s="256"/>
      <c r="D276" s="256"/>
      <c r="E276" s="256"/>
      <c r="F276" s="256"/>
      <c r="G276" s="256"/>
      <c r="H276" s="257"/>
    </row>
    <row r="277" spans="1:8" x14ac:dyDescent="0.2">
      <c r="A277" s="255"/>
      <c r="B277" s="256"/>
      <c r="C277" s="256"/>
      <c r="D277" s="256"/>
      <c r="E277" s="256"/>
      <c r="F277" s="256"/>
      <c r="G277" s="256"/>
      <c r="H277" s="257"/>
    </row>
    <row r="278" spans="1:8" x14ac:dyDescent="0.2">
      <c r="A278" s="255"/>
      <c r="B278" s="256"/>
      <c r="C278" s="256"/>
      <c r="D278" s="256"/>
      <c r="E278" s="256"/>
      <c r="F278" s="256"/>
      <c r="G278" s="256"/>
      <c r="H278" s="257"/>
    </row>
    <row r="279" spans="1:8" x14ac:dyDescent="0.2">
      <c r="A279" s="255"/>
      <c r="B279" s="256"/>
      <c r="C279" s="256"/>
      <c r="D279" s="256"/>
      <c r="E279" s="256"/>
      <c r="F279" s="256"/>
      <c r="G279" s="256"/>
      <c r="H279" s="257"/>
    </row>
    <row r="280" spans="1:8" x14ac:dyDescent="0.2">
      <c r="A280" s="255"/>
      <c r="B280" s="256"/>
      <c r="C280" s="256"/>
      <c r="D280" s="256"/>
      <c r="E280" s="256"/>
      <c r="F280" s="256"/>
      <c r="G280" s="256"/>
      <c r="H280" s="257"/>
    </row>
    <row r="281" spans="1:8" x14ac:dyDescent="0.2">
      <c r="A281" s="255"/>
      <c r="B281" s="256"/>
      <c r="C281" s="256"/>
      <c r="D281" s="256"/>
      <c r="E281" s="256"/>
      <c r="F281" s="256"/>
      <c r="G281" s="256"/>
      <c r="H281" s="257"/>
    </row>
    <row r="282" spans="1:8" x14ac:dyDescent="0.2">
      <c r="A282" s="255"/>
      <c r="B282" s="256"/>
      <c r="C282" s="256"/>
      <c r="D282" s="256"/>
      <c r="E282" s="256"/>
      <c r="F282" s="256"/>
      <c r="G282" s="256"/>
      <c r="H282" s="257"/>
    </row>
    <row r="283" spans="1:8" x14ac:dyDescent="0.2">
      <c r="A283" s="255"/>
      <c r="B283" s="256"/>
      <c r="C283" s="256"/>
      <c r="D283" s="256"/>
      <c r="E283" s="256"/>
      <c r="F283" s="256"/>
      <c r="G283" s="256"/>
      <c r="H283" s="257"/>
    </row>
    <row r="284" spans="1:8" x14ac:dyDescent="0.2">
      <c r="A284" s="255"/>
      <c r="B284" s="256"/>
      <c r="C284" s="256"/>
      <c r="D284" s="256"/>
      <c r="E284" s="256"/>
      <c r="F284" s="256"/>
      <c r="G284" s="256"/>
      <c r="H284" s="257"/>
    </row>
    <row r="285" spans="1:8" x14ac:dyDescent="0.2">
      <c r="A285" s="255"/>
      <c r="B285" s="256"/>
      <c r="C285" s="256"/>
      <c r="D285" s="256"/>
      <c r="E285" s="256"/>
      <c r="F285" s="256"/>
      <c r="G285" s="256"/>
      <c r="H285" s="257"/>
    </row>
    <row r="286" spans="1:8" x14ac:dyDescent="0.2">
      <c r="A286" s="255"/>
      <c r="B286" s="256"/>
      <c r="C286" s="256"/>
      <c r="D286" s="256"/>
      <c r="E286" s="256"/>
      <c r="F286" s="256"/>
      <c r="G286" s="256"/>
      <c r="H286" s="257"/>
    </row>
    <row r="287" spans="1:8" x14ac:dyDescent="0.2">
      <c r="A287" s="255"/>
      <c r="B287" s="256"/>
      <c r="C287" s="256"/>
      <c r="D287" s="256"/>
      <c r="E287" s="256"/>
      <c r="F287" s="256"/>
      <c r="G287" s="256"/>
      <c r="H287" s="257"/>
    </row>
    <row r="288" spans="1:8" x14ac:dyDescent="0.2">
      <c r="A288" s="255"/>
      <c r="B288" s="256"/>
      <c r="C288" s="256"/>
      <c r="D288" s="256"/>
      <c r="E288" s="256"/>
      <c r="F288" s="256"/>
      <c r="G288" s="256"/>
      <c r="H288" s="257"/>
    </row>
    <row r="289" spans="1:8" x14ac:dyDescent="0.2">
      <c r="A289" s="255"/>
      <c r="B289" s="256"/>
      <c r="C289" s="256"/>
      <c r="D289" s="256"/>
      <c r="E289" s="256"/>
      <c r="F289" s="256"/>
      <c r="G289" s="256"/>
      <c r="H289" s="257"/>
    </row>
    <row r="290" spans="1:8" x14ac:dyDescent="0.2">
      <c r="A290" s="255"/>
      <c r="B290" s="256"/>
      <c r="C290" s="256"/>
      <c r="D290" s="256"/>
      <c r="E290" s="256"/>
      <c r="F290" s="256"/>
      <c r="G290" s="256"/>
      <c r="H290" s="257"/>
    </row>
    <row r="291" spans="1:8" x14ac:dyDescent="0.2">
      <c r="A291" s="255"/>
      <c r="B291" s="256"/>
      <c r="C291" s="256"/>
      <c r="D291" s="256"/>
      <c r="E291" s="256"/>
      <c r="F291" s="256"/>
      <c r="G291" s="256"/>
      <c r="H291" s="257"/>
    </row>
    <row r="292" spans="1:8" x14ac:dyDescent="0.2">
      <c r="A292" s="255"/>
      <c r="B292" s="256"/>
      <c r="C292" s="256"/>
      <c r="D292" s="256"/>
      <c r="E292" s="256"/>
      <c r="F292" s="256"/>
      <c r="G292" s="256"/>
      <c r="H292" s="257"/>
    </row>
    <row r="293" spans="1:8" x14ac:dyDescent="0.2">
      <c r="A293" s="255"/>
      <c r="B293" s="256"/>
      <c r="C293" s="256"/>
      <c r="D293" s="256"/>
      <c r="E293" s="256"/>
      <c r="F293" s="256"/>
      <c r="G293" s="256"/>
      <c r="H293" s="257"/>
    </row>
    <row r="294" spans="1:8" x14ac:dyDescent="0.2">
      <c r="A294" s="255"/>
      <c r="B294" s="256"/>
      <c r="C294" s="256"/>
      <c r="D294" s="256"/>
      <c r="E294" s="256"/>
      <c r="F294" s="256"/>
      <c r="G294" s="256"/>
      <c r="H294" s="257"/>
    </row>
    <row r="295" spans="1:8" x14ac:dyDescent="0.2">
      <c r="A295" s="255"/>
      <c r="B295" s="256"/>
      <c r="C295" s="256"/>
      <c r="D295" s="256"/>
      <c r="E295" s="256"/>
      <c r="F295" s="256"/>
      <c r="G295" s="256"/>
      <c r="H295" s="257"/>
    </row>
    <row r="296" spans="1:8" x14ac:dyDescent="0.2">
      <c r="A296" s="255"/>
      <c r="B296" s="256"/>
      <c r="C296" s="256"/>
      <c r="D296" s="256"/>
      <c r="E296" s="256"/>
      <c r="F296" s="256"/>
      <c r="G296" s="256"/>
      <c r="H296" s="257"/>
    </row>
    <row r="297" spans="1:8" x14ac:dyDescent="0.2">
      <c r="A297" s="255"/>
      <c r="B297" s="256"/>
      <c r="C297" s="256"/>
      <c r="D297" s="256"/>
      <c r="E297" s="256"/>
      <c r="F297" s="256"/>
      <c r="G297" s="256"/>
      <c r="H297" s="257"/>
    </row>
    <row r="298" spans="1:8" x14ac:dyDescent="0.2">
      <c r="A298" s="255"/>
      <c r="B298" s="256"/>
      <c r="C298" s="256"/>
      <c r="D298" s="256"/>
      <c r="E298" s="256"/>
      <c r="F298" s="256"/>
      <c r="G298" s="256"/>
      <c r="H298" s="257"/>
    </row>
    <row r="299" spans="1:8" x14ac:dyDescent="0.2">
      <c r="A299" s="255"/>
      <c r="B299" s="256"/>
      <c r="C299" s="256"/>
      <c r="D299" s="256"/>
      <c r="E299" s="256"/>
      <c r="F299" s="256"/>
      <c r="G299" s="256"/>
      <c r="H299" s="257"/>
    </row>
    <row r="300" spans="1:8" x14ac:dyDescent="0.2">
      <c r="A300" s="255"/>
      <c r="B300" s="256"/>
      <c r="C300" s="256"/>
      <c r="D300" s="256"/>
      <c r="E300" s="256"/>
      <c r="F300" s="256"/>
      <c r="G300" s="256"/>
      <c r="H300" s="257"/>
    </row>
    <row r="301" spans="1:8" x14ac:dyDescent="0.2">
      <c r="A301" s="255"/>
      <c r="B301" s="256"/>
      <c r="C301" s="256"/>
      <c r="D301" s="256"/>
      <c r="E301" s="256"/>
      <c r="F301" s="256"/>
      <c r="G301" s="256"/>
      <c r="H301" s="257"/>
    </row>
    <row r="302" spans="1:8" x14ac:dyDescent="0.2">
      <c r="A302" s="255"/>
      <c r="B302" s="256"/>
      <c r="C302" s="256"/>
      <c r="D302" s="256"/>
      <c r="E302" s="256"/>
      <c r="F302" s="256"/>
      <c r="G302" s="256"/>
      <c r="H302" s="257"/>
    </row>
    <row r="303" spans="1:8" x14ac:dyDescent="0.2">
      <c r="A303" s="255"/>
      <c r="B303" s="256"/>
      <c r="C303" s="256"/>
      <c r="D303" s="256"/>
      <c r="E303" s="256"/>
      <c r="F303" s="256"/>
      <c r="G303" s="256"/>
      <c r="H303" s="257"/>
    </row>
    <row r="304" spans="1:8" x14ac:dyDescent="0.2">
      <c r="A304" s="255"/>
      <c r="B304" s="256"/>
      <c r="C304" s="256"/>
      <c r="D304" s="256"/>
      <c r="E304" s="256"/>
      <c r="F304" s="256"/>
      <c r="G304" s="256"/>
      <c r="H304" s="257"/>
    </row>
    <row r="305" spans="1:8" x14ac:dyDescent="0.2">
      <c r="A305" s="255"/>
      <c r="B305" s="256"/>
      <c r="C305" s="256"/>
      <c r="D305" s="256"/>
      <c r="E305" s="256"/>
      <c r="F305" s="256"/>
      <c r="G305" s="256"/>
      <c r="H305" s="257"/>
    </row>
    <row r="306" spans="1:8" x14ac:dyDescent="0.2">
      <c r="A306" s="255"/>
      <c r="B306" s="256"/>
      <c r="C306" s="256"/>
      <c r="D306" s="256"/>
      <c r="E306" s="256"/>
      <c r="F306" s="256"/>
      <c r="G306" s="256"/>
      <c r="H306" s="257"/>
    </row>
    <row r="307" spans="1:8" x14ac:dyDescent="0.2">
      <c r="A307" s="255"/>
      <c r="B307" s="256"/>
      <c r="C307" s="256"/>
      <c r="D307" s="256"/>
      <c r="E307" s="256"/>
      <c r="F307" s="256"/>
      <c r="G307" s="256"/>
      <c r="H307" s="257"/>
    </row>
    <row r="308" spans="1:8" x14ac:dyDescent="0.2">
      <c r="A308" s="255"/>
      <c r="B308" s="256"/>
      <c r="C308" s="256"/>
      <c r="D308" s="256"/>
      <c r="E308" s="256"/>
      <c r="F308" s="256"/>
      <c r="G308" s="256"/>
      <c r="H308" s="257"/>
    </row>
    <row r="309" spans="1:8" x14ac:dyDescent="0.2">
      <c r="A309" s="255"/>
      <c r="B309" s="256"/>
      <c r="C309" s="256"/>
      <c r="D309" s="256"/>
      <c r="E309" s="256"/>
      <c r="F309" s="256"/>
      <c r="G309" s="256"/>
      <c r="H309" s="257"/>
    </row>
    <row r="310" spans="1:8" x14ac:dyDescent="0.2">
      <c r="A310" s="255"/>
      <c r="B310" s="256"/>
      <c r="C310" s="256"/>
      <c r="D310" s="256"/>
      <c r="E310" s="256"/>
      <c r="F310" s="256"/>
      <c r="G310" s="256"/>
      <c r="H310" s="257"/>
    </row>
    <row r="311" spans="1:8" x14ac:dyDescent="0.2">
      <c r="A311" s="255"/>
      <c r="B311" s="256"/>
      <c r="C311" s="256"/>
      <c r="D311" s="256"/>
      <c r="E311" s="256"/>
      <c r="F311" s="256"/>
      <c r="G311" s="256"/>
      <c r="H311" s="257"/>
    </row>
    <row r="312" spans="1:8" x14ac:dyDescent="0.2">
      <c r="A312" s="255"/>
      <c r="B312" s="256"/>
      <c r="C312" s="256"/>
      <c r="D312" s="256"/>
      <c r="E312" s="256"/>
      <c r="F312" s="256"/>
      <c r="G312" s="256"/>
      <c r="H312" s="257"/>
    </row>
    <row r="313" spans="1:8" x14ac:dyDescent="0.2">
      <c r="A313" s="255"/>
      <c r="B313" s="256"/>
      <c r="C313" s="256"/>
      <c r="D313" s="256"/>
      <c r="E313" s="256"/>
      <c r="F313" s="256"/>
      <c r="G313" s="256"/>
      <c r="H313" s="257"/>
    </row>
    <row r="314" spans="1:8" x14ac:dyDescent="0.2">
      <c r="A314" s="255"/>
      <c r="B314" s="256"/>
      <c r="C314" s="256"/>
      <c r="D314" s="256"/>
      <c r="E314" s="256"/>
      <c r="F314" s="256"/>
      <c r="G314" s="256"/>
      <c r="H314" s="257"/>
    </row>
    <row r="315" spans="1:8" x14ac:dyDescent="0.2">
      <c r="A315" s="255"/>
      <c r="B315" s="256"/>
      <c r="C315" s="256"/>
      <c r="D315" s="256"/>
      <c r="E315" s="256"/>
      <c r="F315" s="256"/>
      <c r="G315" s="256"/>
      <c r="H315" s="257"/>
    </row>
    <row r="316" spans="1:8" x14ac:dyDescent="0.2">
      <c r="A316" s="255"/>
      <c r="B316" s="256"/>
      <c r="C316" s="256"/>
      <c r="D316" s="256"/>
      <c r="E316" s="256"/>
      <c r="F316" s="256"/>
      <c r="G316" s="256"/>
      <c r="H316" s="257"/>
    </row>
    <row r="317" spans="1:8" x14ac:dyDescent="0.2">
      <c r="A317" s="255"/>
      <c r="B317" s="256"/>
      <c r="C317" s="256"/>
      <c r="D317" s="256"/>
      <c r="E317" s="256"/>
      <c r="F317" s="256"/>
      <c r="G317" s="256"/>
      <c r="H317" s="257"/>
    </row>
    <row r="318" spans="1:8" x14ac:dyDescent="0.2">
      <c r="A318" s="255"/>
      <c r="B318" s="256"/>
      <c r="C318" s="256"/>
      <c r="D318" s="256"/>
      <c r="E318" s="256"/>
      <c r="F318" s="256"/>
      <c r="G318" s="256"/>
      <c r="H318" s="257"/>
    </row>
    <row r="319" spans="1:8" x14ac:dyDescent="0.2">
      <c r="A319" s="255"/>
      <c r="B319" s="256"/>
      <c r="C319" s="256"/>
      <c r="D319" s="256"/>
      <c r="E319" s="256"/>
      <c r="F319" s="256"/>
      <c r="G319" s="256"/>
      <c r="H319" s="257"/>
    </row>
    <row r="320" spans="1:8" x14ac:dyDescent="0.2">
      <c r="A320" s="255"/>
      <c r="B320" s="256"/>
      <c r="C320" s="256"/>
      <c r="D320" s="256"/>
      <c r="E320" s="256"/>
      <c r="F320" s="256"/>
      <c r="G320" s="256"/>
      <c r="H320" s="257"/>
    </row>
    <row r="321" spans="1:8" x14ac:dyDescent="0.2">
      <c r="A321" s="255"/>
      <c r="B321" s="256"/>
      <c r="C321" s="256"/>
      <c r="D321" s="256"/>
      <c r="E321" s="256"/>
      <c r="F321" s="256"/>
      <c r="G321" s="256"/>
      <c r="H321" s="257"/>
    </row>
    <row r="322" spans="1:8" x14ac:dyDescent="0.2">
      <c r="A322" s="255"/>
      <c r="B322" s="256"/>
      <c r="C322" s="256"/>
      <c r="D322" s="256"/>
      <c r="E322" s="256"/>
      <c r="F322" s="256"/>
      <c r="G322" s="256"/>
      <c r="H322" s="257"/>
    </row>
    <row r="323" spans="1:8" x14ac:dyDescent="0.2">
      <c r="A323" s="255"/>
      <c r="B323" s="256"/>
      <c r="C323" s="256"/>
      <c r="D323" s="256"/>
      <c r="E323" s="256"/>
      <c r="F323" s="256"/>
      <c r="G323" s="256"/>
      <c r="H323" s="257"/>
    </row>
    <row r="324" spans="1:8" x14ac:dyDescent="0.2">
      <c r="A324" s="255"/>
      <c r="B324" s="256"/>
      <c r="C324" s="256"/>
      <c r="D324" s="256"/>
      <c r="E324" s="256"/>
      <c r="F324" s="256"/>
      <c r="G324" s="256"/>
      <c r="H324" s="257"/>
    </row>
    <row r="325" spans="1:8" x14ac:dyDescent="0.2">
      <c r="A325" s="255"/>
      <c r="B325" s="256"/>
      <c r="C325" s="256"/>
      <c r="D325" s="256"/>
      <c r="E325" s="256"/>
      <c r="F325" s="256"/>
      <c r="G325" s="256"/>
      <c r="H325" s="257"/>
    </row>
    <row r="326" spans="1:8" x14ac:dyDescent="0.2">
      <c r="A326" s="255"/>
      <c r="B326" s="256"/>
      <c r="C326" s="256"/>
      <c r="D326" s="256"/>
      <c r="E326" s="256"/>
      <c r="F326" s="256"/>
      <c r="G326" s="256"/>
      <c r="H326" s="257"/>
    </row>
    <row r="327" spans="1:8" x14ac:dyDescent="0.2">
      <c r="A327" s="258"/>
      <c r="B327" s="259"/>
      <c r="C327" s="259"/>
      <c r="D327" s="259"/>
      <c r="E327" s="259"/>
      <c r="F327" s="259"/>
      <c r="G327" s="259"/>
      <c r="H327" s="260"/>
    </row>
    <row r="328" spans="1:8" x14ac:dyDescent="0.2">
      <c r="A328" s="143" t="s">
        <v>120</v>
      </c>
      <c r="B328" s="144"/>
      <c r="C328" s="211"/>
      <c r="D328" s="261"/>
      <c r="E328" s="261"/>
      <c r="F328" s="261"/>
      <c r="G328" s="261"/>
      <c r="H328" s="212"/>
    </row>
    <row r="329" spans="1:8" x14ac:dyDescent="0.2">
      <c r="A329" s="255"/>
      <c r="B329" s="256"/>
      <c r="C329" s="256"/>
      <c r="D329" s="256"/>
      <c r="E329" s="256"/>
      <c r="F329" s="256"/>
      <c r="G329" s="256"/>
      <c r="H329" s="257"/>
    </row>
    <row r="330" spans="1:8" x14ac:dyDescent="0.2">
      <c r="A330" s="255"/>
      <c r="B330" s="256"/>
      <c r="C330" s="256"/>
      <c r="D330" s="256"/>
      <c r="E330" s="256"/>
      <c r="F330" s="256"/>
      <c r="G330" s="256"/>
      <c r="H330" s="257"/>
    </row>
    <row r="331" spans="1:8" x14ac:dyDescent="0.2">
      <c r="A331" s="255"/>
      <c r="B331" s="256"/>
      <c r="C331" s="256"/>
      <c r="D331" s="256"/>
      <c r="E331" s="256"/>
      <c r="F331" s="256"/>
      <c r="G331" s="256"/>
      <c r="H331" s="257"/>
    </row>
    <row r="332" spans="1:8" x14ac:dyDescent="0.2">
      <c r="A332" s="255"/>
      <c r="B332" s="256"/>
      <c r="C332" s="256"/>
      <c r="D332" s="256"/>
      <c r="E332" s="256"/>
      <c r="F332" s="256"/>
      <c r="G332" s="256"/>
      <c r="H332" s="257"/>
    </row>
    <row r="333" spans="1:8" x14ac:dyDescent="0.2">
      <c r="A333" s="255"/>
      <c r="B333" s="256"/>
      <c r="C333" s="256"/>
      <c r="D333" s="256"/>
      <c r="E333" s="256"/>
      <c r="F333" s="256"/>
      <c r="G333" s="256"/>
      <c r="H333" s="257"/>
    </row>
    <row r="334" spans="1:8" x14ac:dyDescent="0.2">
      <c r="A334" s="255"/>
      <c r="B334" s="256"/>
      <c r="C334" s="256"/>
      <c r="D334" s="256"/>
      <c r="E334" s="256"/>
      <c r="F334" s="256"/>
      <c r="G334" s="256"/>
      <c r="H334" s="257"/>
    </row>
    <row r="335" spans="1:8" x14ac:dyDescent="0.2">
      <c r="A335" s="255"/>
      <c r="B335" s="256"/>
      <c r="C335" s="256"/>
      <c r="D335" s="256"/>
      <c r="E335" s="256"/>
      <c r="F335" s="256"/>
      <c r="G335" s="256"/>
      <c r="H335" s="257"/>
    </row>
    <row r="336" spans="1:8" x14ac:dyDescent="0.2">
      <c r="A336" s="255"/>
      <c r="B336" s="256"/>
      <c r="C336" s="256"/>
      <c r="D336" s="256"/>
      <c r="E336" s="256"/>
      <c r="F336" s="256"/>
      <c r="G336" s="256"/>
      <c r="H336" s="257"/>
    </row>
    <row r="337" spans="1:8" x14ac:dyDescent="0.2">
      <c r="A337" s="255"/>
      <c r="B337" s="256"/>
      <c r="C337" s="256"/>
      <c r="D337" s="256"/>
      <c r="E337" s="256"/>
      <c r="F337" s="256"/>
      <c r="G337" s="256"/>
      <c r="H337" s="257"/>
    </row>
    <row r="338" spans="1:8" x14ac:dyDescent="0.2">
      <c r="A338" s="255"/>
      <c r="B338" s="256"/>
      <c r="C338" s="256"/>
      <c r="D338" s="256"/>
      <c r="E338" s="256"/>
      <c r="F338" s="256"/>
      <c r="G338" s="256"/>
      <c r="H338" s="257"/>
    </row>
    <row r="339" spans="1:8" x14ac:dyDescent="0.2">
      <c r="A339" s="255"/>
      <c r="B339" s="256"/>
      <c r="C339" s="256"/>
      <c r="D339" s="256"/>
      <c r="E339" s="256"/>
      <c r="F339" s="256"/>
      <c r="G339" s="256"/>
      <c r="H339" s="257"/>
    </row>
    <row r="340" spans="1:8" x14ac:dyDescent="0.2">
      <c r="A340" s="255"/>
      <c r="B340" s="256"/>
      <c r="C340" s="256"/>
      <c r="D340" s="256"/>
      <c r="E340" s="256"/>
      <c r="F340" s="256"/>
      <c r="G340" s="256"/>
      <c r="H340" s="257"/>
    </row>
    <row r="341" spans="1:8" x14ac:dyDescent="0.2">
      <c r="A341" s="255"/>
      <c r="B341" s="256"/>
      <c r="C341" s="256"/>
      <c r="D341" s="256"/>
      <c r="E341" s="256"/>
      <c r="F341" s="256"/>
      <c r="G341" s="256"/>
      <c r="H341" s="257"/>
    </row>
    <row r="342" spans="1:8" x14ac:dyDescent="0.2">
      <c r="A342" s="255"/>
      <c r="B342" s="256"/>
      <c r="C342" s="256"/>
      <c r="D342" s="256"/>
      <c r="E342" s="256"/>
      <c r="F342" s="256"/>
      <c r="G342" s="256"/>
      <c r="H342" s="257"/>
    </row>
    <row r="343" spans="1:8" x14ac:dyDescent="0.2">
      <c r="A343" s="255"/>
      <c r="B343" s="256"/>
      <c r="C343" s="256"/>
      <c r="D343" s="256"/>
      <c r="E343" s="256"/>
      <c r="F343" s="256"/>
      <c r="G343" s="256"/>
      <c r="H343" s="257"/>
    </row>
    <row r="344" spans="1:8" x14ac:dyDescent="0.2">
      <c r="A344" s="255"/>
      <c r="B344" s="256"/>
      <c r="C344" s="256"/>
      <c r="D344" s="256"/>
      <c r="E344" s="256"/>
      <c r="F344" s="256"/>
      <c r="G344" s="256"/>
      <c r="H344" s="257"/>
    </row>
    <row r="345" spans="1:8" x14ac:dyDescent="0.2">
      <c r="A345" s="255"/>
      <c r="B345" s="256"/>
      <c r="C345" s="256"/>
      <c r="D345" s="256"/>
      <c r="E345" s="256"/>
      <c r="F345" s="256"/>
      <c r="G345" s="256"/>
      <c r="H345" s="257"/>
    </row>
    <row r="346" spans="1:8" x14ac:dyDescent="0.2">
      <c r="A346" s="255"/>
      <c r="B346" s="256"/>
      <c r="C346" s="256"/>
      <c r="D346" s="256"/>
      <c r="E346" s="256"/>
      <c r="F346" s="256"/>
      <c r="G346" s="256"/>
      <c r="H346" s="257"/>
    </row>
    <row r="347" spans="1:8" x14ac:dyDescent="0.2">
      <c r="A347" s="255"/>
      <c r="B347" s="256"/>
      <c r="C347" s="256"/>
      <c r="D347" s="256"/>
      <c r="E347" s="256"/>
      <c r="F347" s="256"/>
      <c r="G347" s="256"/>
      <c r="H347" s="257"/>
    </row>
    <row r="348" spans="1:8" x14ac:dyDescent="0.2">
      <c r="A348" s="255"/>
      <c r="B348" s="256"/>
      <c r="C348" s="256"/>
      <c r="D348" s="256"/>
      <c r="E348" s="256"/>
      <c r="F348" s="256"/>
      <c r="G348" s="256"/>
      <c r="H348" s="257"/>
    </row>
    <row r="349" spans="1:8" x14ac:dyDescent="0.2">
      <c r="A349" s="255"/>
      <c r="B349" s="256"/>
      <c r="C349" s="256"/>
      <c r="D349" s="256"/>
      <c r="E349" s="256"/>
      <c r="F349" s="256"/>
      <c r="G349" s="256"/>
      <c r="H349" s="257"/>
    </row>
    <row r="350" spans="1:8" x14ac:dyDescent="0.2">
      <c r="A350" s="255"/>
      <c r="B350" s="256"/>
      <c r="C350" s="256"/>
      <c r="D350" s="256"/>
      <c r="E350" s="256"/>
      <c r="F350" s="256"/>
      <c r="G350" s="256"/>
      <c r="H350" s="257"/>
    </row>
    <row r="351" spans="1:8" x14ac:dyDescent="0.2">
      <c r="A351" s="255"/>
      <c r="B351" s="256"/>
      <c r="C351" s="256"/>
      <c r="D351" s="256"/>
      <c r="E351" s="256"/>
      <c r="F351" s="256"/>
      <c r="G351" s="256"/>
      <c r="H351" s="257"/>
    </row>
    <row r="352" spans="1:8" x14ac:dyDescent="0.2">
      <c r="A352" s="255"/>
      <c r="B352" s="256"/>
      <c r="C352" s="256"/>
      <c r="D352" s="256"/>
      <c r="E352" s="256"/>
      <c r="F352" s="256"/>
      <c r="G352" s="256"/>
      <c r="H352" s="257"/>
    </row>
    <row r="353" spans="1:8" x14ac:dyDescent="0.2">
      <c r="A353" s="255"/>
      <c r="B353" s="256"/>
      <c r="C353" s="256"/>
      <c r="D353" s="256"/>
      <c r="E353" s="256"/>
      <c r="F353" s="256"/>
      <c r="G353" s="256"/>
      <c r="H353" s="257"/>
    </row>
    <row r="354" spans="1:8" x14ac:dyDescent="0.2">
      <c r="A354" s="255"/>
      <c r="B354" s="256"/>
      <c r="C354" s="256"/>
      <c r="D354" s="256"/>
      <c r="E354" s="256"/>
      <c r="F354" s="256"/>
      <c r="G354" s="256"/>
      <c r="H354" s="257"/>
    </row>
    <row r="355" spans="1:8" x14ac:dyDescent="0.2">
      <c r="A355" s="255"/>
      <c r="B355" s="256"/>
      <c r="C355" s="256"/>
      <c r="D355" s="256"/>
      <c r="E355" s="256"/>
      <c r="F355" s="256"/>
      <c r="G355" s="256"/>
      <c r="H355" s="257"/>
    </row>
    <row r="356" spans="1:8" x14ac:dyDescent="0.2">
      <c r="A356" s="255"/>
      <c r="B356" s="256"/>
      <c r="C356" s="256"/>
      <c r="D356" s="256"/>
      <c r="E356" s="256"/>
      <c r="F356" s="256"/>
      <c r="G356" s="256"/>
      <c r="H356" s="257"/>
    </row>
    <row r="357" spans="1:8" x14ac:dyDescent="0.2">
      <c r="A357" s="255"/>
      <c r="B357" s="256"/>
      <c r="C357" s="256"/>
      <c r="D357" s="256"/>
      <c r="E357" s="256"/>
      <c r="F357" s="256"/>
      <c r="G357" s="256"/>
      <c r="H357" s="257"/>
    </row>
    <row r="358" spans="1:8" x14ac:dyDescent="0.2">
      <c r="A358" s="255"/>
      <c r="B358" s="256"/>
      <c r="C358" s="256"/>
      <c r="D358" s="256"/>
      <c r="E358" s="256"/>
      <c r="F358" s="256"/>
      <c r="G358" s="256"/>
      <c r="H358" s="257"/>
    </row>
    <row r="359" spans="1:8" x14ac:dyDescent="0.2">
      <c r="A359" s="255"/>
      <c r="B359" s="256"/>
      <c r="C359" s="256"/>
      <c r="D359" s="256"/>
      <c r="E359" s="256"/>
      <c r="F359" s="256"/>
      <c r="G359" s="256"/>
      <c r="H359" s="257"/>
    </row>
    <row r="360" spans="1:8" x14ac:dyDescent="0.2">
      <c r="A360" s="255"/>
      <c r="B360" s="256"/>
      <c r="C360" s="256"/>
      <c r="D360" s="256"/>
      <c r="E360" s="256"/>
      <c r="F360" s="256"/>
      <c r="G360" s="256"/>
      <c r="H360" s="257"/>
    </row>
    <row r="361" spans="1:8" x14ac:dyDescent="0.2">
      <c r="A361" s="255"/>
      <c r="B361" s="256"/>
      <c r="C361" s="256"/>
      <c r="D361" s="256"/>
      <c r="E361" s="256"/>
      <c r="F361" s="256"/>
      <c r="G361" s="256"/>
      <c r="H361" s="257"/>
    </row>
    <row r="362" spans="1:8" x14ac:dyDescent="0.2">
      <c r="A362" s="255"/>
      <c r="B362" s="256"/>
      <c r="C362" s="256"/>
      <c r="D362" s="256"/>
      <c r="E362" s="256"/>
      <c r="F362" s="256"/>
      <c r="G362" s="256"/>
      <c r="H362" s="257"/>
    </row>
    <row r="363" spans="1:8" x14ac:dyDescent="0.2">
      <c r="A363" s="255"/>
      <c r="B363" s="256"/>
      <c r="C363" s="256"/>
      <c r="D363" s="256"/>
      <c r="E363" s="256"/>
      <c r="F363" s="256"/>
      <c r="G363" s="256"/>
      <c r="H363" s="257"/>
    </row>
    <row r="364" spans="1:8" x14ac:dyDescent="0.2">
      <c r="A364" s="255"/>
      <c r="B364" s="256"/>
      <c r="C364" s="256"/>
      <c r="D364" s="256"/>
      <c r="E364" s="256"/>
      <c r="F364" s="256"/>
      <c r="G364" s="256"/>
      <c r="H364" s="257"/>
    </row>
    <row r="365" spans="1:8" x14ac:dyDescent="0.2">
      <c r="A365" s="255"/>
      <c r="B365" s="256"/>
      <c r="C365" s="256"/>
      <c r="D365" s="256"/>
      <c r="E365" s="256"/>
      <c r="F365" s="256"/>
      <c r="G365" s="256"/>
      <c r="H365" s="257"/>
    </row>
    <row r="366" spans="1:8" x14ac:dyDescent="0.2">
      <c r="A366" s="255"/>
      <c r="B366" s="256"/>
      <c r="C366" s="256"/>
      <c r="D366" s="256"/>
      <c r="E366" s="256"/>
      <c r="F366" s="256"/>
      <c r="G366" s="256"/>
      <c r="H366" s="257"/>
    </row>
    <row r="367" spans="1:8" x14ac:dyDescent="0.2">
      <c r="A367" s="255"/>
      <c r="B367" s="256"/>
      <c r="C367" s="256"/>
      <c r="D367" s="256"/>
      <c r="E367" s="256"/>
      <c r="F367" s="256"/>
      <c r="G367" s="256"/>
      <c r="H367" s="257"/>
    </row>
    <row r="368" spans="1:8" x14ac:dyDescent="0.2">
      <c r="A368" s="255"/>
      <c r="B368" s="256"/>
      <c r="C368" s="256"/>
      <c r="D368" s="256"/>
      <c r="E368" s="256"/>
      <c r="F368" s="256"/>
      <c r="G368" s="256"/>
      <c r="H368" s="257"/>
    </row>
    <row r="369" spans="1:8" x14ac:dyDescent="0.2">
      <c r="A369" s="255"/>
      <c r="B369" s="256"/>
      <c r="C369" s="256"/>
      <c r="D369" s="256"/>
      <c r="E369" s="256"/>
      <c r="F369" s="256"/>
      <c r="G369" s="256"/>
      <c r="H369" s="257"/>
    </row>
    <row r="370" spans="1:8" x14ac:dyDescent="0.2">
      <c r="A370" s="255"/>
      <c r="B370" s="256"/>
      <c r="C370" s="256"/>
      <c r="D370" s="256"/>
      <c r="E370" s="256"/>
      <c r="F370" s="256"/>
      <c r="G370" s="256"/>
      <c r="H370" s="257"/>
    </row>
    <row r="371" spans="1:8" x14ac:dyDescent="0.2">
      <c r="A371" s="255"/>
      <c r="B371" s="256"/>
      <c r="C371" s="256"/>
      <c r="D371" s="256"/>
      <c r="E371" s="256"/>
      <c r="F371" s="256"/>
      <c r="G371" s="256"/>
      <c r="H371" s="257"/>
    </row>
    <row r="372" spans="1:8" x14ac:dyDescent="0.2">
      <c r="A372" s="255"/>
      <c r="B372" s="256"/>
      <c r="C372" s="256"/>
      <c r="D372" s="256"/>
      <c r="E372" s="256"/>
      <c r="F372" s="256"/>
      <c r="G372" s="256"/>
      <c r="H372" s="257"/>
    </row>
    <row r="373" spans="1:8" x14ac:dyDescent="0.2">
      <c r="A373" s="255"/>
      <c r="B373" s="256"/>
      <c r="C373" s="256"/>
      <c r="D373" s="256"/>
      <c r="E373" s="256"/>
      <c r="F373" s="256"/>
      <c r="G373" s="256"/>
      <c r="H373" s="257"/>
    </row>
    <row r="374" spans="1:8" x14ac:dyDescent="0.2">
      <c r="A374" s="255"/>
      <c r="B374" s="256"/>
      <c r="C374" s="256"/>
      <c r="D374" s="256"/>
      <c r="E374" s="256"/>
      <c r="F374" s="256"/>
      <c r="G374" s="256"/>
      <c r="H374" s="257"/>
    </row>
    <row r="375" spans="1:8" x14ac:dyDescent="0.2">
      <c r="A375" s="255"/>
      <c r="B375" s="256"/>
      <c r="C375" s="256"/>
      <c r="D375" s="256"/>
      <c r="E375" s="256"/>
      <c r="F375" s="256"/>
      <c r="G375" s="256"/>
      <c r="H375" s="257"/>
    </row>
    <row r="376" spans="1:8" x14ac:dyDescent="0.2">
      <c r="A376" s="255"/>
      <c r="B376" s="256"/>
      <c r="C376" s="256"/>
      <c r="D376" s="256"/>
      <c r="E376" s="256"/>
      <c r="F376" s="256"/>
      <c r="G376" s="256"/>
      <c r="H376" s="257"/>
    </row>
    <row r="377" spans="1:8" x14ac:dyDescent="0.2">
      <c r="A377" s="255"/>
      <c r="B377" s="256"/>
      <c r="C377" s="256"/>
      <c r="D377" s="256"/>
      <c r="E377" s="256"/>
      <c r="F377" s="256"/>
      <c r="G377" s="256"/>
      <c r="H377" s="257"/>
    </row>
    <row r="378" spans="1:8" ht="50.25" customHeight="1" x14ac:dyDescent="0.2">
      <c r="A378" s="211" t="s">
        <v>117</v>
      </c>
      <c r="B378" s="212"/>
      <c r="C378" s="109" t="s">
        <v>282</v>
      </c>
      <c r="D378" s="110"/>
      <c r="E378" s="163" t="s">
        <v>118</v>
      </c>
      <c r="F378" s="163"/>
      <c r="G378" s="207"/>
      <c r="H378" s="207"/>
    </row>
  </sheetData>
  <mergeCells count="511">
    <mergeCell ref="A153:B153"/>
    <mergeCell ref="A154:B154"/>
    <mergeCell ref="C152:H152"/>
    <mergeCell ref="A144:B144"/>
    <mergeCell ref="A145:B145"/>
    <mergeCell ref="A146:B146"/>
    <mergeCell ref="A147:B147"/>
    <mergeCell ref="A148:H148"/>
    <mergeCell ref="A149:B149"/>
    <mergeCell ref="A150:B150"/>
    <mergeCell ref="A151:B151"/>
    <mergeCell ref="A152:B152"/>
    <mergeCell ref="A135:B135"/>
    <mergeCell ref="A136:B136"/>
    <mergeCell ref="A137:B137"/>
    <mergeCell ref="A138:B138"/>
    <mergeCell ref="A139:B139"/>
    <mergeCell ref="A140:B140"/>
    <mergeCell ref="A141:H141"/>
    <mergeCell ref="A142:B142"/>
    <mergeCell ref="A143:B143"/>
    <mergeCell ref="A126:B126"/>
    <mergeCell ref="A127:H127"/>
    <mergeCell ref="A128:B128"/>
    <mergeCell ref="A129:B129"/>
    <mergeCell ref="A130:B130"/>
    <mergeCell ref="A131:B131"/>
    <mergeCell ref="A132:B132"/>
    <mergeCell ref="A133:B133"/>
    <mergeCell ref="A134:H134"/>
    <mergeCell ref="A121:H121"/>
    <mergeCell ref="A122:B122"/>
    <mergeCell ref="A123:B123"/>
    <mergeCell ref="A124:B124"/>
    <mergeCell ref="A125:B125"/>
    <mergeCell ref="A119:H119"/>
    <mergeCell ref="A118:H118"/>
    <mergeCell ref="C328:H328"/>
    <mergeCell ref="A359:H359"/>
    <mergeCell ref="A341:H341"/>
    <mergeCell ref="A342:H342"/>
    <mergeCell ref="A343:H343"/>
    <mergeCell ref="A344:H344"/>
    <mergeCell ref="A345:H345"/>
    <mergeCell ref="A346:H346"/>
    <mergeCell ref="A347:H347"/>
    <mergeCell ref="A348:H348"/>
    <mergeCell ref="A349:H349"/>
    <mergeCell ref="A350:H350"/>
    <mergeCell ref="A351:H351"/>
    <mergeCell ref="A332:H332"/>
    <mergeCell ref="A333:H333"/>
    <mergeCell ref="A334:H334"/>
    <mergeCell ref="A335:H335"/>
    <mergeCell ref="A360:H360"/>
    <mergeCell ref="A361:H361"/>
    <mergeCell ref="A362:H362"/>
    <mergeCell ref="A363:H363"/>
    <mergeCell ref="A364:H364"/>
    <mergeCell ref="A365:H365"/>
    <mergeCell ref="A352:H352"/>
    <mergeCell ref="A353:H353"/>
    <mergeCell ref="A354:H354"/>
    <mergeCell ref="A355:H355"/>
    <mergeCell ref="A356:H356"/>
    <mergeCell ref="A357:H357"/>
    <mergeCell ref="A358:H358"/>
    <mergeCell ref="A366:H366"/>
    <mergeCell ref="A367:H367"/>
    <mergeCell ref="A377:H377"/>
    <mergeCell ref="A368:H368"/>
    <mergeCell ref="A369:H369"/>
    <mergeCell ref="A370:H370"/>
    <mergeCell ref="A371:H371"/>
    <mergeCell ref="A372:H372"/>
    <mergeCell ref="A373:H373"/>
    <mergeCell ref="A374:H374"/>
    <mergeCell ref="A375:H375"/>
    <mergeCell ref="A376:H376"/>
    <mergeCell ref="A336:H336"/>
    <mergeCell ref="A337:H337"/>
    <mergeCell ref="A338:H338"/>
    <mergeCell ref="A339:H339"/>
    <mergeCell ref="A340:H340"/>
    <mergeCell ref="A329:H329"/>
    <mergeCell ref="A330:H330"/>
    <mergeCell ref="A331:H331"/>
    <mergeCell ref="A273:H273"/>
    <mergeCell ref="A286:H286"/>
    <mergeCell ref="A287:H287"/>
    <mergeCell ref="A288:H288"/>
    <mergeCell ref="A289:H289"/>
    <mergeCell ref="A290:H290"/>
    <mergeCell ref="A291:H291"/>
    <mergeCell ref="A292:H292"/>
    <mergeCell ref="A293:H293"/>
    <mergeCell ref="A312:H312"/>
    <mergeCell ref="A313:H313"/>
    <mergeCell ref="A328:B328"/>
    <mergeCell ref="A314:H314"/>
    <mergeCell ref="A315:H315"/>
    <mergeCell ref="A316:H316"/>
    <mergeCell ref="A317:H317"/>
    <mergeCell ref="A264:H264"/>
    <mergeCell ref="A265:H265"/>
    <mergeCell ref="A266:H266"/>
    <mergeCell ref="A267:H267"/>
    <mergeCell ref="A268:H268"/>
    <mergeCell ref="A269:H269"/>
    <mergeCell ref="A270:H270"/>
    <mergeCell ref="A271:H271"/>
    <mergeCell ref="A272:H272"/>
    <mergeCell ref="A255:H255"/>
    <mergeCell ref="A256:H256"/>
    <mergeCell ref="A257:H257"/>
    <mergeCell ref="A258:H258"/>
    <mergeCell ref="A259:H259"/>
    <mergeCell ref="A260:H260"/>
    <mergeCell ref="A261:H261"/>
    <mergeCell ref="A262:H262"/>
    <mergeCell ref="A263:H263"/>
    <mergeCell ref="A246:H246"/>
    <mergeCell ref="A247:H247"/>
    <mergeCell ref="A248:H248"/>
    <mergeCell ref="A249:H249"/>
    <mergeCell ref="A250:H250"/>
    <mergeCell ref="A251:H251"/>
    <mergeCell ref="A252:H252"/>
    <mergeCell ref="A253:H253"/>
    <mergeCell ref="A254:H254"/>
    <mergeCell ref="A237:H237"/>
    <mergeCell ref="A238:H238"/>
    <mergeCell ref="A239:H239"/>
    <mergeCell ref="A240:H240"/>
    <mergeCell ref="A241:H241"/>
    <mergeCell ref="A242:H242"/>
    <mergeCell ref="A243:H243"/>
    <mergeCell ref="A244:H244"/>
    <mergeCell ref="A245:H245"/>
    <mergeCell ref="A228:H228"/>
    <mergeCell ref="A229:H229"/>
    <mergeCell ref="A230:H230"/>
    <mergeCell ref="A231:H231"/>
    <mergeCell ref="A232:H232"/>
    <mergeCell ref="A233:H233"/>
    <mergeCell ref="A234:H234"/>
    <mergeCell ref="A235:H235"/>
    <mergeCell ref="A236:H236"/>
    <mergeCell ref="A223:H223"/>
    <mergeCell ref="A224:H224"/>
    <mergeCell ref="A225:H225"/>
    <mergeCell ref="A226:H226"/>
    <mergeCell ref="A227:H227"/>
    <mergeCell ref="A210:H210"/>
    <mergeCell ref="B212:H212"/>
    <mergeCell ref="B213:H213"/>
    <mergeCell ref="B214:H214"/>
    <mergeCell ref="B215:H215"/>
    <mergeCell ref="B217:H217"/>
    <mergeCell ref="B218:H218"/>
    <mergeCell ref="B219:H219"/>
    <mergeCell ref="B220:H220"/>
    <mergeCell ref="A221:B221"/>
    <mergeCell ref="B216:E216"/>
    <mergeCell ref="E93:F93"/>
    <mergeCell ref="G93:H93"/>
    <mergeCell ref="E94:F94"/>
    <mergeCell ref="G94:H94"/>
    <mergeCell ref="A67:B67"/>
    <mergeCell ref="A68:B68"/>
    <mergeCell ref="C221:H221"/>
    <mergeCell ref="E82:F82"/>
    <mergeCell ref="E83:F83"/>
    <mergeCell ref="E84:F84"/>
    <mergeCell ref="G85:H85"/>
    <mergeCell ref="G86:H86"/>
    <mergeCell ref="E85:F85"/>
    <mergeCell ref="A88:B88"/>
    <mergeCell ref="A89:B89"/>
    <mergeCell ref="A90:B90"/>
    <mergeCell ref="C68:D68"/>
    <mergeCell ref="C69:D69"/>
    <mergeCell ref="C70:D70"/>
    <mergeCell ref="C71:D71"/>
    <mergeCell ref="C72:D72"/>
    <mergeCell ref="C73:D73"/>
    <mergeCell ref="E80:F80"/>
    <mergeCell ref="E88:F88"/>
    <mergeCell ref="C27:E27"/>
    <mergeCell ref="A59:H59"/>
    <mergeCell ref="C47:H47"/>
    <mergeCell ref="E49:H49"/>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1:H51"/>
    <mergeCell ref="C34:D34"/>
    <mergeCell ref="C36:D36"/>
    <mergeCell ref="C42:F42"/>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88:D88"/>
    <mergeCell ref="E378:F378"/>
    <mergeCell ref="G378:H378"/>
    <mergeCell ref="C76:H76"/>
    <mergeCell ref="A77:H77"/>
    <mergeCell ref="E78:F78"/>
    <mergeCell ref="E79:F79"/>
    <mergeCell ref="E86:F86"/>
    <mergeCell ref="A97:H97"/>
    <mergeCell ref="A277:H277"/>
    <mergeCell ref="A278:H278"/>
    <mergeCell ref="A279:H279"/>
    <mergeCell ref="A280:H280"/>
    <mergeCell ref="A281:H281"/>
    <mergeCell ref="A282:H282"/>
    <mergeCell ref="A283:H283"/>
    <mergeCell ref="A284:H284"/>
    <mergeCell ref="A285:H285"/>
    <mergeCell ref="A207:H207"/>
    <mergeCell ref="A300:H300"/>
    <mergeCell ref="A301:H301"/>
    <mergeCell ref="A208:E208"/>
    <mergeCell ref="A101:H101"/>
    <mergeCell ref="A168:H168"/>
    <mergeCell ref="A83:B83"/>
    <mergeCell ref="A84:B84"/>
    <mergeCell ref="A85:B85"/>
    <mergeCell ref="A86:B86"/>
    <mergeCell ref="C74:D74"/>
    <mergeCell ref="C75:D75"/>
    <mergeCell ref="C78:D78"/>
    <mergeCell ref="C79:D79"/>
    <mergeCell ref="C80:D80"/>
    <mergeCell ref="C81:D81"/>
    <mergeCell ref="C82:D82"/>
    <mergeCell ref="C83:D83"/>
    <mergeCell ref="C84:D84"/>
    <mergeCell ref="C85:D85"/>
    <mergeCell ref="C86:D86"/>
    <mergeCell ref="A318:H318"/>
    <mergeCell ref="A319:H319"/>
    <mergeCell ref="A320:H320"/>
    <mergeCell ref="A308:H308"/>
    <mergeCell ref="A309:H309"/>
    <mergeCell ref="A310:H310"/>
    <mergeCell ref="A311:H311"/>
    <mergeCell ref="A15:B15"/>
    <mergeCell ref="E95:F95"/>
    <mergeCell ref="G95:H95"/>
    <mergeCell ref="E96:F96"/>
    <mergeCell ref="G96:H96"/>
    <mergeCell ref="C29:H29"/>
    <mergeCell ref="C30:H30"/>
    <mergeCell ref="A37:B37"/>
    <mergeCell ref="A38:B38"/>
    <mergeCell ref="A40:B45"/>
    <mergeCell ref="A46:B46"/>
    <mergeCell ref="A47:B47"/>
    <mergeCell ref="A48:B48"/>
    <mergeCell ref="A49:B51"/>
    <mergeCell ref="A53:B53"/>
    <mergeCell ref="A60:B60"/>
    <mergeCell ref="A65:B65"/>
    <mergeCell ref="C43:F43"/>
    <mergeCell ref="G43:H43"/>
    <mergeCell ref="C45:F45"/>
    <mergeCell ref="G45:H45"/>
    <mergeCell ref="G65:H65"/>
    <mergeCell ref="G66:H75"/>
    <mergeCell ref="E81:F81"/>
    <mergeCell ref="F18:H18"/>
    <mergeCell ref="A87:H87"/>
    <mergeCell ref="A35:B35"/>
    <mergeCell ref="A36:B36"/>
    <mergeCell ref="A71:B71"/>
    <mergeCell ref="A72:B72"/>
    <mergeCell ref="A73:B73"/>
    <mergeCell ref="A74:B74"/>
    <mergeCell ref="A75:B75"/>
    <mergeCell ref="A76:B76"/>
    <mergeCell ref="A78:B78"/>
    <mergeCell ref="A79:B79"/>
    <mergeCell ref="A80:B80"/>
    <mergeCell ref="A81:B81"/>
    <mergeCell ref="A82:B82"/>
    <mergeCell ref="E60:F60"/>
    <mergeCell ref="A61:H61"/>
    <mergeCell ref="A16:B16"/>
    <mergeCell ref="A17:B17"/>
    <mergeCell ref="A18:B18"/>
    <mergeCell ref="A19:B19"/>
    <mergeCell ref="A20:B20"/>
    <mergeCell ref="A21:B21"/>
    <mergeCell ref="A22:B22"/>
    <mergeCell ref="A23:B23"/>
    <mergeCell ref="A24:B24"/>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G60:H60"/>
    <mergeCell ref="C60:D60"/>
    <mergeCell ref="C46:F46"/>
    <mergeCell ref="C48:F48"/>
    <mergeCell ref="C53:F53"/>
    <mergeCell ref="A62:D63"/>
    <mergeCell ref="A52:B52"/>
    <mergeCell ref="C52:H52"/>
    <mergeCell ref="C54:F54"/>
    <mergeCell ref="A54:B55"/>
    <mergeCell ref="C58:F58"/>
    <mergeCell ref="A56:B58"/>
    <mergeCell ref="C56:F57"/>
    <mergeCell ref="E50:F50"/>
    <mergeCell ref="C55:H55"/>
    <mergeCell ref="A102:H102"/>
    <mergeCell ref="A103:B103"/>
    <mergeCell ref="A104:B104"/>
    <mergeCell ref="A105:B105"/>
    <mergeCell ref="A108:B108"/>
    <mergeCell ref="A109:B109"/>
    <mergeCell ref="A110:B110"/>
    <mergeCell ref="A111:B111"/>
    <mergeCell ref="C49:D49"/>
    <mergeCell ref="C50:D50"/>
    <mergeCell ref="C51:D51"/>
    <mergeCell ref="C65:D65"/>
    <mergeCell ref="C66:D66"/>
    <mergeCell ref="C67:D67"/>
    <mergeCell ref="C64:H64"/>
    <mergeCell ref="A66:B66"/>
    <mergeCell ref="G88:H88"/>
    <mergeCell ref="E89:F89"/>
    <mergeCell ref="G89:H89"/>
    <mergeCell ref="E90:F90"/>
    <mergeCell ref="G90:H90"/>
    <mergeCell ref="A91:H91"/>
    <mergeCell ref="A69:B69"/>
    <mergeCell ref="A70:B70"/>
    <mergeCell ref="A107:B107"/>
    <mergeCell ref="A99:A100"/>
    <mergeCell ref="C99:C100"/>
    <mergeCell ref="E99:E100"/>
    <mergeCell ref="F99:F100"/>
    <mergeCell ref="E92:F92"/>
    <mergeCell ref="G92:H92"/>
    <mergeCell ref="A164:B164"/>
    <mergeCell ref="C89:D89"/>
    <mergeCell ref="C90:D90"/>
    <mergeCell ref="C92:D92"/>
    <mergeCell ref="C93:D93"/>
    <mergeCell ref="C94:D94"/>
    <mergeCell ref="C95:D95"/>
    <mergeCell ref="C96:D96"/>
    <mergeCell ref="D99:D100"/>
    <mergeCell ref="A116:A117"/>
    <mergeCell ref="C116:C117"/>
    <mergeCell ref="D116:D117"/>
    <mergeCell ref="A92:B92"/>
    <mergeCell ref="A93:B93"/>
    <mergeCell ref="A94:B94"/>
    <mergeCell ref="A95:B95"/>
    <mergeCell ref="A96:B96"/>
    <mergeCell ref="A165:B165"/>
    <mergeCell ref="A166:B166"/>
    <mergeCell ref="A167:B167"/>
    <mergeCell ref="A115:H115"/>
    <mergeCell ref="A98:H98"/>
    <mergeCell ref="B99:B100"/>
    <mergeCell ref="B116:B117"/>
    <mergeCell ref="A169:B169"/>
    <mergeCell ref="A155:H155"/>
    <mergeCell ref="A156:B156"/>
    <mergeCell ref="A157:B157"/>
    <mergeCell ref="A158:B158"/>
    <mergeCell ref="A159:B159"/>
    <mergeCell ref="A160:B160"/>
    <mergeCell ref="A161:B161"/>
    <mergeCell ref="A162:B162"/>
    <mergeCell ref="A163:B163"/>
    <mergeCell ref="A112:B112"/>
    <mergeCell ref="A113:B113"/>
    <mergeCell ref="A114:B114"/>
    <mergeCell ref="E116:E117"/>
    <mergeCell ref="F116:F117"/>
    <mergeCell ref="A120:H120"/>
    <mergeCell ref="A106:B106"/>
    <mergeCell ref="A198:B198"/>
    <mergeCell ref="A181:H181"/>
    <mergeCell ref="A170:B170"/>
    <mergeCell ref="A171:B171"/>
    <mergeCell ref="A172:B172"/>
    <mergeCell ref="A173:B173"/>
    <mergeCell ref="A174:B174"/>
    <mergeCell ref="A175:B175"/>
    <mergeCell ref="A176:B176"/>
    <mergeCell ref="A177:B177"/>
    <mergeCell ref="A178:B178"/>
    <mergeCell ref="A275:H275"/>
    <mergeCell ref="A276:H276"/>
    <mergeCell ref="A209:E209"/>
    <mergeCell ref="F209:H209"/>
    <mergeCell ref="A222:H222"/>
    <mergeCell ref="A179:B179"/>
    <mergeCell ref="A180:B180"/>
    <mergeCell ref="A182:B182"/>
    <mergeCell ref="A183:B183"/>
    <mergeCell ref="A184:B184"/>
    <mergeCell ref="A185:B185"/>
    <mergeCell ref="A186:B186"/>
    <mergeCell ref="A187:B187"/>
    <mergeCell ref="A188:B188"/>
    <mergeCell ref="F208:H208"/>
    <mergeCell ref="A194:H194"/>
    <mergeCell ref="A189:B189"/>
    <mergeCell ref="A190:B190"/>
    <mergeCell ref="A191:B191"/>
    <mergeCell ref="A192:B192"/>
    <mergeCell ref="A193:B193"/>
    <mergeCell ref="A195:B195"/>
    <mergeCell ref="A196:B196"/>
    <mergeCell ref="A197:B197"/>
    <mergeCell ref="A306:H306"/>
    <mergeCell ref="A307:H307"/>
    <mergeCell ref="A294:H294"/>
    <mergeCell ref="A295:H295"/>
    <mergeCell ref="A296:H296"/>
    <mergeCell ref="A297:H297"/>
    <mergeCell ref="A298:H298"/>
    <mergeCell ref="A299:H299"/>
    <mergeCell ref="A302:H302"/>
    <mergeCell ref="I51:L51"/>
    <mergeCell ref="C274:H274"/>
    <mergeCell ref="A378:B378"/>
    <mergeCell ref="C378:D378"/>
    <mergeCell ref="A274:B274"/>
    <mergeCell ref="A199:B199"/>
    <mergeCell ref="A200:B200"/>
    <mergeCell ref="A201:B201"/>
    <mergeCell ref="A202:B202"/>
    <mergeCell ref="A203:B203"/>
    <mergeCell ref="A204:B204"/>
    <mergeCell ref="A205:B205"/>
    <mergeCell ref="A206:B206"/>
    <mergeCell ref="B211:H211"/>
    <mergeCell ref="A321:H321"/>
    <mergeCell ref="A322:H322"/>
    <mergeCell ref="A323:H323"/>
    <mergeCell ref="A324:H324"/>
    <mergeCell ref="A325:H325"/>
    <mergeCell ref="A326:H326"/>
    <mergeCell ref="A327:H327"/>
    <mergeCell ref="A303:H303"/>
    <mergeCell ref="A304:H304"/>
    <mergeCell ref="A305:H305"/>
  </mergeCells>
  <dataValidations disablePrompts="1" count="7">
    <dataValidation type="list" allowBlank="1" showInputMessage="1" showErrorMessage="1" sqref="A9:B9">
      <formula1>"CTS No,Survey No,Plot No,Gut No,FP No, Sector"</formula1>
    </dataValidation>
    <dataValidation type="list" allowBlank="1" showInputMessage="1" showErrorMessage="1" sqref="B116">
      <formula1>"Flat No. (Sale Plan),Sale / Rehab,Sale / Mhada"</formula1>
    </dataValidation>
    <dataValidation type="list" allowBlank="1" showInputMessage="1" showErrorMessage="1" sqref="D99 D116">
      <formula1>"Carpet area,RERA Carpet area"</formula1>
    </dataValidation>
    <dataValidation type="list" allowBlank="1" showInputMessage="1" showErrorMessage="1" sqref="E116:E117">
      <formula1>"Fungible area,Balcony + Dry Balcony + Otla Area,Chajja Area,Cornice Area,AP Area,WS Area"</formula1>
    </dataValidation>
    <dataValidation type="list" allowBlank="1" showInputMessage="1" showErrorMessage="1" sqref="E99:E100">
      <formula1>"Attached Loft area,Attached Otla area,Attached Mezzanine area"</formula1>
    </dataValidation>
    <dataValidation type="list" allowBlank="1" showInputMessage="1" showErrorMessage="1" sqref="B99">
      <formula1>"Shop No. (Sale Plan),Sale / Rehab,Sale / Mhada"</formula1>
    </dataValidation>
    <dataValidation type="list" allowBlank="1" showInputMessage="1" showErrorMessage="1" sqref="H100 H117">
      <formula1>".45,.50,.55,.60"</formula1>
    </dataValidation>
  </dataValidations>
  <hyperlinks>
    <hyperlink ref="C19" r:id="rId1"/>
    <hyperlink ref="K215" r:id="rId2"/>
    <hyperlink ref="K153" r:id="rId3" display="https://www.directlybybuilders.com/projects/lodha-codename-premier.php?matchtype=&amp;device=c&amp;166813506206=166813506206&amp;=&amp;keyword=&amp;gad_source=1&amp;gad_campaignid=21686795238&amp;gbraid=0AAAAA-Jw1Z4Poy3NGqEUv_CrGt8x1e7AC&amp;gclid=CjwKCAjw89jGBhB0EiwA2o1Ony5qgbW0Hr4tjjASbzbWYam-vfZHLNw9uW_Vdh2j10uOW6s266FmvRoCmWEQAvD_BwE"/>
  </hyperlinks>
  <printOptions horizontalCentered="1"/>
  <pageMargins left="0.23622047244094491" right="0.23622047244094491" top="0.78740157480314965" bottom="0.70866141732283472" header="0.19685039370078741" footer="0.19685039370078741"/>
  <pageSetup paperSize="2" fitToHeight="0" orientation="portrait" r:id="rId4"/>
  <headerFooter>
    <oddHeader>&amp;C&amp;G</oddHeader>
    <oddFooter>&amp;L&amp;"Times New Roman,Bold"&amp;F&amp;R&amp;"Times New Roman,Bold"&amp;P</oddFooter>
  </headerFooter>
  <rowBreaks count="4" manualBreakCount="4">
    <brk id="60" max="16383" man="1"/>
    <brk id="220" max="7" man="1"/>
    <brk id="273" max="7" man="1"/>
    <brk id="327" max="7"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47" t="s">
        <v>112</v>
      </c>
      <c r="B1" s="48"/>
      <c r="C1" s="9" t="s">
        <v>58</v>
      </c>
      <c r="D1" s="9" t="s">
        <v>59</v>
      </c>
      <c r="E1" s="9" t="s">
        <v>60</v>
      </c>
      <c r="F1" s="10" t="s">
        <v>46</v>
      </c>
    </row>
    <row r="2" spans="1:8" x14ac:dyDescent="0.25">
      <c r="A2" s="49"/>
      <c r="B2" s="50"/>
      <c r="C2" s="7">
        <v>0</v>
      </c>
      <c r="D2" s="14">
        <v>1</v>
      </c>
      <c r="E2" s="7">
        <v>0</v>
      </c>
      <c r="F2" s="8">
        <f ca="1">--TRIM(RIGHT(SUBSTITUTE(LEFT(A1,_xlfn.AGGREGATE(16,6,FIND({0,1,2,3,4,5,6,7,8,9},A1,ROW(INDIRECT("1:"&amp;LEN(A1)))),1))," ",REPT(" ",LEN(A1))),LEN(A1)))</f>
        <v>3</v>
      </c>
    </row>
    <row r="3" spans="1:8" x14ac:dyDescent="0.25">
      <c r="A3" s="2" t="s">
        <v>61</v>
      </c>
      <c r="B3" s="3" t="s">
        <v>62</v>
      </c>
      <c r="C3" s="12" t="s">
        <v>63</v>
      </c>
      <c r="D3" s="15" t="s">
        <v>56</v>
      </c>
      <c r="E3" s="51" t="s">
        <v>132</v>
      </c>
      <c r="F3" s="52"/>
      <c r="G3" s="24" t="s">
        <v>64</v>
      </c>
      <c r="H3" s="19">
        <f ca="1">F2*25%</f>
        <v>0.75</v>
      </c>
    </row>
    <row r="4" spans="1:8" x14ac:dyDescent="0.25">
      <c r="A4" s="2" t="s">
        <v>65</v>
      </c>
      <c r="B4" s="4">
        <f ca="1">H5</f>
        <v>3</v>
      </c>
      <c r="C4" s="13">
        <f ca="1">((100/F2)*B4)/100</f>
        <v>1</v>
      </c>
      <c r="D4" s="17" t="str">
        <f ca="1">IF(C13=100%,"All work Completed. Possession granted to the Building.",IF(C12=100%,"All work Completed, Waiting for OC",D10&amp;""&amp;D11&amp;""&amp;D9&amp;""&amp;D12&amp;" "&amp;D13))</f>
        <v xml:space="preserve">Excavation, Plinth, RCC Slab, Brickwork Completed </v>
      </c>
      <c r="E4" s="53" t="str">
        <f ca="1">D4</f>
        <v xml:space="preserve">Excavation, Plinth, RCC Slab, Brickwork Completed </v>
      </c>
      <c r="F4" s="54"/>
      <c r="G4" s="1" t="s">
        <v>66</v>
      </c>
      <c r="H4" s="20">
        <f ca="1">F2*50%</f>
        <v>1.5</v>
      </c>
    </row>
    <row r="5" spans="1:8" x14ac:dyDescent="0.25">
      <c r="A5" s="2" t="s">
        <v>67</v>
      </c>
      <c r="B5" s="5">
        <f ca="1">H13</f>
        <v>3</v>
      </c>
      <c r="C5" s="13">
        <f ca="1">((100/F2)*B5)/100</f>
        <v>1</v>
      </c>
      <c r="D5" s="18"/>
      <c r="E5" s="55"/>
      <c r="F5" s="56"/>
      <c r="G5" s="1" t="s">
        <v>68</v>
      </c>
      <c r="H5" s="20">
        <f ca="1">F2</f>
        <v>3</v>
      </c>
    </row>
    <row r="6" spans="1:8" x14ac:dyDescent="0.25">
      <c r="A6" s="2" t="s">
        <v>69</v>
      </c>
      <c r="B6" s="5">
        <v>4</v>
      </c>
      <c r="C6" s="13">
        <f ca="1">((100/(D2+E2+F2))*B6)/100</f>
        <v>1</v>
      </c>
      <c r="D6" s="18"/>
      <c r="E6" s="55"/>
      <c r="F6" s="56"/>
      <c r="G6" s="1" t="s">
        <v>70</v>
      </c>
      <c r="H6" s="21">
        <f ca="1">(IF(C2&gt;1,(F2/(C2+2)),F2/4))</f>
        <v>0.75</v>
      </c>
    </row>
    <row r="7" spans="1:8" x14ac:dyDescent="0.25">
      <c r="A7" s="2" t="s">
        <v>71</v>
      </c>
      <c r="B7" s="4">
        <v>3</v>
      </c>
      <c r="C7" s="13">
        <f ca="1">((100/F2)*B7)/100</f>
        <v>1</v>
      </c>
      <c r="D7" s="18"/>
      <c r="E7" s="55"/>
      <c r="F7" s="56"/>
      <c r="G7" s="1" t="s">
        <v>72</v>
      </c>
      <c r="H7" s="21">
        <f ca="1">(IF(C2&gt;1,(F2/(C2+2)+H6),F2/4+H6))</f>
        <v>1.5</v>
      </c>
    </row>
    <row r="8" spans="1:8" x14ac:dyDescent="0.25">
      <c r="A8" s="2" t="s">
        <v>73</v>
      </c>
      <c r="B8" s="4">
        <v>0</v>
      </c>
      <c r="C8" s="13">
        <f ca="1">((100/F2)*B8)/100</f>
        <v>0</v>
      </c>
      <c r="D8" s="16">
        <f ca="1">(((B5/F2*10)+(40/(D2+E2+F2)*B6)+(15/(F2)*B7)+(5/(F2)*B8)+(5/F2*B9)+(10/F2*B10)+(5/F2*B11)+(5/F2*B12)+(5/F2*B13))/100)</f>
        <v>0.65</v>
      </c>
      <c r="E8" s="55"/>
      <c r="F8" s="56"/>
      <c r="G8" s="1" t="s">
        <v>74</v>
      </c>
      <c r="H8" s="21">
        <f>(IF(C2&gt;1,(F2/(C2+2)+H7),0))</f>
        <v>0</v>
      </c>
    </row>
    <row r="9" spans="1:8" x14ac:dyDescent="0.25">
      <c r="A9" s="2" t="s">
        <v>75</v>
      </c>
      <c r="B9" s="4">
        <v>0</v>
      </c>
      <c r="C9" s="13">
        <f ca="1">((100/(F2))*B9)/100</f>
        <v>0</v>
      </c>
      <c r="D9" s="1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55"/>
      <c r="F9" s="56"/>
      <c r="G9" s="1" t="s">
        <v>76</v>
      </c>
      <c r="H9" s="21">
        <f>(IF(C2&gt;2,(F2/(C2+2)+H8),0))</f>
        <v>0</v>
      </c>
    </row>
    <row r="10" spans="1:8" x14ac:dyDescent="0.25">
      <c r="A10" s="2" t="s">
        <v>77</v>
      </c>
      <c r="B10" s="4">
        <v>0</v>
      </c>
      <c r="C10" s="13">
        <f ca="1">((100/F2)*B10)/100</f>
        <v>0</v>
      </c>
      <c r="D10" s="18" t="str">
        <f ca="1">IF(C4=100%,"Excavation","")&amp;IF(C5=100%,", Plinth","")&amp;IF(C6=100%,", RCC Slab","")&amp;IF(C7=100%,", Brickwork","")&amp;IF(C8=100%,", Internal Plaster","")&amp;IF(C9=100%,", External Plaster","")&amp;IF(C10=100%,", Flooring","")&amp;IF(C11=100%,", Painting","")&amp;IF(C12=100%,", Building common Amenities","")</f>
        <v>Excavation, Plinth, RCC Slab, Brickwork</v>
      </c>
      <c r="E10" s="55"/>
      <c r="F10" s="56"/>
      <c r="G10" s="1" t="s">
        <v>78</v>
      </c>
      <c r="H10" s="22">
        <f>(IF(C2&gt;3,(F2/(C2+2)+H9),0))</f>
        <v>0</v>
      </c>
    </row>
    <row r="11" spans="1:8" x14ac:dyDescent="0.25">
      <c r="A11" s="2" t="s">
        <v>79</v>
      </c>
      <c r="B11" s="4">
        <v>0</v>
      </c>
      <c r="C11" s="13">
        <f ca="1">((100/F2)*B11)/100</f>
        <v>0</v>
      </c>
      <c r="D11" s="18" t="str">
        <f ca="1">IF(D10&lt;&gt;""," Completed","")</f>
        <v xml:space="preserve"> Completed</v>
      </c>
      <c r="E11" s="55"/>
      <c r="F11" s="56"/>
      <c r="G11" s="1" t="s">
        <v>80</v>
      </c>
      <c r="H11" s="21">
        <f>(IF(C2&gt;4,(F2/(C2+2)+H10),0))</f>
        <v>0</v>
      </c>
    </row>
    <row r="12" spans="1:8" x14ac:dyDescent="0.25">
      <c r="A12" s="2" t="s">
        <v>81</v>
      </c>
      <c r="B12" s="4">
        <v>0</v>
      </c>
      <c r="C12" s="13">
        <f ca="1">((100/(F2))*B12)/100</f>
        <v>0</v>
      </c>
      <c r="D12" s="1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55"/>
      <c r="F12" s="56"/>
      <c r="G12" s="1" t="s">
        <v>82</v>
      </c>
      <c r="H12" s="21">
        <f ca="1">(IF(C2=1,(F2/(C2+3)+H7),IF(C2=0,(F2/4+H7),IF(C2&gt;1,0))))</f>
        <v>2.25</v>
      </c>
    </row>
    <row r="13" spans="1:8" ht="15.75" thickBot="1" x14ac:dyDescent="0.3">
      <c r="A13" s="26" t="s">
        <v>83</v>
      </c>
      <c r="B13" s="27">
        <v>0</v>
      </c>
      <c r="C13" s="28">
        <f ca="1">((100/(F2))*B13)/100</f>
        <v>0</v>
      </c>
      <c r="D13" s="29" t="str">
        <f ca="1">IF(D12&lt;&gt;"","Completed","")</f>
        <v/>
      </c>
      <c r="E13" s="57"/>
      <c r="F13" s="58"/>
      <c r="G13" s="25" t="s">
        <v>84</v>
      </c>
      <c r="H13" s="23">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PC-51</cp:lastModifiedBy>
  <cp:lastPrinted>2025-09-26T11:50:58Z</cp:lastPrinted>
  <dcterms:created xsi:type="dcterms:W3CDTF">2019-01-21T04:29:02Z</dcterms:created>
  <dcterms:modified xsi:type="dcterms:W3CDTF">2025-09-26T11:53:54Z</dcterms:modified>
</cp:coreProperties>
</file>