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VSJCV\Making\AXIS\2025-26\Axis\APF Old\Sept 2025\25-09-2025\"/>
    </mc:Choice>
  </mc:AlternateContent>
  <bookViews>
    <workbookView showHorizontalScroll="0" showSheetTabs="0" xWindow="0" yWindow="0" windowWidth="19200" windowHeight="6640" tabRatio="855"/>
  </bookViews>
  <sheets>
    <sheet name="Report" sheetId="16" r:id="rId1"/>
    <sheet name="A&amp;B" sheetId="15" r:id="rId2"/>
    <sheet name="C" sheetId="18" r:id="rId3"/>
    <sheet name="G" sheetId="19" r:id="rId4"/>
    <sheet name="H" sheetId="22" r:id="rId5"/>
    <sheet name="I" sheetId="20" r:id="rId6"/>
    <sheet name="Wing A" sheetId="11" r:id="rId7"/>
    <sheet name="Wing B" sheetId="12" r:id="rId8"/>
    <sheet name="Wing C" sheetId="13" r:id="rId9"/>
    <sheet name="Sheet3" sheetId="17" r:id="rId10"/>
    <sheet name="Sheet1" sheetId="21" r:id="rId11"/>
  </sheets>
  <definedNames>
    <definedName name="_xlnm.Print_Area" localSheetId="0">Report!$A$1:$J$487</definedName>
  </definedNames>
  <calcPr calcId="162913"/>
</workbook>
</file>

<file path=xl/calcChain.xml><?xml version="1.0" encoding="utf-8"?>
<calcChain xmlns="http://schemas.openxmlformats.org/spreadsheetml/2006/main">
  <c r="L48" i="16" l="1"/>
  <c r="C58" i="16" l="1"/>
  <c r="F3" i="16" l="1"/>
  <c r="L68" i="16" l="1"/>
  <c r="L67" i="16"/>
  <c r="L66" i="16"/>
  <c r="L65" i="16"/>
  <c r="I57" i="16"/>
  <c r="C63" i="16" l="1"/>
  <c r="D63" i="16" s="1"/>
  <c r="L61" i="16"/>
  <c r="D70" i="16"/>
  <c r="D68" i="16"/>
  <c r="D66" i="16"/>
  <c r="D64" i="16"/>
  <c r="L62" i="16"/>
  <c r="C61" i="16" s="1"/>
  <c r="D61" i="16" s="1"/>
  <c r="L60" i="16"/>
  <c r="L63" i="16"/>
  <c r="L64" i="16" s="1"/>
  <c r="L69" i="16" s="1"/>
  <c r="L70" i="16" s="1"/>
  <c r="C62" i="16" s="1"/>
  <c r="D69" i="16"/>
  <c r="D67" i="16"/>
  <c r="D65" i="16"/>
  <c r="B16" i="22"/>
  <c r="O7" i="22" s="1"/>
  <c r="H19" i="22" s="1"/>
  <c r="B14" i="22"/>
  <c r="E9" i="22" s="1"/>
  <c r="B12" i="22"/>
  <c r="M7" i="22" s="1"/>
  <c r="H17" i="22" s="1"/>
  <c r="B10" i="22"/>
  <c r="L7" i="22" s="1"/>
  <c r="H16" i="22" s="1"/>
  <c r="B8" i="22"/>
  <c r="I6" i="22"/>
  <c r="G13" i="22" s="1"/>
  <c r="B6" i="22"/>
  <c r="E5" i="22" s="1"/>
  <c r="E4" i="22"/>
  <c r="D4" i="21"/>
  <c r="F4" i="21" s="1"/>
  <c r="D5" i="21"/>
  <c r="F5" i="21" s="1"/>
  <c r="D6" i="21"/>
  <c r="F6" i="21" s="1"/>
  <c r="D7" i="21"/>
  <c r="F7" i="21" s="1"/>
  <c r="D8" i="21"/>
  <c r="F8" i="21" s="1"/>
  <c r="D9" i="21"/>
  <c r="F9" i="21" s="1"/>
  <c r="D10" i="21"/>
  <c r="F10" i="21" s="1"/>
  <c r="D11" i="21"/>
  <c r="F11" i="21" s="1"/>
  <c r="D15" i="21"/>
  <c r="F15" i="21" s="1"/>
  <c r="D16" i="21"/>
  <c r="F16" i="21" s="1"/>
  <c r="D17" i="21"/>
  <c r="D18" i="21"/>
  <c r="F18" i="21" s="1"/>
  <c r="D19" i="21"/>
  <c r="F19" i="21" s="1"/>
  <c r="D20" i="21"/>
  <c r="F20" i="21" s="1"/>
  <c r="D21" i="21"/>
  <c r="F21" i="21" s="1"/>
  <c r="D22" i="21"/>
  <c r="F22" i="21" s="1"/>
  <c r="D23" i="21"/>
  <c r="F23" i="21" s="1"/>
  <c r="D24" i="21"/>
  <c r="F24" i="21" s="1"/>
  <c r="D28" i="21"/>
  <c r="D29" i="21"/>
  <c r="F29" i="21" s="1"/>
  <c r="D30" i="21"/>
  <c r="F30" i="21" s="1"/>
  <c r="D31" i="21"/>
  <c r="F31" i="21" s="1"/>
  <c r="D32" i="21"/>
  <c r="F32" i="21" s="1"/>
  <c r="D33" i="21"/>
  <c r="F33" i="21" s="1"/>
  <c r="D34" i="21"/>
  <c r="F34" i="21" s="1"/>
  <c r="D35" i="21"/>
  <c r="F35" i="21"/>
  <c r="D36" i="21"/>
  <c r="F36" i="21" s="1"/>
  <c r="D41" i="21"/>
  <c r="D42" i="21"/>
  <c r="F42" i="21" s="1"/>
  <c r="D43" i="21"/>
  <c r="F43" i="21"/>
  <c r="D44" i="21"/>
  <c r="F44" i="21" s="1"/>
  <c r="D45" i="21"/>
  <c r="F45" i="21"/>
  <c r="D46" i="21"/>
  <c r="F46" i="21" s="1"/>
  <c r="D47" i="21"/>
  <c r="F47" i="21" s="1"/>
  <c r="D48" i="21"/>
  <c r="F48" i="21" s="1"/>
  <c r="D49" i="21"/>
  <c r="F49" i="21" s="1"/>
  <c r="D53" i="21"/>
  <c r="F53" i="21" s="1"/>
  <c r="D54" i="21"/>
  <c r="F54" i="21" s="1"/>
  <c r="D55" i="21"/>
  <c r="F55" i="21" s="1"/>
  <c r="D56" i="21"/>
  <c r="D57" i="21"/>
  <c r="F57" i="21" s="1"/>
  <c r="D58" i="21"/>
  <c r="F58" i="21" s="1"/>
  <c r="D59" i="21"/>
  <c r="F59" i="21" s="1"/>
  <c r="D60" i="21"/>
  <c r="F60" i="21" s="1"/>
  <c r="D61" i="21"/>
  <c r="F61" i="21" s="1"/>
  <c r="D62" i="21"/>
  <c r="F62" i="21" s="1"/>
  <c r="D63" i="21"/>
  <c r="F63" i="21" s="1"/>
  <c r="D67" i="21"/>
  <c r="D68" i="21"/>
  <c r="F68" i="21" s="1"/>
  <c r="D69" i="21"/>
  <c r="F69" i="21" s="1"/>
  <c r="D70" i="21"/>
  <c r="F70" i="21" s="1"/>
  <c r="D71" i="21"/>
  <c r="F71" i="21" s="1"/>
  <c r="D72" i="21"/>
  <c r="F72" i="21" s="1"/>
  <c r="D73" i="21"/>
  <c r="F73" i="21" s="1"/>
  <c r="D74" i="21"/>
  <c r="F74" i="21" s="1"/>
  <c r="D75" i="21"/>
  <c r="F75" i="21" s="1"/>
  <c r="D76" i="21"/>
  <c r="F76" i="21" s="1"/>
  <c r="D77" i="21"/>
  <c r="F77" i="21" s="1"/>
  <c r="D81" i="21"/>
  <c r="F81" i="21" s="1"/>
  <c r="D82" i="21"/>
  <c r="F82" i="21" s="1"/>
  <c r="D83" i="21"/>
  <c r="F83" i="21" s="1"/>
  <c r="D84" i="21"/>
  <c r="F84" i="21" s="1"/>
  <c r="D85" i="21"/>
  <c r="F85" i="21" s="1"/>
  <c r="D86" i="21"/>
  <c r="F86" i="21" s="1"/>
  <c r="D87" i="21"/>
  <c r="F87" i="21"/>
  <c r="D88" i="21"/>
  <c r="F88" i="21" s="1"/>
  <c r="D89" i="21"/>
  <c r="F89" i="21" s="1"/>
  <c r="D92" i="21"/>
  <c r="F92" i="21" s="1"/>
  <c r="D93" i="21"/>
  <c r="F93" i="21" s="1"/>
  <c r="D94" i="21"/>
  <c r="F94" i="21" s="1"/>
  <c r="D95" i="21"/>
  <c r="F95" i="21" s="1"/>
  <c r="D96" i="21"/>
  <c r="F96" i="21" s="1"/>
  <c r="D97" i="21"/>
  <c r="F97" i="21" s="1"/>
  <c r="D98" i="21"/>
  <c r="F98" i="21" s="1"/>
  <c r="D99" i="21"/>
  <c r="F99" i="21" s="1"/>
  <c r="D100" i="21"/>
  <c r="F100" i="21" s="1"/>
  <c r="D102" i="21"/>
  <c r="F102" i="21" s="1"/>
  <c r="D103" i="21"/>
  <c r="F103" i="21" s="1"/>
  <c r="D104" i="21"/>
  <c r="F104" i="21" s="1"/>
  <c r="D105" i="21"/>
  <c r="F105" i="21" s="1"/>
  <c r="D106" i="21"/>
  <c r="F106" i="21" s="1"/>
  <c r="D107" i="21"/>
  <c r="F107" i="21" s="1"/>
  <c r="D108" i="21"/>
  <c r="F108" i="21" s="1"/>
  <c r="D109" i="21"/>
  <c r="F109" i="21" s="1"/>
  <c r="D110" i="21"/>
  <c r="F110" i="21" s="1"/>
  <c r="D111" i="21"/>
  <c r="F111" i="21" s="1"/>
  <c r="D112" i="21"/>
  <c r="F112" i="21" s="1"/>
  <c r="D114" i="21"/>
  <c r="F114" i="21" s="1"/>
  <c r="D115" i="21"/>
  <c r="F115" i="21" s="1"/>
  <c r="D116" i="21"/>
  <c r="F116" i="21" s="1"/>
  <c r="D117" i="21"/>
  <c r="F117" i="21" s="1"/>
  <c r="D118" i="21"/>
  <c r="F118" i="21" s="1"/>
  <c r="D119" i="21"/>
  <c r="F119" i="21" s="1"/>
  <c r="D120" i="21"/>
  <c r="F120" i="21" s="1"/>
  <c r="D121" i="21"/>
  <c r="F121" i="21" s="1"/>
  <c r="D122" i="21"/>
  <c r="F122" i="21" s="1"/>
  <c r="D123" i="21"/>
  <c r="F123" i="21" s="1"/>
  <c r="D124" i="21"/>
  <c r="F124" i="21" s="1"/>
  <c r="D126" i="21"/>
  <c r="F126" i="21" s="1"/>
  <c r="D127" i="21"/>
  <c r="F127" i="21" s="1"/>
  <c r="D128" i="21"/>
  <c r="F128" i="21"/>
  <c r="D129" i="21"/>
  <c r="F129" i="21" s="1"/>
  <c r="D130" i="21"/>
  <c r="F130" i="21" s="1"/>
  <c r="D131" i="21"/>
  <c r="F131" i="21" s="1"/>
  <c r="D132" i="21"/>
  <c r="F132" i="21" s="1"/>
  <c r="D133" i="21"/>
  <c r="F133" i="21" s="1"/>
  <c r="D134" i="21"/>
  <c r="F134" i="21" s="1"/>
  <c r="D137" i="21"/>
  <c r="F137" i="21" s="1"/>
  <c r="D138" i="21"/>
  <c r="F138" i="21" s="1"/>
  <c r="D139" i="21"/>
  <c r="F139" i="21" s="1"/>
  <c r="D140" i="21"/>
  <c r="F140" i="21" s="1"/>
  <c r="D141" i="21"/>
  <c r="F141" i="21" s="1"/>
  <c r="D142" i="21"/>
  <c r="F142" i="21"/>
  <c r="D143" i="21"/>
  <c r="F143" i="21" s="1"/>
  <c r="D144" i="21"/>
  <c r="F144" i="21" s="1"/>
  <c r="D145" i="21"/>
  <c r="F145" i="21" s="1"/>
  <c r="D146" i="21"/>
  <c r="F146" i="21" s="1"/>
  <c r="D148" i="21"/>
  <c r="F148" i="21" s="1"/>
  <c r="D149" i="21"/>
  <c r="F149" i="21" s="1"/>
  <c r="D150" i="21"/>
  <c r="F150" i="21" s="1"/>
  <c r="D151" i="21"/>
  <c r="F151" i="21" s="1"/>
  <c r="D152" i="21"/>
  <c r="F152" i="21" s="1"/>
  <c r="D153" i="21"/>
  <c r="F153" i="21" s="1"/>
  <c r="D154" i="21"/>
  <c r="F154" i="21" s="1"/>
  <c r="D155" i="21"/>
  <c r="F155" i="21" s="1"/>
  <c r="D156" i="21"/>
  <c r="F156" i="21" s="1"/>
  <c r="D157" i="21"/>
  <c r="F157" i="21" s="1"/>
  <c r="D158" i="21"/>
  <c r="F158" i="21" s="1"/>
  <c r="D159" i="21"/>
  <c r="F159" i="21" s="1"/>
  <c r="D161" i="21"/>
  <c r="F161" i="21" s="1"/>
  <c r="D162" i="21"/>
  <c r="F162" i="21" s="1"/>
  <c r="D163" i="21"/>
  <c r="F163" i="21" s="1"/>
  <c r="D164" i="21"/>
  <c r="F164" i="21" s="1"/>
  <c r="D165" i="21"/>
  <c r="F165" i="21" s="1"/>
  <c r="D166" i="21"/>
  <c r="F166" i="21" s="1"/>
  <c r="D167" i="21"/>
  <c r="F167" i="21" s="1"/>
  <c r="D168" i="21"/>
  <c r="F168" i="21" s="1"/>
  <c r="D169" i="21"/>
  <c r="F169" i="21" s="1"/>
  <c r="D170" i="21"/>
  <c r="F170" i="21" s="1"/>
  <c r="D171" i="21"/>
  <c r="F171" i="21" s="1"/>
  <c r="D172" i="21"/>
  <c r="F172" i="21" s="1"/>
  <c r="D173" i="21"/>
  <c r="F173" i="21" s="1"/>
  <c r="D174" i="21"/>
  <c r="F174" i="21" s="1"/>
  <c r="D176" i="21"/>
  <c r="F176" i="21" s="1"/>
  <c r="D177" i="21"/>
  <c r="F177" i="21" s="1"/>
  <c r="D178" i="21"/>
  <c r="F178" i="21" s="1"/>
  <c r="D179" i="21"/>
  <c r="F179" i="21" s="1"/>
  <c r="D180" i="21"/>
  <c r="F180" i="21" s="1"/>
  <c r="D181" i="21"/>
  <c r="F181" i="21" s="1"/>
  <c r="D182" i="21"/>
  <c r="F182" i="21" s="1"/>
  <c r="D183" i="21"/>
  <c r="F183" i="21" s="1"/>
  <c r="D184" i="21"/>
  <c r="F184" i="21" s="1"/>
  <c r="D185" i="21"/>
  <c r="F185" i="21" s="1"/>
  <c r="D186" i="21"/>
  <c r="F186" i="21" s="1"/>
  <c r="D187" i="21"/>
  <c r="F187" i="21" s="1"/>
  <c r="D189" i="21"/>
  <c r="F189" i="21" s="1"/>
  <c r="D190" i="21"/>
  <c r="F190" i="21" s="1"/>
  <c r="D191" i="21"/>
  <c r="F191" i="21" s="1"/>
  <c r="D192" i="21"/>
  <c r="F192" i="21" s="1"/>
  <c r="D193" i="21"/>
  <c r="F193" i="21" s="1"/>
  <c r="D194" i="21"/>
  <c r="F194" i="21" s="1"/>
  <c r="D195" i="21"/>
  <c r="F195" i="21" s="1"/>
  <c r="D196" i="21"/>
  <c r="F196" i="21" s="1"/>
  <c r="D197" i="21"/>
  <c r="F197" i="21" s="1"/>
  <c r="D198" i="21"/>
  <c r="F198" i="21"/>
  <c r="D201" i="21"/>
  <c r="F201" i="21" s="1"/>
  <c r="D202" i="21"/>
  <c r="F202" i="21" s="1"/>
  <c r="D203" i="21"/>
  <c r="F203" i="21" s="1"/>
  <c r="D204" i="21"/>
  <c r="F204" i="21" s="1"/>
  <c r="D205" i="21"/>
  <c r="F205" i="21" s="1"/>
  <c r="D206" i="21"/>
  <c r="F206" i="21" s="1"/>
  <c r="D207" i="21"/>
  <c r="F207" i="21" s="1"/>
  <c r="D208" i="21"/>
  <c r="F208" i="21" s="1"/>
  <c r="D209" i="21"/>
  <c r="F209" i="21" s="1"/>
  <c r="D210" i="21"/>
  <c r="F210" i="21" s="1"/>
  <c r="D211" i="21"/>
  <c r="F211" i="21" s="1"/>
  <c r="D213" i="21"/>
  <c r="F213" i="21"/>
  <c r="D214" i="21"/>
  <c r="F214" i="21" s="1"/>
  <c r="D215" i="21"/>
  <c r="F215" i="21" s="1"/>
  <c r="D216" i="21"/>
  <c r="F216" i="21" s="1"/>
  <c r="D217" i="21"/>
  <c r="F217" i="21" s="1"/>
  <c r="D218" i="21"/>
  <c r="F218" i="21" s="1"/>
  <c r="D219" i="21"/>
  <c r="F219" i="21" s="1"/>
  <c r="D220" i="21"/>
  <c r="F220" i="21" s="1"/>
  <c r="D221" i="21"/>
  <c r="F221" i="21" s="1"/>
  <c r="D222" i="21"/>
  <c r="F222" i="21" s="1"/>
  <c r="D223" i="21"/>
  <c r="F223" i="21" s="1"/>
  <c r="D224" i="21"/>
  <c r="F224" i="21" s="1"/>
  <c r="D225" i="21"/>
  <c r="F225" i="21"/>
  <c r="D227" i="21"/>
  <c r="F227" i="21" s="1"/>
  <c r="D228" i="21"/>
  <c r="F228" i="21" s="1"/>
  <c r="D229" i="21"/>
  <c r="F229" i="21" s="1"/>
  <c r="D230" i="21"/>
  <c r="F230" i="21" s="1"/>
  <c r="D231" i="21"/>
  <c r="F231" i="21" s="1"/>
  <c r="D232" i="21"/>
  <c r="F232" i="21" s="1"/>
  <c r="D233" i="21"/>
  <c r="F233" i="21" s="1"/>
  <c r="D234" i="21"/>
  <c r="F234" i="21" s="1"/>
  <c r="D235" i="21"/>
  <c r="F235" i="21" s="1"/>
  <c r="D236" i="21"/>
  <c r="F236" i="21" s="1"/>
  <c r="D237" i="21"/>
  <c r="F237" i="21" s="1"/>
  <c r="D238" i="21"/>
  <c r="F238" i="21" s="1"/>
  <c r="D239" i="21"/>
  <c r="F239" i="21" s="1"/>
  <c r="D240" i="21"/>
  <c r="F240" i="21" s="1"/>
  <c r="D241" i="21"/>
  <c r="F241" i="21" s="1"/>
  <c r="D243" i="21"/>
  <c r="F243" i="21" s="1"/>
  <c r="D244" i="21"/>
  <c r="F244" i="21" s="1"/>
  <c r="D245" i="21"/>
  <c r="F245" i="21" s="1"/>
  <c r="D246" i="21"/>
  <c r="F246" i="21" s="1"/>
  <c r="D247" i="21"/>
  <c r="F247" i="21" s="1"/>
  <c r="D248" i="21"/>
  <c r="F248" i="21" s="1"/>
  <c r="D249" i="21"/>
  <c r="F249" i="21"/>
  <c r="D250" i="21"/>
  <c r="F250" i="21" s="1"/>
  <c r="D251" i="21"/>
  <c r="F251" i="21" s="1"/>
  <c r="D252" i="21"/>
  <c r="F252" i="21" s="1"/>
  <c r="D253" i="21"/>
  <c r="F253" i="21" s="1"/>
  <c r="D254" i="21"/>
  <c r="F254" i="21" s="1"/>
  <c r="D255" i="21"/>
  <c r="F255" i="21" s="1"/>
  <c r="D257" i="21"/>
  <c r="F257" i="21" s="1"/>
  <c r="D258" i="21"/>
  <c r="F258" i="21" s="1"/>
  <c r="D259" i="21"/>
  <c r="F259" i="21" s="1"/>
  <c r="D260" i="21"/>
  <c r="F260" i="21" s="1"/>
  <c r="D261" i="21"/>
  <c r="F261" i="21" s="1"/>
  <c r="D262" i="21"/>
  <c r="F262" i="21"/>
  <c r="D263" i="21"/>
  <c r="F263" i="21" s="1"/>
  <c r="D264" i="21"/>
  <c r="F264" i="21" s="1"/>
  <c r="D265" i="21"/>
  <c r="F265" i="21" s="1"/>
  <c r="D266" i="21"/>
  <c r="F266" i="21" s="1"/>
  <c r="D267" i="21"/>
  <c r="F267" i="21" s="1"/>
  <c r="D270" i="21"/>
  <c r="F270" i="21" s="1"/>
  <c r="D271" i="21"/>
  <c r="F271" i="21" s="1"/>
  <c r="D272" i="21"/>
  <c r="F272" i="21" s="1"/>
  <c r="D273" i="21"/>
  <c r="F273" i="21" s="1"/>
  <c r="D274" i="21"/>
  <c r="F274" i="21" s="1"/>
  <c r="D275" i="21"/>
  <c r="F275" i="21" s="1"/>
  <c r="D276" i="21"/>
  <c r="F276" i="21" s="1"/>
  <c r="D277" i="21"/>
  <c r="F277" i="21" s="1"/>
  <c r="D278" i="21"/>
  <c r="F278" i="21" s="1"/>
  <c r="D280" i="21"/>
  <c r="F280" i="21" s="1"/>
  <c r="D281" i="21"/>
  <c r="F281" i="21" s="1"/>
  <c r="D282" i="21"/>
  <c r="F282" i="21" s="1"/>
  <c r="D283" i="21"/>
  <c r="F283" i="21" s="1"/>
  <c r="D284" i="21"/>
  <c r="F284" i="21" s="1"/>
  <c r="D285" i="21"/>
  <c r="F285" i="21" s="1"/>
  <c r="D286" i="21"/>
  <c r="F286" i="21" s="1"/>
  <c r="D287" i="21"/>
  <c r="F287" i="21" s="1"/>
  <c r="D288" i="21"/>
  <c r="F288" i="21" s="1"/>
  <c r="D289" i="21"/>
  <c r="F289" i="21" s="1"/>
  <c r="D290" i="21"/>
  <c r="F290" i="21" s="1"/>
  <c r="D292" i="21"/>
  <c r="F292" i="21" s="1"/>
  <c r="D293" i="21"/>
  <c r="F293" i="21" s="1"/>
  <c r="D294" i="21"/>
  <c r="F294" i="21" s="1"/>
  <c r="D295" i="21"/>
  <c r="F295" i="21" s="1"/>
  <c r="D296" i="21"/>
  <c r="F296" i="21" s="1"/>
  <c r="D297" i="21"/>
  <c r="F297" i="21" s="1"/>
  <c r="D298" i="21"/>
  <c r="F298" i="21" s="1"/>
  <c r="D299" i="21"/>
  <c r="F299" i="21" s="1"/>
  <c r="D300" i="21"/>
  <c r="F300" i="21" s="1"/>
  <c r="D301" i="21"/>
  <c r="F301" i="21" s="1"/>
  <c r="D302" i="21"/>
  <c r="F302" i="21"/>
  <c r="D303" i="21"/>
  <c r="F303" i="21" s="1"/>
  <c r="D304" i="21"/>
  <c r="F304" i="21" s="1"/>
  <c r="D306" i="21"/>
  <c r="F306" i="21" s="1"/>
  <c r="D307" i="21"/>
  <c r="F307" i="21" s="1"/>
  <c r="D308" i="21"/>
  <c r="F308" i="21" s="1"/>
  <c r="D309" i="21"/>
  <c r="F309" i="21" s="1"/>
  <c r="D310" i="21"/>
  <c r="F310" i="21" s="1"/>
  <c r="D311" i="21"/>
  <c r="F311" i="21" s="1"/>
  <c r="D312" i="21"/>
  <c r="F312" i="21" s="1"/>
  <c r="D313" i="21"/>
  <c r="F313" i="21" s="1"/>
  <c r="D314" i="21"/>
  <c r="F314" i="21" s="1"/>
  <c r="D315" i="21"/>
  <c r="F315" i="21"/>
  <c r="D316" i="21"/>
  <c r="F316" i="21" s="1"/>
  <c r="D318" i="21"/>
  <c r="F318" i="21" s="1"/>
  <c r="D319" i="21"/>
  <c r="F319" i="21" s="1"/>
  <c r="D320" i="21"/>
  <c r="F320" i="21" s="1"/>
  <c r="D321" i="21"/>
  <c r="F321" i="21" s="1"/>
  <c r="D322" i="21"/>
  <c r="F322" i="21" s="1"/>
  <c r="D323" i="21"/>
  <c r="F323" i="21" s="1"/>
  <c r="D324" i="21"/>
  <c r="F324" i="21" s="1"/>
  <c r="D325" i="21"/>
  <c r="F325" i="21" s="1"/>
  <c r="D326" i="21"/>
  <c r="F326" i="21" s="1"/>
  <c r="C13" i="16"/>
  <c r="B16" i="20"/>
  <c r="O7" i="20" s="1"/>
  <c r="H19" i="20" s="1"/>
  <c r="B14" i="20"/>
  <c r="N6" i="20" s="1"/>
  <c r="G18" i="20" s="1"/>
  <c r="B12" i="20"/>
  <c r="B10" i="20"/>
  <c r="L6" i="20" s="1"/>
  <c r="G16" i="20" s="1"/>
  <c r="B8" i="20"/>
  <c r="K7" i="20" s="1"/>
  <c r="H15" i="20" s="1"/>
  <c r="I6" i="20"/>
  <c r="G13" i="20" s="1"/>
  <c r="B6" i="20"/>
  <c r="J6" i="20" s="1"/>
  <c r="G14" i="20" s="1"/>
  <c r="E4" i="20"/>
  <c r="B16" i="19"/>
  <c r="O6" i="19" s="1"/>
  <c r="G19" i="19" s="1"/>
  <c r="B14" i="19"/>
  <c r="E9" i="19" s="1"/>
  <c r="B12" i="19"/>
  <c r="B10" i="19"/>
  <c r="L7" i="19" s="1"/>
  <c r="H16" i="19" s="1"/>
  <c r="B8" i="19"/>
  <c r="K6" i="19" s="1"/>
  <c r="G15" i="19" s="1"/>
  <c r="I6" i="19"/>
  <c r="G13" i="19" s="1"/>
  <c r="B6" i="19"/>
  <c r="J7" i="19" s="1"/>
  <c r="H14" i="19" s="1"/>
  <c r="E4" i="19"/>
  <c r="B16" i="18"/>
  <c r="E10" i="18" s="1"/>
  <c r="B14" i="18"/>
  <c r="B12" i="18"/>
  <c r="M7" i="18" s="1"/>
  <c r="H17" i="18" s="1"/>
  <c r="B10" i="18"/>
  <c r="L6" i="18" s="1"/>
  <c r="G16" i="18" s="1"/>
  <c r="L7" i="18"/>
  <c r="H16" i="18" s="1"/>
  <c r="B8" i="18"/>
  <c r="K6" i="18" s="1"/>
  <c r="G15" i="18" s="1"/>
  <c r="I6" i="18"/>
  <c r="G13" i="18" s="1"/>
  <c r="B6" i="18"/>
  <c r="J7" i="18" s="1"/>
  <c r="H14" i="18" s="1"/>
  <c r="E4" i="18"/>
  <c r="D271" i="16"/>
  <c r="G271" i="16" s="1"/>
  <c r="D270" i="16"/>
  <c r="G270" i="16" s="1"/>
  <c r="D269" i="16"/>
  <c r="G269" i="16" s="1"/>
  <c r="D268" i="16"/>
  <c r="G268" i="16" s="1"/>
  <c r="D267" i="16"/>
  <c r="G267" i="16" s="1"/>
  <c r="D266" i="16"/>
  <c r="G266" i="16" s="1"/>
  <c r="D265" i="16"/>
  <c r="G265" i="16" s="1"/>
  <c r="D264" i="16"/>
  <c r="G264" i="16" s="1"/>
  <c r="D263" i="16"/>
  <c r="G263" i="16" s="1"/>
  <c r="D262" i="16"/>
  <c r="G262" i="16" s="1"/>
  <c r="D260" i="16"/>
  <c r="G260" i="16" s="1"/>
  <c r="D259" i="16"/>
  <c r="G259" i="16" s="1"/>
  <c r="D258" i="16"/>
  <c r="G258" i="16" s="1"/>
  <c r="D257" i="16"/>
  <c r="G257" i="16" s="1"/>
  <c r="D256" i="16"/>
  <c r="G256" i="16" s="1"/>
  <c r="D255" i="16"/>
  <c r="G255" i="16" s="1"/>
  <c r="D254" i="16"/>
  <c r="G254" i="16" s="1"/>
  <c r="D253" i="16"/>
  <c r="G253" i="16" s="1"/>
  <c r="D252" i="16"/>
  <c r="G252" i="16" s="1"/>
  <c r="D251" i="16"/>
  <c r="G251" i="16" s="1"/>
  <c r="D250" i="16"/>
  <c r="G250" i="16" s="1"/>
  <c r="I249" i="16"/>
  <c r="D249" i="16"/>
  <c r="G249" i="16" s="1"/>
  <c r="D247" i="16"/>
  <c r="G247" i="16" s="1"/>
  <c r="D246" i="16"/>
  <c r="G246" i="16" s="1"/>
  <c r="D245" i="16"/>
  <c r="G245" i="16" s="1"/>
  <c r="D244" i="16"/>
  <c r="G244" i="16" s="1"/>
  <c r="D243" i="16"/>
  <c r="G243" i="16" s="1"/>
  <c r="D242" i="16"/>
  <c r="G242" i="16" s="1"/>
  <c r="D241" i="16"/>
  <c r="G241" i="16" s="1"/>
  <c r="D240" i="16"/>
  <c r="G240" i="16" s="1"/>
  <c r="D239" i="16"/>
  <c r="G239" i="16" s="1"/>
  <c r="D238" i="16"/>
  <c r="G238" i="16" s="1"/>
  <c r="D237" i="16"/>
  <c r="G237" i="16" s="1"/>
  <c r="D236" i="16"/>
  <c r="G236" i="16" s="1"/>
  <c r="D235" i="16"/>
  <c r="G235" i="16" s="1"/>
  <c r="I234" i="16"/>
  <c r="D234" i="16"/>
  <c r="G234" i="16" s="1"/>
  <c r="D232" i="16"/>
  <c r="G232" i="16" s="1"/>
  <c r="D231" i="16"/>
  <c r="G231" i="16" s="1"/>
  <c r="D230" i="16"/>
  <c r="G230" i="16" s="1"/>
  <c r="D229" i="16"/>
  <c r="G229" i="16" s="1"/>
  <c r="D228" i="16"/>
  <c r="G228" i="16" s="1"/>
  <c r="D227" i="16"/>
  <c r="G227" i="16" s="1"/>
  <c r="D226" i="16"/>
  <c r="G226" i="16" s="1"/>
  <c r="D225" i="16"/>
  <c r="G225" i="16" s="1"/>
  <c r="D224" i="16"/>
  <c r="G224" i="16" s="1"/>
  <c r="D223" i="16"/>
  <c r="G223" i="16" s="1"/>
  <c r="D222" i="16"/>
  <c r="G222" i="16" s="1"/>
  <c r="I221" i="16"/>
  <c r="D221" i="16"/>
  <c r="G221" i="16" s="1"/>
  <c r="D219" i="16"/>
  <c r="G219" i="16" s="1"/>
  <c r="D218" i="16"/>
  <c r="G218" i="16" s="1"/>
  <c r="D217" i="16"/>
  <c r="G217" i="16" s="1"/>
  <c r="D216" i="16"/>
  <c r="G216" i="16" s="1"/>
  <c r="D215" i="16"/>
  <c r="G215" i="16" s="1"/>
  <c r="D214" i="16"/>
  <c r="G214" i="16" s="1"/>
  <c r="D213" i="16"/>
  <c r="G213" i="16" s="1"/>
  <c r="D212" i="16"/>
  <c r="G212" i="16" s="1"/>
  <c r="D211" i="16"/>
  <c r="G211" i="16" s="1"/>
  <c r="I210" i="16"/>
  <c r="D210" i="16"/>
  <c r="G210" i="16" s="1"/>
  <c r="D207" i="16"/>
  <c r="G207" i="16" s="1"/>
  <c r="D206" i="16"/>
  <c r="G206" i="16" s="1"/>
  <c r="D205" i="16"/>
  <c r="G205" i="16" s="1"/>
  <c r="D204" i="16"/>
  <c r="G204" i="16" s="1"/>
  <c r="D203" i="16"/>
  <c r="G203" i="16" s="1"/>
  <c r="D202" i="16"/>
  <c r="G202" i="16" s="1"/>
  <c r="D201" i="16"/>
  <c r="G201" i="16" s="1"/>
  <c r="D200" i="16"/>
  <c r="G200" i="16" s="1"/>
  <c r="I199" i="16"/>
  <c r="D199" i="16"/>
  <c r="G199" i="16" s="1"/>
  <c r="D197" i="16"/>
  <c r="G197" i="16" s="1"/>
  <c r="D196" i="16"/>
  <c r="G196" i="16" s="1"/>
  <c r="D195" i="16"/>
  <c r="G195" i="16" s="1"/>
  <c r="D194" i="16"/>
  <c r="G194" i="16" s="1"/>
  <c r="D193" i="16"/>
  <c r="G193" i="16" s="1"/>
  <c r="D192" i="16"/>
  <c r="G192" i="16" s="1"/>
  <c r="D191" i="16"/>
  <c r="G191" i="16" s="1"/>
  <c r="D190" i="16"/>
  <c r="G190" i="16" s="1"/>
  <c r="D189" i="16"/>
  <c r="G189" i="16" s="1"/>
  <c r="D188" i="16"/>
  <c r="G188" i="16" s="1"/>
  <c r="I187" i="16"/>
  <c r="D187" i="16"/>
  <c r="G187" i="16" s="1"/>
  <c r="D185" i="16"/>
  <c r="G185" i="16" s="1"/>
  <c r="D184" i="16"/>
  <c r="G184" i="16" s="1"/>
  <c r="D183" i="16"/>
  <c r="G183" i="16" s="1"/>
  <c r="D182" i="16"/>
  <c r="G182" i="16" s="1"/>
  <c r="D181" i="16"/>
  <c r="G181" i="16" s="1"/>
  <c r="D180" i="16"/>
  <c r="G180" i="16" s="1"/>
  <c r="D179" i="16"/>
  <c r="G179" i="16" s="1"/>
  <c r="D178" i="16"/>
  <c r="G178" i="16" s="1"/>
  <c r="D177" i="16"/>
  <c r="G177" i="16" s="1"/>
  <c r="D176" i="16"/>
  <c r="G176" i="16" s="1"/>
  <c r="I175" i="16"/>
  <c r="D175" i="16"/>
  <c r="G175" i="16" s="1"/>
  <c r="D173" i="16"/>
  <c r="G173" i="16" s="1"/>
  <c r="D172" i="16"/>
  <c r="G172" i="16" s="1"/>
  <c r="D171" i="16"/>
  <c r="G171" i="16" s="1"/>
  <c r="D170" i="16"/>
  <c r="G170" i="16" s="1"/>
  <c r="D169" i="16"/>
  <c r="G169" i="16" s="1"/>
  <c r="D168" i="16"/>
  <c r="G168" i="16" s="1"/>
  <c r="D167" i="16"/>
  <c r="G167" i="16" s="1"/>
  <c r="D166" i="16"/>
  <c r="G166" i="16" s="1"/>
  <c r="I165" i="16"/>
  <c r="D165" i="16"/>
  <c r="G165" i="16" s="1"/>
  <c r="D117" i="16"/>
  <c r="G117" i="16" s="1"/>
  <c r="D116" i="16"/>
  <c r="G116" i="16" s="1"/>
  <c r="D115" i="16"/>
  <c r="G115" i="16" s="1"/>
  <c r="D114" i="16"/>
  <c r="G114" i="16" s="1"/>
  <c r="D113" i="16"/>
  <c r="G113" i="16" s="1"/>
  <c r="D112" i="16"/>
  <c r="G112" i="16" s="1"/>
  <c r="D111" i="16"/>
  <c r="G111" i="16" s="1"/>
  <c r="D110" i="16"/>
  <c r="G110" i="16" s="1"/>
  <c r="I109" i="16"/>
  <c r="D109" i="16"/>
  <c r="G109" i="16" s="1"/>
  <c r="D107" i="16"/>
  <c r="G107" i="16" s="1"/>
  <c r="D106" i="16"/>
  <c r="G106" i="16" s="1"/>
  <c r="D105" i="16"/>
  <c r="G105" i="16" s="1"/>
  <c r="D104" i="16"/>
  <c r="G104" i="16" s="1"/>
  <c r="D103" i="16"/>
  <c r="G103" i="16" s="1"/>
  <c r="D102" i="16"/>
  <c r="G102" i="16" s="1"/>
  <c r="D101" i="16"/>
  <c r="G101" i="16" s="1"/>
  <c r="D100" i="16"/>
  <c r="G100" i="16" s="1"/>
  <c r="D99" i="16"/>
  <c r="G99" i="16" s="1"/>
  <c r="I98" i="16"/>
  <c r="D98" i="16"/>
  <c r="G98" i="16" s="1"/>
  <c r="D96" i="16"/>
  <c r="G96" i="16" s="1"/>
  <c r="D95" i="16"/>
  <c r="G95" i="16" s="1"/>
  <c r="D94" i="16"/>
  <c r="G94" i="16" s="1"/>
  <c r="D93" i="16"/>
  <c r="G93" i="16" s="1"/>
  <c r="D92" i="16"/>
  <c r="G92" i="16" s="1"/>
  <c r="D91" i="16"/>
  <c r="G91" i="16" s="1"/>
  <c r="D90" i="16"/>
  <c r="G90" i="16" s="1"/>
  <c r="I89" i="16"/>
  <c r="D89" i="16"/>
  <c r="G89" i="16" s="1"/>
  <c r="D398" i="16"/>
  <c r="G398" i="16" s="1"/>
  <c r="D395" i="16"/>
  <c r="G395" i="16" s="1"/>
  <c r="D399" i="16"/>
  <c r="G399" i="16" s="1"/>
  <c r="D397" i="16"/>
  <c r="G397" i="16" s="1"/>
  <c r="D396" i="16"/>
  <c r="G396" i="16" s="1"/>
  <c r="D394" i="16"/>
  <c r="G394" i="16" s="1"/>
  <c r="D393" i="16"/>
  <c r="G393" i="16" s="1"/>
  <c r="D392" i="16"/>
  <c r="G392" i="16" s="1"/>
  <c r="D391" i="16"/>
  <c r="G391" i="16" s="1"/>
  <c r="D389" i="16"/>
  <c r="G389" i="16" s="1"/>
  <c r="D388" i="16"/>
  <c r="G388" i="16" s="1"/>
  <c r="D387" i="16"/>
  <c r="G387" i="16" s="1"/>
  <c r="D386" i="16"/>
  <c r="G386" i="16" s="1"/>
  <c r="D385" i="16"/>
  <c r="G385" i="16" s="1"/>
  <c r="D384" i="16"/>
  <c r="G384" i="16" s="1"/>
  <c r="D383" i="16"/>
  <c r="G383" i="16" s="1"/>
  <c r="D382" i="16"/>
  <c r="G382" i="16" s="1"/>
  <c r="D381" i="16"/>
  <c r="G381" i="16" s="1"/>
  <c r="D380" i="16"/>
  <c r="G380" i="16" s="1"/>
  <c r="D379" i="16"/>
  <c r="G379" i="16" s="1"/>
  <c r="I365" i="16"/>
  <c r="D374" i="16"/>
  <c r="G374" i="16" s="1"/>
  <c r="D371" i="16"/>
  <c r="G371" i="16" s="1"/>
  <c r="D370" i="16"/>
  <c r="G370" i="16" s="1"/>
  <c r="D377" i="16"/>
  <c r="G377" i="16" s="1"/>
  <c r="D376" i="16"/>
  <c r="G376" i="16" s="1"/>
  <c r="D375" i="16"/>
  <c r="G375" i="16" s="1"/>
  <c r="D369" i="16"/>
  <c r="G369" i="16" s="1"/>
  <c r="D368" i="16"/>
  <c r="G368" i="16" s="1"/>
  <c r="D367" i="16"/>
  <c r="G367" i="16" s="1"/>
  <c r="D373" i="16"/>
  <c r="G373" i="16" s="1"/>
  <c r="D372" i="16"/>
  <c r="G372" i="16" s="1"/>
  <c r="D366" i="16"/>
  <c r="G366" i="16" s="1"/>
  <c r="D365" i="16"/>
  <c r="G365" i="16" s="1"/>
  <c r="I353" i="16"/>
  <c r="D363" i="16"/>
  <c r="G363" i="16" s="1"/>
  <c r="D362" i="16"/>
  <c r="G362" i="16" s="1"/>
  <c r="D357" i="16"/>
  <c r="G357" i="16" s="1"/>
  <c r="D356" i="16"/>
  <c r="G356" i="16" s="1"/>
  <c r="D361" i="16"/>
  <c r="G361" i="16" s="1"/>
  <c r="D358" i="16"/>
  <c r="G358" i="16" s="1"/>
  <c r="D355" i="16"/>
  <c r="G355" i="16" s="1"/>
  <c r="D360" i="16"/>
  <c r="G360" i="16" s="1"/>
  <c r="D359" i="16"/>
  <c r="G359" i="16" s="1"/>
  <c r="D354" i="16"/>
  <c r="G354" i="16" s="1"/>
  <c r="D353" i="16"/>
  <c r="G353" i="16" s="1"/>
  <c r="I343" i="16"/>
  <c r="D348" i="16"/>
  <c r="G348" i="16" s="1"/>
  <c r="D347" i="16"/>
  <c r="G347" i="16" s="1"/>
  <c r="D351" i="16"/>
  <c r="G351" i="16" s="1"/>
  <c r="D350" i="16"/>
  <c r="G350" i="16" s="1"/>
  <c r="D346" i="16"/>
  <c r="G346" i="16" s="1"/>
  <c r="D345" i="16"/>
  <c r="G345" i="16" s="1"/>
  <c r="D349" i="16"/>
  <c r="G349" i="16" s="1"/>
  <c r="D344" i="16"/>
  <c r="G344" i="16" s="1"/>
  <c r="D343" i="16"/>
  <c r="G343" i="16" s="1"/>
  <c r="D340" i="16"/>
  <c r="G340" i="16" s="1"/>
  <c r="D339" i="16"/>
  <c r="G339" i="16" s="1"/>
  <c r="D338" i="16"/>
  <c r="G338" i="16" s="1"/>
  <c r="D337" i="16"/>
  <c r="G337" i="16" s="1"/>
  <c r="D336" i="16"/>
  <c r="G336" i="16" s="1"/>
  <c r="D335" i="16"/>
  <c r="G335" i="16" s="1"/>
  <c r="D334" i="16"/>
  <c r="G334" i="16" s="1"/>
  <c r="D333" i="16"/>
  <c r="G333" i="16" s="1"/>
  <c r="D332" i="16"/>
  <c r="G332" i="16" s="1"/>
  <c r="D331" i="16"/>
  <c r="G331" i="16" s="1"/>
  <c r="I330" i="16"/>
  <c r="D330" i="16"/>
  <c r="G330" i="16" s="1"/>
  <c r="D328" i="16"/>
  <c r="G328" i="16" s="1"/>
  <c r="D327" i="16"/>
  <c r="G327" i="16" s="1"/>
  <c r="D322" i="16"/>
  <c r="G322" i="16" s="1"/>
  <c r="D321" i="16"/>
  <c r="G321" i="16" s="1"/>
  <c r="D325" i="16"/>
  <c r="G325" i="16" s="1"/>
  <c r="D324" i="16"/>
  <c r="G324" i="16" s="1"/>
  <c r="D326" i="16"/>
  <c r="G326" i="16" s="1"/>
  <c r="D323" i="16"/>
  <c r="G323" i="16" s="1"/>
  <c r="D320" i="16"/>
  <c r="G320" i="16" s="1"/>
  <c r="D319" i="16"/>
  <c r="G319" i="16" s="1"/>
  <c r="D318" i="16"/>
  <c r="G318" i="16" s="1"/>
  <c r="D317" i="16"/>
  <c r="G317" i="16" s="1"/>
  <c r="D316" i="16"/>
  <c r="G316" i="16" s="1"/>
  <c r="I300" i="16"/>
  <c r="D310" i="16"/>
  <c r="G310" i="16" s="1"/>
  <c r="D309" i="16"/>
  <c r="G309" i="16" s="1"/>
  <c r="D308" i="16"/>
  <c r="G308" i="16" s="1"/>
  <c r="D311" i="16"/>
  <c r="G311" i="16" s="1"/>
  <c r="D312" i="16"/>
  <c r="G312" i="16" s="1"/>
  <c r="D314" i="16"/>
  <c r="G314" i="16" s="1"/>
  <c r="D313" i="16"/>
  <c r="G313" i="16" s="1"/>
  <c r="D306" i="16"/>
  <c r="G306" i="16" s="1"/>
  <c r="D305" i="16"/>
  <c r="G305" i="16" s="1"/>
  <c r="D307" i="16"/>
  <c r="G307" i="16" s="1"/>
  <c r="D304" i="16"/>
  <c r="G304" i="16" s="1"/>
  <c r="D303" i="16"/>
  <c r="G303" i="16" s="1"/>
  <c r="D302" i="16"/>
  <c r="G302" i="16" s="1"/>
  <c r="D301" i="16"/>
  <c r="G301" i="16" s="1"/>
  <c r="D300" i="16"/>
  <c r="G300" i="16" s="1"/>
  <c r="I286" i="16"/>
  <c r="D298" i="16"/>
  <c r="G298" i="16" s="1"/>
  <c r="D297" i="16"/>
  <c r="G297" i="16" s="1"/>
  <c r="D296" i="16"/>
  <c r="G296" i="16" s="1"/>
  <c r="D295" i="16"/>
  <c r="G295" i="16" s="1"/>
  <c r="D294" i="16"/>
  <c r="G294" i="16" s="1"/>
  <c r="D293" i="16"/>
  <c r="G293" i="16" s="1"/>
  <c r="D292" i="16"/>
  <c r="G292" i="16" s="1"/>
  <c r="D291" i="16"/>
  <c r="G291" i="16" s="1"/>
  <c r="D290" i="16"/>
  <c r="G290" i="16" s="1"/>
  <c r="D289" i="16"/>
  <c r="G289" i="16" s="1"/>
  <c r="D288" i="16"/>
  <c r="G288" i="16" s="1"/>
  <c r="D287" i="16"/>
  <c r="G287" i="16" s="1"/>
  <c r="D286" i="16"/>
  <c r="G286" i="16" s="1"/>
  <c r="I274" i="16"/>
  <c r="D282" i="16"/>
  <c r="G282" i="16" s="1"/>
  <c r="D277" i="16"/>
  <c r="G277" i="16" s="1"/>
  <c r="D284" i="16"/>
  <c r="G284" i="16" s="1"/>
  <c r="D283" i="16"/>
  <c r="G283" i="16" s="1"/>
  <c r="D279" i="16"/>
  <c r="G279" i="16" s="1"/>
  <c r="D278" i="16"/>
  <c r="G278" i="16" s="1"/>
  <c r="D281" i="16"/>
  <c r="G281" i="16" s="1"/>
  <c r="D280" i="16"/>
  <c r="G280" i="16" s="1"/>
  <c r="D276" i="16"/>
  <c r="G276" i="16" s="1"/>
  <c r="D275" i="16"/>
  <c r="G275" i="16" s="1"/>
  <c r="D274" i="16"/>
  <c r="G274" i="16" s="1"/>
  <c r="D162" i="16"/>
  <c r="G162" i="16" s="1"/>
  <c r="D161" i="16"/>
  <c r="G161" i="16" s="1"/>
  <c r="D160" i="16"/>
  <c r="G160" i="16" s="1"/>
  <c r="D159" i="16"/>
  <c r="G159" i="16" s="1"/>
  <c r="D158" i="16"/>
  <c r="G158" i="16" s="1"/>
  <c r="D157" i="16"/>
  <c r="G157" i="16" s="1"/>
  <c r="D156" i="16"/>
  <c r="G156" i="16" s="1"/>
  <c r="D155" i="16"/>
  <c r="G155" i="16" s="1"/>
  <c r="D154" i="16"/>
  <c r="G154" i="16" s="1"/>
  <c r="D152" i="16"/>
  <c r="G152" i="16" s="1"/>
  <c r="D151" i="16"/>
  <c r="G151" i="16" s="1"/>
  <c r="D150" i="16"/>
  <c r="G150" i="16" s="1"/>
  <c r="D149" i="16"/>
  <c r="G149" i="16" s="1"/>
  <c r="D148" i="16"/>
  <c r="G148" i="16" s="1"/>
  <c r="D147" i="16"/>
  <c r="G147" i="16" s="1"/>
  <c r="D146" i="16"/>
  <c r="G146" i="16" s="1"/>
  <c r="D145" i="16"/>
  <c r="G145" i="16" s="1"/>
  <c r="D144" i="16"/>
  <c r="G144" i="16" s="1"/>
  <c r="D143" i="16"/>
  <c r="G143" i="16" s="1"/>
  <c r="I142" i="16"/>
  <c r="D142" i="16"/>
  <c r="G142" i="16" s="1"/>
  <c r="I130" i="16"/>
  <c r="D140" i="16"/>
  <c r="G140" i="16" s="1"/>
  <c r="D139" i="16"/>
  <c r="G139" i="16" s="1"/>
  <c r="D138" i="16"/>
  <c r="G138" i="16" s="1"/>
  <c r="D137" i="16"/>
  <c r="G137" i="16" s="1"/>
  <c r="D136" i="16"/>
  <c r="G136" i="16" s="1"/>
  <c r="D135" i="16"/>
  <c r="G135" i="16" s="1"/>
  <c r="D134" i="16"/>
  <c r="G134" i="16" s="1"/>
  <c r="D133" i="16"/>
  <c r="G133" i="16" s="1"/>
  <c r="D132" i="16"/>
  <c r="G132" i="16" s="1"/>
  <c r="D131" i="16"/>
  <c r="G131" i="16" s="1"/>
  <c r="D130" i="16"/>
  <c r="G130" i="16" s="1"/>
  <c r="I120" i="16"/>
  <c r="D128" i="16"/>
  <c r="G128" i="16" s="1"/>
  <c r="D124" i="16"/>
  <c r="G124" i="16" s="1"/>
  <c r="D125" i="16"/>
  <c r="G125" i="16" s="1"/>
  <c r="D126" i="16"/>
  <c r="G126" i="16" s="1"/>
  <c r="D127" i="16"/>
  <c r="G127" i="16" s="1"/>
  <c r="D123" i="16"/>
  <c r="G123" i="16" s="1"/>
  <c r="D122" i="16"/>
  <c r="G122" i="16" s="1"/>
  <c r="D121" i="16"/>
  <c r="G121" i="16" s="1"/>
  <c r="D120" i="16"/>
  <c r="G120" i="16" s="1"/>
  <c r="C45" i="16"/>
  <c r="F40" i="16"/>
  <c r="D52" i="16"/>
  <c r="D412" i="16"/>
  <c r="G83" i="16"/>
  <c r="D50" i="16"/>
  <c r="H45" i="16"/>
  <c r="F7" i="16"/>
  <c r="B16" i="15"/>
  <c r="O7" i="15" s="1"/>
  <c r="H19" i="15" s="1"/>
  <c r="B14" i="15"/>
  <c r="B12" i="15"/>
  <c r="M6" i="15" s="1"/>
  <c r="G17" i="15" s="1"/>
  <c r="B10" i="15"/>
  <c r="L7" i="15" s="1"/>
  <c r="H16" i="15" s="1"/>
  <c r="B8" i="15"/>
  <c r="E6" i="15" s="1"/>
  <c r="B16" i="11"/>
  <c r="O6" i="11" s="1"/>
  <c r="G19" i="11" s="1"/>
  <c r="B14" i="11"/>
  <c r="E9" i="11" s="1"/>
  <c r="B12" i="11"/>
  <c r="M7" i="11" s="1"/>
  <c r="H17" i="11" s="1"/>
  <c r="B10" i="11"/>
  <c r="L6" i="11" s="1"/>
  <c r="G16" i="11" s="1"/>
  <c r="B8" i="11"/>
  <c r="E6" i="11" s="1"/>
  <c r="I6" i="11"/>
  <c r="G13" i="11" s="1"/>
  <c r="B6" i="11"/>
  <c r="J7" i="11" s="1"/>
  <c r="H14" i="11" s="1"/>
  <c r="E4" i="11"/>
  <c r="I6" i="15"/>
  <c r="G13" i="15" s="1"/>
  <c r="B6" i="15"/>
  <c r="E5" i="15"/>
  <c r="E4" i="15"/>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K7" i="13"/>
  <c r="G8" i="13"/>
  <c r="N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F7" i="12"/>
  <c r="J6" i="15"/>
  <c r="G14" i="15" s="1"/>
  <c r="K6" i="15"/>
  <c r="G15" i="15" s="1"/>
  <c r="N6" i="11"/>
  <c r="G18" i="11" s="1"/>
  <c r="K6" i="20"/>
  <c r="G15" i="20" s="1"/>
  <c r="N6" i="19"/>
  <c r="G18" i="19" s="1"/>
  <c r="N7" i="19"/>
  <c r="H18" i="19" s="1"/>
  <c r="I7" i="18"/>
  <c r="H13" i="18" s="1"/>
  <c r="I7" i="19"/>
  <c r="H13" i="19" s="1"/>
  <c r="M6" i="19"/>
  <c r="G17" i="19" s="1"/>
  <c r="E7" i="20"/>
  <c r="L7" i="20"/>
  <c r="H16" i="20" s="1"/>
  <c r="F56" i="21"/>
  <c r="F41" i="21"/>
  <c r="N7" i="15"/>
  <c r="H18" i="15" s="1"/>
  <c r="I7" i="11"/>
  <c r="H13" i="11" s="1"/>
  <c r="F67" i="21"/>
  <c r="E9" i="18"/>
  <c r="N6" i="18"/>
  <c r="G18" i="18" s="1"/>
  <c r="N7" i="18"/>
  <c r="H18" i="18" s="1"/>
  <c r="E7" i="18"/>
  <c r="F28" i="21"/>
  <c r="F17" i="21"/>
  <c r="E6" i="20"/>
  <c r="K6" i="22"/>
  <c r="G15" i="22" s="1"/>
  <c r="E10" i="22"/>
  <c r="O6" i="22"/>
  <c r="G19" i="22" s="1"/>
  <c r="N6" i="15"/>
  <c r="G18" i="15" s="1"/>
  <c r="E9" i="15"/>
  <c r="D50" i="21"/>
  <c r="D51" i="21" s="1"/>
  <c r="E6" i="18"/>
  <c r="K7" i="18"/>
  <c r="H15" i="18" s="1"/>
  <c r="J6" i="19"/>
  <c r="G14" i="19" s="1"/>
  <c r="E5" i="19"/>
  <c r="N7" i="20"/>
  <c r="H18" i="20" s="1"/>
  <c r="J7" i="15"/>
  <c r="H14" i="15" s="1"/>
  <c r="K7" i="22"/>
  <c r="H15" i="22" s="1"/>
  <c r="E6" i="22"/>
  <c r="O7" i="11"/>
  <c r="H19" i="11" s="1"/>
  <c r="E10" i="11"/>
  <c r="J6" i="22"/>
  <c r="G14" i="22" s="1"/>
  <c r="E8" i="20"/>
  <c r="M7" i="20"/>
  <c r="H17" i="20" s="1"/>
  <c r="L6" i="19"/>
  <c r="G16" i="19" s="1"/>
  <c r="E7" i="19"/>
  <c r="M6" i="20"/>
  <c r="G17" i="20" s="1"/>
  <c r="E7" i="11" l="1"/>
  <c r="O6" i="20"/>
  <c r="G19" i="20" s="1"/>
  <c r="O6" i="15"/>
  <c r="G19" i="15" s="1"/>
  <c r="E10" i="20"/>
  <c r="E10" i="15"/>
  <c r="L6" i="22"/>
  <c r="G16" i="22" s="1"/>
  <c r="O6" i="18"/>
  <c r="G19" i="18" s="1"/>
  <c r="L7" i="11"/>
  <c r="H16" i="11" s="1"/>
  <c r="J6" i="11"/>
  <c r="G14" i="11" s="1"/>
  <c r="J7" i="20"/>
  <c r="H14" i="20" s="1"/>
  <c r="E5" i="11"/>
  <c r="K35" i="13"/>
  <c r="J35" i="13" s="1"/>
  <c r="N7" i="22"/>
  <c r="H18" i="22" s="1"/>
  <c r="O7" i="19"/>
  <c r="H19" i="19" s="1"/>
  <c r="E8" i="11"/>
  <c r="E10" i="19"/>
  <c r="E9" i="20"/>
  <c r="O7" i="18"/>
  <c r="H19" i="18" s="1"/>
  <c r="I7" i="20"/>
  <c r="H13" i="20" s="1"/>
  <c r="M6" i="11"/>
  <c r="G17" i="11" s="1"/>
  <c r="F78" i="21"/>
  <c r="F79" i="21" s="1"/>
  <c r="F64" i="21"/>
  <c r="F65" i="21" s="1"/>
  <c r="F12" i="21"/>
  <c r="F13" i="21" s="1"/>
  <c r="D25" i="21"/>
  <c r="D26" i="21" s="1"/>
  <c r="D78" i="21"/>
  <c r="D79" i="21" s="1"/>
  <c r="E6" i="19"/>
  <c r="E7" i="15"/>
  <c r="D37" i="21"/>
  <c r="D38" i="21" s="1"/>
  <c r="D12" i="21"/>
  <c r="D13" i="21" s="1"/>
  <c r="M6" i="18"/>
  <c r="G17" i="18" s="1"/>
  <c r="M35" i="12"/>
  <c r="L35" i="12" s="1"/>
  <c r="E8" i="22"/>
  <c r="K7" i="15"/>
  <c r="H15" i="15" s="1"/>
  <c r="H20" i="15" s="1"/>
  <c r="L6" i="15"/>
  <c r="G16" i="15" s="1"/>
  <c r="F50" i="21"/>
  <c r="F51" i="21" s="1"/>
  <c r="N35" i="13"/>
  <c r="M35" i="13" s="1"/>
  <c r="J7" i="22"/>
  <c r="H14" i="22" s="1"/>
  <c r="M6" i="22"/>
  <c r="G17" i="22" s="1"/>
  <c r="I7" i="15"/>
  <c r="H13" i="15" s="1"/>
  <c r="F25" i="21"/>
  <c r="F26" i="21" s="1"/>
  <c r="E8" i="18"/>
  <c r="I7" i="22"/>
  <c r="H13" i="22" s="1"/>
  <c r="F37" i="21"/>
  <c r="F38" i="21" s="1"/>
  <c r="J35" i="12"/>
  <c r="I35" i="12" s="1"/>
  <c r="F35" i="12"/>
  <c r="E35" i="12" s="1"/>
  <c r="G35" i="13"/>
  <c r="F35" i="13" s="1"/>
  <c r="K7" i="19"/>
  <c r="H15" i="19" s="1"/>
  <c r="F61" i="16"/>
  <c r="D62" i="16"/>
  <c r="H61" i="16"/>
  <c r="M7" i="15"/>
  <c r="H17" i="15" s="1"/>
  <c r="E8" i="15"/>
  <c r="K7" i="11"/>
  <c r="H15" i="11" s="1"/>
  <c r="G20" i="19"/>
  <c r="K6" i="11"/>
  <c r="G15" i="11" s="1"/>
  <c r="N6" i="22"/>
  <c r="G18" i="22" s="1"/>
  <c r="E5" i="20"/>
  <c r="N7" i="11"/>
  <c r="H18" i="11" s="1"/>
  <c r="H20" i="20"/>
  <c r="H20" i="18"/>
  <c r="G20" i="15"/>
  <c r="D64" i="21"/>
  <c r="D65" i="21" s="1"/>
  <c r="J6" i="18"/>
  <c r="G14" i="18" s="1"/>
  <c r="E5" i="18"/>
  <c r="M7" i="19"/>
  <c r="H17" i="19" s="1"/>
  <c r="E8" i="19"/>
  <c r="G20" i="20"/>
  <c r="E7" i="22"/>
  <c r="G20" i="11" l="1"/>
  <c r="H20" i="19"/>
  <c r="H20" i="22"/>
  <c r="K56" i="16"/>
  <c r="H20" i="11"/>
  <c r="G20" i="22"/>
  <c r="G20" i="18"/>
</calcChain>
</file>

<file path=xl/sharedStrings.xml><?xml version="1.0" encoding="utf-8"?>
<sst xmlns="http://schemas.openxmlformats.org/spreadsheetml/2006/main" count="2315" uniqueCount="252">
  <si>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</si>
  <si>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</si>
  <si>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</si>
  <si>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</si>
  <si>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</si>
  <si>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</si>
  <si>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</si>
  <si>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</si>
  <si>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</si>
  <si>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</si>
  <si>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</si>
  <si>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</si>
  <si>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</si>
  <si>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</si>
  <si>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</si>
  <si>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</si>
  <si>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</si>
  <si>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</si>
  <si>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</si>
  <si>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</si>
  <si>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</si>
  <si>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</si>
  <si>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</si>
  <si>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</si>
  <si>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</si>
  <si>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Valuation as per Government reckoners rates</t>
  </si>
  <si>
    <t>Undertaking :</t>
  </si>
  <si>
    <t>Authorized Signatory
                                                                                                                                                                                                                                                                                     Name &amp; Seal of the agency</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</si>
  <si>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</si>
  <si>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</si>
  <si>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</si>
  <si>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</si>
  <si>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</si>
  <si>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</si>
  <si>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</si>
  <si>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Type of Work</t>
  </si>
  <si>
    <t>Plinth</t>
  </si>
  <si>
    <t>RCC</t>
  </si>
  <si>
    <t>Plaster</t>
  </si>
  <si>
    <t>3) The information furnished above is true and correct to my/our knowledge.</t>
  </si>
  <si>
    <t xml:space="preserve">Latitude &amp; Longitude </t>
  </si>
  <si>
    <t>Flooring</t>
  </si>
  <si>
    <t>Finishing</t>
  </si>
  <si>
    <t xml:space="preserve">Valuation Report </t>
  </si>
  <si>
    <t xml:space="preserve">Details of Flats in Building   </t>
  </si>
  <si>
    <t>Yes</t>
  </si>
  <si>
    <t>Quality of construction: Good</t>
  </si>
  <si>
    <t>Violations Observed if any : NA</t>
  </si>
  <si>
    <t>NA</t>
  </si>
  <si>
    <t>South</t>
  </si>
  <si>
    <t xml:space="preserve">Distance from city centre: </t>
  </si>
  <si>
    <t>Plane</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</si>
  <si>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</si>
  <si>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</si>
  <si>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</si>
  <si>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</si>
  <si>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</si>
  <si>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</si>
  <si>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</si>
  <si>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</si>
  <si>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</si>
  <si>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</si>
  <si>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</si>
  <si>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</si>
  <si>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</si>
  <si>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Expected Completion</t>
  </si>
  <si>
    <t>Approved no of Floors</t>
  </si>
  <si>
    <t>Floor rise rate  Per Sq. Ft.</t>
  </si>
  <si>
    <t>Development charges Per Sq. Ft.</t>
  </si>
  <si>
    <t xml:space="preserve">Commencement date of construction </t>
  </si>
  <si>
    <t>Society formation charges</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</si>
  <si>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</si>
  <si>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</si>
  <si>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</si>
  <si>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</si>
  <si>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</si>
  <si>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</si>
  <si>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</si>
  <si>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</si>
  <si>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</si>
  <si>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</si>
  <si>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</si>
  <si>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</si>
  <si>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</si>
  <si>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</si>
  <si>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</si>
  <si>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</si>
  <si>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</si>
  <si>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</si>
  <si>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</si>
  <si>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</si>
  <si>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</si>
  <si>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CB</t>
  </si>
  <si>
    <t>FB</t>
  </si>
  <si>
    <t>DB</t>
  </si>
  <si>
    <t>Approved area of the building in Sq.Mt</t>
  </si>
  <si>
    <t xml:space="preserve">O. Certificate No.: </t>
  </si>
  <si>
    <t>Contect Details ( Name &amp; Contect No.)</t>
  </si>
  <si>
    <t>Does property have Electricity / Water / Drainage Connection</t>
  </si>
  <si>
    <t>PLC charges</t>
  </si>
  <si>
    <t>Club Charges</t>
  </si>
  <si>
    <t>Any Other amenities</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</si>
  <si>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</si>
  <si>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</si>
  <si>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</si>
  <si>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</si>
  <si>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</si>
  <si>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</si>
  <si>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</si>
  <si>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</si>
  <si>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</si>
  <si>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</si>
  <si>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</si>
  <si>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</si>
  <si>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</si>
  <si>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</si>
  <si>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</si>
  <si>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</si>
  <si>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</si>
  <si>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</si>
  <si>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</si>
  <si>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</si>
  <si>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</si>
  <si>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</si>
  <si>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</si>
  <si>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</si>
  <si>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Type of Structure : RCC Frame Structure</t>
  </si>
  <si>
    <t>Approved no of units</t>
  </si>
  <si>
    <t>Google Map :</t>
  </si>
  <si>
    <t>Approved Layout, Approved Building Plan, CC</t>
  </si>
  <si>
    <t>Middle Class</t>
  </si>
  <si>
    <t>Developing</t>
  </si>
  <si>
    <t>RERA No.</t>
  </si>
  <si>
    <t>Recommended rate of the flat Per Sq. Ft. ( on Saleable area)</t>
  </si>
  <si>
    <t>Gross Carpet area</t>
  </si>
  <si>
    <t>Commencement Certificate No.</t>
  </si>
  <si>
    <t xml:space="preserve">Approved Floor plan No.  </t>
  </si>
  <si>
    <t>Accessibility to the Project from the City:
(Proximity to civic amenities like school, hospital, market)</t>
  </si>
  <si>
    <t>Name / No of the Building</t>
  </si>
  <si>
    <t>Valid upto date: One year from date of issue</t>
  </si>
  <si>
    <t xml:space="preserve">PHOTOGRAPHS OF PROPERTY : 
</t>
  </si>
  <si>
    <r>
      <t xml:space="preserve">Proposed Amenities : </t>
    </r>
    <r>
      <rPr>
        <sz val="11"/>
        <rFont val="Times New Roman"/>
        <family val="1"/>
      </rPr>
      <t>1.Vitrified tiles flooring 2. Granite Kitchen Platform  3. Decorative Enternace  etc.</t>
    </r>
    <r>
      <rPr>
        <b/>
        <sz val="11"/>
        <rFont val="Times New Roman"/>
        <family val="1"/>
      </rPr>
      <t xml:space="preserve">                                                                                                                                                                                                                                 </t>
    </r>
    <r>
      <rPr>
        <sz val="11"/>
        <rFont val="Times New Roman"/>
        <family val="1"/>
      </rPr>
      <t xml:space="preserve">   </t>
    </r>
    <r>
      <rPr>
        <b/>
        <sz val="11"/>
        <rFont val="Times New Roman"/>
        <family val="1"/>
      </rPr>
      <t xml:space="preserve">                                               </t>
    </r>
  </si>
  <si>
    <t>Saleable area</t>
  </si>
  <si>
    <t>Axis Sanpada</t>
  </si>
  <si>
    <t>Axis Goregaon</t>
  </si>
  <si>
    <t>Axis Kalina</t>
  </si>
  <si>
    <t>Upper Class</t>
  </si>
  <si>
    <t>Developed</t>
  </si>
  <si>
    <t xml:space="preserve">(Restrictive Covenants in regard to Land Use, if any)    </t>
  </si>
  <si>
    <r>
      <t xml:space="preserve">Approved usage of the Property: </t>
    </r>
    <r>
      <rPr>
        <sz val="11"/>
        <color indexed="8"/>
        <rFont val="Times New Roman"/>
        <family val="1"/>
      </rPr>
      <t xml:space="preserve">                                                                                                                                            </t>
    </r>
  </si>
  <si>
    <t>Residential</t>
  </si>
  <si>
    <t>Commercial</t>
  </si>
  <si>
    <t>Residential &amp; Commercial</t>
  </si>
  <si>
    <t>No</t>
  </si>
  <si>
    <t>Area Statement Details :</t>
  </si>
  <si>
    <t>4) Legal title of the property is not verified by us.</t>
  </si>
  <si>
    <t>5) Gross carpet area =  Net Carpet area + Fungible area.</t>
  </si>
  <si>
    <t>6) Fungible Area= Enclosed Balcony + Flower Bed + Covered Balcony + Service Slab + Duct + Chajja + Wheather Shed area.</t>
  </si>
  <si>
    <t>M/s.Palava Dwellers PVT LTD</t>
  </si>
  <si>
    <t>Jasmine A, B, C, G, H and I</t>
  </si>
  <si>
    <t xml:space="preserve">02261334809
</t>
  </si>
  <si>
    <t>S No</t>
  </si>
  <si>
    <t>19/2A, 19/2B, 19/3</t>
  </si>
  <si>
    <t>Khoni</t>
  </si>
  <si>
    <t>Thane</t>
  </si>
  <si>
    <t>Ambernath</t>
  </si>
  <si>
    <t>Bijankur Hospital</t>
  </si>
  <si>
    <t>About 1.9 Km from  Nilaje Railway Station</t>
  </si>
  <si>
    <t>Antarli, Khoni, Hedutane, Kole, kalyan &amp; village-Umbroli, Ambernath/SSTHANE/313</t>
  </si>
  <si>
    <t>16/02/2019.</t>
  </si>
  <si>
    <t>B Wing</t>
  </si>
  <si>
    <t>Ground floor</t>
  </si>
  <si>
    <t>Flat type</t>
  </si>
  <si>
    <t>Type C</t>
  </si>
  <si>
    <t>Type D</t>
  </si>
  <si>
    <t>Type A</t>
  </si>
  <si>
    <t>1BHK</t>
  </si>
  <si>
    <t>N</t>
  </si>
  <si>
    <t>1st Floor</t>
  </si>
  <si>
    <t>Type B</t>
  </si>
  <si>
    <t>A Wing</t>
  </si>
  <si>
    <t>1st to 7th, 9th to 12 floor</t>
  </si>
  <si>
    <t>Type F</t>
  </si>
  <si>
    <t>2nd to 7th, 9th to 12th floor</t>
  </si>
  <si>
    <t>C Wing</t>
  </si>
  <si>
    <t>2nd to 6th, 10th to 12th floor</t>
  </si>
  <si>
    <t>Type E</t>
  </si>
  <si>
    <t>7th &amp; 9th Floor</t>
  </si>
  <si>
    <t>7th &amp; 9th Floor (Part terrace)</t>
  </si>
  <si>
    <t>8th floor</t>
  </si>
  <si>
    <t>G Wing</t>
  </si>
  <si>
    <t>H Wing</t>
  </si>
  <si>
    <t>7th &amp; 9th floor</t>
  </si>
  <si>
    <t>I Wing</t>
  </si>
  <si>
    <t>Maxima Lane</t>
  </si>
  <si>
    <t>Open Space</t>
  </si>
  <si>
    <t>Village Khoni</t>
  </si>
  <si>
    <t>Taloja bypass road</t>
  </si>
  <si>
    <t>6 Buildings</t>
  </si>
  <si>
    <t>Antarli, Khoni, Hedutane, Kole, kalyan &amp; village-Umbroli, Ambernath/SSTHANE/313
Valid Up to: Wing A,B,C,G,H &amp; I = G + 12th Floor</t>
  </si>
  <si>
    <t>8th floor (Part Refuge Area)</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</si>
  <si>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</si>
  <si>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</si>
  <si>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</si>
  <si>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</si>
  <si>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</si>
  <si>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</si>
  <si>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</si>
  <si>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</si>
  <si>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</si>
  <si>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</si>
  <si>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</si>
  <si>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</si>
  <si>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</si>
  <si>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</si>
  <si>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</si>
  <si>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</si>
  <si>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</si>
  <si>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</si>
  <si>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</si>
  <si>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</si>
  <si>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</si>
  <si>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</si>
  <si>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</si>
  <si>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</si>
  <si>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</si>
  <si>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</si>
  <si>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</si>
  <si>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</si>
  <si>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</si>
  <si>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</si>
  <si>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</si>
  <si>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</si>
  <si>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</si>
  <si>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Wing A,B,C,G,H &amp; I = G + 1st to 12th Floor</t>
  </si>
  <si>
    <t>a b c g h I poss received 2022 oc pos received external visit completed</t>
  </si>
  <si>
    <t>Wing A, B, C, G, H &amp; I = G + 1st to 12th Floor</t>
  </si>
  <si>
    <t>Completed</t>
  </si>
  <si>
    <t>Material laying at Site: : Nothing</t>
  </si>
  <si>
    <t>Wheather the construction is as per approved Building plan : Yes</t>
  </si>
  <si>
    <t>Location Link</t>
  </si>
  <si>
    <t>19.1598112,73.1182336</t>
  </si>
  <si>
    <t>https://goo.gl/maps/e4Hfj9roqhRhTB24A</t>
  </si>
  <si>
    <t>BG/ANVP/M.ANTARLI/KHONI N OTHERS/SSTHANE/2109
Wing G &amp; H = G + 12th Floor</t>
  </si>
  <si>
    <t>BG/ANVP/M.ANTARLI/KHONI N OTHERS/SSTHANE/644
Cluster No. - EWS 6 Wing A &amp; B = G + 12th Floor</t>
  </si>
  <si>
    <t>BG/ANVP/M.ANTARLI/KHONI N OTHERS/SSTHANE/1310
Wing C &amp; I = G + 12th Floor</t>
  </si>
  <si>
    <t>Cluster No. - EWS 6  Wing A, B, C, G, H &amp; I</t>
  </si>
  <si>
    <t>P51700020381</t>
  </si>
  <si>
    <t>7500 to 7700 sanket verbal 15/09/2023</t>
  </si>
  <si>
    <t xml:space="preserve">Remarks:  
1. Wing A, B, C, G, H &amp; I - All work Completed. OC Received.
2. We considered Saleable area as per our calculation.
3. We considered Carpet area as per Approved Plan.
4. We considered rate as per market Inquire.
5. Recommended rate should be considered as all inclusive rate if other charges are not mentioned. (Excluding GST &amp; other government Taxes).
6. We have updated OC (on 11/04/2023).
7. On site we met Mr. Rajendra Giri : 9820248856.
5. Details collected from Mr. Rakesh 
</t>
  </si>
  <si>
    <t xml:space="preserve">Projected life of the structure: 55 Years </t>
  </si>
  <si>
    <t xml:space="preserve">Office No. 1031, Wing J, Akshar Business Park, Plot No. 03 Sector 25, Near APMC Market, 
Vashi, Navi Mumbai, Maharashtra 400703 TEL: 022-46090378/79/80                                                                                                     Email : vsjcapf@gmail.com. Web site : www.vsjadon.com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</si>
</sst>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b/>
      <sz val="14"/>
      <color indexed="8"/>
      <name val="Times New Roman"/>
      <family val="1"/>
    </font>
    <font>
      <b/>
      <sz val="10"/>
      <color indexed="8"/>
      <name val="Times New Roman"/>
      <family val="1"/>
    </font>
    <font>
      <b/>
      <sz val="11"/>
      <color theme="1"/>
      <name val="Calibri"/>
      <family val="2"/>
      <scheme val="minor"/>
    </font>
    <font>
      <b/>
      <sz val="11"/>
      <color theme="1"/>
      <name val="Times New Roman"/>
      <family val="1"/>
    </font>
    <font>
      <sz val="11"/>
      <color theme="1"/>
      <name val="Times New Roman"/>
      <family val="1"/>
    </font>
    <font>
      <sz val="11"/>
      <name val="Calibri"/>
      <family val="2"/>
      <scheme val="minor"/>
    </font>
    <font>
      <sz val="11"/>
      <color theme="1"/>
      <name val="Calibri"/>
      <family val="2"/>
      <scheme val="minor"/>
    </font>
    <font>
      <sz val="12"/>
      <color theme="1"/>
      <name val="Times New Roman"/>
      <family val="1"/>
    </font>
    <font>
      <sz val="12"/>
      <name val="Times New Roman"/>
      <family val="1"/>
    </font>
    <font>
      <b/>
      <sz val="12"/>
      <name val="Times New Roman"/>
      <family val="1"/>
    </font>
    <font>
      <sz val="11"/>
      <color rgb="FF000000"/>
      <name val="Times New Roman"/>
      <family val="1"/>
    </font>
    <font>
      <sz val="11"/>
      <color rgb="FF272727"/>
      <name val="Arial"/>
      <family val="2"/>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3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1" fillId="0" borderId="0"/>
    <xf numFmtId="0" fontId="16" fillId="0" borderId="0"/>
    <xf numFmtId="0" fontId="22" fillId="0" borderId="0" applyNumberFormat="0" applyFill="0" applyBorder="0" applyAlignment="0" applyProtection="0"/>
  </cellStyleXfs>
  <cellXfs count="220">
    <xf numFmtId="0" fontId="0" fillId="0" borderId="0" xfId="0"/>
    <xf numFmtId="0" fontId="4" fillId="0" borderId="1" xfId="0" applyFont="1" applyBorder="1" applyAlignment="1">
      <alignment vertical="top"/>
    </xf>
    <xf numFmtId="0" fontId="3" fillId="0" borderId="2" xfId="0" applyFont="1" applyBorder="1" applyAlignment="1">
      <alignment vertical="top"/>
    </xf>
    <xf numFmtId="0" fontId="3" fillId="0" borderId="2" xfId="0" applyFont="1" applyBorder="1" applyAlignment="1">
      <alignment vertical="top" wrapText="1"/>
    </xf>
    <xf numFmtId="1" fontId="5" fillId="0" borderId="2" xfId="0" applyNumberFormat="1" applyFont="1" applyBorder="1" applyAlignment="1">
      <alignment horizontal="center" vertical="top" wrapText="1"/>
    </xf>
    <xf numFmtId="0" fontId="0" fillId="0" borderId="2" xfId="0" applyBorder="1"/>
    <xf numFmtId="0" fontId="12" fillId="0" borderId="2" xfId="0" applyFont="1" applyBorder="1"/>
    <xf numFmtId="0" fontId="0" fillId="0" borderId="3" xfId="0" applyBorder="1"/>
    <xf numFmtId="0" fontId="0" fillId="2" borderId="2" xfId="0" applyFill="1" applyBorder="1"/>
    <xf numFmtId="0" fontId="12" fillId="0" borderId="2" xfId="0" applyFont="1" applyBorder="1" applyAlignment="1">
      <alignment horizontal="center"/>
    </xf>
    <xf numFmtId="1" fontId="9" fillId="0" borderId="2" xfId="0" applyNumberFormat="1" applyFont="1" applyBorder="1" applyAlignment="1">
      <alignment horizontal="center" vertical="center" wrapText="1"/>
    </xf>
    <xf numFmtId="1" fontId="11" fillId="0" borderId="2" xfId="0" applyNumberFormat="1" applyFont="1" applyBorder="1" applyAlignment="1">
      <alignment horizontal="center" vertical="top" wrapText="1"/>
    </xf>
    <xf numFmtId="0" fontId="12" fillId="2"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14" fillId="0" borderId="0" xfId="0" applyFont="1"/>
    <xf numFmtId="0" fontId="3" fillId="0" borderId="5" xfId="0" applyFont="1" applyBorder="1" applyAlignment="1">
      <alignment vertical="top" wrapText="1"/>
    </xf>
    <xf numFmtId="1" fontId="9" fillId="0" borderId="1" xfId="0" applyNumberFormat="1" applyFont="1" applyBorder="1" applyAlignment="1">
      <alignment horizontal="center" vertical="center" wrapText="1"/>
    </xf>
    <xf numFmtId="1" fontId="5" fillId="0" borderId="1" xfId="0" applyNumberFormat="1" applyFont="1" applyBorder="1" applyAlignment="1">
      <alignment vertical="top" wrapText="1"/>
    </xf>
    <xf numFmtId="1" fontId="5" fillId="0" borderId="2" xfId="0" applyNumberFormat="1" applyFont="1" applyBorder="1" applyAlignment="1">
      <alignment vertical="top" wrapText="1"/>
    </xf>
    <xf numFmtId="1" fontId="9" fillId="0" borderId="6" xfId="0" applyNumberFormat="1" applyFont="1" applyBorder="1" applyAlignment="1">
      <alignment horizontal="center" vertical="center" wrapText="1"/>
    </xf>
    <xf numFmtId="1" fontId="9" fillId="0" borderId="7" xfId="0" applyNumberFormat="1" applyFont="1" applyBorder="1" applyAlignment="1">
      <alignment horizontal="center" vertical="center" wrapText="1"/>
    </xf>
    <xf numFmtId="1" fontId="5" fillId="0" borderId="6" xfId="0" applyNumberFormat="1" applyFont="1" applyBorder="1" applyAlignment="1">
      <alignment vertical="center" wrapText="1"/>
    </xf>
    <xf numFmtId="1" fontId="5" fillId="0" borderId="7" xfId="0" applyNumberFormat="1" applyFont="1" applyBorder="1" applyAlignment="1">
      <alignment vertical="center" wrapText="1"/>
    </xf>
    <xf numFmtId="1" fontId="2" fillId="0" borderId="1" xfId="0" applyNumberFormat="1" applyFont="1" applyBorder="1" applyAlignment="1">
      <alignment vertical="top" wrapText="1"/>
    </xf>
    <xf numFmtId="1" fontId="9" fillId="0" borderId="1" xfId="0" applyNumberFormat="1" applyFont="1" applyBorder="1" applyAlignment="1">
      <alignment vertical="center" wrapText="1"/>
    </xf>
    <xf numFmtId="0" fontId="17" fillId="0" borderId="19" xfId="2" applyFont="1" applyBorder="1" applyProtection="1">
      <protection hidden="1"/>
    </xf>
    <xf numFmtId="0" fontId="17" fillId="0" borderId="0" xfId="2" applyFont="1" applyProtection="1">
      <protection hidden="1"/>
    </xf>
    <xf numFmtId="0" fontId="20" fillId="0" borderId="0" xfId="0" applyFont="1" applyProtection="1">
      <protection hidden="1"/>
    </xf>
    <xf numFmtId="0" fontId="20" fillId="0" borderId="30" xfId="0" applyFont="1" applyBorder="1" applyProtection="1">
      <protection hidden="1"/>
    </xf>
    <xf numFmtId="0" fontId="18" fillId="0" borderId="21" xfId="2" applyFont="1" applyBorder="1" applyAlignment="1" applyProtection="1">
      <alignment horizontal="center" vertical="top"/>
      <protection locked="0"/>
    </xf>
    <xf numFmtId="0" fontId="18" fillId="0" borderId="2" xfId="2" applyFont="1" applyBorder="1" applyAlignment="1" applyProtection="1">
      <alignment horizontal="center" vertical="top"/>
      <protection locked="0"/>
    </xf>
    <xf numFmtId="0" fontId="3" fillId="0" borderId="2" xfId="0" applyFont="1" applyBorder="1" applyAlignment="1">
      <alignment horizontal="left" vertical="top"/>
    </xf>
    <xf numFmtId="1" fontId="5" fillId="0" borderId="1" xfId="0" applyNumberFormat="1" applyFont="1" applyBorder="1" applyAlignment="1">
      <alignment horizontal="center" vertical="top" wrapText="1"/>
    </xf>
    <xf numFmtId="0" fontId="3" fillId="0" borderId="5" xfId="0" applyFont="1" applyBorder="1" applyAlignment="1">
      <alignment horizontal="left" vertical="top"/>
    </xf>
    <xf numFmtId="1" fontId="2" fillId="0" borderId="2" xfId="0" applyNumberFormat="1" applyFont="1" applyBorder="1" applyAlignment="1">
      <alignment horizontal="center" vertical="top" wrapText="1"/>
    </xf>
    <xf numFmtId="0" fontId="15" fillId="0" borderId="0" xfId="0" applyFont="1"/>
    <xf numFmtId="0" fontId="17" fillId="0" borderId="20" xfId="2" applyFont="1" applyBorder="1" applyProtection="1">
      <protection hidden="1"/>
    </xf>
    <xf numFmtId="0" fontId="17" fillId="0" borderId="23" xfId="2" applyFont="1" applyBorder="1" applyProtection="1">
      <protection hidden="1"/>
    </xf>
    <xf numFmtId="0" fontId="17" fillId="0" borderId="23" xfId="2" applyFont="1" applyBorder="1"/>
    <xf numFmtId="0" fontId="18" fillId="0" borderId="2" xfId="2" applyFont="1" applyBorder="1" applyAlignment="1" applyProtection="1">
      <alignment horizontal="center" wrapText="1"/>
      <protection locked="0"/>
    </xf>
    <xf numFmtId="0" fontId="20" fillId="0" borderId="23" xfId="0" applyFont="1" applyBorder="1" applyProtection="1">
      <protection hidden="1"/>
    </xf>
    <xf numFmtId="1" fontId="18" fillId="0" borderId="2" xfId="2" applyNumberFormat="1" applyFont="1" applyBorder="1" applyAlignment="1" applyProtection="1">
      <alignment horizontal="center" wrapText="1"/>
      <protection locked="0"/>
    </xf>
    <xf numFmtId="1" fontId="0" fillId="0" borderId="23" xfId="0" applyNumberFormat="1" applyBorder="1"/>
    <xf numFmtId="1" fontId="0" fillId="0" borderId="23" xfId="0" applyNumberFormat="1" applyBorder="1" applyAlignment="1">
      <alignment horizontal="right"/>
    </xf>
    <xf numFmtId="0" fontId="18" fillId="0" borderId="26" xfId="2" applyFont="1" applyBorder="1" applyAlignment="1" applyProtection="1">
      <alignment horizontal="center" wrapText="1"/>
      <protection locked="0"/>
    </xf>
    <xf numFmtId="1" fontId="0" fillId="0" borderId="31" xfId="0" applyNumberFormat="1" applyBorder="1"/>
    <xf numFmtId="0" fontId="1" fillId="0" borderId="0" xfId="1"/>
    <xf numFmtId="0" fontId="11" fillId="0" borderId="0" xfId="0" applyFont="1" applyAlignment="1">
      <alignment vertical="top"/>
    </xf>
    <xf numFmtId="0" fontId="2" fillId="0" borderId="0" xfId="0" applyFont="1" applyAlignment="1">
      <alignment vertical="top" wrapText="1"/>
    </xf>
    <xf numFmtId="0" fontId="2" fillId="0" borderId="0" xfId="0" applyFont="1" applyAlignment="1">
      <alignment vertical="top"/>
    </xf>
    <xf numFmtId="0" fontId="13" fillId="0" borderId="0" xfId="0" applyFont="1"/>
    <xf numFmtId="0" fontId="2" fillId="0" borderId="2" xfId="0" applyFont="1" applyBorder="1" applyAlignment="1">
      <alignment horizontal="left" vertical="top"/>
    </xf>
    <xf numFmtId="0" fontId="12" fillId="0" borderId="0" xfId="0" applyFont="1"/>
    <xf numFmtId="0" fontId="0" fillId="2" borderId="0" xfId="0" applyFill="1"/>
    <xf numFmtId="0" fontId="18" fillId="0" borderId="34" xfId="2" applyFont="1" applyBorder="1" applyAlignment="1" applyProtection="1">
      <alignment horizontal="center" vertical="top" wrapText="1"/>
      <protection locked="0"/>
    </xf>
    <xf numFmtId="0" fontId="18" fillId="0" borderId="34" xfId="2" applyFont="1" applyBorder="1" applyAlignment="1" applyProtection="1">
      <alignment horizontal="center" vertical="top" wrapText="1"/>
      <protection locked="0"/>
    </xf>
    <xf numFmtId="0" fontId="18" fillId="0" borderId="35" xfId="2" applyFont="1" applyBorder="1" applyAlignment="1" applyProtection="1">
      <alignment horizontal="center" vertical="top" wrapText="1"/>
      <protection locked="0"/>
    </xf>
    <xf numFmtId="0" fontId="3" fillId="0" borderId="1" xfId="0" applyFont="1" applyBorder="1" applyAlignment="1">
      <alignment horizontal="left" vertical="top"/>
    </xf>
    <xf numFmtId="0" fontId="3" fillId="0" borderId="5" xfId="0" applyFont="1" applyBorder="1" applyAlignment="1">
      <alignment horizontal="left" vertical="top"/>
    </xf>
    <xf numFmtId="0" fontId="8" fillId="0" borderId="1" xfId="0" applyFont="1" applyBorder="1" applyAlignment="1">
      <alignment horizontal="left" vertical="top" wrapText="1"/>
    </xf>
    <xf numFmtId="0" fontId="8" fillId="0" borderId="13" xfId="0" applyFont="1" applyBorder="1" applyAlignment="1">
      <alignment horizontal="left" vertical="top" wrapText="1"/>
    </xf>
    <xf numFmtId="0" fontId="8" fillId="0" borderId="5" xfId="0" applyFont="1" applyBorder="1" applyAlignment="1">
      <alignment horizontal="left" vertical="top" wrapText="1"/>
    </xf>
    <xf numFmtId="0" fontId="8" fillId="0" borderId="1" xfId="0" applyFont="1" applyBorder="1" applyAlignment="1">
      <alignment horizontal="left" vertical="top"/>
    </xf>
    <xf numFmtId="0" fontId="8" fillId="0" borderId="13" xfId="0" applyFont="1" applyBorder="1" applyAlignment="1">
      <alignment horizontal="left" vertical="top"/>
    </xf>
    <xf numFmtId="0" fontId="8" fillId="0" borderId="5" xfId="0" applyFont="1" applyBorder="1" applyAlignment="1">
      <alignment horizontal="left" vertical="top"/>
    </xf>
    <xf numFmtId="0" fontId="22" fillId="0" borderId="1" xfId="3" applyBorder="1" applyAlignment="1">
      <alignment horizontal="left" vertical="top"/>
    </xf>
    <xf numFmtId="0" fontId="3" fillId="0" borderId="13" xfId="0" applyFont="1" applyBorder="1" applyAlignment="1">
      <alignment horizontal="left" vertical="top"/>
    </xf>
    <xf numFmtId="0" fontId="21" fillId="0" borderId="0" xfId="0" applyFont="1" applyAlignment="1">
      <alignment horizontal="center" vertical="center" wrapText="1"/>
    </xf>
    <xf numFmtId="0" fontId="18" fillId="0" borderId="21" xfId="2" applyFont="1" applyBorder="1" applyAlignment="1" applyProtection="1">
      <alignment horizontal="center" vertical="top" wrapText="1"/>
      <protection locked="0"/>
    </xf>
    <xf numFmtId="0" fontId="18" fillId="0" borderId="2" xfId="2" applyFont="1" applyBorder="1" applyAlignment="1" applyProtection="1">
      <alignment horizontal="center" vertical="top" wrapText="1"/>
      <protection locked="0"/>
    </xf>
    <xf numFmtId="9" fontId="18" fillId="0" borderId="1" xfId="2" applyNumberFormat="1" applyFont="1" applyBorder="1" applyAlignment="1" applyProtection="1">
      <alignment horizontal="center" vertical="center" wrapText="1"/>
      <protection hidden="1"/>
    </xf>
    <xf numFmtId="9" fontId="18" fillId="0" borderId="5" xfId="2" applyNumberFormat="1" applyFont="1" applyBorder="1" applyAlignment="1" applyProtection="1">
      <alignment horizontal="center" vertical="center" wrapText="1"/>
      <protection hidden="1"/>
    </xf>
    <xf numFmtId="0" fontId="2" fillId="0" borderId="1" xfId="0" applyFont="1" applyBorder="1" applyAlignment="1">
      <alignment vertical="top"/>
    </xf>
    <xf numFmtId="0" fontId="2" fillId="0" borderId="13" xfId="0" applyFont="1" applyBorder="1" applyAlignment="1">
      <alignment vertical="top"/>
    </xf>
    <xf numFmtId="0" fontId="2" fillId="0" borderId="5" xfId="0" applyFont="1" applyBorder="1" applyAlignment="1">
      <alignment vertical="top"/>
    </xf>
    <xf numFmtId="0" fontId="3" fillId="0" borderId="1" xfId="0" applyFont="1" applyBorder="1" applyAlignment="1">
      <alignment horizontal="center" vertical="top"/>
    </xf>
    <xf numFmtId="0" fontId="3" fillId="0" borderId="5" xfId="0" applyFont="1" applyBorder="1" applyAlignment="1">
      <alignment horizontal="center" vertical="top"/>
    </xf>
    <xf numFmtId="0" fontId="8" fillId="0" borderId="2" xfId="0" applyFont="1" applyBorder="1" applyAlignment="1">
      <alignment horizontal="left" vertical="top" wrapText="1"/>
    </xf>
    <xf numFmtId="0" fontId="8" fillId="0" borderId="2" xfId="0" applyFont="1" applyBorder="1" applyAlignment="1">
      <alignment horizontal="center" vertical="top" wrapText="1"/>
    </xf>
    <xf numFmtId="0" fontId="8" fillId="0" borderId="1" xfId="0" applyFont="1" applyBorder="1" applyAlignment="1">
      <alignment horizontal="center" vertical="top"/>
    </xf>
    <xf numFmtId="0" fontId="8" fillId="0" borderId="13" xfId="0" applyFont="1" applyBorder="1" applyAlignment="1">
      <alignment horizontal="center" vertical="top"/>
    </xf>
    <xf numFmtId="0" fontId="2" fillId="0" borderId="1" xfId="0" applyFont="1" applyBorder="1" applyAlignment="1">
      <alignment horizontal="left" vertical="top" wrapText="1"/>
    </xf>
    <xf numFmtId="0" fontId="2" fillId="0" borderId="5" xfId="0" applyFont="1" applyBorder="1" applyAlignment="1">
      <alignment horizontal="left" vertical="top" wrapText="1"/>
    </xf>
    <xf numFmtId="0" fontId="3" fillId="0" borderId="2" xfId="0" applyFont="1" applyBorder="1" applyAlignment="1">
      <alignment horizontal="left" vertical="top"/>
    </xf>
    <xf numFmtId="0" fontId="3" fillId="0" borderId="2" xfId="0" applyFont="1" applyBorder="1" applyAlignment="1">
      <alignment horizontal="center" vertical="top"/>
    </xf>
    <xf numFmtId="0" fontId="0" fillId="0" borderId="5" xfId="0" applyBorder="1" applyAlignment="1">
      <alignment horizontal="left"/>
    </xf>
    <xf numFmtId="14" fontId="3" fillId="0" borderId="1" xfId="0" applyNumberFormat="1" applyFont="1" applyBorder="1" applyAlignment="1">
      <alignment horizontal="left" vertical="top" wrapText="1"/>
    </xf>
    <xf numFmtId="0" fontId="14" fillId="0" borderId="1" xfId="0" applyFont="1" applyBorder="1" applyAlignment="1" applyProtection="1">
      <alignment horizontal="left" vertical="center" wrapText="1"/>
      <protection locked="0"/>
    </xf>
    <xf numFmtId="0" fontId="14" fillId="0" borderId="13" xfId="0" applyFont="1" applyBorder="1" applyAlignment="1" applyProtection="1">
      <alignment horizontal="left" vertical="center" wrapText="1"/>
      <protection locked="0"/>
    </xf>
    <xf numFmtId="1" fontId="9" fillId="0" borderId="1"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0" fontId="4" fillId="0" borderId="1" xfId="0" applyFont="1" applyBorder="1" applyAlignment="1">
      <alignment vertical="top"/>
    </xf>
    <xf numFmtId="0" fontId="4" fillId="0" borderId="13" xfId="0" applyFont="1" applyBorder="1" applyAlignment="1">
      <alignment vertical="top"/>
    </xf>
    <xf numFmtId="0" fontId="4" fillId="0" borderId="5" xfId="0" applyFont="1" applyBorder="1" applyAlignment="1">
      <alignment vertical="top"/>
    </xf>
    <xf numFmtId="1" fontId="9" fillId="0" borderId="6" xfId="0" applyNumberFormat="1" applyFont="1" applyBorder="1" applyAlignment="1">
      <alignment horizontal="center" vertical="center" wrapText="1"/>
    </xf>
    <xf numFmtId="1" fontId="9" fillId="0" borderId="8" xfId="0" applyNumberFormat="1" applyFont="1" applyBorder="1" applyAlignment="1">
      <alignment horizontal="center" vertical="center" wrapText="1"/>
    </xf>
    <xf numFmtId="1" fontId="9" fillId="0" borderId="9" xfId="0" applyNumberFormat="1" applyFont="1" applyBorder="1" applyAlignment="1">
      <alignment horizontal="center" vertical="center" wrapText="1"/>
    </xf>
    <xf numFmtId="1" fontId="9" fillId="0" borderId="10" xfId="0" applyNumberFormat="1" applyFont="1" applyBorder="1" applyAlignment="1">
      <alignment horizontal="center" vertical="center" wrapText="1"/>
    </xf>
    <xf numFmtId="1" fontId="9" fillId="0" borderId="11" xfId="0" applyNumberFormat="1" applyFont="1" applyBorder="1" applyAlignment="1">
      <alignment horizontal="center" vertical="center" wrapText="1"/>
    </xf>
    <xf numFmtId="1" fontId="9" fillId="0" borderId="12" xfId="0" applyNumberFormat="1" applyFont="1" applyBorder="1" applyAlignment="1">
      <alignment horizontal="center" vertical="center" wrapText="1"/>
    </xf>
    <xf numFmtId="1" fontId="5" fillId="0" borderId="6" xfId="0" applyNumberFormat="1" applyFont="1" applyBorder="1" applyAlignment="1">
      <alignment horizontal="center" vertical="center" wrapText="1"/>
    </xf>
    <xf numFmtId="1" fontId="5" fillId="0" borderId="7" xfId="0" applyNumberFormat="1" applyFont="1" applyBorder="1" applyAlignment="1">
      <alignment horizontal="center" vertical="center" wrapText="1"/>
    </xf>
    <xf numFmtId="1" fontId="5" fillId="0" borderId="8" xfId="0" applyNumberFormat="1" applyFont="1" applyBorder="1" applyAlignment="1">
      <alignment horizontal="center" vertical="center" wrapText="1"/>
    </xf>
    <xf numFmtId="0" fontId="3" fillId="0" borderId="1" xfId="0" applyFont="1" applyBorder="1" applyAlignment="1">
      <alignment horizontal="left" vertical="top" wrapText="1"/>
    </xf>
    <xf numFmtId="0" fontId="3" fillId="0" borderId="13" xfId="0" applyFont="1" applyBorder="1" applyAlignment="1">
      <alignment horizontal="left" vertical="top" wrapText="1"/>
    </xf>
    <xf numFmtId="0" fontId="3" fillId="0" borderId="5" xfId="0" applyFont="1" applyBorder="1" applyAlignment="1">
      <alignment horizontal="left"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3" xfId="0" applyFont="1" applyBorder="1" applyAlignment="1">
      <alignment horizontal="center" vertical="top" wrapText="1"/>
    </xf>
    <xf numFmtId="0" fontId="2" fillId="0" borderId="12" xfId="0" applyFont="1" applyBorder="1" applyAlignment="1">
      <alignment horizontal="center" vertical="top" wrapText="1"/>
    </xf>
    <xf numFmtId="0" fontId="2" fillId="0" borderId="6" xfId="1" applyFont="1" applyBorder="1" applyAlignment="1">
      <alignment horizontal="left" vertical="top" wrapText="1"/>
    </xf>
    <xf numFmtId="0" fontId="2" fillId="0" borderId="7" xfId="1" applyFont="1" applyBorder="1" applyAlignment="1">
      <alignment horizontal="left" vertical="top" wrapText="1"/>
    </xf>
    <xf numFmtId="0" fontId="2" fillId="0" borderId="8" xfId="1" applyFont="1" applyBorder="1" applyAlignment="1">
      <alignment horizontal="left" vertical="top" wrapText="1"/>
    </xf>
    <xf numFmtId="0" fontId="4" fillId="0" borderId="1" xfId="0" applyFont="1" applyBorder="1" applyAlignment="1">
      <alignment horizontal="left" vertical="top"/>
    </xf>
    <xf numFmtId="0" fontId="4" fillId="0" borderId="13" xfId="0" applyFont="1" applyBorder="1" applyAlignment="1">
      <alignment horizontal="left" vertical="top"/>
    </xf>
    <xf numFmtId="0" fontId="4" fillId="0" borderId="5" xfId="0" applyFont="1" applyBorder="1" applyAlignment="1">
      <alignment horizontal="left" vertical="top"/>
    </xf>
    <xf numFmtId="1" fontId="5" fillId="0" borderId="2" xfId="0" applyNumberFormat="1" applyFont="1" applyBorder="1" applyAlignment="1">
      <alignment horizontal="center" vertical="center" wrapText="1"/>
    </xf>
    <xf numFmtId="1" fontId="2" fillId="0" borderId="1" xfId="0" applyNumberFormat="1" applyFont="1" applyBorder="1" applyAlignment="1">
      <alignment horizontal="center" vertical="top" wrapText="1"/>
    </xf>
    <xf numFmtId="1" fontId="2" fillId="0" borderId="5" xfId="0" applyNumberFormat="1" applyFont="1" applyBorder="1" applyAlignment="1">
      <alignment horizontal="center" vertical="top" wrapText="1"/>
    </xf>
    <xf numFmtId="1" fontId="5" fillId="0" borderId="1" xfId="0" applyNumberFormat="1" applyFont="1" applyBorder="1" applyAlignment="1">
      <alignment horizontal="center" vertical="top" wrapText="1"/>
    </xf>
    <xf numFmtId="1" fontId="5" fillId="0" borderId="5" xfId="0" applyNumberFormat="1" applyFont="1" applyBorder="1" applyAlignment="1">
      <alignment horizontal="center" vertical="top" wrapText="1"/>
    </xf>
    <xf numFmtId="9" fontId="18" fillId="0" borderId="2" xfId="2" applyNumberFormat="1" applyFont="1" applyBorder="1" applyAlignment="1" applyProtection="1">
      <alignment horizontal="center" vertical="center" wrapText="1"/>
      <protection hidden="1"/>
    </xf>
    <xf numFmtId="9" fontId="18" fillId="0" borderId="26" xfId="2" applyNumberFormat="1" applyFont="1" applyBorder="1" applyAlignment="1" applyProtection="1">
      <alignment horizontal="center" vertical="center" wrapText="1"/>
      <protection hidden="1"/>
    </xf>
    <xf numFmtId="9" fontId="18" fillId="0" borderId="6" xfId="2" applyNumberFormat="1" applyFont="1" applyBorder="1" applyAlignment="1" applyProtection="1">
      <alignment horizontal="center" vertical="center" wrapText="1"/>
      <protection hidden="1"/>
    </xf>
    <xf numFmtId="9" fontId="18" fillId="0" borderId="7" xfId="2" applyNumberFormat="1" applyFont="1" applyBorder="1" applyAlignment="1" applyProtection="1">
      <alignment horizontal="center" vertical="center" wrapText="1"/>
      <protection hidden="1"/>
    </xf>
    <xf numFmtId="9" fontId="18" fillId="0" borderId="24" xfId="2" applyNumberFormat="1" applyFont="1" applyBorder="1" applyAlignment="1" applyProtection="1">
      <alignment horizontal="center" vertical="center" wrapText="1"/>
      <protection hidden="1"/>
    </xf>
    <xf numFmtId="9" fontId="18" fillId="0" borderId="9" xfId="2" applyNumberFormat="1" applyFont="1" applyBorder="1" applyAlignment="1" applyProtection="1">
      <alignment horizontal="center" vertical="center" wrapText="1"/>
      <protection hidden="1"/>
    </xf>
    <xf numFmtId="9" fontId="18" fillId="0" borderId="0" xfId="2" applyNumberFormat="1" applyFont="1" applyAlignment="1" applyProtection="1">
      <alignment horizontal="center" vertical="center" wrapText="1"/>
      <protection hidden="1"/>
    </xf>
    <xf numFmtId="9" fontId="18" fillId="0" borderId="23" xfId="2" applyNumberFormat="1" applyFont="1" applyBorder="1" applyAlignment="1" applyProtection="1">
      <alignment horizontal="center" vertical="center" wrapText="1"/>
      <protection hidden="1"/>
    </xf>
    <xf numFmtId="9" fontId="18" fillId="0" borderId="29" xfId="2" applyNumberFormat="1" applyFont="1" applyBorder="1" applyAlignment="1" applyProtection="1">
      <alignment horizontal="center" vertical="center" wrapText="1"/>
      <protection hidden="1"/>
    </xf>
    <xf numFmtId="9" fontId="18" fillId="0" borderId="30" xfId="2" applyNumberFormat="1" applyFont="1" applyBorder="1" applyAlignment="1" applyProtection="1">
      <alignment horizontal="center" vertical="center" wrapText="1"/>
      <protection hidden="1"/>
    </xf>
    <xf numFmtId="9" fontId="18" fillId="0" borderId="31" xfId="2" applyNumberFormat="1" applyFont="1" applyBorder="1" applyAlignment="1" applyProtection="1">
      <alignment horizontal="center" vertical="center" wrapText="1"/>
      <protection hidden="1"/>
    </xf>
    <xf numFmtId="0" fontId="18" fillId="0" borderId="21" xfId="2" applyFont="1" applyBorder="1" applyAlignment="1" applyProtection="1">
      <alignment horizontal="center" vertical="top"/>
      <protection locked="0"/>
    </xf>
    <xf numFmtId="0" fontId="18" fillId="0" borderId="2" xfId="2" applyFont="1" applyBorder="1" applyAlignment="1" applyProtection="1">
      <alignment horizontal="center" vertical="top"/>
      <protection locked="0"/>
    </xf>
    <xf numFmtId="0" fontId="7" fillId="0" borderId="6" xfId="0" applyFont="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6" fillId="0" borderId="1" xfId="0" applyFont="1" applyBorder="1" applyAlignment="1">
      <alignment horizontal="left" vertical="top"/>
    </xf>
    <xf numFmtId="0" fontId="6" fillId="0" borderId="13" xfId="0" applyFont="1" applyBorder="1" applyAlignment="1">
      <alignment horizontal="left" vertical="top"/>
    </xf>
    <xf numFmtId="0" fontId="6" fillId="0" borderId="5" xfId="0" applyFont="1" applyBorder="1" applyAlignment="1">
      <alignment horizontal="left" vertical="top"/>
    </xf>
    <xf numFmtId="0" fontId="2" fillId="0" borderId="1" xfId="0" applyFont="1" applyBorder="1" applyAlignment="1">
      <alignment horizontal="left" vertical="top"/>
    </xf>
    <xf numFmtId="0" fontId="2" fillId="0" borderId="13" xfId="0" applyFont="1" applyBorder="1" applyAlignment="1">
      <alignment horizontal="left" vertical="top"/>
    </xf>
    <xf numFmtId="0" fontId="2" fillId="0" borderId="5" xfId="0" applyFont="1" applyBorder="1" applyAlignment="1">
      <alignment horizontal="left" vertical="top"/>
    </xf>
    <xf numFmtId="0" fontId="3" fillId="0" borderId="11" xfId="0" applyFont="1" applyBorder="1" applyAlignment="1">
      <alignment horizontal="left" vertical="top" wrapText="1"/>
    </xf>
    <xf numFmtId="0" fontId="3" fillId="0" borderId="3" xfId="0" applyFont="1" applyBorder="1" applyAlignment="1">
      <alignment horizontal="left" vertical="top" wrapText="1"/>
    </xf>
    <xf numFmtId="0" fontId="4" fillId="0" borderId="1" xfId="0" applyFont="1" applyBorder="1" applyAlignment="1">
      <alignment horizontal="center" vertical="top"/>
    </xf>
    <xf numFmtId="0" fontId="4" fillId="0" borderId="5" xfId="0" applyFont="1" applyBorder="1" applyAlignment="1">
      <alignment horizontal="center" vertical="top"/>
    </xf>
    <xf numFmtId="0" fontId="3" fillId="0" borderId="1" xfId="0" applyFont="1" applyBorder="1" applyAlignment="1">
      <alignment vertical="top"/>
    </xf>
    <xf numFmtId="0" fontId="8" fillId="0" borderId="5" xfId="0" applyFont="1" applyBorder="1" applyAlignment="1">
      <alignment horizontal="center" vertical="top"/>
    </xf>
    <xf numFmtId="0" fontId="3"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11" xfId="0" applyFont="1" applyBorder="1" applyAlignment="1">
      <alignment horizontal="left" vertical="top" wrapText="1"/>
    </xf>
    <xf numFmtId="0" fontId="4" fillId="0" borderId="3" xfId="0" applyFont="1" applyBorder="1" applyAlignment="1">
      <alignment horizontal="left" vertical="top" wrapText="1"/>
    </xf>
    <xf numFmtId="0" fontId="4" fillId="0" borderId="12"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vertical="top"/>
    </xf>
    <xf numFmtId="0" fontId="3" fillId="0" borderId="5" xfId="0" applyFont="1" applyBorder="1" applyAlignment="1">
      <alignment vertical="top"/>
    </xf>
    <xf numFmtId="0" fontId="14" fillId="0" borderId="5" xfId="0" applyFont="1" applyBorder="1" applyAlignment="1" applyProtection="1">
      <alignment horizontal="left" vertical="center" wrapText="1"/>
      <protection locked="0"/>
    </xf>
    <xf numFmtId="0" fontId="3" fillId="0" borderId="2" xfId="0" applyFont="1" applyBorder="1" applyAlignment="1">
      <alignment horizontal="left" vertical="top" wrapText="1"/>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11" xfId="0" applyFont="1" applyBorder="1" applyAlignment="1">
      <alignment horizontal="left" vertical="top"/>
    </xf>
    <xf numFmtId="0" fontId="3" fillId="0" borderId="3" xfId="0" applyFont="1" applyBorder="1" applyAlignment="1">
      <alignment horizontal="left" vertical="top"/>
    </xf>
    <xf numFmtId="0" fontId="3" fillId="0" borderId="12" xfId="0" applyFont="1" applyBorder="1" applyAlignment="1">
      <alignment horizontal="left" vertical="top"/>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14" fontId="3" fillId="0" borderId="1" xfId="0" applyNumberFormat="1" applyFont="1" applyBorder="1" applyAlignment="1">
      <alignment horizontal="left" vertical="top"/>
    </xf>
    <xf numFmtId="14" fontId="3" fillId="0" borderId="13" xfId="0" applyNumberFormat="1" applyFont="1" applyBorder="1" applyAlignment="1">
      <alignment horizontal="left" vertical="top"/>
    </xf>
    <xf numFmtId="14" fontId="3" fillId="0" borderId="5" xfId="0" applyNumberFormat="1" applyFont="1" applyBorder="1" applyAlignment="1">
      <alignment horizontal="left" vertical="top"/>
    </xf>
    <xf numFmtId="0" fontId="2" fillId="0" borderId="1" xfId="0" applyFont="1" applyBorder="1" applyAlignment="1">
      <alignment horizontal="center" vertical="top" wrapText="1"/>
    </xf>
    <xf numFmtId="0" fontId="2" fillId="0" borderId="13" xfId="0" applyFont="1" applyBorder="1" applyAlignment="1">
      <alignment horizontal="center" vertical="top" wrapText="1"/>
    </xf>
    <xf numFmtId="0" fontId="2" fillId="0" borderId="5" xfId="0" applyFont="1" applyBorder="1" applyAlignment="1">
      <alignment horizontal="center" vertical="top" wrapText="1"/>
    </xf>
    <xf numFmtId="0" fontId="2" fillId="0" borderId="1" xfId="0" applyFont="1" applyBorder="1" applyAlignment="1">
      <alignment horizontal="center" vertical="top"/>
    </xf>
    <xf numFmtId="0" fontId="2" fillId="0" borderId="13" xfId="0" applyFont="1" applyBorder="1" applyAlignment="1">
      <alignment horizontal="center" vertical="top"/>
    </xf>
    <xf numFmtId="0" fontId="2" fillId="0" borderId="5" xfId="0" applyFont="1" applyBorder="1" applyAlignment="1">
      <alignment horizontal="center" vertical="top"/>
    </xf>
    <xf numFmtId="0" fontId="18" fillId="0" borderId="33" xfId="2" applyFont="1" applyBorder="1" applyAlignment="1" applyProtection="1">
      <alignment horizontal="center" vertical="top" wrapText="1"/>
      <protection locked="0"/>
    </xf>
    <xf numFmtId="0" fontId="18" fillId="0" borderId="12" xfId="2" applyFont="1" applyBorder="1" applyAlignment="1" applyProtection="1">
      <alignment horizontal="center" vertical="top" wrapText="1"/>
      <protection locked="0"/>
    </xf>
    <xf numFmtId="0" fontId="10" fillId="0" borderId="1" xfId="0" applyFont="1" applyBorder="1" applyAlignment="1">
      <alignment horizontal="center" vertical="top"/>
    </xf>
    <xf numFmtId="0" fontId="10" fillId="0" borderId="13" xfId="0" applyFont="1" applyBorder="1" applyAlignment="1">
      <alignment horizontal="center" vertical="top"/>
    </xf>
    <xf numFmtId="0" fontId="10" fillId="0" borderId="5" xfId="0" applyFont="1" applyBorder="1" applyAlignment="1">
      <alignment horizontal="center" vertical="top"/>
    </xf>
    <xf numFmtId="9" fontId="18" fillId="0" borderId="27" xfId="2" applyNumberFormat="1" applyFont="1" applyBorder="1" applyAlignment="1" applyProtection="1">
      <alignment horizontal="center" vertical="center" wrapText="1"/>
      <protection hidden="1"/>
    </xf>
    <xf numFmtId="9" fontId="18" fillId="0" borderId="28" xfId="2" applyNumberFormat="1" applyFont="1" applyBorder="1" applyAlignment="1" applyProtection="1">
      <alignment horizontal="center" vertical="center" wrapText="1"/>
      <protection hidden="1"/>
    </xf>
    <xf numFmtId="0" fontId="18" fillId="0" borderId="25" xfId="2" applyFont="1" applyBorder="1" applyAlignment="1" applyProtection="1">
      <alignment horizontal="center" vertical="top" wrapText="1"/>
      <protection locked="0"/>
    </xf>
    <xf numFmtId="0" fontId="18" fillId="0" borderId="26" xfId="2" applyFont="1" applyBorder="1" applyAlignment="1" applyProtection="1">
      <alignment horizontal="center" vertical="top" wrapText="1"/>
      <protection locked="0"/>
    </xf>
    <xf numFmtId="0" fontId="19" fillId="0" borderId="36" xfId="2" applyFont="1" applyBorder="1" applyAlignment="1" applyProtection="1">
      <alignment horizontal="center" vertical="center"/>
      <protection locked="0"/>
    </xf>
    <xf numFmtId="0" fontId="19" fillId="0" borderId="37" xfId="2" applyFont="1" applyBorder="1" applyAlignment="1" applyProtection="1">
      <alignment horizontal="center" vertical="center"/>
      <protection locked="0"/>
    </xf>
    <xf numFmtId="9" fontId="19" fillId="0" borderId="37" xfId="2" applyNumberFormat="1" applyFont="1" applyBorder="1" applyAlignment="1" applyProtection="1">
      <alignment horizontal="center" vertical="center" wrapText="1"/>
      <protection locked="0"/>
    </xf>
    <xf numFmtId="0" fontId="19" fillId="0" borderId="37" xfId="2" applyFont="1" applyBorder="1" applyAlignment="1" applyProtection="1">
      <alignment horizontal="center" vertical="center" wrapText="1"/>
      <protection locked="0"/>
    </xf>
    <xf numFmtId="0" fontId="19" fillId="0" borderId="38" xfId="2" applyFont="1" applyBorder="1" applyAlignment="1" applyProtection="1">
      <alignment horizontal="center" vertical="center" wrapText="1"/>
      <protection locked="0"/>
    </xf>
    <xf numFmtId="0" fontId="2" fillId="0" borderId="13" xfId="0" applyFont="1" applyBorder="1" applyAlignment="1">
      <alignment horizontal="left" vertical="top" wrapText="1"/>
    </xf>
    <xf numFmtId="14" fontId="2" fillId="0" borderId="1" xfId="0" applyNumberFormat="1" applyFont="1" applyBorder="1" applyAlignment="1">
      <alignment horizontal="left" vertical="top" wrapText="1"/>
    </xf>
    <xf numFmtId="0" fontId="19" fillId="0" borderId="14" xfId="2" applyFont="1" applyBorder="1" applyAlignment="1" applyProtection="1">
      <alignment horizontal="center" vertical="top" wrapText="1"/>
      <protection locked="0"/>
    </xf>
    <xf numFmtId="0" fontId="19" fillId="0" borderId="15" xfId="2" applyFont="1" applyBorder="1" applyAlignment="1" applyProtection="1">
      <alignment horizontal="center" vertical="top" wrapText="1"/>
      <protection locked="0"/>
    </xf>
    <xf numFmtId="0" fontId="19" fillId="0" borderId="16" xfId="2" applyFont="1" applyBorder="1" applyAlignment="1" applyProtection="1">
      <alignment horizontal="left" vertical="top" wrapText="1"/>
      <protection locked="0"/>
    </xf>
    <xf numFmtId="0" fontId="19" fillId="0" borderId="17" xfId="2" applyFont="1" applyBorder="1" applyAlignment="1" applyProtection="1">
      <alignment horizontal="left" vertical="top" wrapText="1"/>
      <protection locked="0"/>
    </xf>
    <xf numFmtId="0" fontId="19" fillId="0" borderId="18" xfId="2" applyFont="1" applyBorder="1" applyAlignment="1" applyProtection="1">
      <alignment horizontal="left" vertical="top" wrapText="1"/>
      <protection locked="0"/>
    </xf>
    <xf numFmtId="0" fontId="18" fillId="0" borderId="1" xfId="2" applyFont="1" applyBorder="1" applyAlignment="1" applyProtection="1">
      <alignment horizontal="center" vertical="top"/>
      <protection locked="0"/>
    </xf>
    <xf numFmtId="0" fontId="18" fillId="0" borderId="5" xfId="2" applyFont="1" applyBorder="1" applyAlignment="1" applyProtection="1">
      <alignment horizontal="center" vertical="top"/>
      <protection locked="0"/>
    </xf>
    <xf numFmtId="0" fontId="18" fillId="0" borderId="22" xfId="2" applyFont="1" applyBorder="1" applyAlignment="1" applyProtection="1">
      <alignment horizontal="center" vertical="top"/>
      <protection locked="0"/>
    </xf>
    <xf numFmtId="0" fontId="19" fillId="0" borderId="32" xfId="2" applyFont="1" applyBorder="1" applyAlignment="1" applyProtection="1">
      <alignment horizontal="left" vertical="top"/>
      <protection locked="0"/>
    </xf>
    <xf numFmtId="0" fontId="19" fillId="0" borderId="4" xfId="2" applyFont="1" applyBorder="1" applyAlignment="1" applyProtection="1">
      <alignment horizontal="left" vertical="top"/>
      <protection locked="0"/>
    </xf>
    <xf numFmtId="0" fontId="19" fillId="0" borderId="6" xfId="2" applyFont="1" applyBorder="1" applyAlignment="1" applyProtection="1">
      <alignment horizontal="left" vertical="top" wrapText="1"/>
      <protection locked="0"/>
    </xf>
    <xf numFmtId="0" fontId="19" fillId="0" borderId="7" xfId="2" applyFont="1" applyBorder="1" applyAlignment="1" applyProtection="1">
      <alignment horizontal="left" vertical="top" wrapText="1"/>
      <protection locked="0"/>
    </xf>
    <xf numFmtId="0" fontId="19" fillId="0" borderId="24" xfId="2" applyFont="1" applyBorder="1" applyAlignment="1" applyProtection="1">
      <alignment horizontal="left" vertical="top" wrapText="1"/>
      <protection locked="0"/>
    </xf>
    <xf numFmtId="0" fontId="0" fillId="2" borderId="2" xfId="0" applyFill="1" applyBorder="1" applyAlignment="1">
      <alignment horizontal="center" wrapText="1"/>
    </xf>
    <xf numFmtId="0" fontId="12" fillId="0" borderId="2" xfId="0" applyFont="1" applyBorder="1" applyAlignment="1">
      <alignment horizontal="center"/>
    </xf>
    <xf numFmtId="1" fontId="5" fillId="0" borderId="1" xfId="0" applyNumberFormat="1" applyFont="1" applyBorder="1" applyAlignment="1">
      <alignment horizontal="center" vertical="center" wrapText="1"/>
    </xf>
    <xf numFmtId="1" fontId="5" fillId="0" borderId="13" xfId="0" applyNumberFormat="1" applyFont="1" applyBorder="1" applyAlignment="1">
      <alignment horizontal="center" vertical="center" wrapText="1"/>
    </xf>
  </cellXfs>
  <cellStyles count="4">
    <cellStyle name="Excel Built-in Normal" xfId="1"/>
    <cellStyle name="Hyperlink" xfId="3" builtinId="8"/>
    <cellStyle name="Normal" xfId="0" builtinId="0"/>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1</xdr:col>
      <xdr:colOff>426699</xdr:colOff>
      <xdr:row>454</xdr:row>
      <xdr:rowOff>3702</xdr:rowOff>
    </xdr:from>
    <xdr:to>
      <xdr:col>7</xdr:col>
      <xdr:colOff>256386</xdr:colOff>
      <xdr:row>469</xdr:row>
      <xdr:rowOff>55002</xdr:rowOff>
    </xdr:to>
    <xdr:pic>
      <xdr:nvPicPr>
        <xdr:cNvPr id="2833" name="Picture 16">
          <a:extLst>
            <a:ext uri="{FF2B5EF4-FFF2-40B4-BE49-F238E27FC236}">
              <a16:creationId xmlns:a16="http://schemas.microsoft.com/office/drawing/2014/main" id="{00000000-0008-0000-0000-0000110B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007724" y="90872202"/>
          <a:ext cx="3906387" cy="2908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431336</xdr:colOff>
      <xdr:row>469</xdr:row>
      <xdr:rowOff>160604</xdr:rowOff>
    </xdr:from>
    <xdr:to>
      <xdr:col>7</xdr:col>
      <xdr:colOff>261023</xdr:colOff>
      <xdr:row>485</xdr:row>
      <xdr:rowOff>21404</xdr:rowOff>
    </xdr:to>
    <xdr:pic>
      <xdr:nvPicPr>
        <xdr:cNvPr id="2834" name="Picture 17">
          <a:extLst>
            <a:ext uri="{FF2B5EF4-FFF2-40B4-BE49-F238E27FC236}">
              <a16:creationId xmlns:a16="http://schemas.microsoft.com/office/drawing/2014/main" id="{00000000-0008-0000-0000-0000120B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1012361" y="93886604"/>
          <a:ext cx="3906387" cy="2908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323850</xdr:colOff>
      <xdr:row>412</xdr:row>
      <xdr:rowOff>165100</xdr:rowOff>
    </xdr:from>
    <xdr:to>
      <xdr:col>20</xdr:col>
      <xdr:colOff>148712</xdr:colOff>
      <xdr:row>451</xdr:row>
      <xdr:rowOff>68804</xdr:rowOff>
    </xdr:to>
    <xdr:grpSp>
      <xdr:nvGrpSpPr>
        <xdr:cNvPr id="2" name="Group 1"/>
        <xdr:cNvGrpSpPr/>
      </xdr:nvGrpSpPr>
      <xdr:grpSpPr>
        <a:xfrm>
          <a:off x="7143750" y="81788000"/>
          <a:ext cx="6022462" cy="7834854"/>
          <a:chOff x="57150" y="82994500"/>
          <a:chExt cx="5987537" cy="8076154"/>
        </a:xfrm>
      </xdr:grpSpPr>
      <xdr:pic>
        <xdr:nvPicPr>
          <xdr:cNvPr id="15" name="Picture 1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2306849" y="88872554"/>
            <a:ext cx="1532588" cy="2198100"/>
          </a:xfrm>
          <a:prstGeom prst="rect">
            <a:avLst/>
          </a:prstGeom>
          <a:ln>
            <a:solidFill>
              <a:schemeClr val="tx1"/>
            </a:solidFill>
          </a:ln>
        </xdr:spPr>
      </xdr:pic>
      <xdr:pic>
        <xdr:nvPicPr>
          <xdr:cNvPr id="16" name="Picture 1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57150" y="82994500"/>
            <a:ext cx="1965000" cy="2819687"/>
          </a:xfrm>
          <a:prstGeom prst="rect">
            <a:avLst/>
          </a:prstGeom>
          <a:ln>
            <a:solidFill>
              <a:schemeClr val="tx1"/>
            </a:solidFill>
          </a:ln>
        </xdr:spPr>
      </xdr:pic>
      <xdr:pic>
        <xdr:nvPicPr>
          <xdr:cNvPr id="17" name="Picture 1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2095406" y="82994500"/>
            <a:ext cx="1926900" cy="2819687"/>
          </a:xfrm>
          <a:prstGeom prst="rect">
            <a:avLst/>
          </a:prstGeom>
          <a:ln>
            <a:solidFill>
              <a:schemeClr val="tx1"/>
            </a:solidFill>
          </a:ln>
        </xdr:spPr>
      </xdr:pic>
      <xdr:pic>
        <xdr:nvPicPr>
          <xdr:cNvPr id="18" name="Picture 1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4095562" y="82994500"/>
            <a:ext cx="1949125" cy="2819687"/>
          </a:xfrm>
          <a:prstGeom prst="rect">
            <a:avLst/>
          </a:prstGeom>
          <a:ln>
            <a:solidFill>
              <a:schemeClr val="tx1"/>
            </a:solidFill>
          </a:ln>
        </xdr:spPr>
      </xdr:pic>
      <xdr:pic>
        <xdr:nvPicPr>
          <xdr:cNvPr id="19" name="Picture 18"/>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095562" y="85930352"/>
            <a:ext cx="1949125" cy="2808371"/>
          </a:xfrm>
          <a:prstGeom prst="rect">
            <a:avLst/>
          </a:prstGeom>
          <a:ln>
            <a:solidFill>
              <a:schemeClr val="tx1"/>
            </a:solidFill>
          </a:ln>
        </xdr:spPr>
      </xdr:pic>
      <xdr:pic>
        <xdr:nvPicPr>
          <xdr:cNvPr id="20" name="Picture 19"/>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57150" y="85930352"/>
            <a:ext cx="1965000" cy="2819687"/>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095406" y="85930352"/>
            <a:ext cx="1926900" cy="2819687"/>
          </a:xfrm>
          <a:prstGeom prst="rect">
            <a:avLst/>
          </a:prstGeom>
          <a:ln>
            <a:solidFill>
              <a:schemeClr val="tx1"/>
            </a:solidFill>
          </a:ln>
        </xdr:spPr>
      </xdr:pic>
    </xdr:grpSp>
    <xdr:clientData/>
  </xdr:twoCellAnchor>
  <xdr:twoCellAnchor>
    <xdr:from>
      <xdr:col>0</xdr:col>
      <xdr:colOff>158750</xdr:colOff>
      <xdr:row>412</xdr:row>
      <xdr:rowOff>95250</xdr:rowOff>
    </xdr:from>
    <xdr:to>
      <xdr:col>9</xdr:col>
      <xdr:colOff>322651</xdr:colOff>
      <xdr:row>451</xdr:row>
      <xdr:rowOff>50238</xdr:rowOff>
    </xdr:to>
    <xdr:grpSp>
      <xdr:nvGrpSpPr>
        <xdr:cNvPr id="4" name="Group 3"/>
        <xdr:cNvGrpSpPr/>
      </xdr:nvGrpSpPr>
      <xdr:grpSpPr>
        <a:xfrm>
          <a:off x="158750" y="81718150"/>
          <a:ext cx="6456751" cy="7886138"/>
          <a:chOff x="158750" y="81718150"/>
          <a:chExt cx="6456751" cy="7886138"/>
        </a:xfrm>
      </xdr:grpSpPr>
      <xdr:pic>
        <xdr:nvPicPr>
          <xdr:cNvPr id="26" name="Picture 25"/>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303674" y="87444288"/>
            <a:ext cx="1618313" cy="2160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158750" y="81718150"/>
            <a:ext cx="2049863" cy="2736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525031" y="87444288"/>
            <a:ext cx="1625063" cy="2160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362194" y="81718150"/>
            <a:ext cx="2049863" cy="2736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565638" y="81718150"/>
            <a:ext cx="2049863" cy="2736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158750" y="84581219"/>
            <a:ext cx="2049863" cy="2736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362193" y="84581219"/>
            <a:ext cx="2049863" cy="2736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4565638" y="84581219"/>
            <a:ext cx="2049863" cy="2736000"/>
          </a:xfrm>
          <a:prstGeom prst="rect">
            <a:avLst/>
          </a:prstGeom>
          <a:ln>
            <a:solidFill>
              <a:schemeClr val="tx1"/>
            </a:solidFill>
          </a:ln>
        </xdr:spPr>
      </xdr:pic>
      <xdr:pic>
        <xdr:nvPicPr>
          <xdr:cNvPr id="37" name="Picture 36"/>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753138" y="87444288"/>
            <a:ext cx="1618313" cy="2160000"/>
          </a:xfrm>
          <a:prstGeom prst="rect">
            <a:avLst/>
          </a:prstGeom>
          <a:ln>
            <a:solidFill>
              <a:schemeClr val="tx1"/>
            </a:solid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e4Hfj9roqhRhTB24A"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454"/>
  <sheetViews>
    <sheetView tabSelected="1" view="pageBreakPreview" zoomScaleNormal="100" zoomScaleSheetLayoutView="100" zoomScalePageLayoutView="85" workbookViewId="0">
      <selection activeCell="F9" sqref="F9:J9"/>
    </sheetView>
  </sheetViews>
  <sheetFormatPr defaultRowHeight="14.5" x14ac:dyDescent="0.35"/>
  <cols>
    <col min="1" max="1" width="8.7265625" customWidth="1"/>
    <col min="2" max="2" width="15" customWidth="1"/>
    <col min="3" max="3" width="14.453125" customWidth="1"/>
    <col min="4" max="4" width="7.26953125" customWidth="1"/>
    <col min="5" max="5" width="5.54296875" customWidth="1"/>
    <col min="6" max="6" width="9" customWidth="1"/>
    <col min="7" max="8" width="9.81640625" customWidth="1"/>
    <col min="9" max="9" width="10.453125" customWidth="1"/>
    <col min="10" max="10" width="7.54296875" customWidth="1"/>
    <col min="11" max="11" width="10.1796875" customWidth="1"/>
  </cols>
  <sheetData>
    <row r="1" spans="1:10" ht="43.9" customHeight="1" x14ac:dyDescent="0.35">
      <c r="A1" s="181" t="s">
        <v>251</v>
      </c>
      <c r="B1" s="182"/>
      <c r="C1" s="182"/>
      <c r="D1" s="182"/>
      <c r="E1" s="182"/>
      <c r="F1" s="182"/>
      <c r="G1" s="182"/>
      <c r="H1" s="182"/>
      <c r="I1" s="182"/>
      <c r="J1" s="183"/>
    </row>
    <row r="2" spans="1:10" x14ac:dyDescent="0.35">
      <c r="A2" s="184" t="s">
        <v>43</v>
      </c>
      <c r="B2" s="185"/>
      <c r="C2" s="185"/>
      <c r="D2" s="185"/>
      <c r="E2" s="185"/>
      <c r="F2" s="185"/>
      <c r="G2" s="185"/>
      <c r="H2" s="185"/>
      <c r="I2" s="185"/>
      <c r="J2" s="186"/>
    </row>
    <row r="3" spans="1:10" x14ac:dyDescent="0.35">
      <c r="A3" s="121" t="s">
        <v>0</v>
      </c>
      <c r="B3" s="122"/>
      <c r="C3" s="122"/>
      <c r="D3" s="122"/>
      <c r="E3" s="123"/>
      <c r="F3" s="178" t="str">
        <f ca="1">TEXT(TODAY(),"DD/MM/YYYY")</f>
        <v>26/09/2025</v>
      </c>
      <c r="G3" s="179"/>
      <c r="H3" s="179"/>
      <c r="I3" s="179"/>
      <c r="J3" s="180"/>
    </row>
    <row r="4" spans="1:10" ht="15" customHeight="1" x14ac:dyDescent="0.35">
      <c r="A4" s="121" t="s">
        <v>1</v>
      </c>
      <c r="B4" s="122"/>
      <c r="C4" s="122"/>
      <c r="D4" s="122"/>
      <c r="E4" s="123"/>
      <c r="F4" s="89" t="s">
        <v>143</v>
      </c>
      <c r="G4" s="90"/>
      <c r="H4" s="90"/>
      <c r="I4" s="90"/>
      <c r="J4" s="35"/>
    </row>
    <row r="5" spans="1:10" x14ac:dyDescent="0.35">
      <c r="A5" s="121" t="s">
        <v>2</v>
      </c>
      <c r="B5" s="122"/>
      <c r="C5" s="122"/>
      <c r="D5" s="122"/>
      <c r="E5" s="123"/>
      <c r="F5" s="178">
        <v>45926</v>
      </c>
      <c r="G5" s="179"/>
      <c r="H5" s="179"/>
      <c r="I5" s="179"/>
      <c r="J5" s="180"/>
    </row>
    <row r="6" spans="1:10" ht="16.5" customHeight="1" x14ac:dyDescent="0.35">
      <c r="A6" s="121" t="s">
        <v>3</v>
      </c>
      <c r="B6" s="122"/>
      <c r="C6" s="122"/>
      <c r="D6" s="122"/>
      <c r="E6" s="123"/>
      <c r="F6" s="106" t="s">
        <v>158</v>
      </c>
      <c r="G6" s="107"/>
      <c r="H6" s="107"/>
      <c r="I6" s="107"/>
      <c r="J6" s="108"/>
    </row>
    <row r="7" spans="1:10" ht="15" customHeight="1" x14ac:dyDescent="0.35">
      <c r="A7" s="121" t="s">
        <v>4</v>
      </c>
      <c r="B7" s="122"/>
      <c r="C7" s="122"/>
      <c r="D7" s="122"/>
      <c r="E7" s="123"/>
      <c r="F7" s="106" t="str">
        <f>F6</f>
        <v>M/s.Palava Dwellers PVT LTD</v>
      </c>
      <c r="G7" s="107"/>
      <c r="H7" s="107"/>
      <c r="I7" s="107"/>
      <c r="J7" s="108"/>
    </row>
    <row r="8" spans="1:10" x14ac:dyDescent="0.35">
      <c r="A8" s="121" t="s">
        <v>5</v>
      </c>
      <c r="B8" s="122"/>
      <c r="C8" s="122"/>
      <c r="D8" s="122"/>
      <c r="E8" s="123"/>
      <c r="F8" s="148" t="s">
        <v>159</v>
      </c>
      <c r="G8" s="149"/>
      <c r="H8" s="149"/>
      <c r="I8" s="149"/>
      <c r="J8" s="150"/>
    </row>
    <row r="9" spans="1:10" x14ac:dyDescent="0.35">
      <c r="A9" s="59" t="s">
        <v>97</v>
      </c>
      <c r="B9" s="122"/>
      <c r="C9" s="122"/>
      <c r="D9" s="122"/>
      <c r="E9" s="123"/>
      <c r="F9" s="106" t="s">
        <v>160</v>
      </c>
      <c r="G9" s="68"/>
      <c r="H9" s="68"/>
      <c r="I9" s="68"/>
      <c r="J9" s="60"/>
    </row>
    <row r="10" spans="1:10" x14ac:dyDescent="0.35">
      <c r="A10" s="59" t="s">
        <v>138</v>
      </c>
      <c r="B10" s="68"/>
      <c r="C10" s="68"/>
      <c r="D10" s="68"/>
      <c r="E10" s="60"/>
      <c r="F10" s="59" t="s">
        <v>246</v>
      </c>
      <c r="G10" s="68"/>
      <c r="H10" s="68"/>
      <c r="I10" s="68"/>
      <c r="J10" s="60"/>
    </row>
    <row r="11" spans="1:10" x14ac:dyDescent="0.35">
      <c r="A11" s="121" t="s">
        <v>6</v>
      </c>
      <c r="B11" s="122"/>
      <c r="C11" s="122"/>
      <c r="D11" s="122"/>
      <c r="E11" s="123"/>
      <c r="F11" s="61" t="s">
        <v>129</v>
      </c>
      <c r="G11" s="62"/>
      <c r="H11" s="62"/>
      <c r="I11" s="62"/>
      <c r="J11" s="63"/>
    </row>
    <row r="12" spans="1:10" x14ac:dyDescent="0.35">
      <c r="A12" s="59" t="s">
        <v>132</v>
      </c>
      <c r="B12" s="68"/>
      <c r="C12" s="68"/>
      <c r="D12" s="68"/>
      <c r="E12" s="60"/>
      <c r="F12" s="59" t="s">
        <v>247</v>
      </c>
      <c r="G12" s="68"/>
      <c r="H12" s="68"/>
      <c r="I12" s="68"/>
      <c r="J12" s="60"/>
    </row>
    <row r="13" spans="1:10" ht="31.5" customHeight="1" x14ac:dyDescent="0.35">
      <c r="A13" s="85" t="s">
        <v>55</v>
      </c>
      <c r="B13" s="85"/>
      <c r="C13" s="106" t="str">
        <f>CONCATENATE((IF(OR(F8="",F8="NA"),"",F8)),", ",(IF(OR(A14="",A14="NA"),"",A14)),". ",(IF(OR(C14="",C14="NA"),"",C14)),", ",(IF(OR(B15="",B15="NA"),"",B15)),", ",(IF(OR(I14="",I14="NA"),"",I14)),", ",(IF(OR(B16="",B16="NA"),"",B16)),", ",(IF(OR(G15="",G15="NA"),"",G15)),".")</f>
        <v>Jasmine A, B, C, G, H and I, S No. 19/2A, 19/2B, 19/3, Maxima Lane, Khoni, Ambernath, Thane.</v>
      </c>
      <c r="D13" s="107"/>
      <c r="E13" s="107"/>
      <c r="F13" s="107"/>
      <c r="G13" s="107"/>
      <c r="H13" s="107"/>
      <c r="I13" s="107"/>
      <c r="J13" s="108"/>
    </row>
    <row r="14" spans="1:10" ht="15" customHeight="1" x14ac:dyDescent="0.35">
      <c r="A14" s="106" t="s">
        <v>161</v>
      </c>
      <c r="B14" s="108"/>
      <c r="C14" s="106" t="s">
        <v>162</v>
      </c>
      <c r="D14" s="107"/>
      <c r="E14" s="107"/>
      <c r="F14" s="107"/>
      <c r="G14" s="108"/>
      <c r="H14" s="3" t="s">
        <v>56</v>
      </c>
      <c r="I14" s="176" t="s">
        <v>163</v>
      </c>
      <c r="J14" s="177"/>
    </row>
    <row r="15" spans="1:10" x14ac:dyDescent="0.35">
      <c r="A15" s="1" t="s">
        <v>7</v>
      </c>
      <c r="B15" s="59" t="s">
        <v>194</v>
      </c>
      <c r="C15" s="68"/>
      <c r="D15" s="68"/>
      <c r="E15" s="60"/>
      <c r="F15" s="2" t="s">
        <v>57</v>
      </c>
      <c r="G15" s="59" t="s">
        <v>164</v>
      </c>
      <c r="H15" s="68"/>
      <c r="I15" s="68"/>
      <c r="J15" s="60"/>
    </row>
    <row r="16" spans="1:10" x14ac:dyDescent="0.35">
      <c r="A16" s="1" t="s">
        <v>8</v>
      </c>
      <c r="B16" s="59" t="s">
        <v>165</v>
      </c>
      <c r="C16" s="68"/>
      <c r="D16" s="68"/>
      <c r="E16" s="60"/>
      <c r="F16" s="2" t="s">
        <v>58</v>
      </c>
      <c r="G16" s="59">
        <v>421201</v>
      </c>
      <c r="H16" s="68"/>
      <c r="I16" s="68"/>
      <c r="J16" s="60"/>
    </row>
    <row r="17" spans="1:10" ht="32.25" customHeight="1" x14ac:dyDescent="0.35">
      <c r="A17" s="85" t="s">
        <v>59</v>
      </c>
      <c r="B17" s="85"/>
      <c r="C17" s="85" t="s">
        <v>166</v>
      </c>
      <c r="D17" s="85"/>
      <c r="E17" s="85"/>
      <c r="F17" s="169" t="s">
        <v>50</v>
      </c>
      <c r="G17" s="169"/>
      <c r="H17" s="107" t="s">
        <v>167</v>
      </c>
      <c r="I17" s="107"/>
      <c r="J17" s="108"/>
    </row>
    <row r="18" spans="1:10" ht="15" customHeight="1" x14ac:dyDescent="0.35">
      <c r="A18" s="157" t="s">
        <v>137</v>
      </c>
      <c r="B18" s="163"/>
      <c r="C18" s="163"/>
      <c r="D18" s="163"/>
      <c r="E18" s="164"/>
      <c r="F18" s="170" t="s">
        <v>53</v>
      </c>
      <c r="G18" s="171"/>
      <c r="H18" s="171"/>
      <c r="I18" s="171"/>
      <c r="J18" s="172"/>
    </row>
    <row r="19" spans="1:10" x14ac:dyDescent="0.35">
      <c r="A19" s="151"/>
      <c r="B19" s="152"/>
      <c r="C19" s="152"/>
      <c r="D19" s="152"/>
      <c r="E19" s="165"/>
      <c r="F19" s="173"/>
      <c r="G19" s="174"/>
      <c r="H19" s="174"/>
      <c r="I19" s="174"/>
      <c r="J19" s="175"/>
    </row>
    <row r="20" spans="1:10" ht="15" customHeight="1" x14ac:dyDescent="0.35">
      <c r="A20" s="157" t="s">
        <v>98</v>
      </c>
      <c r="B20" s="158"/>
      <c r="C20" s="158"/>
      <c r="D20" s="158"/>
      <c r="E20" s="159"/>
      <c r="F20" s="157" t="s">
        <v>45</v>
      </c>
      <c r="G20" s="163"/>
      <c r="H20" s="163"/>
      <c r="I20" s="163"/>
      <c r="J20" s="164"/>
    </row>
    <row r="21" spans="1:10" x14ac:dyDescent="0.35">
      <c r="A21" s="160"/>
      <c r="B21" s="161"/>
      <c r="C21" s="161"/>
      <c r="D21" s="161"/>
      <c r="E21" s="162"/>
      <c r="F21" s="151"/>
      <c r="G21" s="152"/>
      <c r="H21" s="152"/>
      <c r="I21" s="152"/>
      <c r="J21" s="165"/>
    </row>
    <row r="22" spans="1:10" ht="15" customHeight="1" x14ac:dyDescent="0.35">
      <c r="A22" s="121" t="s">
        <v>9</v>
      </c>
      <c r="B22" s="122"/>
      <c r="C22" s="122"/>
      <c r="D22" s="122"/>
      <c r="E22" s="123"/>
      <c r="F22" s="89" t="s">
        <v>130</v>
      </c>
      <c r="G22" s="90"/>
      <c r="H22" s="90"/>
      <c r="I22" s="90"/>
      <c r="J22" s="168"/>
    </row>
    <row r="23" spans="1:10" x14ac:dyDescent="0.35">
      <c r="A23" s="121" t="s">
        <v>10</v>
      </c>
      <c r="B23" s="122"/>
      <c r="C23" s="122"/>
      <c r="D23" s="122"/>
      <c r="E23" s="123"/>
      <c r="F23" s="155" t="s">
        <v>51</v>
      </c>
      <c r="G23" s="166"/>
      <c r="H23" s="166"/>
      <c r="I23" s="166"/>
      <c r="J23" s="167"/>
    </row>
    <row r="24" spans="1:10" ht="15" customHeight="1" x14ac:dyDescent="0.35">
      <c r="A24" s="121" t="s">
        <v>11</v>
      </c>
      <c r="B24" s="122"/>
      <c r="C24" s="122"/>
      <c r="D24" s="122"/>
      <c r="E24" s="123"/>
      <c r="F24" s="89" t="s">
        <v>131</v>
      </c>
      <c r="G24" s="90"/>
      <c r="H24" s="90"/>
      <c r="I24" s="90"/>
      <c r="J24" s="168"/>
    </row>
    <row r="25" spans="1:10" x14ac:dyDescent="0.35">
      <c r="A25" s="121" t="s">
        <v>29</v>
      </c>
      <c r="B25" s="122"/>
      <c r="C25" s="122"/>
      <c r="D25" s="122"/>
      <c r="E25" s="123"/>
      <c r="F25" s="155" t="s">
        <v>60</v>
      </c>
      <c r="G25" s="95"/>
      <c r="H25" s="95"/>
      <c r="I25" s="95"/>
      <c r="J25" s="96"/>
    </row>
    <row r="26" spans="1:10" s="37" customFormat="1" x14ac:dyDescent="0.35">
      <c r="A26" s="81" t="s">
        <v>12</v>
      </c>
      <c r="B26" s="156"/>
      <c r="C26" s="81" t="s">
        <v>13</v>
      </c>
      <c r="D26" s="156"/>
      <c r="E26" s="81" t="s">
        <v>14</v>
      </c>
      <c r="F26" s="156"/>
      <c r="G26" s="81" t="s">
        <v>49</v>
      </c>
      <c r="H26" s="156"/>
      <c r="I26" s="81" t="s">
        <v>15</v>
      </c>
      <c r="J26" s="156"/>
    </row>
    <row r="27" spans="1:10" x14ac:dyDescent="0.35">
      <c r="A27" s="77" t="s">
        <v>16</v>
      </c>
      <c r="B27" s="78"/>
      <c r="C27" s="77" t="s">
        <v>48</v>
      </c>
      <c r="D27" s="78"/>
      <c r="E27" s="77" t="s">
        <v>48</v>
      </c>
      <c r="F27" s="78"/>
      <c r="G27" s="77" t="s">
        <v>48</v>
      </c>
      <c r="H27" s="78"/>
      <c r="I27" s="77" t="s">
        <v>48</v>
      </c>
      <c r="J27" s="78"/>
    </row>
    <row r="28" spans="1:10" x14ac:dyDescent="0.35">
      <c r="A28" s="153" t="s">
        <v>17</v>
      </c>
      <c r="B28" s="154"/>
      <c r="C28" s="77" t="s">
        <v>195</v>
      </c>
      <c r="D28" s="78"/>
      <c r="E28" s="77" t="s">
        <v>196</v>
      </c>
      <c r="F28" s="78"/>
      <c r="G28" s="77" t="s">
        <v>197</v>
      </c>
      <c r="H28" s="78"/>
      <c r="I28" s="77" t="s">
        <v>195</v>
      </c>
      <c r="J28" s="78"/>
    </row>
    <row r="29" spans="1:10" x14ac:dyDescent="0.35">
      <c r="A29" s="59" t="s">
        <v>52</v>
      </c>
      <c r="B29" s="68"/>
      <c r="C29" s="68"/>
      <c r="D29" s="68"/>
      <c r="E29" s="68"/>
      <c r="F29" s="68"/>
      <c r="G29" s="68"/>
      <c r="H29" s="68"/>
      <c r="I29" s="68"/>
      <c r="J29" s="60"/>
    </row>
    <row r="30" spans="1:10" x14ac:dyDescent="0.35">
      <c r="A30" s="59" t="s">
        <v>126</v>
      </c>
      <c r="B30" s="68"/>
      <c r="C30" s="68"/>
      <c r="D30" s="68"/>
      <c r="E30" s="68"/>
      <c r="F30" s="68"/>
      <c r="G30" s="68"/>
      <c r="H30" s="68"/>
      <c r="I30" s="68"/>
      <c r="J30" s="60"/>
    </row>
    <row r="31" spans="1:10" x14ac:dyDescent="0.35">
      <c r="A31" s="59" t="s">
        <v>40</v>
      </c>
      <c r="B31" s="60"/>
      <c r="C31" s="64" t="s">
        <v>241</v>
      </c>
      <c r="D31" s="65"/>
      <c r="E31" s="65"/>
      <c r="F31" s="65"/>
      <c r="G31" s="65"/>
      <c r="H31" s="65"/>
      <c r="I31" s="65"/>
      <c r="J31" s="66"/>
    </row>
    <row r="32" spans="1:10" x14ac:dyDescent="0.35">
      <c r="A32" s="59" t="s">
        <v>240</v>
      </c>
      <c r="B32" s="60"/>
      <c r="C32" s="67" t="s">
        <v>242</v>
      </c>
      <c r="D32" s="68"/>
      <c r="E32" s="68"/>
      <c r="F32" s="68"/>
      <c r="G32" s="68"/>
      <c r="H32" s="68"/>
      <c r="I32" s="68"/>
      <c r="J32" s="60"/>
    </row>
    <row r="33" spans="1:12" x14ac:dyDescent="0.35">
      <c r="A33" s="148" t="s">
        <v>18</v>
      </c>
      <c r="B33" s="149"/>
      <c r="C33" s="149"/>
      <c r="D33" s="149"/>
      <c r="E33" s="149"/>
      <c r="F33" s="149"/>
      <c r="G33" s="149"/>
      <c r="H33" s="149"/>
      <c r="I33" s="149"/>
      <c r="J33" s="150"/>
    </row>
    <row r="34" spans="1:12" ht="15" customHeight="1" x14ac:dyDescent="0.35">
      <c r="A34" s="106" t="s">
        <v>149</v>
      </c>
      <c r="B34" s="107"/>
      <c r="C34" s="107"/>
      <c r="D34" s="107"/>
      <c r="E34" s="108"/>
      <c r="F34" s="89" t="s">
        <v>150</v>
      </c>
      <c r="G34" s="90"/>
      <c r="H34" s="90"/>
      <c r="I34" s="90"/>
      <c r="J34" s="17"/>
    </row>
    <row r="35" spans="1:12" ht="15" customHeight="1" x14ac:dyDescent="0.35">
      <c r="A35" s="151" t="s">
        <v>148</v>
      </c>
      <c r="B35" s="152"/>
      <c r="C35" s="152"/>
      <c r="D35" s="152"/>
      <c r="E35" s="152"/>
      <c r="F35" s="106" t="s">
        <v>153</v>
      </c>
      <c r="G35" s="107"/>
      <c r="H35" s="107"/>
      <c r="I35" s="107"/>
      <c r="J35" s="108"/>
    </row>
    <row r="36" spans="1:12" x14ac:dyDescent="0.35">
      <c r="A36" s="148" t="s">
        <v>154</v>
      </c>
      <c r="B36" s="149"/>
      <c r="C36" s="149"/>
      <c r="D36" s="149"/>
      <c r="E36" s="149"/>
      <c r="F36" s="149"/>
      <c r="G36" s="149"/>
      <c r="H36" s="149"/>
      <c r="I36" s="149"/>
      <c r="J36" s="150"/>
    </row>
    <row r="37" spans="1:12" x14ac:dyDescent="0.35">
      <c r="A37" s="59" t="s">
        <v>61</v>
      </c>
      <c r="B37" s="122"/>
      <c r="C37" s="122"/>
      <c r="D37" s="122"/>
      <c r="E37" s="123"/>
      <c r="F37" s="106">
        <v>176232.62</v>
      </c>
      <c r="G37" s="107"/>
      <c r="H37" s="107"/>
      <c r="I37" s="107"/>
      <c r="J37" s="108"/>
    </row>
    <row r="38" spans="1:12" x14ac:dyDescent="0.35">
      <c r="A38" s="121" t="s">
        <v>19</v>
      </c>
      <c r="B38" s="122"/>
      <c r="C38" s="122"/>
      <c r="D38" s="122"/>
      <c r="E38" s="123"/>
      <c r="F38" s="59">
        <v>1.8</v>
      </c>
      <c r="G38" s="68"/>
      <c r="H38" s="68"/>
      <c r="I38" s="68"/>
      <c r="J38" s="60"/>
    </row>
    <row r="39" spans="1:12" x14ac:dyDescent="0.35">
      <c r="A39" s="121" t="s">
        <v>20</v>
      </c>
      <c r="B39" s="122"/>
      <c r="C39" s="122"/>
      <c r="D39" s="122"/>
      <c r="E39" s="123"/>
      <c r="F39" s="59">
        <v>0</v>
      </c>
      <c r="G39" s="68"/>
      <c r="H39" s="68"/>
      <c r="I39" s="68"/>
      <c r="J39" s="60"/>
    </row>
    <row r="40" spans="1:12" x14ac:dyDescent="0.35">
      <c r="A40" s="121" t="s">
        <v>21</v>
      </c>
      <c r="B40" s="122"/>
      <c r="C40" s="122"/>
      <c r="D40" s="122"/>
      <c r="E40" s="123"/>
      <c r="F40" s="59">
        <f>F38+F39</f>
        <v>1.8</v>
      </c>
      <c r="G40" s="68"/>
      <c r="H40" s="68"/>
      <c r="I40" s="68"/>
      <c r="J40" s="60"/>
    </row>
    <row r="41" spans="1:12" x14ac:dyDescent="0.35">
      <c r="A41" s="59" t="s">
        <v>62</v>
      </c>
      <c r="B41" s="122"/>
      <c r="C41" s="122"/>
      <c r="D41" s="122"/>
      <c r="E41" s="123"/>
      <c r="F41" s="59">
        <v>3411364.56</v>
      </c>
      <c r="G41" s="68"/>
      <c r="H41" s="68"/>
      <c r="I41" s="68"/>
      <c r="J41" s="60"/>
    </row>
    <row r="42" spans="1:12" x14ac:dyDescent="0.35">
      <c r="A42" s="121" t="s">
        <v>22</v>
      </c>
      <c r="B42" s="122"/>
      <c r="C42" s="122"/>
      <c r="D42" s="122"/>
      <c r="E42" s="123"/>
      <c r="F42" s="64" t="s">
        <v>198</v>
      </c>
      <c r="G42" s="65"/>
      <c r="H42" s="65"/>
      <c r="I42" s="65"/>
      <c r="J42" s="66"/>
    </row>
    <row r="43" spans="1:12" x14ac:dyDescent="0.35">
      <c r="A43" s="148" t="s">
        <v>64</v>
      </c>
      <c r="B43" s="149"/>
      <c r="C43" s="149"/>
      <c r="D43" s="149"/>
      <c r="E43" s="149"/>
      <c r="F43" s="149"/>
      <c r="G43" s="149"/>
      <c r="H43" s="149"/>
      <c r="I43" s="149"/>
      <c r="J43" s="150"/>
    </row>
    <row r="44" spans="1:12" ht="31.5" customHeight="1" x14ac:dyDescent="0.35">
      <c r="A44" s="106" t="s">
        <v>63</v>
      </c>
      <c r="B44" s="108"/>
      <c r="C44" s="106" t="s">
        <v>168</v>
      </c>
      <c r="D44" s="107"/>
      <c r="E44" s="107"/>
      <c r="F44" s="108"/>
      <c r="G44" s="33" t="s">
        <v>54</v>
      </c>
      <c r="H44" s="106" t="s">
        <v>169</v>
      </c>
      <c r="I44" s="107"/>
      <c r="J44" s="108"/>
    </row>
    <row r="45" spans="1:12" ht="31.5" customHeight="1" x14ac:dyDescent="0.35">
      <c r="A45" s="106" t="s">
        <v>136</v>
      </c>
      <c r="B45" s="108"/>
      <c r="C45" s="106" t="str">
        <f>C44</f>
        <v>Antarli, Khoni, Hedutane, Kole, kalyan &amp; village-Umbroli, Ambernath/SSTHANE/313</v>
      </c>
      <c r="D45" s="107"/>
      <c r="E45" s="107"/>
      <c r="F45" s="108"/>
      <c r="G45" s="33" t="s">
        <v>54</v>
      </c>
      <c r="H45" s="106" t="str">
        <f>H44</f>
        <v>16/02/2019.</v>
      </c>
      <c r="I45" s="107"/>
      <c r="J45" s="108"/>
    </row>
    <row r="46" spans="1:12" ht="75.75" customHeight="1" x14ac:dyDescent="0.35">
      <c r="A46" s="106" t="s">
        <v>135</v>
      </c>
      <c r="B46" s="108"/>
      <c r="C46" s="61" t="s">
        <v>199</v>
      </c>
      <c r="D46" s="65"/>
      <c r="E46" s="65"/>
      <c r="F46" s="66"/>
      <c r="G46" s="2" t="s">
        <v>54</v>
      </c>
      <c r="H46" s="33" t="s">
        <v>169</v>
      </c>
      <c r="I46" s="106" t="s">
        <v>139</v>
      </c>
      <c r="J46" s="108"/>
    </row>
    <row r="47" spans="1:12" s="54" customFormat="1" ht="56.25" customHeight="1" x14ac:dyDescent="0.35">
      <c r="A47" s="83" t="s">
        <v>96</v>
      </c>
      <c r="B47" s="84"/>
      <c r="C47" s="83" t="s">
        <v>244</v>
      </c>
      <c r="D47" s="201"/>
      <c r="E47" s="201"/>
      <c r="F47" s="84"/>
      <c r="G47" s="53" t="s">
        <v>54</v>
      </c>
      <c r="H47" s="202">
        <v>43579</v>
      </c>
      <c r="I47" s="201"/>
      <c r="J47" s="84"/>
    </row>
    <row r="48" spans="1:12" s="54" customFormat="1" ht="46.5" customHeight="1" x14ac:dyDescent="0.35">
      <c r="A48" s="83" t="s">
        <v>96</v>
      </c>
      <c r="B48" s="84"/>
      <c r="C48" s="83" t="s">
        <v>245</v>
      </c>
      <c r="D48" s="201"/>
      <c r="E48" s="201"/>
      <c r="F48" s="84"/>
      <c r="G48" s="53" t="s">
        <v>54</v>
      </c>
      <c r="H48" s="202">
        <v>44392</v>
      </c>
      <c r="I48" s="201"/>
      <c r="J48" s="84"/>
      <c r="L48" s="54">
        <f>2025-2019</f>
        <v>6</v>
      </c>
    </row>
    <row r="49" spans="1:12" s="54" customFormat="1" ht="46.5" customHeight="1" x14ac:dyDescent="0.35">
      <c r="A49" s="83" t="s">
        <v>96</v>
      </c>
      <c r="B49" s="84"/>
      <c r="C49" s="83" t="s">
        <v>243</v>
      </c>
      <c r="D49" s="201"/>
      <c r="E49" s="201"/>
      <c r="F49" s="84"/>
      <c r="G49" s="53" t="s">
        <v>54</v>
      </c>
      <c r="H49" s="202">
        <v>43790</v>
      </c>
      <c r="I49" s="201"/>
      <c r="J49" s="84"/>
    </row>
    <row r="50" spans="1:12" x14ac:dyDescent="0.35">
      <c r="A50" s="85" t="s">
        <v>69</v>
      </c>
      <c r="B50" s="85"/>
      <c r="C50" s="85"/>
      <c r="D50" s="86" t="str">
        <f>H46</f>
        <v>16/02/2019.</v>
      </c>
      <c r="E50" s="86"/>
      <c r="F50" s="59" t="s">
        <v>65</v>
      </c>
      <c r="G50" s="87"/>
      <c r="H50" s="88" t="s">
        <v>237</v>
      </c>
      <c r="I50" s="68"/>
      <c r="J50" s="60"/>
    </row>
    <row r="51" spans="1:12" x14ac:dyDescent="0.35">
      <c r="A51" s="74" t="s">
        <v>23</v>
      </c>
      <c r="B51" s="75"/>
      <c r="C51" s="75"/>
      <c r="D51" s="75"/>
      <c r="E51" s="75"/>
      <c r="F51" s="75"/>
      <c r="G51" s="75"/>
      <c r="H51" s="75"/>
      <c r="I51" s="75"/>
      <c r="J51" s="76"/>
    </row>
    <row r="52" spans="1:12" x14ac:dyDescent="0.35">
      <c r="A52" s="59" t="s">
        <v>95</v>
      </c>
      <c r="B52" s="68"/>
      <c r="C52" s="60"/>
      <c r="D52" s="77">
        <f>F41</f>
        <v>3411364.56</v>
      </c>
      <c r="E52" s="78"/>
      <c r="F52" s="79" t="s">
        <v>127</v>
      </c>
      <c r="G52" s="79"/>
      <c r="H52" s="79"/>
      <c r="I52" s="80">
        <v>909</v>
      </c>
      <c r="J52" s="80"/>
    </row>
    <row r="53" spans="1:12" x14ac:dyDescent="0.35">
      <c r="A53" s="81" t="s">
        <v>66</v>
      </c>
      <c r="B53" s="82"/>
      <c r="C53" s="61" t="s">
        <v>234</v>
      </c>
      <c r="D53" s="62"/>
      <c r="E53" s="62"/>
      <c r="F53" s="62"/>
      <c r="G53" s="62"/>
      <c r="H53" s="62"/>
      <c r="I53" s="62"/>
      <c r="J53" s="63"/>
    </row>
    <row r="54" spans="1:12" x14ac:dyDescent="0.35">
      <c r="A54" s="59" t="s">
        <v>46</v>
      </c>
      <c r="B54" s="68"/>
      <c r="C54" s="68"/>
      <c r="D54" s="106" t="s">
        <v>250</v>
      </c>
      <c r="E54" s="107"/>
      <c r="F54" s="107"/>
      <c r="G54" s="107"/>
      <c r="H54" s="107"/>
      <c r="I54" s="107"/>
      <c r="J54" s="108"/>
    </row>
    <row r="55" spans="1:12" ht="15" thickBot="1" x14ac:dyDescent="0.4">
      <c r="A55" s="64" t="s">
        <v>238</v>
      </c>
      <c r="B55" s="65"/>
      <c r="C55" s="65"/>
      <c r="D55" s="65"/>
      <c r="E55" s="65"/>
      <c r="F55" s="65"/>
      <c r="G55" s="65"/>
      <c r="H55" s="65"/>
      <c r="I55" s="65"/>
      <c r="J55" s="66"/>
    </row>
    <row r="56" spans="1:12" ht="15" customHeight="1" x14ac:dyDescent="0.35">
      <c r="A56" s="203" t="s">
        <v>201</v>
      </c>
      <c r="B56" s="204"/>
      <c r="C56" s="205" t="s">
        <v>236</v>
      </c>
      <c r="D56" s="206"/>
      <c r="E56" s="206"/>
      <c r="F56" s="206"/>
      <c r="G56" s="206"/>
      <c r="H56" s="206"/>
      <c r="I56" s="206"/>
      <c r="J56" s="207"/>
      <c r="K56" s="27" t="str">
        <f ca="1">(IF(F61&gt;99%,"All work completed. Please provide OC.",IF(F61&gt;89.8%,"Plinth, RCC, Brick, Plaster, Flooring, Painting work Completed. Finishing work is in process.",IF(F61&lt;94%,(IF(C61=0,"Work not yet Started.",IF(D61=25%,"Piling work in process",IF(D61=50%,"Excavation work in process",IF(D61=100%,"Excavation work Completed. ","0")))&amp;(IF(C62=0%,"",IF(C62=L63,"Footing work is process",IF(C62=L64,"Footing work Completed",IF(C62=L65,"1st Basement Completed",IF(C62=L66,"1st &amp; 2nd Basement Completed",IF(C62=L67,"1st to 3rd Basement Completed",IF(C62=L68,"1st to 4th Basement Completed",IF(C62=L69,"Plinth work is process",IF(C62=L70,"Plinth work completed","0")))))))))))&amp;(IF(C63=(D57+G57+I57),", RCC Slab",IF(C63&gt;0,", RCC upto "&amp;C63&amp;" Slab",""))&amp;(IF(C64=I57,", Brickwork",IF(C64&gt;0,", Brickwork upto "&amp;C64&amp;" Floor",""))&amp;(IF(C65=I57,", Internal Plaster",IF(C65&gt;0,", Internal Plaster upto "&amp;C65&amp;" Floor",""))&amp;(IF(C66=I57,", External Plaster",IF(C66&gt;0,", External Plaster upto "&amp;C66&amp;" Floor",""))&amp;(IF(C67=I57,", Flooring",IF(C67&gt;0,", Flooring upto "&amp;C67&amp;" Floor",""))&amp;(IF(C68=I57,", Painting",IF(C68&gt;0,", Painting upto "&amp;C68&amp;" Floor",""))&amp;(IF(C69&gt;0,", Finishing upto "&amp;C69&amp;" Floor","")&amp;(IF(C63&gt;0.5," Completed",""))))))))))))))</f>
        <v>All work completed. Please provide OC.</v>
      </c>
      <c r="L56" s="38"/>
    </row>
    <row r="57" spans="1:12" ht="15.5" x14ac:dyDescent="0.35">
      <c r="A57" s="31" t="s">
        <v>202</v>
      </c>
      <c r="B57" s="32">
        <v>0</v>
      </c>
      <c r="C57" s="32" t="s">
        <v>203</v>
      </c>
      <c r="D57" s="32">
        <v>1</v>
      </c>
      <c r="E57" s="208" t="s">
        <v>204</v>
      </c>
      <c r="F57" s="209"/>
      <c r="G57" s="32">
        <v>0</v>
      </c>
      <c r="H57" s="32" t="s">
        <v>205</v>
      </c>
      <c r="I57" s="208">
        <f ca="1">--TRIM(RIGHT(SUBSTITUTE(LEFT(C56,_xlfn.AGGREGATE(16,6,FIND({0,1,2,3,4,5,6,7,8,9},C56,ROW(INDIRECT("1:"&amp;LEN(C56)))),1))," ",REPT(" ",LEN(C56))),LEN(C56)))</f>
        <v>12</v>
      </c>
      <c r="J57" s="210"/>
      <c r="K57" s="28"/>
      <c r="L57" s="39"/>
    </row>
    <row r="58" spans="1:12" ht="16" thickBot="1" x14ac:dyDescent="0.4">
      <c r="A58" s="211" t="s">
        <v>206</v>
      </c>
      <c r="B58" s="212"/>
      <c r="C58" s="213" t="str">
        <f>K58</f>
        <v>All work Completed. OC Received.</v>
      </c>
      <c r="D58" s="214"/>
      <c r="E58" s="214"/>
      <c r="F58" s="214"/>
      <c r="G58" s="214"/>
      <c r="H58" s="214"/>
      <c r="I58" s="214"/>
      <c r="J58" s="215"/>
      <c r="K58" s="28" t="s">
        <v>207</v>
      </c>
      <c r="L58" s="39"/>
    </row>
    <row r="59" spans="1:12" ht="32.15" customHeight="1" thickBot="1" x14ac:dyDescent="0.4">
      <c r="A59" s="196" t="s">
        <v>210</v>
      </c>
      <c r="B59" s="197"/>
      <c r="C59" s="198">
        <v>1</v>
      </c>
      <c r="D59" s="199"/>
      <c r="E59" s="199"/>
      <c r="F59" s="199" t="s">
        <v>211</v>
      </c>
      <c r="G59" s="199"/>
      <c r="H59" s="198">
        <v>1</v>
      </c>
      <c r="I59" s="199"/>
      <c r="J59" s="200"/>
      <c r="K59" s="28"/>
      <c r="L59" s="39"/>
    </row>
    <row r="60" spans="1:12" ht="15.5" hidden="1" x14ac:dyDescent="0.35">
      <c r="A60" s="187" t="s">
        <v>35</v>
      </c>
      <c r="B60" s="188"/>
      <c r="C60" s="56" t="s">
        <v>208</v>
      </c>
      <c r="D60" s="57" t="s">
        <v>209</v>
      </c>
      <c r="E60" s="57"/>
      <c r="F60" s="57" t="s">
        <v>210</v>
      </c>
      <c r="G60" s="57"/>
      <c r="H60" s="57" t="s">
        <v>211</v>
      </c>
      <c r="I60" s="57"/>
      <c r="J60" s="58"/>
      <c r="K60" s="29" t="s">
        <v>212</v>
      </c>
      <c r="L60" s="40">
        <f ca="1">I57*25%</f>
        <v>3</v>
      </c>
    </row>
    <row r="61" spans="1:12" ht="15.5" hidden="1" x14ac:dyDescent="0.35">
      <c r="A61" s="70" t="s">
        <v>213</v>
      </c>
      <c r="B61" s="71"/>
      <c r="C61" s="41">
        <f ca="1">L62</f>
        <v>12</v>
      </c>
      <c r="D61" s="72">
        <f ca="1">((100/I57)*C61)/100</f>
        <v>1</v>
      </c>
      <c r="E61" s="73"/>
      <c r="F61" s="129">
        <f ca="1">(((C62/I57*10)+(40/(D57+G57+I57)*C63)+(7.5/(I57)*C64)+(7.5/(I57)*C65)+(10/I57*C66)+(10/I57*C67)+(5/I57*C68)+(5/I57*C69)+(5/I57*C70))/100)</f>
        <v>1</v>
      </c>
      <c r="G61" s="129"/>
      <c r="H61" s="131">
        <f ca="1">((((C61/I57)*20)+((C62/I57)*25)+(30/(I57+G57+D57)*C63)+(5/I57*C64)+(5/I57*C65)+(5/I57*C66)+(5/I57*C67)+(0/I57*C68)+(0/I57*C69)+(5/I57*C70))/100)</f>
        <v>1</v>
      </c>
      <c r="I61" s="132"/>
      <c r="J61" s="133"/>
      <c r="K61" s="29" t="s">
        <v>214</v>
      </c>
      <c r="L61" s="42">
        <f ca="1">I57*50%</f>
        <v>6</v>
      </c>
    </row>
    <row r="62" spans="1:12" ht="15.5" hidden="1" x14ac:dyDescent="0.35">
      <c r="A62" s="70" t="s">
        <v>36</v>
      </c>
      <c r="B62" s="71"/>
      <c r="C62" s="43">
        <f ca="1">L70</f>
        <v>12</v>
      </c>
      <c r="D62" s="72">
        <f ca="1">((100/I57)*C62)/100</f>
        <v>1</v>
      </c>
      <c r="E62" s="73"/>
      <c r="F62" s="129"/>
      <c r="G62" s="129"/>
      <c r="H62" s="134"/>
      <c r="I62" s="135"/>
      <c r="J62" s="136"/>
      <c r="K62" s="29" t="s">
        <v>215</v>
      </c>
      <c r="L62" s="42">
        <f ca="1">I57</f>
        <v>12</v>
      </c>
    </row>
    <row r="63" spans="1:12" ht="15.5" hidden="1" x14ac:dyDescent="0.35">
      <c r="A63" s="140" t="s">
        <v>216</v>
      </c>
      <c r="B63" s="141"/>
      <c r="C63" s="43">
        <f ca="1">D57+I57</f>
        <v>13</v>
      </c>
      <c r="D63" s="72">
        <f ca="1">((100/(D57+G57+I57))*C63)/100</f>
        <v>1</v>
      </c>
      <c r="E63" s="73"/>
      <c r="F63" s="129"/>
      <c r="G63" s="129"/>
      <c r="H63" s="134"/>
      <c r="I63" s="135"/>
      <c r="J63" s="136"/>
      <c r="K63" s="29" t="s">
        <v>217</v>
      </c>
      <c r="L63" s="44">
        <f ca="1">(IF(B57&gt;1,(I57/(B57+2)),I57/4))</f>
        <v>3</v>
      </c>
    </row>
    <row r="64" spans="1:12" ht="15.5" hidden="1" x14ac:dyDescent="0.35">
      <c r="A64" s="70" t="s">
        <v>218</v>
      </c>
      <c r="B64" s="71" t="s">
        <v>219</v>
      </c>
      <c r="C64" s="41">
        <v>12</v>
      </c>
      <c r="D64" s="72">
        <f ca="1">((100/I57)*C64)/100</f>
        <v>1</v>
      </c>
      <c r="E64" s="73"/>
      <c r="F64" s="129"/>
      <c r="G64" s="129"/>
      <c r="H64" s="134"/>
      <c r="I64" s="135"/>
      <c r="J64" s="136"/>
      <c r="K64" s="29" t="s">
        <v>220</v>
      </c>
      <c r="L64" s="44">
        <f ca="1">(IF(B57&gt;1,(I57/(B57+2)+L63),I57/4+L63))</f>
        <v>6</v>
      </c>
    </row>
    <row r="65" spans="1:20" ht="15.5" hidden="1" x14ac:dyDescent="0.35">
      <c r="A65" s="70" t="s">
        <v>221</v>
      </c>
      <c r="B65" s="71" t="s">
        <v>219</v>
      </c>
      <c r="C65" s="41">
        <v>12</v>
      </c>
      <c r="D65" s="72">
        <f ca="1">((100/I57)*C65)/100</f>
        <v>1</v>
      </c>
      <c r="E65" s="73"/>
      <c r="F65" s="129"/>
      <c r="G65" s="129"/>
      <c r="H65" s="134"/>
      <c r="I65" s="135"/>
      <c r="J65" s="136"/>
      <c r="K65" s="29" t="s">
        <v>222</v>
      </c>
      <c r="L65" s="44">
        <f>(IF(B57&gt;1,(I57/(B57+2)+L64),0))</f>
        <v>0</v>
      </c>
      <c r="O65" s="69" t="s">
        <v>235</v>
      </c>
      <c r="P65" s="69"/>
      <c r="Q65" s="69"/>
      <c r="R65" s="69"/>
      <c r="S65" s="69"/>
      <c r="T65" s="69"/>
    </row>
    <row r="66" spans="1:20" ht="15.5" hidden="1" x14ac:dyDescent="0.35">
      <c r="A66" s="70" t="s">
        <v>223</v>
      </c>
      <c r="B66" s="71" t="s">
        <v>224</v>
      </c>
      <c r="C66" s="41">
        <v>12</v>
      </c>
      <c r="D66" s="72">
        <f ca="1">((100/(I57))*C66)/100</f>
        <v>1</v>
      </c>
      <c r="E66" s="73"/>
      <c r="F66" s="129"/>
      <c r="G66" s="129"/>
      <c r="H66" s="134"/>
      <c r="I66" s="135"/>
      <c r="J66" s="136"/>
      <c r="K66" s="29" t="s">
        <v>225</v>
      </c>
      <c r="L66" s="44">
        <f>(IF(B57&gt;2,(I57/(B57+2)+L65),0))</f>
        <v>0</v>
      </c>
      <c r="O66" s="69"/>
      <c r="P66" s="69"/>
      <c r="Q66" s="69"/>
      <c r="R66" s="69"/>
      <c r="S66" s="69"/>
      <c r="T66" s="69"/>
    </row>
    <row r="67" spans="1:20" ht="15.5" hidden="1" x14ac:dyDescent="0.35">
      <c r="A67" s="70" t="s">
        <v>226</v>
      </c>
      <c r="B67" s="71" t="s">
        <v>226</v>
      </c>
      <c r="C67" s="41">
        <v>12</v>
      </c>
      <c r="D67" s="72">
        <f ca="1">((100/I57)*C67)/100</f>
        <v>1</v>
      </c>
      <c r="E67" s="73"/>
      <c r="F67" s="129"/>
      <c r="G67" s="129"/>
      <c r="H67" s="134"/>
      <c r="I67" s="135"/>
      <c r="J67" s="136"/>
      <c r="K67" s="29" t="s">
        <v>227</v>
      </c>
      <c r="L67" s="45">
        <f>(IF(B57&gt;3,(I57/(B57+2)+L66),0))</f>
        <v>0</v>
      </c>
      <c r="O67" s="69"/>
      <c r="P67" s="69"/>
      <c r="Q67" s="69"/>
      <c r="R67" s="69"/>
      <c r="S67" s="69"/>
      <c r="T67" s="69"/>
    </row>
    <row r="68" spans="1:20" ht="15" hidden="1" customHeight="1" x14ac:dyDescent="0.35">
      <c r="A68" s="70" t="s">
        <v>228</v>
      </c>
      <c r="B68" s="71"/>
      <c r="C68" s="41">
        <v>12</v>
      </c>
      <c r="D68" s="72">
        <f ca="1">((100/I57)*C68)/100</f>
        <v>1</v>
      </c>
      <c r="E68" s="73"/>
      <c r="F68" s="129"/>
      <c r="G68" s="129"/>
      <c r="H68" s="134"/>
      <c r="I68" s="135"/>
      <c r="J68" s="136"/>
      <c r="K68" s="29" t="s">
        <v>229</v>
      </c>
      <c r="L68" s="44">
        <f>(IF(B57&gt;4,(I57/(B57+2)+L67),0))</f>
        <v>0</v>
      </c>
    </row>
    <row r="69" spans="1:20" ht="15.5" hidden="1" x14ac:dyDescent="0.35">
      <c r="A69" s="70" t="s">
        <v>230</v>
      </c>
      <c r="B69" s="71" t="s">
        <v>230</v>
      </c>
      <c r="C69" s="41">
        <v>12</v>
      </c>
      <c r="D69" s="72">
        <f ca="1">((100/(I57))*C69)/100</f>
        <v>1</v>
      </c>
      <c r="E69" s="73"/>
      <c r="F69" s="129"/>
      <c r="G69" s="129"/>
      <c r="H69" s="134"/>
      <c r="I69" s="135"/>
      <c r="J69" s="136"/>
      <c r="K69" s="29" t="s">
        <v>231</v>
      </c>
      <c r="L69" s="44">
        <f ca="1">(IF(B57=1,(I57/(B57+3)+L64),IF(B57=0,(I57/4+L64),IF(B57&gt;1,0))))</f>
        <v>9</v>
      </c>
    </row>
    <row r="70" spans="1:20" ht="16" hidden="1" thickBot="1" x14ac:dyDescent="0.4">
      <c r="A70" s="194" t="s">
        <v>232</v>
      </c>
      <c r="B70" s="195"/>
      <c r="C70" s="46">
        <v>12</v>
      </c>
      <c r="D70" s="192">
        <f ca="1">((100/(I57))*C70)/100</f>
        <v>1</v>
      </c>
      <c r="E70" s="193"/>
      <c r="F70" s="130"/>
      <c r="G70" s="130"/>
      <c r="H70" s="137"/>
      <c r="I70" s="138"/>
      <c r="J70" s="139"/>
      <c r="K70" s="30" t="s">
        <v>233</v>
      </c>
      <c r="L70" s="47">
        <f ca="1">(IF(B57&gt;1.5,(I57/(B57+2)+L64+MAX(0,L65-L64)+MAX(0,L66-L65)+MAX(0,L67-L66)+MAX(0,L68-L67)+MAX(0,L69-L68)),IF(B57=1,(I57/(B57+3)+L69),IF(B57=0,I57/4+L69))))</f>
        <v>12</v>
      </c>
    </row>
    <row r="71" spans="1:20" x14ac:dyDescent="0.35">
      <c r="A71" s="59" t="s">
        <v>239</v>
      </c>
      <c r="B71" s="68"/>
      <c r="C71" s="68"/>
      <c r="D71" s="68"/>
      <c r="E71" s="68"/>
      <c r="F71" s="68"/>
      <c r="G71" s="68"/>
      <c r="H71" s="68"/>
      <c r="I71" s="68"/>
      <c r="J71" s="60"/>
    </row>
    <row r="72" spans="1:20" x14ac:dyDescent="0.35">
      <c r="A72" s="59" t="s">
        <v>47</v>
      </c>
      <c r="B72" s="68"/>
      <c r="C72" s="68"/>
      <c r="D72" s="68"/>
      <c r="E72" s="68"/>
      <c r="F72" s="68"/>
      <c r="G72" s="68"/>
      <c r="H72" s="68"/>
      <c r="I72" s="68"/>
      <c r="J72" s="60"/>
    </row>
    <row r="73" spans="1:20" ht="15" customHeight="1" x14ac:dyDescent="0.35">
      <c r="A73" s="142" t="s">
        <v>141</v>
      </c>
      <c r="B73" s="143"/>
      <c r="C73" s="143"/>
      <c r="D73" s="143"/>
      <c r="E73" s="143"/>
      <c r="F73" s="143"/>
      <c r="G73" s="143"/>
      <c r="H73" s="143"/>
      <c r="I73" s="143"/>
      <c r="J73" s="144"/>
    </row>
    <row r="74" spans="1:20" x14ac:dyDescent="0.35">
      <c r="A74" s="145" t="s">
        <v>24</v>
      </c>
      <c r="B74" s="146"/>
      <c r="C74" s="146"/>
      <c r="D74" s="146"/>
      <c r="E74" s="146"/>
      <c r="F74" s="146"/>
      <c r="G74" s="146"/>
      <c r="H74" s="146"/>
      <c r="I74" s="146"/>
      <c r="J74" s="147"/>
    </row>
    <row r="75" spans="1:20" x14ac:dyDescent="0.35">
      <c r="A75" s="64" t="s">
        <v>133</v>
      </c>
      <c r="B75" s="65"/>
      <c r="C75" s="65"/>
      <c r="D75" s="65"/>
      <c r="E75" s="65"/>
      <c r="F75" s="66"/>
      <c r="G75" s="59">
        <v>7700</v>
      </c>
      <c r="H75" s="68"/>
      <c r="I75" s="68"/>
      <c r="J75" s="60"/>
      <c r="K75" s="55" t="s">
        <v>248</v>
      </c>
      <c r="L75" s="55"/>
      <c r="M75" s="55"/>
      <c r="N75" s="55"/>
    </row>
    <row r="76" spans="1:20" hidden="1" x14ac:dyDescent="0.35">
      <c r="A76" s="59" t="s">
        <v>67</v>
      </c>
      <c r="B76" s="122"/>
      <c r="C76" s="122"/>
      <c r="D76" s="122"/>
      <c r="E76" s="122"/>
      <c r="F76" s="123"/>
      <c r="G76" s="106" t="s">
        <v>48</v>
      </c>
      <c r="H76" s="107"/>
      <c r="I76" s="107"/>
      <c r="J76" s="108"/>
    </row>
    <row r="77" spans="1:20" hidden="1" x14ac:dyDescent="0.35">
      <c r="A77" s="59" t="s">
        <v>99</v>
      </c>
      <c r="B77" s="68"/>
      <c r="C77" s="68"/>
      <c r="D77" s="68"/>
      <c r="E77" s="68"/>
      <c r="F77" s="60"/>
      <c r="G77" s="106" t="s">
        <v>48</v>
      </c>
      <c r="H77" s="107"/>
      <c r="I77" s="107"/>
      <c r="J77" s="108"/>
    </row>
    <row r="78" spans="1:20" hidden="1" x14ac:dyDescent="0.35">
      <c r="A78" s="59" t="s">
        <v>100</v>
      </c>
      <c r="B78" s="68"/>
      <c r="C78" s="68"/>
      <c r="D78" s="68"/>
      <c r="E78" s="68"/>
      <c r="F78" s="60"/>
      <c r="G78" s="106" t="s">
        <v>48</v>
      </c>
      <c r="H78" s="107"/>
      <c r="I78" s="107"/>
      <c r="J78" s="108"/>
    </row>
    <row r="79" spans="1:20" hidden="1" x14ac:dyDescent="0.35">
      <c r="A79" s="106" t="s">
        <v>101</v>
      </c>
      <c r="B79" s="107"/>
      <c r="C79" s="107"/>
      <c r="D79" s="107"/>
      <c r="E79" s="107"/>
      <c r="F79" s="108"/>
      <c r="G79" s="106" t="s">
        <v>48</v>
      </c>
      <c r="H79" s="107"/>
      <c r="I79" s="107"/>
      <c r="J79" s="108"/>
    </row>
    <row r="80" spans="1:20" hidden="1" x14ac:dyDescent="0.35">
      <c r="A80" s="59" t="s">
        <v>70</v>
      </c>
      <c r="B80" s="68"/>
      <c r="C80" s="68"/>
      <c r="D80" s="68"/>
      <c r="E80" s="68"/>
      <c r="F80" s="60"/>
      <c r="G80" s="106" t="s">
        <v>48</v>
      </c>
      <c r="H80" s="107"/>
      <c r="I80" s="107"/>
      <c r="J80" s="108"/>
    </row>
    <row r="81" spans="1:10" hidden="1" x14ac:dyDescent="0.35">
      <c r="A81" s="59" t="s">
        <v>68</v>
      </c>
      <c r="B81" s="68"/>
      <c r="C81" s="68"/>
      <c r="D81" s="68"/>
      <c r="E81" s="68"/>
      <c r="F81" s="60"/>
      <c r="G81" s="106" t="s">
        <v>48</v>
      </c>
      <c r="H81" s="107"/>
      <c r="I81" s="107"/>
      <c r="J81" s="108"/>
    </row>
    <row r="82" spans="1:10" hidden="1" x14ac:dyDescent="0.35">
      <c r="A82" s="59" t="s">
        <v>25</v>
      </c>
      <c r="B82" s="68"/>
      <c r="C82" s="68"/>
      <c r="D82" s="68"/>
      <c r="E82" s="68"/>
      <c r="F82" s="60"/>
      <c r="G82" s="106" t="s">
        <v>48</v>
      </c>
      <c r="H82" s="107"/>
      <c r="I82" s="107"/>
      <c r="J82" s="108"/>
    </row>
    <row r="83" spans="1:10" s="48" customFormat="1" ht="14.5" customHeight="1" x14ac:dyDescent="0.35">
      <c r="A83" s="148" t="s">
        <v>102</v>
      </c>
      <c r="B83" s="146"/>
      <c r="C83" s="146"/>
      <c r="D83" s="146"/>
      <c r="E83" s="146"/>
      <c r="F83" s="147"/>
      <c r="G83" s="59">
        <f>G75*0.8</f>
        <v>6160</v>
      </c>
      <c r="H83" s="68"/>
      <c r="I83" s="68"/>
      <c r="J83" s="60"/>
    </row>
    <row r="84" spans="1:10" s="48" customFormat="1" ht="21" customHeight="1" x14ac:dyDescent="0.35">
      <c r="A84" s="189" t="s">
        <v>103</v>
      </c>
      <c r="B84" s="190"/>
      <c r="C84" s="190"/>
      <c r="D84" s="190"/>
      <c r="E84" s="190"/>
      <c r="F84" s="190"/>
      <c r="G84" s="190"/>
      <c r="H84" s="190"/>
      <c r="I84" s="190"/>
      <c r="J84" s="191"/>
    </row>
    <row r="85" spans="1:10" x14ac:dyDescent="0.35">
      <c r="A85" s="184" t="s">
        <v>44</v>
      </c>
      <c r="B85" s="185"/>
      <c r="C85" s="185"/>
      <c r="D85" s="185"/>
      <c r="E85" s="185"/>
      <c r="F85" s="185"/>
      <c r="G85" s="185"/>
      <c r="H85" s="185"/>
      <c r="I85" s="185"/>
      <c r="J85" s="186"/>
    </row>
    <row r="86" spans="1:10" ht="46.5" customHeight="1" x14ac:dyDescent="0.35">
      <c r="A86" s="34" t="s">
        <v>33</v>
      </c>
      <c r="B86" s="4" t="s">
        <v>172</v>
      </c>
      <c r="C86" s="4" t="s">
        <v>30</v>
      </c>
      <c r="D86" s="125" t="s">
        <v>134</v>
      </c>
      <c r="E86" s="126"/>
      <c r="F86" s="36" t="s">
        <v>31</v>
      </c>
      <c r="G86" s="4" t="s">
        <v>142</v>
      </c>
      <c r="H86" s="4" t="s">
        <v>32</v>
      </c>
      <c r="I86" s="127" t="s">
        <v>104</v>
      </c>
      <c r="J86" s="128"/>
    </row>
    <row r="87" spans="1:10" ht="15" x14ac:dyDescent="0.35">
      <c r="A87" s="124" t="s">
        <v>180</v>
      </c>
      <c r="B87" s="124"/>
      <c r="C87" s="124"/>
      <c r="D87" s="124"/>
      <c r="E87" s="124"/>
      <c r="F87" s="124"/>
      <c r="G87" s="124"/>
      <c r="H87" s="124"/>
      <c r="I87" s="124"/>
      <c r="J87" s="124"/>
    </row>
    <row r="88" spans="1:10" ht="15" x14ac:dyDescent="0.35">
      <c r="A88" s="124" t="s">
        <v>171</v>
      </c>
      <c r="B88" s="124"/>
      <c r="C88" s="124"/>
      <c r="D88" s="124"/>
      <c r="E88" s="124"/>
      <c r="F88" s="124"/>
      <c r="G88" s="124"/>
      <c r="H88" s="124"/>
      <c r="I88" s="124"/>
      <c r="J88" s="124"/>
    </row>
    <row r="89" spans="1:10" ht="15.5" x14ac:dyDescent="0.35">
      <c r="A89" s="10">
        <v>1</v>
      </c>
      <c r="B89" s="10" t="s">
        <v>173</v>
      </c>
      <c r="C89" s="10" t="s">
        <v>176</v>
      </c>
      <c r="D89" s="93">
        <f>26.91*10.764</f>
        <v>289.65924000000001</v>
      </c>
      <c r="E89" s="93"/>
      <c r="F89" s="10">
        <v>0</v>
      </c>
      <c r="G89" s="10">
        <f t="shared" ref="G89:G96" si="0">D89*1.5</f>
        <v>434.48886000000005</v>
      </c>
      <c r="H89" s="10" t="s">
        <v>177</v>
      </c>
      <c r="I89" s="93" t="str">
        <f>A88</f>
        <v>Ground floor</v>
      </c>
      <c r="J89" s="93"/>
    </row>
    <row r="90" spans="1:10" ht="15.5" x14ac:dyDescent="0.35">
      <c r="A90" s="10">
        <v>2</v>
      </c>
      <c r="B90" s="10" t="s">
        <v>173</v>
      </c>
      <c r="C90" s="10" t="s">
        <v>176</v>
      </c>
      <c r="D90" s="93">
        <f>26.91*10.764</f>
        <v>289.65924000000001</v>
      </c>
      <c r="E90" s="93"/>
      <c r="F90" s="10">
        <v>0</v>
      </c>
      <c r="G90" s="10">
        <f t="shared" si="0"/>
        <v>434.48886000000005</v>
      </c>
      <c r="H90" s="10" t="s">
        <v>177</v>
      </c>
      <c r="I90" s="93"/>
      <c r="J90" s="93"/>
    </row>
    <row r="91" spans="1:10" ht="15.5" x14ac:dyDescent="0.35">
      <c r="A91" s="10">
        <v>3</v>
      </c>
      <c r="B91" s="10" t="s">
        <v>173</v>
      </c>
      <c r="C91" s="10" t="s">
        <v>176</v>
      </c>
      <c r="D91" s="93">
        <f>26.91*10.764</f>
        <v>289.65924000000001</v>
      </c>
      <c r="E91" s="93"/>
      <c r="F91" s="10">
        <v>0</v>
      </c>
      <c r="G91" s="10">
        <f t="shared" si="0"/>
        <v>434.48886000000005</v>
      </c>
      <c r="H91" s="10" t="s">
        <v>177</v>
      </c>
      <c r="I91" s="93"/>
      <c r="J91" s="93"/>
    </row>
    <row r="92" spans="1:10" ht="15.5" x14ac:dyDescent="0.35">
      <c r="A92" s="10">
        <v>4</v>
      </c>
      <c r="B92" s="10" t="s">
        <v>175</v>
      </c>
      <c r="C92" s="10" t="s">
        <v>176</v>
      </c>
      <c r="D92" s="93">
        <f>34*10.764</f>
        <v>365.976</v>
      </c>
      <c r="E92" s="93"/>
      <c r="F92" s="10">
        <v>0</v>
      </c>
      <c r="G92" s="10">
        <f t="shared" si="0"/>
        <v>548.96399999999994</v>
      </c>
      <c r="H92" s="10" t="s">
        <v>177</v>
      </c>
      <c r="I92" s="93"/>
      <c r="J92" s="93"/>
    </row>
    <row r="93" spans="1:10" ht="15.5" x14ac:dyDescent="0.35">
      <c r="A93" s="10">
        <v>5</v>
      </c>
      <c r="B93" s="10" t="s">
        <v>175</v>
      </c>
      <c r="C93" s="10" t="s">
        <v>176</v>
      </c>
      <c r="D93" s="93">
        <f>34*10.764</f>
        <v>365.976</v>
      </c>
      <c r="E93" s="93"/>
      <c r="F93" s="10">
        <v>0</v>
      </c>
      <c r="G93" s="10">
        <f t="shared" si="0"/>
        <v>548.96399999999994</v>
      </c>
      <c r="H93" s="10" t="s">
        <v>177</v>
      </c>
      <c r="I93" s="93"/>
      <c r="J93" s="93"/>
    </row>
    <row r="94" spans="1:10" ht="15.5" x14ac:dyDescent="0.35">
      <c r="A94" s="10">
        <v>6</v>
      </c>
      <c r="B94" s="10" t="s">
        <v>173</v>
      </c>
      <c r="C94" s="10" t="s">
        <v>176</v>
      </c>
      <c r="D94" s="93">
        <f t="shared" ref="D94:D100" si="1">26.91*10.764</f>
        <v>289.65924000000001</v>
      </c>
      <c r="E94" s="93"/>
      <c r="F94" s="10">
        <v>0</v>
      </c>
      <c r="G94" s="10">
        <f t="shared" si="0"/>
        <v>434.48886000000005</v>
      </c>
      <c r="H94" s="10" t="s">
        <v>177</v>
      </c>
      <c r="I94" s="93"/>
      <c r="J94" s="93"/>
    </row>
    <row r="95" spans="1:10" ht="15.5" x14ac:dyDescent="0.35">
      <c r="A95" s="10">
        <v>7</v>
      </c>
      <c r="B95" s="10" t="s">
        <v>173</v>
      </c>
      <c r="C95" s="10" t="s">
        <v>176</v>
      </c>
      <c r="D95" s="93">
        <f t="shared" si="1"/>
        <v>289.65924000000001</v>
      </c>
      <c r="E95" s="93"/>
      <c r="F95" s="10">
        <v>0</v>
      </c>
      <c r="G95" s="10">
        <f t="shared" si="0"/>
        <v>434.48886000000005</v>
      </c>
      <c r="H95" s="10" t="s">
        <v>177</v>
      </c>
      <c r="I95" s="93"/>
      <c r="J95" s="93"/>
    </row>
    <row r="96" spans="1:10" ht="15.5" x14ac:dyDescent="0.35">
      <c r="A96" s="10">
        <v>8</v>
      </c>
      <c r="B96" s="10" t="s">
        <v>173</v>
      </c>
      <c r="C96" s="10" t="s">
        <v>176</v>
      </c>
      <c r="D96" s="93">
        <f t="shared" si="1"/>
        <v>289.65924000000001</v>
      </c>
      <c r="E96" s="93"/>
      <c r="F96" s="10">
        <v>0</v>
      </c>
      <c r="G96" s="10">
        <f t="shared" si="0"/>
        <v>434.48886000000005</v>
      </c>
      <c r="H96" s="10" t="s">
        <v>177</v>
      </c>
      <c r="I96" s="93"/>
      <c r="J96" s="93"/>
    </row>
    <row r="97" spans="1:10" ht="15" x14ac:dyDescent="0.35">
      <c r="A97" s="124" t="s">
        <v>181</v>
      </c>
      <c r="B97" s="124"/>
      <c r="C97" s="124"/>
      <c r="D97" s="124"/>
      <c r="E97" s="124"/>
      <c r="F97" s="124"/>
      <c r="G97" s="124"/>
      <c r="H97" s="124"/>
      <c r="I97" s="124"/>
      <c r="J97" s="124"/>
    </row>
    <row r="98" spans="1:10" ht="15.65" customHeight="1" x14ac:dyDescent="0.35">
      <c r="A98" s="18">
        <v>1</v>
      </c>
      <c r="B98" s="10" t="s">
        <v>173</v>
      </c>
      <c r="C98" s="10" t="s">
        <v>176</v>
      </c>
      <c r="D98" s="91">
        <f t="shared" si="1"/>
        <v>289.65924000000001</v>
      </c>
      <c r="E98" s="92"/>
      <c r="F98" s="10">
        <v>0</v>
      </c>
      <c r="G98" s="10">
        <f t="shared" ref="G98:G107" si="2">D98*1.5</f>
        <v>434.48886000000005</v>
      </c>
      <c r="H98" s="10" t="s">
        <v>177</v>
      </c>
      <c r="I98" s="97" t="str">
        <f>A97</f>
        <v>1st to 7th, 9th to 12 floor</v>
      </c>
      <c r="J98" s="98"/>
    </row>
    <row r="99" spans="1:10" ht="15.5" x14ac:dyDescent="0.35">
      <c r="A99" s="18">
        <v>2</v>
      </c>
      <c r="B99" s="10" t="s">
        <v>173</v>
      </c>
      <c r="C99" s="10" t="s">
        <v>176</v>
      </c>
      <c r="D99" s="91">
        <f t="shared" si="1"/>
        <v>289.65924000000001</v>
      </c>
      <c r="E99" s="92"/>
      <c r="F99" s="10">
        <v>0</v>
      </c>
      <c r="G99" s="10">
        <f t="shared" si="2"/>
        <v>434.48886000000005</v>
      </c>
      <c r="H99" s="10" t="s">
        <v>177</v>
      </c>
      <c r="I99" s="99"/>
      <c r="J99" s="100"/>
    </row>
    <row r="100" spans="1:10" ht="15.75" customHeight="1" x14ac:dyDescent="0.35">
      <c r="A100" s="18">
        <v>3</v>
      </c>
      <c r="B100" s="10" t="s">
        <v>173</v>
      </c>
      <c r="C100" s="10" t="s">
        <v>176</v>
      </c>
      <c r="D100" s="91">
        <f t="shared" si="1"/>
        <v>289.65924000000001</v>
      </c>
      <c r="E100" s="92"/>
      <c r="F100" s="10">
        <v>0</v>
      </c>
      <c r="G100" s="10">
        <f t="shared" si="2"/>
        <v>434.48886000000005</v>
      </c>
      <c r="H100" s="10" t="s">
        <v>177</v>
      </c>
      <c r="I100" s="99"/>
      <c r="J100" s="100"/>
    </row>
    <row r="101" spans="1:10" ht="15.5" x14ac:dyDescent="0.35">
      <c r="A101" s="18">
        <v>4</v>
      </c>
      <c r="B101" s="10" t="s">
        <v>175</v>
      </c>
      <c r="C101" s="10" t="s">
        <v>176</v>
      </c>
      <c r="D101" s="91">
        <f>34*10.764</f>
        <v>365.976</v>
      </c>
      <c r="E101" s="92"/>
      <c r="F101" s="10">
        <v>0</v>
      </c>
      <c r="G101" s="10">
        <f t="shared" si="2"/>
        <v>548.96399999999994</v>
      </c>
      <c r="H101" s="10" t="s">
        <v>177</v>
      </c>
      <c r="I101" s="99"/>
      <c r="J101" s="100"/>
    </row>
    <row r="102" spans="1:10" ht="15.5" x14ac:dyDescent="0.35">
      <c r="A102" s="18">
        <v>5</v>
      </c>
      <c r="B102" s="10" t="s">
        <v>175</v>
      </c>
      <c r="C102" s="10" t="s">
        <v>176</v>
      </c>
      <c r="D102" s="91">
        <f>34*10.764</f>
        <v>365.976</v>
      </c>
      <c r="E102" s="92"/>
      <c r="F102" s="10">
        <v>0</v>
      </c>
      <c r="G102" s="10">
        <f t="shared" si="2"/>
        <v>548.96399999999994</v>
      </c>
      <c r="H102" s="10" t="s">
        <v>177</v>
      </c>
      <c r="I102" s="99"/>
      <c r="J102" s="100"/>
    </row>
    <row r="103" spans="1:10" ht="15.5" x14ac:dyDescent="0.35">
      <c r="A103" s="18">
        <v>6</v>
      </c>
      <c r="B103" s="10" t="s">
        <v>179</v>
      </c>
      <c r="C103" s="10" t="s">
        <v>176</v>
      </c>
      <c r="D103" s="91">
        <f>30.12*10.764</f>
        <v>324.21168</v>
      </c>
      <c r="E103" s="92"/>
      <c r="F103" s="10">
        <v>0</v>
      </c>
      <c r="G103" s="10">
        <f t="shared" si="2"/>
        <v>486.31752</v>
      </c>
      <c r="H103" s="10" t="s">
        <v>177</v>
      </c>
      <c r="I103" s="99"/>
      <c r="J103" s="100"/>
    </row>
    <row r="104" spans="1:10" ht="15.5" x14ac:dyDescent="0.35">
      <c r="A104" s="18">
        <v>7</v>
      </c>
      <c r="B104" s="10" t="s">
        <v>173</v>
      </c>
      <c r="C104" s="10" t="s">
        <v>176</v>
      </c>
      <c r="D104" s="91">
        <f t="shared" ref="D104:D111" si="3">26.91*10.764</f>
        <v>289.65924000000001</v>
      </c>
      <c r="E104" s="92"/>
      <c r="F104" s="10">
        <v>0</v>
      </c>
      <c r="G104" s="10">
        <f t="shared" si="2"/>
        <v>434.48886000000005</v>
      </c>
      <c r="H104" s="10" t="s">
        <v>177</v>
      </c>
      <c r="I104" s="99"/>
      <c r="J104" s="100"/>
    </row>
    <row r="105" spans="1:10" ht="15.5" x14ac:dyDescent="0.35">
      <c r="A105" s="18">
        <v>8</v>
      </c>
      <c r="B105" s="10" t="s">
        <v>173</v>
      </c>
      <c r="C105" s="10" t="s">
        <v>176</v>
      </c>
      <c r="D105" s="91">
        <f t="shared" si="3"/>
        <v>289.65924000000001</v>
      </c>
      <c r="E105" s="92"/>
      <c r="F105" s="10">
        <v>0</v>
      </c>
      <c r="G105" s="10">
        <f t="shared" si="2"/>
        <v>434.48886000000005</v>
      </c>
      <c r="H105" s="10" t="s">
        <v>177</v>
      </c>
      <c r="I105" s="99"/>
      <c r="J105" s="100"/>
    </row>
    <row r="106" spans="1:10" ht="15.5" x14ac:dyDescent="0.35">
      <c r="A106" s="18">
        <v>9</v>
      </c>
      <c r="B106" s="10" t="s">
        <v>173</v>
      </c>
      <c r="C106" s="10" t="s">
        <v>176</v>
      </c>
      <c r="D106" s="91">
        <f t="shared" si="3"/>
        <v>289.65924000000001</v>
      </c>
      <c r="E106" s="92"/>
      <c r="F106" s="10">
        <v>0</v>
      </c>
      <c r="G106" s="10">
        <f t="shared" si="2"/>
        <v>434.48886000000005</v>
      </c>
      <c r="H106" s="10" t="s">
        <v>177</v>
      </c>
      <c r="I106" s="99"/>
      <c r="J106" s="100"/>
    </row>
    <row r="107" spans="1:10" ht="15.5" x14ac:dyDescent="0.35">
      <c r="A107" s="18">
        <v>10</v>
      </c>
      <c r="B107" s="10" t="s">
        <v>173</v>
      </c>
      <c r="C107" s="10" t="s">
        <v>176</v>
      </c>
      <c r="D107" s="91">
        <f t="shared" si="3"/>
        <v>289.65924000000001</v>
      </c>
      <c r="E107" s="92"/>
      <c r="F107" s="10">
        <v>0</v>
      </c>
      <c r="G107" s="10">
        <f t="shared" si="2"/>
        <v>434.48886000000005</v>
      </c>
      <c r="H107" s="10" t="s">
        <v>177</v>
      </c>
      <c r="I107" s="101"/>
      <c r="J107" s="102"/>
    </row>
    <row r="108" spans="1:10" ht="15" x14ac:dyDescent="0.35">
      <c r="A108" s="103" t="s">
        <v>200</v>
      </c>
      <c r="B108" s="104"/>
      <c r="C108" s="104"/>
      <c r="D108" s="104"/>
      <c r="E108" s="104"/>
      <c r="F108" s="104"/>
      <c r="G108" s="104"/>
      <c r="H108" s="104"/>
      <c r="I108" s="104"/>
      <c r="J108" s="105"/>
    </row>
    <row r="109" spans="1:10" ht="15.5" x14ac:dyDescent="0.35">
      <c r="A109" s="18">
        <v>1</v>
      </c>
      <c r="B109" s="10" t="s">
        <v>173</v>
      </c>
      <c r="C109" s="10" t="s">
        <v>176</v>
      </c>
      <c r="D109" s="91">
        <f t="shared" si="3"/>
        <v>289.65924000000001</v>
      </c>
      <c r="E109" s="92"/>
      <c r="F109" s="10">
        <v>0</v>
      </c>
      <c r="G109" s="10">
        <f t="shared" ref="G109:G117" si="4">D109*1.5</f>
        <v>434.48886000000005</v>
      </c>
      <c r="H109" s="10" t="s">
        <v>177</v>
      </c>
      <c r="I109" s="97" t="str">
        <f>A108</f>
        <v>8th floor (Part Refuge Area)</v>
      </c>
      <c r="J109" s="98"/>
    </row>
    <row r="110" spans="1:10" ht="15.5" x14ac:dyDescent="0.35">
      <c r="A110" s="18">
        <v>2</v>
      </c>
      <c r="B110" s="10" t="s">
        <v>173</v>
      </c>
      <c r="C110" s="10" t="s">
        <v>176</v>
      </c>
      <c r="D110" s="91">
        <f t="shared" si="3"/>
        <v>289.65924000000001</v>
      </c>
      <c r="E110" s="92"/>
      <c r="F110" s="10">
        <v>0</v>
      </c>
      <c r="G110" s="10">
        <f t="shared" si="4"/>
        <v>434.48886000000005</v>
      </c>
      <c r="H110" s="10" t="s">
        <v>177</v>
      </c>
      <c r="I110" s="99"/>
      <c r="J110" s="100"/>
    </row>
    <row r="111" spans="1:10" ht="15.5" x14ac:dyDescent="0.35">
      <c r="A111" s="18">
        <v>3</v>
      </c>
      <c r="B111" s="10" t="s">
        <v>173</v>
      </c>
      <c r="C111" s="10" t="s">
        <v>176</v>
      </c>
      <c r="D111" s="91">
        <f t="shared" si="3"/>
        <v>289.65924000000001</v>
      </c>
      <c r="E111" s="92"/>
      <c r="F111" s="10">
        <v>0</v>
      </c>
      <c r="G111" s="10">
        <f t="shared" si="4"/>
        <v>434.48886000000005</v>
      </c>
      <c r="H111" s="10" t="s">
        <v>177</v>
      </c>
      <c r="I111" s="99"/>
      <c r="J111" s="100"/>
    </row>
    <row r="112" spans="1:10" ht="15.5" x14ac:dyDescent="0.35">
      <c r="A112" s="18">
        <v>4</v>
      </c>
      <c r="B112" s="10" t="s">
        <v>175</v>
      </c>
      <c r="C112" s="10" t="s">
        <v>176</v>
      </c>
      <c r="D112" s="91">
        <f>34*10.764</f>
        <v>365.976</v>
      </c>
      <c r="E112" s="92"/>
      <c r="F112" s="10">
        <v>0</v>
      </c>
      <c r="G112" s="10">
        <f t="shared" si="4"/>
        <v>548.96399999999994</v>
      </c>
      <c r="H112" s="10" t="s">
        <v>177</v>
      </c>
      <c r="I112" s="99"/>
      <c r="J112" s="100"/>
    </row>
    <row r="113" spans="1:10" ht="15.5" x14ac:dyDescent="0.35">
      <c r="A113" s="18">
        <v>5</v>
      </c>
      <c r="B113" s="10" t="s">
        <v>179</v>
      </c>
      <c r="C113" s="10" t="s">
        <v>176</v>
      </c>
      <c r="D113" s="91">
        <f>30.12*10.764</f>
        <v>324.21168</v>
      </c>
      <c r="E113" s="92"/>
      <c r="F113" s="10">
        <v>0</v>
      </c>
      <c r="G113" s="10">
        <f t="shared" si="4"/>
        <v>486.31752</v>
      </c>
      <c r="H113" s="10" t="s">
        <v>177</v>
      </c>
      <c r="I113" s="99"/>
      <c r="J113" s="100"/>
    </row>
    <row r="114" spans="1:10" ht="15.5" x14ac:dyDescent="0.35">
      <c r="A114" s="18">
        <v>6</v>
      </c>
      <c r="B114" s="10" t="s">
        <v>173</v>
      </c>
      <c r="C114" s="10" t="s">
        <v>176</v>
      </c>
      <c r="D114" s="91">
        <f>26.91*10.764</f>
        <v>289.65924000000001</v>
      </c>
      <c r="E114" s="92"/>
      <c r="F114" s="10">
        <v>0</v>
      </c>
      <c r="G114" s="10">
        <f t="shared" si="4"/>
        <v>434.48886000000005</v>
      </c>
      <c r="H114" s="10" t="s">
        <v>177</v>
      </c>
      <c r="I114" s="99"/>
      <c r="J114" s="100"/>
    </row>
    <row r="115" spans="1:10" ht="15.5" x14ac:dyDescent="0.35">
      <c r="A115" s="18">
        <v>7</v>
      </c>
      <c r="B115" s="10" t="s">
        <v>173</v>
      </c>
      <c r="C115" s="10" t="s">
        <v>176</v>
      </c>
      <c r="D115" s="91">
        <f>26.91*10.764</f>
        <v>289.65924000000001</v>
      </c>
      <c r="E115" s="92"/>
      <c r="F115" s="10">
        <v>0</v>
      </c>
      <c r="G115" s="10">
        <f t="shared" si="4"/>
        <v>434.48886000000005</v>
      </c>
      <c r="H115" s="10" t="s">
        <v>177</v>
      </c>
      <c r="I115" s="99"/>
      <c r="J115" s="100"/>
    </row>
    <row r="116" spans="1:10" ht="15.5" x14ac:dyDescent="0.35">
      <c r="A116" s="18">
        <v>8</v>
      </c>
      <c r="B116" s="10" t="s">
        <v>173</v>
      </c>
      <c r="C116" s="10" t="s">
        <v>176</v>
      </c>
      <c r="D116" s="91">
        <f>26.91*10.764</f>
        <v>289.65924000000001</v>
      </c>
      <c r="E116" s="92"/>
      <c r="F116" s="10">
        <v>0</v>
      </c>
      <c r="G116" s="10">
        <f t="shared" si="4"/>
        <v>434.48886000000005</v>
      </c>
      <c r="H116" s="10" t="s">
        <v>177</v>
      </c>
      <c r="I116" s="99"/>
      <c r="J116" s="100"/>
    </row>
    <row r="117" spans="1:10" ht="15.5" x14ac:dyDescent="0.35">
      <c r="A117" s="18">
        <v>9</v>
      </c>
      <c r="B117" s="10" t="s">
        <v>173</v>
      </c>
      <c r="C117" s="10" t="s">
        <v>176</v>
      </c>
      <c r="D117" s="91">
        <f>26.91*10.764</f>
        <v>289.65924000000001</v>
      </c>
      <c r="E117" s="92"/>
      <c r="F117" s="10">
        <v>0</v>
      </c>
      <c r="G117" s="10">
        <f t="shared" si="4"/>
        <v>434.48886000000005</v>
      </c>
      <c r="H117" s="10" t="s">
        <v>177</v>
      </c>
      <c r="I117" s="101"/>
      <c r="J117" s="102"/>
    </row>
    <row r="118" spans="1:10" ht="15" x14ac:dyDescent="0.35">
      <c r="A118" s="103" t="s">
        <v>170</v>
      </c>
      <c r="B118" s="104"/>
      <c r="C118" s="104"/>
      <c r="D118" s="104"/>
      <c r="E118" s="104"/>
      <c r="F118" s="104"/>
      <c r="G118" s="104"/>
      <c r="H118" s="104"/>
      <c r="I118" s="104"/>
      <c r="J118" s="105"/>
    </row>
    <row r="119" spans="1:10" ht="15" x14ac:dyDescent="0.35">
      <c r="A119" s="103" t="s">
        <v>171</v>
      </c>
      <c r="B119" s="104"/>
      <c r="C119" s="104"/>
      <c r="D119" s="104"/>
      <c r="E119" s="104"/>
      <c r="F119" s="104"/>
      <c r="G119" s="104"/>
      <c r="H119" s="104"/>
      <c r="I119" s="104"/>
      <c r="J119" s="105"/>
    </row>
    <row r="120" spans="1:10" ht="15.5" x14ac:dyDescent="0.35">
      <c r="A120" s="18">
        <v>1</v>
      </c>
      <c r="B120" s="10" t="s">
        <v>174</v>
      </c>
      <c r="C120" s="10" t="s">
        <v>176</v>
      </c>
      <c r="D120" s="91">
        <f>34.14*10.764</f>
        <v>367.48295999999999</v>
      </c>
      <c r="E120" s="92"/>
      <c r="F120" s="10">
        <v>0</v>
      </c>
      <c r="G120" s="10">
        <f>D120*1.5</f>
        <v>551.22443999999996</v>
      </c>
      <c r="H120" s="10" t="s">
        <v>177</v>
      </c>
      <c r="I120" s="97" t="str">
        <f>A119</f>
        <v>Ground floor</v>
      </c>
      <c r="J120" s="98"/>
    </row>
    <row r="121" spans="1:10" ht="15.5" x14ac:dyDescent="0.35">
      <c r="A121" s="18">
        <v>2</v>
      </c>
      <c r="B121" s="10" t="s">
        <v>173</v>
      </c>
      <c r="C121" s="10" t="s">
        <v>176</v>
      </c>
      <c r="D121" s="91">
        <f>26.91*10.764</f>
        <v>289.65924000000001</v>
      </c>
      <c r="E121" s="92"/>
      <c r="F121" s="10">
        <v>0</v>
      </c>
      <c r="G121" s="10">
        <f t="shared" ref="G121:G127" si="5">D121*1.5</f>
        <v>434.48886000000005</v>
      </c>
      <c r="H121" s="10" t="s">
        <v>177</v>
      </c>
      <c r="I121" s="99"/>
      <c r="J121" s="100"/>
    </row>
    <row r="122" spans="1:10" ht="15.5" x14ac:dyDescent="0.35">
      <c r="A122" s="18">
        <v>3</v>
      </c>
      <c r="B122" s="10" t="s">
        <v>173</v>
      </c>
      <c r="C122" s="10" t="s">
        <v>176</v>
      </c>
      <c r="D122" s="91">
        <f>26.91*10.764</f>
        <v>289.65924000000001</v>
      </c>
      <c r="E122" s="92"/>
      <c r="F122" s="10">
        <v>0</v>
      </c>
      <c r="G122" s="10">
        <f t="shared" si="5"/>
        <v>434.48886000000005</v>
      </c>
      <c r="H122" s="10" t="s">
        <v>177</v>
      </c>
      <c r="I122" s="99"/>
      <c r="J122" s="100"/>
    </row>
    <row r="123" spans="1:10" ht="15.5" x14ac:dyDescent="0.35">
      <c r="A123" s="18">
        <v>4</v>
      </c>
      <c r="B123" s="10" t="s">
        <v>175</v>
      </c>
      <c r="C123" s="10" t="s">
        <v>176</v>
      </c>
      <c r="D123" s="91">
        <f t="shared" ref="D123:D128" si="6">34*10.764</f>
        <v>365.976</v>
      </c>
      <c r="E123" s="92"/>
      <c r="F123" s="10">
        <v>0</v>
      </c>
      <c r="G123" s="10">
        <f t="shared" si="5"/>
        <v>548.96399999999994</v>
      </c>
      <c r="H123" s="10" t="s">
        <v>177</v>
      </c>
      <c r="I123" s="99"/>
      <c r="J123" s="100"/>
    </row>
    <row r="124" spans="1:10" ht="15.5" x14ac:dyDescent="0.35">
      <c r="A124" s="18">
        <v>5</v>
      </c>
      <c r="B124" s="10" t="s">
        <v>175</v>
      </c>
      <c r="C124" s="10" t="s">
        <v>176</v>
      </c>
      <c r="D124" s="91">
        <f t="shared" si="6"/>
        <v>365.976</v>
      </c>
      <c r="E124" s="92"/>
      <c r="F124" s="10">
        <v>0</v>
      </c>
      <c r="G124" s="10">
        <f t="shared" si="5"/>
        <v>548.96399999999994</v>
      </c>
      <c r="H124" s="10" t="s">
        <v>177</v>
      </c>
      <c r="I124" s="99"/>
      <c r="J124" s="100"/>
    </row>
    <row r="125" spans="1:10" ht="15.5" x14ac:dyDescent="0.35">
      <c r="A125" s="18">
        <v>6</v>
      </c>
      <c r="B125" s="10" t="s">
        <v>175</v>
      </c>
      <c r="C125" s="10" t="s">
        <v>176</v>
      </c>
      <c r="D125" s="91">
        <f t="shared" si="6"/>
        <v>365.976</v>
      </c>
      <c r="E125" s="92"/>
      <c r="F125" s="10">
        <v>0</v>
      </c>
      <c r="G125" s="10">
        <f t="shared" si="5"/>
        <v>548.96399999999994</v>
      </c>
      <c r="H125" s="10" t="s">
        <v>177</v>
      </c>
      <c r="I125" s="99"/>
      <c r="J125" s="100"/>
    </row>
    <row r="126" spans="1:10" ht="15.5" x14ac:dyDescent="0.35">
      <c r="A126" s="18">
        <v>7</v>
      </c>
      <c r="B126" s="10" t="s">
        <v>175</v>
      </c>
      <c r="C126" s="10" t="s">
        <v>176</v>
      </c>
      <c r="D126" s="91">
        <f t="shared" si="6"/>
        <v>365.976</v>
      </c>
      <c r="E126" s="92"/>
      <c r="F126" s="10">
        <v>0</v>
      </c>
      <c r="G126" s="10">
        <f t="shared" si="5"/>
        <v>548.96399999999994</v>
      </c>
      <c r="H126" s="10" t="s">
        <v>177</v>
      </c>
      <c r="I126" s="99"/>
      <c r="J126" s="100"/>
    </row>
    <row r="127" spans="1:10" ht="15.5" x14ac:dyDescent="0.35">
      <c r="A127" s="18">
        <v>8</v>
      </c>
      <c r="B127" s="10" t="s">
        <v>175</v>
      </c>
      <c r="C127" s="10" t="s">
        <v>176</v>
      </c>
      <c r="D127" s="91">
        <f t="shared" si="6"/>
        <v>365.976</v>
      </c>
      <c r="E127" s="92"/>
      <c r="F127" s="10">
        <v>0</v>
      </c>
      <c r="G127" s="10">
        <f t="shared" si="5"/>
        <v>548.96399999999994</v>
      </c>
      <c r="H127" s="10" t="s">
        <v>177</v>
      </c>
      <c r="I127" s="99"/>
      <c r="J127" s="100"/>
    </row>
    <row r="128" spans="1:10" ht="15.5" x14ac:dyDescent="0.35">
      <c r="A128" s="18">
        <v>9</v>
      </c>
      <c r="B128" s="10" t="s">
        <v>175</v>
      </c>
      <c r="C128" s="10" t="s">
        <v>176</v>
      </c>
      <c r="D128" s="91">
        <f t="shared" si="6"/>
        <v>365.976</v>
      </c>
      <c r="E128" s="92"/>
      <c r="F128" s="10">
        <v>0</v>
      </c>
      <c r="G128" s="10">
        <f>D128*1.5</f>
        <v>548.96399999999994</v>
      </c>
      <c r="H128" s="10" t="s">
        <v>177</v>
      </c>
      <c r="I128" s="101"/>
      <c r="J128" s="102"/>
    </row>
    <row r="129" spans="1:10" ht="15" x14ac:dyDescent="0.35">
      <c r="A129" s="103" t="s">
        <v>178</v>
      </c>
      <c r="B129" s="104"/>
      <c r="C129" s="104"/>
      <c r="D129" s="104"/>
      <c r="E129" s="104"/>
      <c r="F129" s="104"/>
      <c r="G129" s="104"/>
      <c r="H129" s="104"/>
      <c r="I129" s="104"/>
      <c r="J129" s="105"/>
    </row>
    <row r="130" spans="1:10" ht="15.5" x14ac:dyDescent="0.35">
      <c r="A130" s="18">
        <v>1</v>
      </c>
      <c r="B130" s="10" t="s">
        <v>174</v>
      </c>
      <c r="C130" s="10" t="s">
        <v>176</v>
      </c>
      <c r="D130" s="91">
        <f>34.14*10.764</f>
        <v>367.48295999999999</v>
      </c>
      <c r="E130" s="92"/>
      <c r="F130" s="10">
        <v>0</v>
      </c>
      <c r="G130" s="10">
        <f t="shared" ref="G130:G140" si="7">D130*1.5</f>
        <v>551.22443999999996</v>
      </c>
      <c r="H130" s="10" t="s">
        <v>177</v>
      </c>
      <c r="I130" s="97" t="str">
        <f>A129</f>
        <v>1st Floor</v>
      </c>
      <c r="J130" s="98"/>
    </row>
    <row r="131" spans="1:10" ht="15.5" x14ac:dyDescent="0.35">
      <c r="A131" s="18">
        <v>2</v>
      </c>
      <c r="B131" s="10" t="s">
        <v>173</v>
      </c>
      <c r="C131" s="10" t="s">
        <v>176</v>
      </c>
      <c r="D131" s="91">
        <f>26.91*10.764</f>
        <v>289.65924000000001</v>
      </c>
      <c r="E131" s="92"/>
      <c r="F131" s="10">
        <v>0</v>
      </c>
      <c r="G131" s="10">
        <f t="shared" si="7"/>
        <v>434.48886000000005</v>
      </c>
      <c r="H131" s="10" t="s">
        <v>177</v>
      </c>
      <c r="I131" s="99"/>
      <c r="J131" s="100"/>
    </row>
    <row r="132" spans="1:10" ht="15.5" x14ac:dyDescent="0.35">
      <c r="A132" s="18">
        <v>3</v>
      </c>
      <c r="B132" s="10" t="s">
        <v>173</v>
      </c>
      <c r="C132" s="10" t="s">
        <v>176</v>
      </c>
      <c r="D132" s="91">
        <f>26.91*10.764</f>
        <v>289.65924000000001</v>
      </c>
      <c r="E132" s="92"/>
      <c r="F132" s="10">
        <v>0</v>
      </c>
      <c r="G132" s="10">
        <f t="shared" si="7"/>
        <v>434.48886000000005</v>
      </c>
      <c r="H132" s="10" t="s">
        <v>177</v>
      </c>
      <c r="I132" s="99"/>
      <c r="J132" s="100"/>
    </row>
    <row r="133" spans="1:10" ht="15.5" x14ac:dyDescent="0.35">
      <c r="A133" s="18">
        <v>4</v>
      </c>
      <c r="B133" s="10" t="s">
        <v>173</v>
      </c>
      <c r="C133" s="10" t="s">
        <v>176</v>
      </c>
      <c r="D133" s="91">
        <f>26.91*10.764</f>
        <v>289.65924000000001</v>
      </c>
      <c r="E133" s="92"/>
      <c r="F133" s="10">
        <v>0</v>
      </c>
      <c r="G133" s="10">
        <f t="shared" si="7"/>
        <v>434.48886000000005</v>
      </c>
      <c r="H133" s="10" t="s">
        <v>177</v>
      </c>
      <c r="I133" s="99"/>
      <c r="J133" s="100"/>
    </row>
    <row r="134" spans="1:10" ht="15.5" x14ac:dyDescent="0.35">
      <c r="A134" s="18">
        <v>5</v>
      </c>
      <c r="B134" s="10" t="s">
        <v>179</v>
      </c>
      <c r="C134" s="10" t="s">
        <v>176</v>
      </c>
      <c r="D134" s="91">
        <f>30.12*10.764</f>
        <v>324.21168</v>
      </c>
      <c r="E134" s="92"/>
      <c r="F134" s="10">
        <v>0</v>
      </c>
      <c r="G134" s="10">
        <f t="shared" si="7"/>
        <v>486.31752</v>
      </c>
      <c r="H134" s="10" t="s">
        <v>177</v>
      </c>
      <c r="I134" s="99"/>
      <c r="J134" s="100"/>
    </row>
    <row r="135" spans="1:10" ht="15.5" x14ac:dyDescent="0.35">
      <c r="A135" s="18">
        <v>6</v>
      </c>
      <c r="B135" s="10" t="s">
        <v>175</v>
      </c>
      <c r="C135" s="10" t="s">
        <v>176</v>
      </c>
      <c r="D135" s="91">
        <f t="shared" ref="D135:D140" si="8">34*10.764</f>
        <v>365.976</v>
      </c>
      <c r="E135" s="92"/>
      <c r="F135" s="10">
        <v>0</v>
      </c>
      <c r="G135" s="10">
        <f t="shared" si="7"/>
        <v>548.96399999999994</v>
      </c>
      <c r="H135" s="10" t="s">
        <v>177</v>
      </c>
      <c r="I135" s="99"/>
      <c r="J135" s="100"/>
    </row>
    <row r="136" spans="1:10" ht="15.5" x14ac:dyDescent="0.35">
      <c r="A136" s="18">
        <v>7</v>
      </c>
      <c r="B136" s="10" t="s">
        <v>175</v>
      </c>
      <c r="C136" s="10" t="s">
        <v>176</v>
      </c>
      <c r="D136" s="91">
        <f t="shared" si="8"/>
        <v>365.976</v>
      </c>
      <c r="E136" s="92"/>
      <c r="F136" s="10">
        <v>0</v>
      </c>
      <c r="G136" s="10">
        <f t="shared" si="7"/>
        <v>548.96399999999994</v>
      </c>
      <c r="H136" s="10" t="s">
        <v>177</v>
      </c>
      <c r="I136" s="99"/>
      <c r="J136" s="100"/>
    </row>
    <row r="137" spans="1:10" ht="15.5" x14ac:dyDescent="0.35">
      <c r="A137" s="18">
        <v>8</v>
      </c>
      <c r="B137" s="10" t="s">
        <v>175</v>
      </c>
      <c r="C137" s="10" t="s">
        <v>176</v>
      </c>
      <c r="D137" s="91">
        <f t="shared" si="8"/>
        <v>365.976</v>
      </c>
      <c r="E137" s="92"/>
      <c r="F137" s="10">
        <v>0</v>
      </c>
      <c r="G137" s="10">
        <f t="shared" si="7"/>
        <v>548.96399999999994</v>
      </c>
      <c r="H137" s="10" t="s">
        <v>177</v>
      </c>
      <c r="I137" s="99"/>
      <c r="J137" s="100"/>
    </row>
    <row r="138" spans="1:10" ht="15.5" x14ac:dyDescent="0.35">
      <c r="A138" s="18">
        <v>9</v>
      </c>
      <c r="B138" s="10" t="s">
        <v>175</v>
      </c>
      <c r="C138" s="10" t="s">
        <v>176</v>
      </c>
      <c r="D138" s="91">
        <f t="shared" si="8"/>
        <v>365.976</v>
      </c>
      <c r="E138" s="92"/>
      <c r="F138" s="10">
        <v>0</v>
      </c>
      <c r="G138" s="10">
        <f t="shared" si="7"/>
        <v>548.96399999999994</v>
      </c>
      <c r="H138" s="10" t="s">
        <v>177</v>
      </c>
      <c r="I138" s="99"/>
      <c r="J138" s="100"/>
    </row>
    <row r="139" spans="1:10" ht="15.5" x14ac:dyDescent="0.35">
      <c r="A139" s="18">
        <v>10</v>
      </c>
      <c r="B139" s="10" t="s">
        <v>175</v>
      </c>
      <c r="C139" s="10" t="s">
        <v>176</v>
      </c>
      <c r="D139" s="91">
        <f t="shared" si="8"/>
        <v>365.976</v>
      </c>
      <c r="E139" s="92"/>
      <c r="F139" s="10">
        <v>0</v>
      </c>
      <c r="G139" s="10">
        <f t="shared" si="7"/>
        <v>548.96399999999994</v>
      </c>
      <c r="H139" s="10" t="s">
        <v>177</v>
      </c>
      <c r="I139" s="99"/>
      <c r="J139" s="100"/>
    </row>
    <row r="140" spans="1:10" ht="15.5" x14ac:dyDescent="0.35">
      <c r="A140" s="18">
        <v>11</v>
      </c>
      <c r="B140" s="10" t="s">
        <v>175</v>
      </c>
      <c r="C140" s="10" t="s">
        <v>176</v>
      </c>
      <c r="D140" s="91">
        <f t="shared" si="8"/>
        <v>365.976</v>
      </c>
      <c r="E140" s="92"/>
      <c r="F140" s="10">
        <v>0</v>
      </c>
      <c r="G140" s="10">
        <f t="shared" si="7"/>
        <v>548.96399999999994</v>
      </c>
      <c r="H140" s="10" t="s">
        <v>177</v>
      </c>
      <c r="I140" s="101"/>
      <c r="J140" s="102"/>
    </row>
    <row r="141" spans="1:10" ht="15" x14ac:dyDescent="0.35">
      <c r="A141" s="124" t="s">
        <v>183</v>
      </c>
      <c r="B141" s="124"/>
      <c r="C141" s="124"/>
      <c r="D141" s="124"/>
      <c r="E141" s="124"/>
      <c r="F141" s="124"/>
      <c r="G141" s="124"/>
      <c r="H141" s="124"/>
      <c r="I141" s="124"/>
      <c r="J141" s="124"/>
    </row>
    <row r="142" spans="1:10" ht="15.65" customHeight="1" x14ac:dyDescent="0.35">
      <c r="A142" s="10">
        <v>1</v>
      </c>
      <c r="B142" s="10" t="s">
        <v>174</v>
      </c>
      <c r="C142" s="10" t="s">
        <v>176</v>
      </c>
      <c r="D142" s="93">
        <f>34.14*10.764</f>
        <v>367.48295999999999</v>
      </c>
      <c r="E142" s="93"/>
      <c r="F142" s="10">
        <v>0</v>
      </c>
      <c r="G142" s="10">
        <f t="shared" ref="G142:G152" si="9">D142*1.5</f>
        <v>551.22443999999996</v>
      </c>
      <c r="H142" s="10" t="s">
        <v>177</v>
      </c>
      <c r="I142" s="93" t="str">
        <f>A141</f>
        <v>2nd to 7th, 9th to 12th floor</v>
      </c>
      <c r="J142" s="93"/>
    </row>
    <row r="143" spans="1:10" ht="15.5" x14ac:dyDescent="0.35">
      <c r="A143" s="10">
        <v>2</v>
      </c>
      <c r="B143" s="10" t="s">
        <v>173</v>
      </c>
      <c r="C143" s="10" t="s">
        <v>176</v>
      </c>
      <c r="D143" s="93">
        <f>26.91*10.764</f>
        <v>289.65924000000001</v>
      </c>
      <c r="E143" s="93"/>
      <c r="F143" s="10">
        <v>0</v>
      </c>
      <c r="G143" s="10">
        <f t="shared" si="9"/>
        <v>434.48886000000005</v>
      </c>
      <c r="H143" s="10" t="s">
        <v>177</v>
      </c>
      <c r="I143" s="93"/>
      <c r="J143" s="93"/>
    </row>
    <row r="144" spans="1:10" ht="15.75" customHeight="1" x14ac:dyDescent="0.35">
      <c r="A144" s="10">
        <v>3</v>
      </c>
      <c r="B144" s="10" t="s">
        <v>173</v>
      </c>
      <c r="C144" s="10" t="s">
        <v>176</v>
      </c>
      <c r="D144" s="93">
        <f>26.91*10.764</f>
        <v>289.65924000000001</v>
      </c>
      <c r="E144" s="93"/>
      <c r="F144" s="10">
        <v>0</v>
      </c>
      <c r="G144" s="10">
        <f t="shared" si="9"/>
        <v>434.48886000000005</v>
      </c>
      <c r="H144" s="10" t="s">
        <v>177</v>
      </c>
      <c r="I144" s="93"/>
      <c r="J144" s="93"/>
    </row>
    <row r="145" spans="1:10" ht="15.5" x14ac:dyDescent="0.35">
      <c r="A145" s="10">
        <v>4</v>
      </c>
      <c r="B145" s="10" t="s">
        <v>173</v>
      </c>
      <c r="C145" s="10" t="s">
        <v>176</v>
      </c>
      <c r="D145" s="93">
        <f>26.91*10.764</f>
        <v>289.65924000000001</v>
      </c>
      <c r="E145" s="93"/>
      <c r="F145" s="10">
        <v>0</v>
      </c>
      <c r="G145" s="10">
        <f t="shared" si="9"/>
        <v>434.48886000000005</v>
      </c>
      <c r="H145" s="10" t="s">
        <v>177</v>
      </c>
      <c r="I145" s="93"/>
      <c r="J145" s="93"/>
    </row>
    <row r="146" spans="1:10" ht="15.5" x14ac:dyDescent="0.35">
      <c r="A146" s="10">
        <v>5</v>
      </c>
      <c r="B146" s="10" t="s">
        <v>179</v>
      </c>
      <c r="C146" s="10" t="s">
        <v>176</v>
      </c>
      <c r="D146" s="93">
        <f>30.12*10.764</f>
        <v>324.21168</v>
      </c>
      <c r="E146" s="93"/>
      <c r="F146" s="10">
        <v>0</v>
      </c>
      <c r="G146" s="10">
        <f t="shared" si="9"/>
        <v>486.31752</v>
      </c>
      <c r="H146" s="10" t="s">
        <v>177</v>
      </c>
      <c r="I146" s="93"/>
      <c r="J146" s="93"/>
    </row>
    <row r="147" spans="1:10" ht="15.5" x14ac:dyDescent="0.35">
      <c r="A147" s="10">
        <v>6</v>
      </c>
      <c r="B147" s="10" t="s">
        <v>175</v>
      </c>
      <c r="C147" s="10" t="s">
        <v>176</v>
      </c>
      <c r="D147" s="93">
        <f t="shared" ref="D147:D152" si="10">34*10.764</f>
        <v>365.976</v>
      </c>
      <c r="E147" s="93"/>
      <c r="F147" s="10">
        <v>0</v>
      </c>
      <c r="G147" s="10">
        <f t="shared" si="9"/>
        <v>548.96399999999994</v>
      </c>
      <c r="H147" s="10" t="s">
        <v>177</v>
      </c>
      <c r="I147" s="93"/>
      <c r="J147" s="93"/>
    </row>
    <row r="148" spans="1:10" ht="15.5" x14ac:dyDescent="0.35">
      <c r="A148" s="10">
        <v>7</v>
      </c>
      <c r="B148" s="10" t="s">
        <v>175</v>
      </c>
      <c r="C148" s="10" t="s">
        <v>176</v>
      </c>
      <c r="D148" s="93">
        <f t="shared" si="10"/>
        <v>365.976</v>
      </c>
      <c r="E148" s="93"/>
      <c r="F148" s="10">
        <v>0</v>
      </c>
      <c r="G148" s="10">
        <f t="shared" si="9"/>
        <v>548.96399999999994</v>
      </c>
      <c r="H148" s="10" t="s">
        <v>177</v>
      </c>
      <c r="I148" s="93"/>
      <c r="J148" s="93"/>
    </row>
    <row r="149" spans="1:10" ht="15.5" x14ac:dyDescent="0.35">
      <c r="A149" s="10">
        <v>8</v>
      </c>
      <c r="B149" s="10" t="s">
        <v>175</v>
      </c>
      <c r="C149" s="10" t="s">
        <v>176</v>
      </c>
      <c r="D149" s="93">
        <f t="shared" si="10"/>
        <v>365.976</v>
      </c>
      <c r="E149" s="93"/>
      <c r="F149" s="10">
        <v>0</v>
      </c>
      <c r="G149" s="10">
        <f t="shared" si="9"/>
        <v>548.96399999999994</v>
      </c>
      <c r="H149" s="10" t="s">
        <v>177</v>
      </c>
      <c r="I149" s="93"/>
      <c r="J149" s="93"/>
    </row>
    <row r="150" spans="1:10" ht="15.5" x14ac:dyDescent="0.35">
      <c r="A150" s="10">
        <v>9</v>
      </c>
      <c r="B150" s="10" t="s">
        <v>175</v>
      </c>
      <c r="C150" s="10" t="s">
        <v>176</v>
      </c>
      <c r="D150" s="93">
        <f t="shared" si="10"/>
        <v>365.976</v>
      </c>
      <c r="E150" s="93"/>
      <c r="F150" s="10">
        <v>0</v>
      </c>
      <c r="G150" s="10">
        <f t="shared" si="9"/>
        <v>548.96399999999994</v>
      </c>
      <c r="H150" s="10" t="s">
        <v>177</v>
      </c>
      <c r="I150" s="93"/>
      <c r="J150" s="93"/>
    </row>
    <row r="151" spans="1:10" ht="15.5" x14ac:dyDescent="0.35">
      <c r="A151" s="10">
        <v>10</v>
      </c>
      <c r="B151" s="10" t="s">
        <v>175</v>
      </c>
      <c r="C151" s="10" t="s">
        <v>176</v>
      </c>
      <c r="D151" s="93">
        <f t="shared" si="10"/>
        <v>365.976</v>
      </c>
      <c r="E151" s="93"/>
      <c r="F151" s="10">
        <v>0</v>
      </c>
      <c r="G151" s="10">
        <f t="shared" si="9"/>
        <v>548.96399999999994</v>
      </c>
      <c r="H151" s="10" t="s">
        <v>177</v>
      </c>
      <c r="I151" s="93"/>
      <c r="J151" s="93"/>
    </row>
    <row r="152" spans="1:10" ht="15.5" x14ac:dyDescent="0.35">
      <c r="A152" s="10">
        <v>11</v>
      </c>
      <c r="B152" s="10" t="s">
        <v>175</v>
      </c>
      <c r="C152" s="10" t="s">
        <v>176</v>
      </c>
      <c r="D152" s="93">
        <f t="shared" si="10"/>
        <v>365.976</v>
      </c>
      <c r="E152" s="93"/>
      <c r="F152" s="10">
        <v>0</v>
      </c>
      <c r="G152" s="10">
        <f t="shared" si="9"/>
        <v>548.96399999999994</v>
      </c>
      <c r="H152" s="10" t="s">
        <v>177</v>
      </c>
      <c r="I152" s="93"/>
      <c r="J152" s="93"/>
    </row>
    <row r="153" spans="1:10" ht="15" x14ac:dyDescent="0.35">
      <c r="A153" s="103" t="s">
        <v>200</v>
      </c>
      <c r="B153" s="104"/>
      <c r="C153" s="104"/>
      <c r="D153" s="104"/>
      <c r="E153" s="104"/>
      <c r="F153" s="104"/>
      <c r="G153" s="104"/>
      <c r="H153" s="104"/>
      <c r="I153" s="104"/>
      <c r="J153" s="105"/>
    </row>
    <row r="154" spans="1:10" ht="15.5" x14ac:dyDescent="0.35">
      <c r="A154" s="18">
        <v>1</v>
      </c>
      <c r="B154" s="10" t="s">
        <v>174</v>
      </c>
      <c r="C154" s="10" t="s">
        <v>176</v>
      </c>
      <c r="D154" s="91">
        <f>34.14*10.764</f>
        <v>367.48295999999999</v>
      </c>
      <c r="E154" s="92"/>
      <c r="F154" s="10">
        <v>0</v>
      </c>
      <c r="G154" s="10">
        <f t="shared" ref="G154:G162" si="11">D154*1.5</f>
        <v>551.22443999999996</v>
      </c>
      <c r="H154" s="10" t="s">
        <v>177</v>
      </c>
      <c r="I154" s="97" t="s">
        <v>189</v>
      </c>
      <c r="J154" s="98"/>
    </row>
    <row r="155" spans="1:10" ht="15.5" x14ac:dyDescent="0.35">
      <c r="A155" s="18">
        <v>2</v>
      </c>
      <c r="B155" s="10" t="s">
        <v>173</v>
      </c>
      <c r="C155" s="10" t="s">
        <v>176</v>
      </c>
      <c r="D155" s="91">
        <f>26.91*10.764</f>
        <v>289.65924000000001</v>
      </c>
      <c r="E155" s="92"/>
      <c r="F155" s="10">
        <v>0</v>
      </c>
      <c r="G155" s="10">
        <f t="shared" si="11"/>
        <v>434.48886000000005</v>
      </c>
      <c r="H155" s="10" t="s">
        <v>177</v>
      </c>
      <c r="I155" s="99"/>
      <c r="J155" s="100"/>
    </row>
    <row r="156" spans="1:10" ht="15.5" x14ac:dyDescent="0.35">
      <c r="A156" s="18">
        <v>3</v>
      </c>
      <c r="B156" s="10" t="s">
        <v>173</v>
      </c>
      <c r="C156" s="10" t="s">
        <v>176</v>
      </c>
      <c r="D156" s="91">
        <f>26.91*10.764</f>
        <v>289.65924000000001</v>
      </c>
      <c r="E156" s="92"/>
      <c r="F156" s="10">
        <v>0</v>
      </c>
      <c r="G156" s="10">
        <f t="shared" si="11"/>
        <v>434.48886000000005</v>
      </c>
      <c r="H156" s="10" t="s">
        <v>177</v>
      </c>
      <c r="I156" s="99"/>
      <c r="J156" s="100"/>
    </row>
    <row r="157" spans="1:10" ht="15.5" x14ac:dyDescent="0.35">
      <c r="A157" s="18">
        <v>4</v>
      </c>
      <c r="B157" s="10" t="s">
        <v>173</v>
      </c>
      <c r="C157" s="10" t="s">
        <v>176</v>
      </c>
      <c r="D157" s="91">
        <f>26.91*10.764</f>
        <v>289.65924000000001</v>
      </c>
      <c r="E157" s="92"/>
      <c r="F157" s="10">
        <v>0</v>
      </c>
      <c r="G157" s="10">
        <f t="shared" si="11"/>
        <v>434.48886000000005</v>
      </c>
      <c r="H157" s="10" t="s">
        <v>177</v>
      </c>
      <c r="I157" s="99"/>
      <c r="J157" s="100"/>
    </row>
    <row r="158" spans="1:10" ht="15.5" x14ac:dyDescent="0.35">
      <c r="A158" s="18">
        <v>5</v>
      </c>
      <c r="B158" s="10" t="s">
        <v>179</v>
      </c>
      <c r="C158" s="10" t="s">
        <v>176</v>
      </c>
      <c r="D158" s="91">
        <f>30.12*10.764</f>
        <v>324.21168</v>
      </c>
      <c r="E158" s="92"/>
      <c r="F158" s="10">
        <v>0</v>
      </c>
      <c r="G158" s="10">
        <f t="shared" si="11"/>
        <v>486.31752</v>
      </c>
      <c r="H158" s="10" t="s">
        <v>177</v>
      </c>
      <c r="I158" s="99"/>
      <c r="J158" s="100"/>
    </row>
    <row r="159" spans="1:10" ht="15.5" x14ac:dyDescent="0.35">
      <c r="A159" s="18">
        <v>6</v>
      </c>
      <c r="B159" s="10" t="s">
        <v>175</v>
      </c>
      <c r="C159" s="10" t="s">
        <v>176</v>
      </c>
      <c r="D159" s="91">
        <f>34*10.764</f>
        <v>365.976</v>
      </c>
      <c r="E159" s="92"/>
      <c r="F159" s="10">
        <v>0</v>
      </c>
      <c r="G159" s="10">
        <f t="shared" si="11"/>
        <v>548.96399999999994</v>
      </c>
      <c r="H159" s="10" t="s">
        <v>177</v>
      </c>
      <c r="I159" s="99"/>
      <c r="J159" s="100"/>
    </row>
    <row r="160" spans="1:10" ht="15.5" x14ac:dyDescent="0.35">
      <c r="A160" s="18">
        <v>7</v>
      </c>
      <c r="B160" s="10" t="s">
        <v>175</v>
      </c>
      <c r="C160" s="10" t="s">
        <v>176</v>
      </c>
      <c r="D160" s="91">
        <f>34*10.764</f>
        <v>365.976</v>
      </c>
      <c r="E160" s="92"/>
      <c r="F160" s="10">
        <v>0</v>
      </c>
      <c r="G160" s="10">
        <f t="shared" si="11"/>
        <v>548.96399999999994</v>
      </c>
      <c r="H160" s="10" t="s">
        <v>177</v>
      </c>
      <c r="I160" s="99"/>
      <c r="J160" s="100"/>
    </row>
    <row r="161" spans="1:10" ht="15.5" x14ac:dyDescent="0.35">
      <c r="A161" s="18">
        <v>8</v>
      </c>
      <c r="B161" s="10" t="s">
        <v>175</v>
      </c>
      <c r="C161" s="10" t="s">
        <v>176</v>
      </c>
      <c r="D161" s="91">
        <f>34*10.764</f>
        <v>365.976</v>
      </c>
      <c r="E161" s="92"/>
      <c r="F161" s="10">
        <v>0</v>
      </c>
      <c r="G161" s="10">
        <f t="shared" si="11"/>
        <v>548.96399999999994</v>
      </c>
      <c r="H161" s="10" t="s">
        <v>177</v>
      </c>
      <c r="I161" s="99"/>
      <c r="J161" s="100"/>
    </row>
    <row r="162" spans="1:10" ht="15.5" x14ac:dyDescent="0.35">
      <c r="A162" s="18">
        <v>9</v>
      </c>
      <c r="B162" s="10" t="s">
        <v>175</v>
      </c>
      <c r="C162" s="10" t="s">
        <v>176</v>
      </c>
      <c r="D162" s="91">
        <f>34*10.764</f>
        <v>365.976</v>
      </c>
      <c r="E162" s="92"/>
      <c r="F162" s="10">
        <v>0</v>
      </c>
      <c r="G162" s="10">
        <f t="shared" si="11"/>
        <v>548.96399999999994</v>
      </c>
      <c r="H162" s="10" t="s">
        <v>177</v>
      </c>
      <c r="I162" s="101"/>
      <c r="J162" s="102"/>
    </row>
    <row r="163" spans="1:10" ht="15" x14ac:dyDescent="0.35">
      <c r="A163" s="103" t="s">
        <v>184</v>
      </c>
      <c r="B163" s="104"/>
      <c r="C163" s="104"/>
      <c r="D163" s="104"/>
      <c r="E163" s="104"/>
      <c r="F163" s="104"/>
      <c r="G163" s="104"/>
      <c r="H163" s="104"/>
      <c r="I163" s="104"/>
      <c r="J163" s="105"/>
    </row>
    <row r="164" spans="1:10" ht="15" x14ac:dyDescent="0.35">
      <c r="A164" s="103" t="s">
        <v>171</v>
      </c>
      <c r="B164" s="104"/>
      <c r="C164" s="104"/>
      <c r="D164" s="104"/>
      <c r="E164" s="104"/>
      <c r="F164" s="104"/>
      <c r="G164" s="104"/>
      <c r="H164" s="104"/>
      <c r="I164" s="104"/>
      <c r="J164" s="105"/>
    </row>
    <row r="165" spans="1:10" ht="15.5" x14ac:dyDescent="0.35">
      <c r="A165" s="18">
        <v>1</v>
      </c>
      <c r="B165" s="10" t="s">
        <v>182</v>
      </c>
      <c r="C165" s="10" t="s">
        <v>176</v>
      </c>
      <c r="D165" s="91">
        <f>31.58*10.764</f>
        <v>339.92711999999995</v>
      </c>
      <c r="E165" s="92"/>
      <c r="F165" s="10">
        <v>0</v>
      </c>
      <c r="G165" s="10">
        <f t="shared" ref="G165:G173" si="12">D165*1.5</f>
        <v>509.89067999999992</v>
      </c>
      <c r="H165" s="10" t="s">
        <v>177</v>
      </c>
      <c r="I165" s="97" t="str">
        <f>A164</f>
        <v>Ground floor</v>
      </c>
      <c r="J165" s="98"/>
    </row>
    <row r="166" spans="1:10" ht="15.5" x14ac:dyDescent="0.35">
      <c r="A166" s="18">
        <v>2</v>
      </c>
      <c r="B166" s="10" t="s">
        <v>173</v>
      </c>
      <c r="C166" s="10" t="s">
        <v>176</v>
      </c>
      <c r="D166" s="91">
        <f>26.91*10.764</f>
        <v>289.65924000000001</v>
      </c>
      <c r="E166" s="92"/>
      <c r="F166" s="10">
        <v>0</v>
      </c>
      <c r="G166" s="10">
        <f t="shared" si="12"/>
        <v>434.48886000000005</v>
      </c>
      <c r="H166" s="10" t="s">
        <v>177</v>
      </c>
      <c r="I166" s="99"/>
      <c r="J166" s="100"/>
    </row>
    <row r="167" spans="1:10" ht="15.5" x14ac:dyDescent="0.35">
      <c r="A167" s="18">
        <v>3</v>
      </c>
      <c r="B167" s="10" t="s">
        <v>173</v>
      </c>
      <c r="C167" s="10" t="s">
        <v>176</v>
      </c>
      <c r="D167" s="91">
        <f>26.91*10.764</f>
        <v>289.65924000000001</v>
      </c>
      <c r="E167" s="92"/>
      <c r="F167" s="10">
        <v>0</v>
      </c>
      <c r="G167" s="10">
        <f t="shared" si="12"/>
        <v>434.48886000000005</v>
      </c>
      <c r="H167" s="10" t="s">
        <v>177</v>
      </c>
      <c r="I167" s="99"/>
      <c r="J167" s="100"/>
    </row>
    <row r="168" spans="1:10" ht="15.5" x14ac:dyDescent="0.35">
      <c r="A168" s="18">
        <v>4</v>
      </c>
      <c r="B168" s="10" t="s">
        <v>175</v>
      </c>
      <c r="C168" s="10" t="s">
        <v>176</v>
      </c>
      <c r="D168" s="91">
        <f t="shared" ref="D168:D173" si="13">34*10.764</f>
        <v>365.976</v>
      </c>
      <c r="E168" s="92"/>
      <c r="F168" s="10">
        <v>0</v>
      </c>
      <c r="G168" s="10">
        <f t="shared" si="12"/>
        <v>548.96399999999994</v>
      </c>
      <c r="H168" s="10" t="s">
        <v>177</v>
      </c>
      <c r="I168" s="99"/>
      <c r="J168" s="100"/>
    </row>
    <row r="169" spans="1:10" ht="15.5" x14ac:dyDescent="0.35">
      <c r="A169" s="18">
        <v>5</v>
      </c>
      <c r="B169" s="10" t="s">
        <v>175</v>
      </c>
      <c r="C169" s="10" t="s">
        <v>176</v>
      </c>
      <c r="D169" s="91">
        <f t="shared" si="13"/>
        <v>365.976</v>
      </c>
      <c r="E169" s="92"/>
      <c r="F169" s="10">
        <v>0</v>
      </c>
      <c r="G169" s="10">
        <f t="shared" si="12"/>
        <v>548.96399999999994</v>
      </c>
      <c r="H169" s="10" t="s">
        <v>177</v>
      </c>
      <c r="I169" s="99"/>
      <c r="J169" s="100"/>
    </row>
    <row r="170" spans="1:10" ht="15.5" x14ac:dyDescent="0.35">
      <c r="A170" s="18">
        <v>6</v>
      </c>
      <c r="B170" s="10" t="s">
        <v>175</v>
      </c>
      <c r="C170" s="10" t="s">
        <v>176</v>
      </c>
      <c r="D170" s="91">
        <f t="shared" si="13"/>
        <v>365.976</v>
      </c>
      <c r="E170" s="92"/>
      <c r="F170" s="10">
        <v>0</v>
      </c>
      <c r="G170" s="10">
        <f t="shared" si="12"/>
        <v>548.96399999999994</v>
      </c>
      <c r="H170" s="10" t="s">
        <v>177</v>
      </c>
      <c r="I170" s="99"/>
      <c r="J170" s="100"/>
    </row>
    <row r="171" spans="1:10" ht="15.5" x14ac:dyDescent="0.35">
      <c r="A171" s="18">
        <v>7</v>
      </c>
      <c r="B171" s="10" t="s">
        <v>175</v>
      </c>
      <c r="C171" s="10" t="s">
        <v>176</v>
      </c>
      <c r="D171" s="91">
        <f t="shared" si="13"/>
        <v>365.976</v>
      </c>
      <c r="E171" s="92"/>
      <c r="F171" s="10">
        <v>0</v>
      </c>
      <c r="G171" s="10">
        <f t="shared" si="12"/>
        <v>548.96399999999994</v>
      </c>
      <c r="H171" s="10" t="s">
        <v>177</v>
      </c>
      <c r="I171" s="99"/>
      <c r="J171" s="100"/>
    </row>
    <row r="172" spans="1:10" ht="15.5" x14ac:dyDescent="0.35">
      <c r="A172" s="18">
        <v>8</v>
      </c>
      <c r="B172" s="10" t="s">
        <v>175</v>
      </c>
      <c r="C172" s="10" t="s">
        <v>176</v>
      </c>
      <c r="D172" s="91">
        <f t="shared" si="13"/>
        <v>365.976</v>
      </c>
      <c r="E172" s="92"/>
      <c r="F172" s="10">
        <v>0</v>
      </c>
      <c r="G172" s="10">
        <f t="shared" si="12"/>
        <v>548.96399999999994</v>
      </c>
      <c r="H172" s="10" t="s">
        <v>177</v>
      </c>
      <c r="I172" s="99"/>
      <c r="J172" s="100"/>
    </row>
    <row r="173" spans="1:10" ht="15.5" x14ac:dyDescent="0.35">
      <c r="A173" s="18">
        <v>9</v>
      </c>
      <c r="B173" s="10" t="s">
        <v>175</v>
      </c>
      <c r="C173" s="10" t="s">
        <v>176</v>
      </c>
      <c r="D173" s="91">
        <f t="shared" si="13"/>
        <v>365.976</v>
      </c>
      <c r="E173" s="92"/>
      <c r="F173" s="10">
        <v>0</v>
      </c>
      <c r="G173" s="10">
        <f t="shared" si="12"/>
        <v>548.96399999999994</v>
      </c>
      <c r="H173" s="10" t="s">
        <v>177</v>
      </c>
      <c r="I173" s="101"/>
      <c r="J173" s="102"/>
    </row>
    <row r="174" spans="1:10" ht="15" x14ac:dyDescent="0.35">
      <c r="A174" s="103" t="s">
        <v>178</v>
      </c>
      <c r="B174" s="104"/>
      <c r="C174" s="104"/>
      <c r="D174" s="104"/>
      <c r="E174" s="104"/>
      <c r="F174" s="104"/>
      <c r="G174" s="104"/>
      <c r="H174" s="104"/>
      <c r="I174" s="104"/>
      <c r="J174" s="105"/>
    </row>
    <row r="175" spans="1:10" ht="15.5" x14ac:dyDescent="0.35">
      <c r="A175" s="18">
        <v>1</v>
      </c>
      <c r="B175" s="10" t="s">
        <v>182</v>
      </c>
      <c r="C175" s="10" t="s">
        <v>176</v>
      </c>
      <c r="D175" s="91">
        <f>31.58*10.764</f>
        <v>339.92711999999995</v>
      </c>
      <c r="E175" s="92"/>
      <c r="F175" s="10">
        <v>0</v>
      </c>
      <c r="G175" s="10">
        <f t="shared" ref="G175:G185" si="14">D175*1.5</f>
        <v>509.89067999999992</v>
      </c>
      <c r="H175" s="10" t="s">
        <v>177</v>
      </c>
      <c r="I175" s="97" t="str">
        <f>A174</f>
        <v>1st Floor</v>
      </c>
      <c r="J175" s="98"/>
    </row>
    <row r="176" spans="1:10" ht="15.5" x14ac:dyDescent="0.35">
      <c r="A176" s="18">
        <v>2</v>
      </c>
      <c r="B176" s="10" t="s">
        <v>173</v>
      </c>
      <c r="C176" s="10" t="s">
        <v>176</v>
      </c>
      <c r="D176" s="91">
        <f>26.91*10.764</f>
        <v>289.65924000000001</v>
      </c>
      <c r="E176" s="92"/>
      <c r="F176" s="10">
        <v>0</v>
      </c>
      <c r="G176" s="10">
        <f t="shared" si="14"/>
        <v>434.48886000000005</v>
      </c>
      <c r="H176" s="10" t="s">
        <v>177</v>
      </c>
      <c r="I176" s="99"/>
      <c r="J176" s="100"/>
    </row>
    <row r="177" spans="1:10" ht="15.5" x14ac:dyDescent="0.35">
      <c r="A177" s="18">
        <v>3</v>
      </c>
      <c r="B177" s="10" t="s">
        <v>173</v>
      </c>
      <c r="C177" s="10" t="s">
        <v>176</v>
      </c>
      <c r="D177" s="91">
        <f>26.91*10.764</f>
        <v>289.65924000000001</v>
      </c>
      <c r="E177" s="92"/>
      <c r="F177" s="10">
        <v>0</v>
      </c>
      <c r="G177" s="10">
        <f t="shared" si="14"/>
        <v>434.48886000000005</v>
      </c>
      <c r="H177" s="10" t="s">
        <v>177</v>
      </c>
      <c r="I177" s="99"/>
      <c r="J177" s="100"/>
    </row>
    <row r="178" spans="1:10" ht="15.5" x14ac:dyDescent="0.35">
      <c r="A178" s="18">
        <v>4</v>
      </c>
      <c r="B178" s="10" t="s">
        <v>173</v>
      </c>
      <c r="C178" s="10" t="s">
        <v>176</v>
      </c>
      <c r="D178" s="91">
        <f>26.91*10.764</f>
        <v>289.65924000000001</v>
      </c>
      <c r="E178" s="92"/>
      <c r="F178" s="10">
        <v>0</v>
      </c>
      <c r="G178" s="10">
        <f t="shared" si="14"/>
        <v>434.48886000000005</v>
      </c>
      <c r="H178" s="10" t="s">
        <v>177</v>
      </c>
      <c r="I178" s="99"/>
      <c r="J178" s="100"/>
    </row>
    <row r="179" spans="1:10" ht="15.5" x14ac:dyDescent="0.35">
      <c r="A179" s="18">
        <v>5</v>
      </c>
      <c r="B179" s="10" t="s">
        <v>179</v>
      </c>
      <c r="C179" s="10" t="s">
        <v>176</v>
      </c>
      <c r="D179" s="91">
        <f>30.12*10.764</f>
        <v>324.21168</v>
      </c>
      <c r="E179" s="92"/>
      <c r="F179" s="10">
        <v>0</v>
      </c>
      <c r="G179" s="10">
        <f t="shared" si="14"/>
        <v>486.31752</v>
      </c>
      <c r="H179" s="10" t="s">
        <v>177</v>
      </c>
      <c r="I179" s="99"/>
      <c r="J179" s="100"/>
    </row>
    <row r="180" spans="1:10" ht="15.5" x14ac:dyDescent="0.35">
      <c r="A180" s="18">
        <v>6</v>
      </c>
      <c r="B180" s="10" t="s">
        <v>175</v>
      </c>
      <c r="C180" s="10" t="s">
        <v>176</v>
      </c>
      <c r="D180" s="91">
        <f t="shared" ref="D180:D185" si="15">34*10.764</f>
        <v>365.976</v>
      </c>
      <c r="E180" s="92"/>
      <c r="F180" s="10">
        <v>0</v>
      </c>
      <c r="G180" s="10">
        <f t="shared" si="14"/>
        <v>548.96399999999994</v>
      </c>
      <c r="H180" s="10" t="s">
        <v>177</v>
      </c>
      <c r="I180" s="99"/>
      <c r="J180" s="100"/>
    </row>
    <row r="181" spans="1:10" ht="15.5" x14ac:dyDescent="0.35">
      <c r="A181" s="18">
        <v>7</v>
      </c>
      <c r="B181" s="10" t="s">
        <v>175</v>
      </c>
      <c r="C181" s="10" t="s">
        <v>176</v>
      </c>
      <c r="D181" s="91">
        <f t="shared" si="15"/>
        <v>365.976</v>
      </c>
      <c r="E181" s="92"/>
      <c r="F181" s="10">
        <v>0</v>
      </c>
      <c r="G181" s="10">
        <f t="shared" si="14"/>
        <v>548.96399999999994</v>
      </c>
      <c r="H181" s="10" t="s">
        <v>177</v>
      </c>
      <c r="I181" s="99"/>
      <c r="J181" s="100"/>
    </row>
    <row r="182" spans="1:10" ht="15.5" x14ac:dyDescent="0.35">
      <c r="A182" s="18">
        <v>8</v>
      </c>
      <c r="B182" s="10" t="s">
        <v>175</v>
      </c>
      <c r="C182" s="10" t="s">
        <v>176</v>
      </c>
      <c r="D182" s="91">
        <f t="shared" si="15"/>
        <v>365.976</v>
      </c>
      <c r="E182" s="92"/>
      <c r="F182" s="10">
        <v>0</v>
      </c>
      <c r="G182" s="10">
        <f t="shared" si="14"/>
        <v>548.96399999999994</v>
      </c>
      <c r="H182" s="10" t="s">
        <v>177</v>
      </c>
      <c r="I182" s="99"/>
      <c r="J182" s="100"/>
    </row>
    <row r="183" spans="1:10" ht="15.5" x14ac:dyDescent="0.35">
      <c r="A183" s="18">
        <v>9</v>
      </c>
      <c r="B183" s="10" t="s">
        <v>175</v>
      </c>
      <c r="C183" s="10" t="s">
        <v>176</v>
      </c>
      <c r="D183" s="91">
        <f t="shared" si="15"/>
        <v>365.976</v>
      </c>
      <c r="E183" s="92"/>
      <c r="F183" s="10">
        <v>0</v>
      </c>
      <c r="G183" s="10">
        <f t="shared" si="14"/>
        <v>548.96399999999994</v>
      </c>
      <c r="H183" s="10" t="s">
        <v>177</v>
      </c>
      <c r="I183" s="99"/>
      <c r="J183" s="100"/>
    </row>
    <row r="184" spans="1:10" ht="15.5" x14ac:dyDescent="0.35">
      <c r="A184" s="18">
        <v>10</v>
      </c>
      <c r="B184" s="10" t="s">
        <v>175</v>
      </c>
      <c r="C184" s="10" t="s">
        <v>176</v>
      </c>
      <c r="D184" s="91">
        <f t="shared" si="15"/>
        <v>365.976</v>
      </c>
      <c r="E184" s="92"/>
      <c r="F184" s="10">
        <v>0</v>
      </c>
      <c r="G184" s="10">
        <f t="shared" si="14"/>
        <v>548.96399999999994</v>
      </c>
      <c r="H184" s="10" t="s">
        <v>177</v>
      </c>
      <c r="I184" s="99"/>
      <c r="J184" s="100"/>
    </row>
    <row r="185" spans="1:10" ht="15.5" x14ac:dyDescent="0.35">
      <c r="A185" s="18">
        <v>11</v>
      </c>
      <c r="B185" s="10" t="s">
        <v>175</v>
      </c>
      <c r="C185" s="10" t="s">
        <v>176</v>
      </c>
      <c r="D185" s="91">
        <f t="shared" si="15"/>
        <v>365.976</v>
      </c>
      <c r="E185" s="92"/>
      <c r="F185" s="10">
        <v>0</v>
      </c>
      <c r="G185" s="10">
        <f t="shared" si="14"/>
        <v>548.96399999999994</v>
      </c>
      <c r="H185" s="10" t="s">
        <v>177</v>
      </c>
      <c r="I185" s="101"/>
      <c r="J185" s="102"/>
    </row>
    <row r="186" spans="1:10" ht="15" x14ac:dyDescent="0.35">
      <c r="A186" s="124" t="s">
        <v>183</v>
      </c>
      <c r="B186" s="124"/>
      <c r="C186" s="124"/>
      <c r="D186" s="124"/>
      <c r="E186" s="124"/>
      <c r="F186" s="124"/>
      <c r="G186" s="124"/>
      <c r="H186" s="124"/>
      <c r="I186" s="124"/>
      <c r="J186" s="124"/>
    </row>
    <row r="187" spans="1:10" ht="15.5" x14ac:dyDescent="0.35">
      <c r="A187" s="10">
        <v>1</v>
      </c>
      <c r="B187" s="10" t="s">
        <v>182</v>
      </c>
      <c r="C187" s="10" t="s">
        <v>176</v>
      </c>
      <c r="D187" s="93">
        <f>31.58*10.764</f>
        <v>339.92711999999995</v>
      </c>
      <c r="E187" s="93"/>
      <c r="F187" s="10">
        <v>0</v>
      </c>
      <c r="G187" s="10">
        <f t="shared" ref="G187:G197" si="16">D187*1.5</f>
        <v>509.89067999999992</v>
      </c>
      <c r="H187" s="10" t="s">
        <v>177</v>
      </c>
      <c r="I187" s="93" t="str">
        <f>A186</f>
        <v>2nd to 7th, 9th to 12th floor</v>
      </c>
      <c r="J187" s="93"/>
    </row>
    <row r="188" spans="1:10" ht="15.5" x14ac:dyDescent="0.35">
      <c r="A188" s="10">
        <v>2</v>
      </c>
      <c r="B188" s="10" t="s">
        <v>173</v>
      </c>
      <c r="C188" s="10" t="s">
        <v>176</v>
      </c>
      <c r="D188" s="93">
        <f>26.91*10.764</f>
        <v>289.65924000000001</v>
      </c>
      <c r="E188" s="93"/>
      <c r="F188" s="10">
        <v>0</v>
      </c>
      <c r="G188" s="10">
        <f t="shared" si="16"/>
        <v>434.48886000000005</v>
      </c>
      <c r="H188" s="10" t="s">
        <v>177</v>
      </c>
      <c r="I188" s="93"/>
      <c r="J188" s="93"/>
    </row>
    <row r="189" spans="1:10" ht="15.5" x14ac:dyDescent="0.35">
      <c r="A189" s="10">
        <v>3</v>
      </c>
      <c r="B189" s="10" t="s">
        <v>173</v>
      </c>
      <c r="C189" s="10" t="s">
        <v>176</v>
      </c>
      <c r="D189" s="93">
        <f>26.91*10.764</f>
        <v>289.65924000000001</v>
      </c>
      <c r="E189" s="93"/>
      <c r="F189" s="10">
        <v>0</v>
      </c>
      <c r="G189" s="10">
        <f t="shared" si="16"/>
        <v>434.48886000000005</v>
      </c>
      <c r="H189" s="10" t="s">
        <v>177</v>
      </c>
      <c r="I189" s="93"/>
      <c r="J189" s="93"/>
    </row>
    <row r="190" spans="1:10" ht="15.5" x14ac:dyDescent="0.35">
      <c r="A190" s="10">
        <v>4</v>
      </c>
      <c r="B190" s="10" t="s">
        <v>173</v>
      </c>
      <c r="C190" s="10" t="s">
        <v>176</v>
      </c>
      <c r="D190" s="93">
        <f>26.91*10.764</f>
        <v>289.65924000000001</v>
      </c>
      <c r="E190" s="93"/>
      <c r="F190" s="10">
        <v>0</v>
      </c>
      <c r="G190" s="10">
        <f t="shared" si="16"/>
        <v>434.48886000000005</v>
      </c>
      <c r="H190" s="10" t="s">
        <v>177</v>
      </c>
      <c r="I190" s="93"/>
      <c r="J190" s="93"/>
    </row>
    <row r="191" spans="1:10" ht="15.5" x14ac:dyDescent="0.35">
      <c r="A191" s="10">
        <v>5</v>
      </c>
      <c r="B191" s="10" t="s">
        <v>179</v>
      </c>
      <c r="C191" s="10" t="s">
        <v>176</v>
      </c>
      <c r="D191" s="93">
        <f>30.12*10.764</f>
        <v>324.21168</v>
      </c>
      <c r="E191" s="93"/>
      <c r="F191" s="10">
        <v>0</v>
      </c>
      <c r="G191" s="10">
        <f t="shared" si="16"/>
        <v>486.31752</v>
      </c>
      <c r="H191" s="10" t="s">
        <v>177</v>
      </c>
      <c r="I191" s="93"/>
      <c r="J191" s="93"/>
    </row>
    <row r="192" spans="1:10" ht="15.5" x14ac:dyDescent="0.35">
      <c r="A192" s="10">
        <v>6</v>
      </c>
      <c r="B192" s="10" t="s">
        <v>175</v>
      </c>
      <c r="C192" s="10" t="s">
        <v>176</v>
      </c>
      <c r="D192" s="93">
        <f t="shared" ref="D192:D197" si="17">34*10.764</f>
        <v>365.976</v>
      </c>
      <c r="E192" s="93"/>
      <c r="F192" s="10">
        <v>0</v>
      </c>
      <c r="G192" s="10">
        <f t="shared" si="16"/>
        <v>548.96399999999994</v>
      </c>
      <c r="H192" s="10" t="s">
        <v>177</v>
      </c>
      <c r="I192" s="93"/>
      <c r="J192" s="93"/>
    </row>
    <row r="193" spans="1:10" ht="15.5" x14ac:dyDescent="0.35">
      <c r="A193" s="10">
        <v>7</v>
      </c>
      <c r="B193" s="10" t="s">
        <v>175</v>
      </c>
      <c r="C193" s="10" t="s">
        <v>176</v>
      </c>
      <c r="D193" s="93">
        <f t="shared" si="17"/>
        <v>365.976</v>
      </c>
      <c r="E193" s="93"/>
      <c r="F193" s="10">
        <v>0</v>
      </c>
      <c r="G193" s="10">
        <f t="shared" si="16"/>
        <v>548.96399999999994</v>
      </c>
      <c r="H193" s="10" t="s">
        <v>177</v>
      </c>
      <c r="I193" s="93"/>
      <c r="J193" s="93"/>
    </row>
    <row r="194" spans="1:10" ht="15.5" x14ac:dyDescent="0.35">
      <c r="A194" s="10">
        <v>8</v>
      </c>
      <c r="B194" s="10" t="s">
        <v>175</v>
      </c>
      <c r="C194" s="10" t="s">
        <v>176</v>
      </c>
      <c r="D194" s="93">
        <f t="shared" si="17"/>
        <v>365.976</v>
      </c>
      <c r="E194" s="93"/>
      <c r="F194" s="10">
        <v>0</v>
      </c>
      <c r="G194" s="10">
        <f t="shared" si="16"/>
        <v>548.96399999999994</v>
      </c>
      <c r="H194" s="10" t="s">
        <v>177</v>
      </c>
      <c r="I194" s="93"/>
      <c r="J194" s="93"/>
    </row>
    <row r="195" spans="1:10" ht="15.5" x14ac:dyDescent="0.35">
      <c r="A195" s="10">
        <v>9</v>
      </c>
      <c r="B195" s="10" t="s">
        <v>175</v>
      </c>
      <c r="C195" s="10" t="s">
        <v>176</v>
      </c>
      <c r="D195" s="93">
        <f t="shared" si="17"/>
        <v>365.976</v>
      </c>
      <c r="E195" s="93"/>
      <c r="F195" s="10">
        <v>0</v>
      </c>
      <c r="G195" s="10">
        <f t="shared" si="16"/>
        <v>548.96399999999994</v>
      </c>
      <c r="H195" s="10" t="s">
        <v>177</v>
      </c>
      <c r="I195" s="93"/>
      <c r="J195" s="93"/>
    </row>
    <row r="196" spans="1:10" ht="15.5" x14ac:dyDescent="0.35">
      <c r="A196" s="10">
        <v>10</v>
      </c>
      <c r="B196" s="10" t="s">
        <v>175</v>
      </c>
      <c r="C196" s="10" t="s">
        <v>176</v>
      </c>
      <c r="D196" s="93">
        <f t="shared" si="17"/>
        <v>365.976</v>
      </c>
      <c r="E196" s="93"/>
      <c r="F196" s="10">
        <v>0</v>
      </c>
      <c r="G196" s="10">
        <f t="shared" si="16"/>
        <v>548.96399999999994</v>
      </c>
      <c r="H196" s="10" t="s">
        <v>177</v>
      </c>
      <c r="I196" s="93"/>
      <c r="J196" s="93"/>
    </row>
    <row r="197" spans="1:10" ht="15.5" x14ac:dyDescent="0.35">
      <c r="A197" s="10">
        <v>11</v>
      </c>
      <c r="B197" s="10" t="s">
        <v>175</v>
      </c>
      <c r="C197" s="10" t="s">
        <v>176</v>
      </c>
      <c r="D197" s="93">
        <f t="shared" si="17"/>
        <v>365.976</v>
      </c>
      <c r="E197" s="93"/>
      <c r="F197" s="10">
        <v>0</v>
      </c>
      <c r="G197" s="10">
        <f t="shared" si="16"/>
        <v>548.96399999999994</v>
      </c>
      <c r="H197" s="10" t="s">
        <v>177</v>
      </c>
      <c r="I197" s="93"/>
      <c r="J197" s="93"/>
    </row>
    <row r="198" spans="1:10" ht="15" x14ac:dyDescent="0.35">
      <c r="A198" s="103" t="s">
        <v>200</v>
      </c>
      <c r="B198" s="104"/>
      <c r="C198" s="104"/>
      <c r="D198" s="104"/>
      <c r="E198" s="104"/>
      <c r="F198" s="104"/>
      <c r="G198" s="104"/>
      <c r="H198" s="104"/>
      <c r="I198" s="104"/>
      <c r="J198" s="105"/>
    </row>
    <row r="199" spans="1:10" ht="15.5" x14ac:dyDescent="0.35">
      <c r="A199" s="18">
        <v>1</v>
      </c>
      <c r="B199" s="10" t="s">
        <v>182</v>
      </c>
      <c r="C199" s="10" t="s">
        <v>176</v>
      </c>
      <c r="D199" s="91">
        <f>31.58*10.764</f>
        <v>339.92711999999995</v>
      </c>
      <c r="E199" s="92"/>
      <c r="F199" s="10">
        <v>0</v>
      </c>
      <c r="G199" s="10">
        <f t="shared" ref="G199:G207" si="18">D199*1.5</f>
        <v>509.89067999999992</v>
      </c>
      <c r="H199" s="10" t="s">
        <v>177</v>
      </c>
      <c r="I199" s="97" t="str">
        <f>A198</f>
        <v>8th floor (Part Refuge Area)</v>
      </c>
      <c r="J199" s="98"/>
    </row>
    <row r="200" spans="1:10" ht="15.5" x14ac:dyDescent="0.35">
      <c r="A200" s="18">
        <v>2</v>
      </c>
      <c r="B200" s="10" t="s">
        <v>173</v>
      </c>
      <c r="C200" s="10" t="s">
        <v>176</v>
      </c>
      <c r="D200" s="91">
        <f>26.91*10.764</f>
        <v>289.65924000000001</v>
      </c>
      <c r="E200" s="92"/>
      <c r="F200" s="10">
        <v>0</v>
      </c>
      <c r="G200" s="10">
        <f t="shared" si="18"/>
        <v>434.48886000000005</v>
      </c>
      <c r="H200" s="10" t="s">
        <v>177</v>
      </c>
      <c r="I200" s="99"/>
      <c r="J200" s="100"/>
    </row>
    <row r="201" spans="1:10" ht="15.5" x14ac:dyDescent="0.35">
      <c r="A201" s="18">
        <v>3</v>
      </c>
      <c r="B201" s="10" t="s">
        <v>173</v>
      </c>
      <c r="C201" s="10" t="s">
        <v>176</v>
      </c>
      <c r="D201" s="91">
        <f>26.91*10.764</f>
        <v>289.65924000000001</v>
      </c>
      <c r="E201" s="92"/>
      <c r="F201" s="10">
        <v>0</v>
      </c>
      <c r="G201" s="10">
        <f t="shared" si="18"/>
        <v>434.48886000000005</v>
      </c>
      <c r="H201" s="10" t="s">
        <v>177</v>
      </c>
      <c r="I201" s="99"/>
      <c r="J201" s="100"/>
    </row>
    <row r="202" spans="1:10" ht="15.5" x14ac:dyDescent="0.35">
      <c r="A202" s="18">
        <v>4</v>
      </c>
      <c r="B202" s="10" t="s">
        <v>173</v>
      </c>
      <c r="C202" s="10" t="s">
        <v>176</v>
      </c>
      <c r="D202" s="91">
        <f>26.91*10.764</f>
        <v>289.65924000000001</v>
      </c>
      <c r="E202" s="92"/>
      <c r="F202" s="10">
        <v>0</v>
      </c>
      <c r="G202" s="10">
        <f t="shared" si="18"/>
        <v>434.48886000000005</v>
      </c>
      <c r="H202" s="10" t="s">
        <v>177</v>
      </c>
      <c r="I202" s="99"/>
      <c r="J202" s="100"/>
    </row>
    <row r="203" spans="1:10" ht="15.5" x14ac:dyDescent="0.35">
      <c r="A203" s="18">
        <v>5</v>
      </c>
      <c r="B203" s="10" t="s">
        <v>179</v>
      </c>
      <c r="C203" s="10" t="s">
        <v>176</v>
      </c>
      <c r="D203" s="91">
        <f>30.12*10.764</f>
        <v>324.21168</v>
      </c>
      <c r="E203" s="92"/>
      <c r="F203" s="10">
        <v>0</v>
      </c>
      <c r="G203" s="10">
        <f t="shared" si="18"/>
        <v>486.31752</v>
      </c>
      <c r="H203" s="10" t="s">
        <v>177</v>
      </c>
      <c r="I203" s="99"/>
      <c r="J203" s="100"/>
    </row>
    <row r="204" spans="1:10" ht="15.5" x14ac:dyDescent="0.35">
      <c r="A204" s="18">
        <v>6</v>
      </c>
      <c r="B204" s="10" t="s">
        <v>175</v>
      </c>
      <c r="C204" s="10" t="s">
        <v>176</v>
      </c>
      <c r="D204" s="91">
        <f>34*10.764</f>
        <v>365.976</v>
      </c>
      <c r="E204" s="92"/>
      <c r="F204" s="10">
        <v>0</v>
      </c>
      <c r="G204" s="10">
        <f t="shared" si="18"/>
        <v>548.96399999999994</v>
      </c>
      <c r="H204" s="10" t="s">
        <v>177</v>
      </c>
      <c r="I204" s="99"/>
      <c r="J204" s="100"/>
    </row>
    <row r="205" spans="1:10" ht="15.5" x14ac:dyDescent="0.35">
      <c r="A205" s="18">
        <v>7</v>
      </c>
      <c r="B205" s="10" t="s">
        <v>175</v>
      </c>
      <c r="C205" s="10" t="s">
        <v>176</v>
      </c>
      <c r="D205" s="91">
        <f>34*10.764</f>
        <v>365.976</v>
      </c>
      <c r="E205" s="92"/>
      <c r="F205" s="10">
        <v>0</v>
      </c>
      <c r="G205" s="10">
        <f t="shared" si="18"/>
        <v>548.96399999999994</v>
      </c>
      <c r="H205" s="10" t="s">
        <v>177</v>
      </c>
      <c r="I205" s="99"/>
      <c r="J205" s="100"/>
    </row>
    <row r="206" spans="1:10" ht="15.5" x14ac:dyDescent="0.35">
      <c r="A206" s="18">
        <v>8</v>
      </c>
      <c r="B206" s="10" t="s">
        <v>175</v>
      </c>
      <c r="C206" s="10" t="s">
        <v>176</v>
      </c>
      <c r="D206" s="91">
        <f>34*10.764</f>
        <v>365.976</v>
      </c>
      <c r="E206" s="92"/>
      <c r="F206" s="10">
        <v>0</v>
      </c>
      <c r="G206" s="10">
        <f t="shared" si="18"/>
        <v>548.96399999999994</v>
      </c>
      <c r="H206" s="10" t="s">
        <v>177</v>
      </c>
      <c r="I206" s="99"/>
      <c r="J206" s="100"/>
    </row>
    <row r="207" spans="1:10" ht="15.5" x14ac:dyDescent="0.35">
      <c r="A207" s="18">
        <v>9</v>
      </c>
      <c r="B207" s="10" t="s">
        <v>175</v>
      </c>
      <c r="C207" s="10" t="s">
        <v>176</v>
      </c>
      <c r="D207" s="91">
        <f>34*10.764</f>
        <v>365.976</v>
      </c>
      <c r="E207" s="92"/>
      <c r="F207" s="10">
        <v>0</v>
      </c>
      <c r="G207" s="10">
        <f t="shared" si="18"/>
        <v>548.96399999999994</v>
      </c>
      <c r="H207" s="10" t="s">
        <v>177</v>
      </c>
      <c r="I207" s="101"/>
      <c r="J207" s="102"/>
    </row>
    <row r="208" spans="1:10" ht="15" x14ac:dyDescent="0.35">
      <c r="A208" s="103" t="s">
        <v>190</v>
      </c>
      <c r="B208" s="104"/>
      <c r="C208" s="104"/>
      <c r="D208" s="104"/>
      <c r="E208" s="104"/>
      <c r="F208" s="104"/>
      <c r="G208" s="104"/>
      <c r="H208" s="104"/>
      <c r="I208" s="104"/>
      <c r="J208" s="105"/>
    </row>
    <row r="209" spans="1:10" ht="15" x14ac:dyDescent="0.35">
      <c r="A209" s="103" t="s">
        <v>171</v>
      </c>
      <c r="B209" s="104"/>
      <c r="C209" s="104"/>
      <c r="D209" s="104"/>
      <c r="E209" s="104"/>
      <c r="F209" s="104"/>
      <c r="G209" s="104"/>
      <c r="H209" s="104"/>
      <c r="I209" s="104"/>
      <c r="J209" s="105"/>
    </row>
    <row r="210" spans="1:10" ht="15.5" x14ac:dyDescent="0.35">
      <c r="A210" s="18">
        <v>1</v>
      </c>
      <c r="B210" s="10" t="s">
        <v>174</v>
      </c>
      <c r="C210" s="10" t="s">
        <v>176</v>
      </c>
      <c r="D210" s="91">
        <f>34.14*10.764</f>
        <v>367.48295999999999</v>
      </c>
      <c r="E210" s="92"/>
      <c r="F210" s="10">
        <v>0</v>
      </c>
      <c r="G210" s="10">
        <f t="shared" ref="G210:G219" si="19">D210*1.5</f>
        <v>551.22443999999996</v>
      </c>
      <c r="H210" s="10" t="s">
        <v>177</v>
      </c>
      <c r="I210" s="97" t="str">
        <f>A209</f>
        <v>Ground floor</v>
      </c>
      <c r="J210" s="98"/>
    </row>
    <row r="211" spans="1:10" ht="15.5" x14ac:dyDescent="0.35">
      <c r="A211" s="18">
        <v>2</v>
      </c>
      <c r="B211" s="10" t="s">
        <v>173</v>
      </c>
      <c r="C211" s="10" t="s">
        <v>176</v>
      </c>
      <c r="D211" s="91">
        <f t="shared" ref="D211:D217" si="20">26.91*10.764</f>
        <v>289.65924000000001</v>
      </c>
      <c r="E211" s="92"/>
      <c r="F211" s="10">
        <v>0</v>
      </c>
      <c r="G211" s="10">
        <f t="shared" si="19"/>
        <v>434.48886000000005</v>
      </c>
      <c r="H211" s="10" t="s">
        <v>177</v>
      </c>
      <c r="I211" s="99"/>
      <c r="J211" s="100"/>
    </row>
    <row r="212" spans="1:10" ht="15.5" x14ac:dyDescent="0.35">
      <c r="A212" s="18">
        <v>3</v>
      </c>
      <c r="B212" s="10" t="s">
        <v>173</v>
      </c>
      <c r="C212" s="10" t="s">
        <v>176</v>
      </c>
      <c r="D212" s="91">
        <f t="shared" si="20"/>
        <v>289.65924000000001</v>
      </c>
      <c r="E212" s="92"/>
      <c r="F212" s="10">
        <v>0</v>
      </c>
      <c r="G212" s="10">
        <f t="shared" si="19"/>
        <v>434.48886000000005</v>
      </c>
      <c r="H212" s="10" t="s">
        <v>177</v>
      </c>
      <c r="I212" s="99"/>
      <c r="J212" s="100"/>
    </row>
    <row r="213" spans="1:10" ht="15.5" x14ac:dyDescent="0.35">
      <c r="A213" s="18">
        <v>4</v>
      </c>
      <c r="B213" s="10" t="s">
        <v>173</v>
      </c>
      <c r="C213" s="10" t="s">
        <v>176</v>
      </c>
      <c r="D213" s="91">
        <f t="shared" si="20"/>
        <v>289.65924000000001</v>
      </c>
      <c r="E213" s="92"/>
      <c r="F213" s="10">
        <v>0</v>
      </c>
      <c r="G213" s="10">
        <f t="shared" si="19"/>
        <v>434.48886000000005</v>
      </c>
      <c r="H213" s="10" t="s">
        <v>177</v>
      </c>
      <c r="I213" s="99"/>
      <c r="J213" s="100"/>
    </row>
    <row r="214" spans="1:10" ht="15.5" x14ac:dyDescent="0.35">
      <c r="A214" s="18">
        <v>5</v>
      </c>
      <c r="B214" s="10" t="s">
        <v>173</v>
      </c>
      <c r="C214" s="10" t="s">
        <v>176</v>
      </c>
      <c r="D214" s="91">
        <f t="shared" si="20"/>
        <v>289.65924000000001</v>
      </c>
      <c r="E214" s="92"/>
      <c r="F214" s="10">
        <v>0</v>
      </c>
      <c r="G214" s="10">
        <f t="shared" si="19"/>
        <v>434.48886000000005</v>
      </c>
      <c r="H214" s="10" t="s">
        <v>177</v>
      </c>
      <c r="I214" s="99"/>
      <c r="J214" s="100"/>
    </row>
    <row r="215" spans="1:10" ht="15.5" x14ac:dyDescent="0.35">
      <c r="A215" s="18">
        <v>6</v>
      </c>
      <c r="B215" s="10" t="s">
        <v>173</v>
      </c>
      <c r="C215" s="10" t="s">
        <v>176</v>
      </c>
      <c r="D215" s="91">
        <f t="shared" si="20"/>
        <v>289.65924000000001</v>
      </c>
      <c r="E215" s="92"/>
      <c r="F215" s="10">
        <v>0</v>
      </c>
      <c r="G215" s="10">
        <f t="shared" si="19"/>
        <v>434.48886000000005</v>
      </c>
      <c r="H215" s="10" t="s">
        <v>177</v>
      </c>
      <c r="I215" s="99"/>
      <c r="J215" s="100"/>
    </row>
    <row r="216" spans="1:10" ht="15.5" x14ac:dyDescent="0.35">
      <c r="A216" s="18">
        <v>7</v>
      </c>
      <c r="B216" s="10" t="s">
        <v>173</v>
      </c>
      <c r="C216" s="10" t="s">
        <v>176</v>
      </c>
      <c r="D216" s="91">
        <f t="shared" si="20"/>
        <v>289.65924000000001</v>
      </c>
      <c r="E216" s="92"/>
      <c r="F216" s="10">
        <v>0</v>
      </c>
      <c r="G216" s="10">
        <f t="shared" si="19"/>
        <v>434.48886000000005</v>
      </c>
      <c r="H216" s="10" t="s">
        <v>177</v>
      </c>
      <c r="I216" s="99"/>
      <c r="J216" s="100"/>
    </row>
    <row r="217" spans="1:10" ht="15.5" x14ac:dyDescent="0.35">
      <c r="A217" s="18">
        <v>8</v>
      </c>
      <c r="B217" s="10" t="s">
        <v>173</v>
      </c>
      <c r="C217" s="10" t="s">
        <v>176</v>
      </c>
      <c r="D217" s="91">
        <f t="shared" si="20"/>
        <v>289.65924000000001</v>
      </c>
      <c r="E217" s="92"/>
      <c r="F217" s="10">
        <v>0</v>
      </c>
      <c r="G217" s="10">
        <f t="shared" si="19"/>
        <v>434.48886000000005</v>
      </c>
      <c r="H217" s="10" t="s">
        <v>177</v>
      </c>
      <c r="I217" s="99"/>
      <c r="J217" s="100"/>
    </row>
    <row r="218" spans="1:10" ht="15.5" x14ac:dyDescent="0.35">
      <c r="A218" s="18">
        <v>9</v>
      </c>
      <c r="B218" s="10" t="s">
        <v>175</v>
      </c>
      <c r="C218" s="10" t="s">
        <v>176</v>
      </c>
      <c r="D218" s="91">
        <f>34*10.764</f>
        <v>365.976</v>
      </c>
      <c r="E218" s="92"/>
      <c r="F218" s="10">
        <v>0</v>
      </c>
      <c r="G218" s="10">
        <f t="shared" si="19"/>
        <v>548.96399999999994</v>
      </c>
      <c r="H218" s="10" t="s">
        <v>177</v>
      </c>
      <c r="I218" s="99"/>
      <c r="J218" s="100"/>
    </row>
    <row r="219" spans="1:10" ht="15.5" x14ac:dyDescent="0.35">
      <c r="A219" s="18">
        <v>10</v>
      </c>
      <c r="B219" s="10" t="s">
        <v>175</v>
      </c>
      <c r="C219" s="10" t="s">
        <v>176</v>
      </c>
      <c r="D219" s="91">
        <f>34*10.764</f>
        <v>365.976</v>
      </c>
      <c r="E219" s="92"/>
      <c r="F219" s="10">
        <v>0</v>
      </c>
      <c r="G219" s="10">
        <f t="shared" si="19"/>
        <v>548.96399999999994</v>
      </c>
      <c r="H219" s="10" t="s">
        <v>177</v>
      </c>
      <c r="I219" s="101"/>
      <c r="J219" s="102"/>
    </row>
    <row r="220" spans="1:10" ht="15" x14ac:dyDescent="0.35">
      <c r="A220" s="103" t="s">
        <v>178</v>
      </c>
      <c r="B220" s="104"/>
      <c r="C220" s="104"/>
      <c r="D220" s="104"/>
      <c r="E220" s="104"/>
      <c r="F220" s="104"/>
      <c r="G220" s="104"/>
      <c r="H220" s="104"/>
      <c r="I220" s="104"/>
      <c r="J220" s="105"/>
    </row>
    <row r="221" spans="1:10" ht="15.5" x14ac:dyDescent="0.35">
      <c r="A221" s="18">
        <v>1</v>
      </c>
      <c r="B221" s="10" t="s">
        <v>174</v>
      </c>
      <c r="C221" s="10" t="s">
        <v>176</v>
      </c>
      <c r="D221" s="91">
        <f>34.14*10.764</f>
        <v>367.48295999999999</v>
      </c>
      <c r="E221" s="92"/>
      <c r="F221" s="10">
        <v>0</v>
      </c>
      <c r="G221" s="10">
        <f t="shared" ref="G221:G232" si="21">D221*1.5</f>
        <v>551.22443999999996</v>
      </c>
      <c r="H221" s="10" t="s">
        <v>177</v>
      </c>
      <c r="I221" s="97" t="str">
        <f>A220</f>
        <v>1st Floor</v>
      </c>
      <c r="J221" s="98"/>
    </row>
    <row r="222" spans="1:10" ht="15.5" x14ac:dyDescent="0.35">
      <c r="A222" s="18">
        <v>2</v>
      </c>
      <c r="B222" s="10" t="s">
        <v>173</v>
      </c>
      <c r="C222" s="10" t="s">
        <v>176</v>
      </c>
      <c r="D222" s="91">
        <f t="shared" ref="D222:D229" si="22">26.91*10.764</f>
        <v>289.65924000000001</v>
      </c>
      <c r="E222" s="92"/>
      <c r="F222" s="10">
        <v>0</v>
      </c>
      <c r="G222" s="10">
        <f t="shared" si="21"/>
        <v>434.48886000000005</v>
      </c>
      <c r="H222" s="10" t="s">
        <v>177</v>
      </c>
      <c r="I222" s="99"/>
      <c r="J222" s="100"/>
    </row>
    <row r="223" spans="1:10" ht="15.5" x14ac:dyDescent="0.35">
      <c r="A223" s="18">
        <v>3</v>
      </c>
      <c r="B223" s="10" t="s">
        <v>173</v>
      </c>
      <c r="C223" s="10" t="s">
        <v>176</v>
      </c>
      <c r="D223" s="91">
        <f t="shared" si="22"/>
        <v>289.65924000000001</v>
      </c>
      <c r="E223" s="92"/>
      <c r="F223" s="10">
        <v>0</v>
      </c>
      <c r="G223" s="10">
        <f t="shared" si="21"/>
        <v>434.48886000000005</v>
      </c>
      <c r="H223" s="10" t="s">
        <v>177</v>
      </c>
      <c r="I223" s="99"/>
      <c r="J223" s="100"/>
    </row>
    <row r="224" spans="1:10" ht="15.5" x14ac:dyDescent="0.35">
      <c r="A224" s="18">
        <v>4</v>
      </c>
      <c r="B224" s="10" t="s">
        <v>173</v>
      </c>
      <c r="C224" s="10" t="s">
        <v>176</v>
      </c>
      <c r="D224" s="91">
        <f t="shared" si="22"/>
        <v>289.65924000000001</v>
      </c>
      <c r="E224" s="92"/>
      <c r="F224" s="10">
        <v>0</v>
      </c>
      <c r="G224" s="10">
        <f t="shared" si="21"/>
        <v>434.48886000000005</v>
      </c>
      <c r="H224" s="10" t="s">
        <v>177</v>
      </c>
      <c r="I224" s="99"/>
      <c r="J224" s="100"/>
    </row>
    <row r="225" spans="1:10" ht="15.5" x14ac:dyDescent="0.35">
      <c r="A225" s="18">
        <v>5</v>
      </c>
      <c r="B225" s="10" t="s">
        <v>173</v>
      </c>
      <c r="C225" s="10" t="s">
        <v>176</v>
      </c>
      <c r="D225" s="91">
        <f t="shared" si="22"/>
        <v>289.65924000000001</v>
      </c>
      <c r="E225" s="92"/>
      <c r="F225" s="10">
        <v>0</v>
      </c>
      <c r="G225" s="10">
        <f t="shared" si="21"/>
        <v>434.48886000000005</v>
      </c>
      <c r="H225" s="10" t="s">
        <v>177</v>
      </c>
      <c r="I225" s="99"/>
      <c r="J225" s="100"/>
    </row>
    <row r="226" spans="1:10" ht="15.5" x14ac:dyDescent="0.35">
      <c r="A226" s="18">
        <v>6</v>
      </c>
      <c r="B226" s="10" t="s">
        <v>173</v>
      </c>
      <c r="C226" s="10" t="s">
        <v>176</v>
      </c>
      <c r="D226" s="91">
        <f t="shared" si="22"/>
        <v>289.65924000000001</v>
      </c>
      <c r="E226" s="92"/>
      <c r="F226" s="10">
        <v>0</v>
      </c>
      <c r="G226" s="10">
        <f t="shared" si="21"/>
        <v>434.48886000000005</v>
      </c>
      <c r="H226" s="10" t="s">
        <v>177</v>
      </c>
      <c r="I226" s="99"/>
      <c r="J226" s="100"/>
    </row>
    <row r="227" spans="1:10" ht="15.5" x14ac:dyDescent="0.35">
      <c r="A227" s="18">
        <v>7</v>
      </c>
      <c r="B227" s="10" t="s">
        <v>173</v>
      </c>
      <c r="C227" s="10" t="s">
        <v>176</v>
      </c>
      <c r="D227" s="91">
        <f t="shared" si="22"/>
        <v>289.65924000000001</v>
      </c>
      <c r="E227" s="92"/>
      <c r="F227" s="10">
        <v>0</v>
      </c>
      <c r="G227" s="10">
        <f t="shared" si="21"/>
        <v>434.48886000000005</v>
      </c>
      <c r="H227" s="10" t="s">
        <v>177</v>
      </c>
      <c r="I227" s="99"/>
      <c r="J227" s="100"/>
    </row>
    <row r="228" spans="1:10" ht="15.5" x14ac:dyDescent="0.35">
      <c r="A228" s="18">
        <v>8</v>
      </c>
      <c r="B228" s="10" t="s">
        <v>173</v>
      </c>
      <c r="C228" s="10" t="s">
        <v>176</v>
      </c>
      <c r="D228" s="91">
        <f t="shared" si="22"/>
        <v>289.65924000000001</v>
      </c>
      <c r="E228" s="92"/>
      <c r="F228" s="10">
        <v>0</v>
      </c>
      <c r="G228" s="10">
        <f t="shared" si="21"/>
        <v>434.48886000000005</v>
      </c>
      <c r="H228" s="10" t="s">
        <v>177</v>
      </c>
      <c r="I228" s="99"/>
      <c r="J228" s="100"/>
    </row>
    <row r="229" spans="1:10" ht="15.5" x14ac:dyDescent="0.35">
      <c r="A229" s="18">
        <v>9</v>
      </c>
      <c r="B229" s="10" t="s">
        <v>173</v>
      </c>
      <c r="C229" s="10" t="s">
        <v>176</v>
      </c>
      <c r="D229" s="91">
        <f t="shared" si="22"/>
        <v>289.65924000000001</v>
      </c>
      <c r="E229" s="92"/>
      <c r="F229" s="10">
        <v>0</v>
      </c>
      <c r="G229" s="10">
        <f t="shared" si="21"/>
        <v>434.48886000000005</v>
      </c>
      <c r="H229" s="10" t="s">
        <v>177</v>
      </c>
      <c r="I229" s="99"/>
      <c r="J229" s="100"/>
    </row>
    <row r="230" spans="1:10" ht="15.5" x14ac:dyDescent="0.35">
      <c r="A230" s="18">
        <v>10</v>
      </c>
      <c r="B230" s="10" t="s">
        <v>179</v>
      </c>
      <c r="C230" s="10" t="s">
        <v>176</v>
      </c>
      <c r="D230" s="91">
        <f>30.12*10.764</f>
        <v>324.21168</v>
      </c>
      <c r="E230" s="92"/>
      <c r="F230" s="10">
        <v>0</v>
      </c>
      <c r="G230" s="10">
        <f t="shared" si="21"/>
        <v>486.31752</v>
      </c>
      <c r="H230" s="10" t="s">
        <v>177</v>
      </c>
      <c r="I230" s="99"/>
      <c r="J230" s="100"/>
    </row>
    <row r="231" spans="1:10" ht="15.5" x14ac:dyDescent="0.35">
      <c r="A231" s="18">
        <v>11</v>
      </c>
      <c r="B231" s="10" t="s">
        <v>175</v>
      </c>
      <c r="C231" s="10" t="s">
        <v>176</v>
      </c>
      <c r="D231" s="91">
        <f>34*10.764</f>
        <v>365.976</v>
      </c>
      <c r="E231" s="92"/>
      <c r="F231" s="10">
        <v>0</v>
      </c>
      <c r="G231" s="10">
        <f t="shared" si="21"/>
        <v>548.96399999999994</v>
      </c>
      <c r="H231" s="10" t="s">
        <v>177</v>
      </c>
      <c r="I231" s="99"/>
      <c r="J231" s="100"/>
    </row>
    <row r="232" spans="1:10" ht="15.5" x14ac:dyDescent="0.35">
      <c r="A232" s="18">
        <v>12</v>
      </c>
      <c r="B232" s="10" t="s">
        <v>175</v>
      </c>
      <c r="C232" s="10" t="s">
        <v>176</v>
      </c>
      <c r="D232" s="91">
        <f>34*10.764</f>
        <v>365.976</v>
      </c>
      <c r="E232" s="92"/>
      <c r="F232" s="10">
        <v>0</v>
      </c>
      <c r="G232" s="10">
        <f t="shared" si="21"/>
        <v>548.96399999999994</v>
      </c>
      <c r="H232" s="10" t="s">
        <v>177</v>
      </c>
      <c r="I232" s="101"/>
      <c r="J232" s="102"/>
    </row>
    <row r="233" spans="1:10" ht="15" x14ac:dyDescent="0.35">
      <c r="A233" s="124" t="s">
        <v>185</v>
      </c>
      <c r="B233" s="124"/>
      <c r="C233" s="124"/>
      <c r="D233" s="124"/>
      <c r="E233" s="124"/>
      <c r="F233" s="124"/>
      <c r="G233" s="124"/>
      <c r="H233" s="124"/>
      <c r="I233" s="124"/>
      <c r="J233" s="124"/>
    </row>
    <row r="234" spans="1:10" ht="15.5" x14ac:dyDescent="0.35">
      <c r="A234" s="10">
        <v>1</v>
      </c>
      <c r="B234" s="10" t="s">
        <v>174</v>
      </c>
      <c r="C234" s="10" t="s">
        <v>176</v>
      </c>
      <c r="D234" s="93">
        <f>34.14*10.764</f>
        <v>367.48295999999999</v>
      </c>
      <c r="E234" s="93"/>
      <c r="F234" s="10">
        <v>0</v>
      </c>
      <c r="G234" s="10">
        <f t="shared" ref="G234:G247" si="23">D234*1.5</f>
        <v>551.22443999999996</v>
      </c>
      <c r="H234" s="10" t="s">
        <v>177</v>
      </c>
      <c r="I234" s="93" t="str">
        <f>A233</f>
        <v>2nd to 6th, 10th to 12th floor</v>
      </c>
      <c r="J234" s="93"/>
    </row>
    <row r="235" spans="1:10" ht="15.5" x14ac:dyDescent="0.35">
      <c r="A235" s="10">
        <v>2</v>
      </c>
      <c r="B235" s="10" t="s">
        <v>173</v>
      </c>
      <c r="C235" s="10" t="s">
        <v>176</v>
      </c>
      <c r="D235" s="93">
        <f t="shared" ref="D235:D240" si="24">26.91*10.764</f>
        <v>289.65924000000001</v>
      </c>
      <c r="E235" s="93"/>
      <c r="F235" s="10">
        <v>0</v>
      </c>
      <c r="G235" s="10">
        <f t="shared" si="23"/>
        <v>434.48886000000005</v>
      </c>
      <c r="H235" s="10" t="s">
        <v>177</v>
      </c>
      <c r="I235" s="93"/>
      <c r="J235" s="93"/>
    </row>
    <row r="236" spans="1:10" ht="15.5" x14ac:dyDescent="0.35">
      <c r="A236" s="10">
        <v>3</v>
      </c>
      <c r="B236" s="10" t="s">
        <v>173</v>
      </c>
      <c r="C236" s="10" t="s">
        <v>176</v>
      </c>
      <c r="D236" s="93">
        <f t="shared" si="24"/>
        <v>289.65924000000001</v>
      </c>
      <c r="E236" s="93"/>
      <c r="F236" s="10">
        <v>0</v>
      </c>
      <c r="G236" s="10">
        <f t="shared" si="23"/>
        <v>434.48886000000005</v>
      </c>
      <c r="H236" s="10" t="s">
        <v>177</v>
      </c>
      <c r="I236" s="93"/>
      <c r="J236" s="93"/>
    </row>
    <row r="237" spans="1:10" ht="15.5" x14ac:dyDescent="0.35">
      <c r="A237" s="10">
        <v>4</v>
      </c>
      <c r="B237" s="10" t="s">
        <v>173</v>
      </c>
      <c r="C237" s="10" t="s">
        <v>176</v>
      </c>
      <c r="D237" s="93">
        <f t="shared" si="24"/>
        <v>289.65924000000001</v>
      </c>
      <c r="E237" s="93"/>
      <c r="F237" s="10">
        <v>0</v>
      </c>
      <c r="G237" s="10">
        <f t="shared" si="23"/>
        <v>434.48886000000005</v>
      </c>
      <c r="H237" s="10" t="s">
        <v>177</v>
      </c>
      <c r="I237" s="93"/>
      <c r="J237" s="93"/>
    </row>
    <row r="238" spans="1:10" ht="15.5" x14ac:dyDescent="0.35">
      <c r="A238" s="10">
        <v>5</v>
      </c>
      <c r="B238" s="10" t="s">
        <v>173</v>
      </c>
      <c r="C238" s="10" t="s">
        <v>176</v>
      </c>
      <c r="D238" s="93">
        <f t="shared" si="24"/>
        <v>289.65924000000001</v>
      </c>
      <c r="E238" s="93"/>
      <c r="F238" s="10">
        <v>0</v>
      </c>
      <c r="G238" s="10">
        <f t="shared" si="23"/>
        <v>434.48886000000005</v>
      </c>
      <c r="H238" s="10" t="s">
        <v>177</v>
      </c>
      <c r="I238" s="93"/>
      <c r="J238" s="93"/>
    </row>
    <row r="239" spans="1:10" ht="15.5" x14ac:dyDescent="0.35">
      <c r="A239" s="10">
        <v>6</v>
      </c>
      <c r="B239" s="10" t="s">
        <v>173</v>
      </c>
      <c r="C239" s="10" t="s">
        <v>176</v>
      </c>
      <c r="D239" s="93">
        <f t="shared" si="24"/>
        <v>289.65924000000001</v>
      </c>
      <c r="E239" s="93"/>
      <c r="F239" s="10">
        <v>0</v>
      </c>
      <c r="G239" s="10">
        <f t="shared" si="23"/>
        <v>434.48886000000005</v>
      </c>
      <c r="H239" s="10" t="s">
        <v>177</v>
      </c>
      <c r="I239" s="93"/>
      <c r="J239" s="93"/>
    </row>
    <row r="240" spans="1:10" ht="15.5" x14ac:dyDescent="0.35">
      <c r="A240" s="10">
        <v>7</v>
      </c>
      <c r="B240" s="10" t="s">
        <v>173</v>
      </c>
      <c r="C240" s="10" t="s">
        <v>176</v>
      </c>
      <c r="D240" s="93">
        <f t="shared" si="24"/>
        <v>289.65924000000001</v>
      </c>
      <c r="E240" s="93"/>
      <c r="F240" s="10">
        <v>0</v>
      </c>
      <c r="G240" s="10">
        <f t="shared" si="23"/>
        <v>434.48886000000005</v>
      </c>
      <c r="H240" s="10" t="s">
        <v>177</v>
      </c>
      <c r="I240" s="93"/>
      <c r="J240" s="93"/>
    </row>
    <row r="241" spans="1:10" ht="15.5" x14ac:dyDescent="0.35">
      <c r="A241" s="10">
        <v>8</v>
      </c>
      <c r="B241" s="10" t="s">
        <v>186</v>
      </c>
      <c r="C241" s="10" t="s">
        <v>176</v>
      </c>
      <c r="D241" s="93">
        <f>26.76*10.764</f>
        <v>288.04464000000002</v>
      </c>
      <c r="E241" s="93"/>
      <c r="F241" s="10">
        <v>0</v>
      </c>
      <c r="G241" s="10">
        <f t="shared" si="23"/>
        <v>432.06695999999999</v>
      </c>
      <c r="H241" s="10" t="s">
        <v>177</v>
      </c>
      <c r="I241" s="93"/>
      <c r="J241" s="93"/>
    </row>
    <row r="242" spans="1:10" ht="15.5" x14ac:dyDescent="0.35">
      <c r="A242" s="10">
        <v>9</v>
      </c>
      <c r="B242" s="10" t="s">
        <v>173</v>
      </c>
      <c r="C242" s="10" t="s">
        <v>176</v>
      </c>
      <c r="D242" s="93">
        <f>26.91*10.764</f>
        <v>289.65924000000001</v>
      </c>
      <c r="E242" s="93"/>
      <c r="F242" s="10">
        <v>0</v>
      </c>
      <c r="G242" s="10">
        <f t="shared" si="23"/>
        <v>434.48886000000005</v>
      </c>
      <c r="H242" s="10" t="s">
        <v>177</v>
      </c>
      <c r="I242" s="93"/>
      <c r="J242" s="93"/>
    </row>
    <row r="243" spans="1:10" ht="15.5" x14ac:dyDescent="0.35">
      <c r="A243" s="10">
        <v>10</v>
      </c>
      <c r="B243" s="10" t="s">
        <v>173</v>
      </c>
      <c r="C243" s="10" t="s">
        <v>176</v>
      </c>
      <c r="D243" s="93">
        <f>26.91*10.764</f>
        <v>289.65924000000001</v>
      </c>
      <c r="E243" s="93"/>
      <c r="F243" s="10">
        <v>0</v>
      </c>
      <c r="G243" s="10">
        <f t="shared" si="23"/>
        <v>434.48886000000005</v>
      </c>
      <c r="H243" s="10" t="s">
        <v>177</v>
      </c>
      <c r="I243" s="93"/>
      <c r="J243" s="93"/>
    </row>
    <row r="244" spans="1:10" ht="15.5" x14ac:dyDescent="0.35">
      <c r="A244" s="10">
        <v>11</v>
      </c>
      <c r="B244" s="10" t="s">
        <v>186</v>
      </c>
      <c r="C244" s="10" t="s">
        <v>176</v>
      </c>
      <c r="D244" s="93">
        <f>26.76*10.764</f>
        <v>288.04464000000002</v>
      </c>
      <c r="E244" s="93"/>
      <c r="F244" s="10">
        <v>0</v>
      </c>
      <c r="G244" s="10">
        <f t="shared" si="23"/>
        <v>432.06695999999999</v>
      </c>
      <c r="H244" s="10" t="s">
        <v>177</v>
      </c>
      <c r="I244" s="93"/>
      <c r="J244" s="93"/>
    </row>
    <row r="245" spans="1:10" ht="15.5" x14ac:dyDescent="0.35">
      <c r="A245" s="10">
        <v>12</v>
      </c>
      <c r="B245" s="10" t="s">
        <v>179</v>
      </c>
      <c r="C245" s="10" t="s">
        <v>176</v>
      </c>
      <c r="D245" s="93">
        <f>30.12*10.764</f>
        <v>324.21168</v>
      </c>
      <c r="E245" s="93"/>
      <c r="F245" s="10">
        <v>0</v>
      </c>
      <c r="G245" s="10">
        <f t="shared" si="23"/>
        <v>486.31752</v>
      </c>
      <c r="H245" s="10" t="s">
        <v>177</v>
      </c>
      <c r="I245" s="93"/>
      <c r="J245" s="93"/>
    </row>
    <row r="246" spans="1:10" ht="15.5" x14ac:dyDescent="0.35">
      <c r="A246" s="10">
        <v>13</v>
      </c>
      <c r="B246" s="10" t="s">
        <v>175</v>
      </c>
      <c r="C246" s="10" t="s">
        <v>176</v>
      </c>
      <c r="D246" s="93">
        <f>34*10.764</f>
        <v>365.976</v>
      </c>
      <c r="E246" s="93"/>
      <c r="F246" s="10">
        <v>0</v>
      </c>
      <c r="G246" s="10">
        <f t="shared" si="23"/>
        <v>548.96399999999994</v>
      </c>
      <c r="H246" s="10" t="s">
        <v>177</v>
      </c>
      <c r="I246" s="93"/>
      <c r="J246" s="93"/>
    </row>
    <row r="247" spans="1:10" ht="15.5" x14ac:dyDescent="0.35">
      <c r="A247" s="10">
        <v>14</v>
      </c>
      <c r="B247" s="10" t="s">
        <v>175</v>
      </c>
      <c r="C247" s="10" t="s">
        <v>176</v>
      </c>
      <c r="D247" s="93">
        <f>34*10.764</f>
        <v>365.976</v>
      </c>
      <c r="E247" s="93"/>
      <c r="F247" s="10">
        <v>0</v>
      </c>
      <c r="G247" s="10">
        <f t="shared" si="23"/>
        <v>548.96399999999994</v>
      </c>
      <c r="H247" s="10" t="s">
        <v>177</v>
      </c>
      <c r="I247" s="93"/>
      <c r="J247" s="93"/>
    </row>
    <row r="248" spans="1:10" ht="15" x14ac:dyDescent="0.35">
      <c r="A248" s="103" t="s">
        <v>188</v>
      </c>
      <c r="B248" s="104"/>
      <c r="C248" s="104"/>
      <c r="D248" s="104"/>
      <c r="E248" s="104"/>
      <c r="F248" s="104"/>
      <c r="G248" s="104"/>
      <c r="H248" s="104"/>
      <c r="I248" s="104"/>
      <c r="J248" s="105"/>
    </row>
    <row r="249" spans="1:10" ht="15.5" x14ac:dyDescent="0.35">
      <c r="A249" s="18">
        <v>1</v>
      </c>
      <c r="B249" s="10" t="s">
        <v>174</v>
      </c>
      <c r="C249" s="10" t="s">
        <v>176</v>
      </c>
      <c r="D249" s="91">
        <f>34.14*10.764</f>
        <v>367.48295999999999</v>
      </c>
      <c r="E249" s="92"/>
      <c r="F249" s="10">
        <v>0</v>
      </c>
      <c r="G249" s="10">
        <f t="shared" ref="G249:G260" si="25">D249*1.5</f>
        <v>551.22443999999996</v>
      </c>
      <c r="H249" s="10" t="s">
        <v>177</v>
      </c>
      <c r="I249" s="97" t="str">
        <f>A248</f>
        <v>7th &amp; 9th Floor (Part terrace)</v>
      </c>
      <c r="J249" s="98"/>
    </row>
    <row r="250" spans="1:10" ht="15.5" x14ac:dyDescent="0.35">
      <c r="A250" s="18">
        <v>2</v>
      </c>
      <c r="B250" s="10" t="s">
        <v>173</v>
      </c>
      <c r="C250" s="10" t="s">
        <v>176</v>
      </c>
      <c r="D250" s="91">
        <f t="shared" ref="D250:D257" si="26">26.91*10.764</f>
        <v>289.65924000000001</v>
      </c>
      <c r="E250" s="92"/>
      <c r="F250" s="10">
        <v>0</v>
      </c>
      <c r="G250" s="10">
        <f t="shared" si="25"/>
        <v>434.48886000000005</v>
      </c>
      <c r="H250" s="10" t="s">
        <v>177</v>
      </c>
      <c r="I250" s="99"/>
      <c r="J250" s="100"/>
    </row>
    <row r="251" spans="1:10" ht="15.5" x14ac:dyDescent="0.35">
      <c r="A251" s="18">
        <v>3</v>
      </c>
      <c r="B251" s="10" t="s">
        <v>173</v>
      </c>
      <c r="C251" s="10" t="s">
        <v>176</v>
      </c>
      <c r="D251" s="91">
        <f t="shared" si="26"/>
        <v>289.65924000000001</v>
      </c>
      <c r="E251" s="92"/>
      <c r="F251" s="10">
        <v>0</v>
      </c>
      <c r="G251" s="10">
        <f t="shared" si="25"/>
        <v>434.48886000000005</v>
      </c>
      <c r="H251" s="10" t="s">
        <v>177</v>
      </c>
      <c r="I251" s="99"/>
      <c r="J251" s="100"/>
    </row>
    <row r="252" spans="1:10" ht="15.5" x14ac:dyDescent="0.35">
      <c r="A252" s="18">
        <v>4</v>
      </c>
      <c r="B252" s="10" t="s">
        <v>173</v>
      </c>
      <c r="C252" s="10" t="s">
        <v>176</v>
      </c>
      <c r="D252" s="91">
        <f t="shared" si="26"/>
        <v>289.65924000000001</v>
      </c>
      <c r="E252" s="92"/>
      <c r="F252" s="10">
        <v>0</v>
      </c>
      <c r="G252" s="10">
        <f t="shared" si="25"/>
        <v>434.48886000000005</v>
      </c>
      <c r="H252" s="10" t="s">
        <v>177</v>
      </c>
      <c r="I252" s="99"/>
      <c r="J252" s="100"/>
    </row>
    <row r="253" spans="1:10" ht="15.5" x14ac:dyDescent="0.35">
      <c r="A253" s="18">
        <v>5</v>
      </c>
      <c r="B253" s="10" t="s">
        <v>173</v>
      </c>
      <c r="C253" s="10" t="s">
        <v>176</v>
      </c>
      <c r="D253" s="91">
        <f t="shared" si="26"/>
        <v>289.65924000000001</v>
      </c>
      <c r="E253" s="92"/>
      <c r="F253" s="10">
        <v>0</v>
      </c>
      <c r="G253" s="10">
        <f t="shared" si="25"/>
        <v>434.48886000000005</v>
      </c>
      <c r="H253" s="10" t="s">
        <v>177</v>
      </c>
      <c r="I253" s="99"/>
      <c r="J253" s="100"/>
    </row>
    <row r="254" spans="1:10" ht="15.5" x14ac:dyDescent="0.35">
      <c r="A254" s="18">
        <v>6</v>
      </c>
      <c r="B254" s="10" t="s">
        <v>173</v>
      </c>
      <c r="C254" s="10" t="s">
        <v>176</v>
      </c>
      <c r="D254" s="91">
        <f t="shared" si="26"/>
        <v>289.65924000000001</v>
      </c>
      <c r="E254" s="92"/>
      <c r="F254" s="10">
        <v>0</v>
      </c>
      <c r="G254" s="10">
        <f t="shared" si="25"/>
        <v>434.48886000000005</v>
      </c>
      <c r="H254" s="10" t="s">
        <v>177</v>
      </c>
      <c r="I254" s="99"/>
      <c r="J254" s="100"/>
    </row>
    <row r="255" spans="1:10" ht="15.5" x14ac:dyDescent="0.35">
      <c r="A255" s="18">
        <v>7</v>
      </c>
      <c r="B255" s="10" t="s">
        <v>173</v>
      </c>
      <c r="C255" s="10" t="s">
        <v>176</v>
      </c>
      <c r="D255" s="91">
        <f t="shared" si="26"/>
        <v>289.65924000000001</v>
      </c>
      <c r="E255" s="92"/>
      <c r="F255" s="10">
        <v>0</v>
      </c>
      <c r="G255" s="10">
        <f t="shared" si="25"/>
        <v>434.48886000000005</v>
      </c>
      <c r="H255" s="10" t="s">
        <v>177</v>
      </c>
      <c r="I255" s="99"/>
      <c r="J255" s="100"/>
    </row>
    <row r="256" spans="1:10" ht="15.5" x14ac:dyDescent="0.35">
      <c r="A256" s="18">
        <v>8</v>
      </c>
      <c r="B256" s="10" t="s">
        <v>173</v>
      </c>
      <c r="C256" s="10" t="s">
        <v>176</v>
      </c>
      <c r="D256" s="91">
        <f t="shared" si="26"/>
        <v>289.65924000000001</v>
      </c>
      <c r="E256" s="92"/>
      <c r="F256" s="10">
        <v>0</v>
      </c>
      <c r="G256" s="10">
        <f t="shared" si="25"/>
        <v>434.48886000000005</v>
      </c>
      <c r="H256" s="10" t="s">
        <v>177</v>
      </c>
      <c r="I256" s="99"/>
      <c r="J256" s="100"/>
    </row>
    <row r="257" spans="1:10" ht="15.5" x14ac:dyDescent="0.35">
      <c r="A257" s="18">
        <v>9</v>
      </c>
      <c r="B257" s="10" t="s">
        <v>173</v>
      </c>
      <c r="C257" s="10" t="s">
        <v>176</v>
      </c>
      <c r="D257" s="91">
        <f t="shared" si="26"/>
        <v>289.65924000000001</v>
      </c>
      <c r="E257" s="92"/>
      <c r="F257" s="10">
        <v>0</v>
      </c>
      <c r="G257" s="10">
        <f t="shared" si="25"/>
        <v>434.48886000000005</v>
      </c>
      <c r="H257" s="10" t="s">
        <v>177</v>
      </c>
      <c r="I257" s="99"/>
      <c r="J257" s="100"/>
    </row>
    <row r="258" spans="1:10" ht="15.5" x14ac:dyDescent="0.35">
      <c r="A258" s="18">
        <v>10</v>
      </c>
      <c r="B258" s="10" t="s">
        <v>179</v>
      </c>
      <c r="C258" s="10" t="s">
        <v>176</v>
      </c>
      <c r="D258" s="91">
        <f>30.12*10.764</f>
        <v>324.21168</v>
      </c>
      <c r="E258" s="92"/>
      <c r="F258" s="10">
        <v>0</v>
      </c>
      <c r="G258" s="10">
        <f t="shared" si="25"/>
        <v>486.31752</v>
      </c>
      <c r="H258" s="10" t="s">
        <v>177</v>
      </c>
      <c r="I258" s="99"/>
      <c r="J258" s="100"/>
    </row>
    <row r="259" spans="1:10" ht="15.5" x14ac:dyDescent="0.35">
      <c r="A259" s="18">
        <v>11</v>
      </c>
      <c r="B259" s="10" t="s">
        <v>175</v>
      </c>
      <c r="C259" s="10" t="s">
        <v>176</v>
      </c>
      <c r="D259" s="91">
        <f>34*10.764</f>
        <v>365.976</v>
      </c>
      <c r="E259" s="92"/>
      <c r="F259" s="10">
        <v>0</v>
      </c>
      <c r="G259" s="10">
        <f t="shared" si="25"/>
        <v>548.96399999999994</v>
      </c>
      <c r="H259" s="10" t="s">
        <v>177</v>
      </c>
      <c r="I259" s="99"/>
      <c r="J259" s="100"/>
    </row>
    <row r="260" spans="1:10" ht="15.5" x14ac:dyDescent="0.35">
      <c r="A260" s="18">
        <v>12</v>
      </c>
      <c r="B260" s="10" t="s">
        <v>175</v>
      </c>
      <c r="C260" s="10" t="s">
        <v>176</v>
      </c>
      <c r="D260" s="91">
        <f>34*10.764</f>
        <v>365.976</v>
      </c>
      <c r="E260" s="92"/>
      <c r="F260" s="10">
        <v>0</v>
      </c>
      <c r="G260" s="10">
        <f t="shared" si="25"/>
        <v>548.96399999999994</v>
      </c>
      <c r="H260" s="10" t="s">
        <v>177</v>
      </c>
      <c r="I260" s="101"/>
      <c r="J260" s="102"/>
    </row>
    <row r="261" spans="1:10" ht="15" x14ac:dyDescent="0.35">
      <c r="A261" s="103" t="s">
        <v>200</v>
      </c>
      <c r="B261" s="104"/>
      <c r="C261" s="104"/>
      <c r="D261" s="104"/>
      <c r="E261" s="104"/>
      <c r="F261" s="104"/>
      <c r="G261" s="104"/>
      <c r="H261" s="104"/>
      <c r="I261" s="104"/>
      <c r="J261" s="105"/>
    </row>
    <row r="262" spans="1:10" ht="15.5" x14ac:dyDescent="0.35">
      <c r="A262" s="18">
        <v>1</v>
      </c>
      <c r="B262" s="10" t="s">
        <v>174</v>
      </c>
      <c r="C262" s="10" t="s">
        <v>176</v>
      </c>
      <c r="D262" s="91">
        <f>34.14*10.764</f>
        <v>367.48295999999999</v>
      </c>
      <c r="E262" s="92"/>
      <c r="F262" s="10">
        <v>0</v>
      </c>
      <c r="G262" s="10">
        <f t="shared" ref="G262:G271" si="27">D262*1.5</f>
        <v>551.22443999999996</v>
      </c>
      <c r="H262" s="10" t="s">
        <v>177</v>
      </c>
      <c r="I262" s="97" t="s">
        <v>189</v>
      </c>
      <c r="J262" s="98"/>
    </row>
    <row r="263" spans="1:10" ht="15.5" x14ac:dyDescent="0.35">
      <c r="A263" s="18">
        <v>2</v>
      </c>
      <c r="B263" s="10" t="s">
        <v>173</v>
      </c>
      <c r="C263" s="10" t="s">
        <v>176</v>
      </c>
      <c r="D263" s="91">
        <f t="shared" ref="D263:D270" si="28">26.91*10.764</f>
        <v>289.65924000000001</v>
      </c>
      <c r="E263" s="92"/>
      <c r="F263" s="10">
        <v>0</v>
      </c>
      <c r="G263" s="10">
        <f t="shared" si="27"/>
        <v>434.48886000000005</v>
      </c>
      <c r="H263" s="10" t="s">
        <v>177</v>
      </c>
      <c r="I263" s="99"/>
      <c r="J263" s="100"/>
    </row>
    <row r="264" spans="1:10" ht="15.5" x14ac:dyDescent="0.35">
      <c r="A264" s="18">
        <v>3</v>
      </c>
      <c r="B264" s="10" t="s">
        <v>173</v>
      </c>
      <c r="C264" s="10" t="s">
        <v>176</v>
      </c>
      <c r="D264" s="91">
        <f t="shared" si="28"/>
        <v>289.65924000000001</v>
      </c>
      <c r="E264" s="92"/>
      <c r="F264" s="10">
        <v>0</v>
      </c>
      <c r="G264" s="10">
        <f t="shared" si="27"/>
        <v>434.48886000000005</v>
      </c>
      <c r="H264" s="10" t="s">
        <v>177</v>
      </c>
      <c r="I264" s="99"/>
      <c r="J264" s="100"/>
    </row>
    <row r="265" spans="1:10" ht="15.5" x14ac:dyDescent="0.35">
      <c r="A265" s="18">
        <v>4</v>
      </c>
      <c r="B265" s="10" t="s">
        <v>173</v>
      </c>
      <c r="C265" s="10" t="s">
        <v>176</v>
      </c>
      <c r="D265" s="91">
        <f t="shared" si="28"/>
        <v>289.65924000000001</v>
      </c>
      <c r="E265" s="92"/>
      <c r="F265" s="10">
        <v>0</v>
      </c>
      <c r="G265" s="10">
        <f t="shared" si="27"/>
        <v>434.48886000000005</v>
      </c>
      <c r="H265" s="10" t="s">
        <v>177</v>
      </c>
      <c r="I265" s="99"/>
      <c r="J265" s="100"/>
    </row>
    <row r="266" spans="1:10" ht="15.5" x14ac:dyDescent="0.35">
      <c r="A266" s="18">
        <v>5</v>
      </c>
      <c r="B266" s="10" t="s">
        <v>173</v>
      </c>
      <c r="C266" s="10" t="s">
        <v>176</v>
      </c>
      <c r="D266" s="91">
        <f t="shared" si="28"/>
        <v>289.65924000000001</v>
      </c>
      <c r="E266" s="92"/>
      <c r="F266" s="10">
        <v>0</v>
      </c>
      <c r="G266" s="10">
        <f t="shared" si="27"/>
        <v>434.48886000000005</v>
      </c>
      <c r="H266" s="10" t="s">
        <v>177</v>
      </c>
      <c r="I266" s="99"/>
      <c r="J266" s="100"/>
    </row>
    <row r="267" spans="1:10" ht="15.5" x14ac:dyDescent="0.35">
      <c r="A267" s="18">
        <v>6</v>
      </c>
      <c r="B267" s="10" t="s">
        <v>173</v>
      </c>
      <c r="C267" s="10" t="s">
        <v>176</v>
      </c>
      <c r="D267" s="91">
        <f t="shared" si="28"/>
        <v>289.65924000000001</v>
      </c>
      <c r="E267" s="92"/>
      <c r="F267" s="10">
        <v>0</v>
      </c>
      <c r="G267" s="10">
        <f t="shared" si="27"/>
        <v>434.48886000000005</v>
      </c>
      <c r="H267" s="10" t="s">
        <v>177</v>
      </c>
      <c r="I267" s="99"/>
      <c r="J267" s="100"/>
    </row>
    <row r="268" spans="1:10" ht="15.5" x14ac:dyDescent="0.35">
      <c r="A268" s="18">
        <v>7</v>
      </c>
      <c r="B268" s="10" t="s">
        <v>173</v>
      </c>
      <c r="C268" s="10" t="s">
        <v>176</v>
      </c>
      <c r="D268" s="91">
        <f t="shared" si="28"/>
        <v>289.65924000000001</v>
      </c>
      <c r="E268" s="92"/>
      <c r="F268" s="10">
        <v>0</v>
      </c>
      <c r="G268" s="10">
        <f t="shared" si="27"/>
        <v>434.48886000000005</v>
      </c>
      <c r="H268" s="10" t="s">
        <v>177</v>
      </c>
      <c r="I268" s="99"/>
      <c r="J268" s="100"/>
    </row>
    <row r="269" spans="1:10" ht="15.5" x14ac:dyDescent="0.35">
      <c r="A269" s="18">
        <v>8</v>
      </c>
      <c r="B269" s="10" t="s">
        <v>173</v>
      </c>
      <c r="C269" s="10" t="s">
        <v>176</v>
      </c>
      <c r="D269" s="91">
        <f t="shared" si="28"/>
        <v>289.65924000000001</v>
      </c>
      <c r="E269" s="92"/>
      <c r="F269" s="10">
        <v>0</v>
      </c>
      <c r="G269" s="10">
        <f t="shared" si="27"/>
        <v>434.48886000000005</v>
      </c>
      <c r="H269" s="10" t="s">
        <v>177</v>
      </c>
      <c r="I269" s="99"/>
      <c r="J269" s="100"/>
    </row>
    <row r="270" spans="1:10" ht="15.5" x14ac:dyDescent="0.35">
      <c r="A270" s="18">
        <v>9</v>
      </c>
      <c r="B270" s="10" t="s">
        <v>173</v>
      </c>
      <c r="C270" s="10" t="s">
        <v>176</v>
      </c>
      <c r="D270" s="91">
        <f t="shared" si="28"/>
        <v>289.65924000000001</v>
      </c>
      <c r="E270" s="92"/>
      <c r="F270" s="10">
        <v>0</v>
      </c>
      <c r="G270" s="10">
        <f t="shared" si="27"/>
        <v>434.48886000000005</v>
      </c>
      <c r="H270" s="10" t="s">
        <v>177</v>
      </c>
      <c r="I270" s="99"/>
      <c r="J270" s="100"/>
    </row>
    <row r="271" spans="1:10" ht="15.5" x14ac:dyDescent="0.35">
      <c r="A271" s="18">
        <v>10</v>
      </c>
      <c r="B271" s="10" t="s">
        <v>175</v>
      </c>
      <c r="C271" s="10" t="s">
        <v>176</v>
      </c>
      <c r="D271" s="91">
        <f>34*10.764</f>
        <v>365.976</v>
      </c>
      <c r="E271" s="92"/>
      <c r="F271" s="10">
        <v>0</v>
      </c>
      <c r="G271" s="10">
        <f t="shared" si="27"/>
        <v>548.96399999999994</v>
      </c>
      <c r="H271" s="10" t="s">
        <v>177</v>
      </c>
      <c r="I271" s="101"/>
      <c r="J271" s="102"/>
    </row>
    <row r="272" spans="1:10" ht="15" x14ac:dyDescent="0.35">
      <c r="A272" s="103" t="s">
        <v>191</v>
      </c>
      <c r="B272" s="104"/>
      <c r="C272" s="104"/>
      <c r="D272" s="104"/>
      <c r="E272" s="104"/>
      <c r="F272" s="104"/>
      <c r="G272" s="104"/>
      <c r="H272" s="104"/>
      <c r="I272" s="104"/>
      <c r="J272" s="105"/>
    </row>
    <row r="273" spans="1:10" ht="15" x14ac:dyDescent="0.35">
      <c r="A273" s="103" t="s">
        <v>171</v>
      </c>
      <c r="B273" s="104"/>
      <c r="C273" s="104"/>
      <c r="D273" s="104"/>
      <c r="E273" s="104"/>
      <c r="F273" s="104"/>
      <c r="G273" s="104"/>
      <c r="H273" s="104"/>
      <c r="I273" s="104"/>
      <c r="J273" s="105"/>
    </row>
    <row r="274" spans="1:10" ht="15.65" customHeight="1" x14ac:dyDescent="0.35">
      <c r="A274" s="18">
        <v>1</v>
      </c>
      <c r="B274" s="10" t="s">
        <v>174</v>
      </c>
      <c r="C274" s="10" t="s">
        <v>176</v>
      </c>
      <c r="D274" s="91">
        <f>34.14*10.764</f>
        <v>367.48295999999999</v>
      </c>
      <c r="E274" s="92"/>
      <c r="F274" s="10">
        <v>0</v>
      </c>
      <c r="G274" s="10">
        <f t="shared" ref="G274:G284" si="29">D274*1.5</f>
        <v>551.22443999999996</v>
      </c>
      <c r="H274" s="10" t="s">
        <v>177</v>
      </c>
      <c r="I274" s="97" t="str">
        <f>A273</f>
        <v>Ground floor</v>
      </c>
      <c r="J274" s="98"/>
    </row>
    <row r="275" spans="1:10" ht="15.5" x14ac:dyDescent="0.35">
      <c r="A275" s="18">
        <v>2</v>
      </c>
      <c r="B275" s="10" t="s">
        <v>173</v>
      </c>
      <c r="C275" s="10" t="s">
        <v>176</v>
      </c>
      <c r="D275" s="91">
        <f>26.91*10.764</f>
        <v>289.65924000000001</v>
      </c>
      <c r="E275" s="92"/>
      <c r="F275" s="10">
        <v>0</v>
      </c>
      <c r="G275" s="10">
        <f t="shared" si="29"/>
        <v>434.48886000000005</v>
      </c>
      <c r="H275" s="10" t="s">
        <v>177</v>
      </c>
      <c r="I275" s="99"/>
      <c r="J275" s="100"/>
    </row>
    <row r="276" spans="1:10" ht="15.75" customHeight="1" x14ac:dyDescent="0.35">
      <c r="A276" s="18">
        <v>3</v>
      </c>
      <c r="B276" s="10" t="s">
        <v>173</v>
      </c>
      <c r="C276" s="10" t="s">
        <v>176</v>
      </c>
      <c r="D276" s="91">
        <f>26.91*10.764</f>
        <v>289.65924000000001</v>
      </c>
      <c r="E276" s="92"/>
      <c r="F276" s="10">
        <v>0</v>
      </c>
      <c r="G276" s="10">
        <f t="shared" si="29"/>
        <v>434.48886000000005</v>
      </c>
      <c r="H276" s="10" t="s">
        <v>177</v>
      </c>
      <c r="I276" s="99"/>
      <c r="J276" s="100"/>
    </row>
    <row r="277" spans="1:10" ht="15.5" x14ac:dyDescent="0.35">
      <c r="A277" s="18">
        <v>4</v>
      </c>
      <c r="B277" s="10" t="s">
        <v>179</v>
      </c>
      <c r="C277" s="10" t="s">
        <v>176</v>
      </c>
      <c r="D277" s="91">
        <f>30.12*10.764</f>
        <v>324.21168</v>
      </c>
      <c r="E277" s="92"/>
      <c r="F277" s="10">
        <v>0</v>
      </c>
      <c r="G277" s="10">
        <f t="shared" si="29"/>
        <v>486.31752</v>
      </c>
      <c r="H277" s="10" t="s">
        <v>177</v>
      </c>
      <c r="I277" s="99"/>
      <c r="J277" s="100"/>
    </row>
    <row r="278" spans="1:10" ht="15.5" x14ac:dyDescent="0.35">
      <c r="A278" s="18">
        <v>5</v>
      </c>
      <c r="B278" s="10" t="s">
        <v>175</v>
      </c>
      <c r="C278" s="10" t="s">
        <v>176</v>
      </c>
      <c r="D278" s="91">
        <f>34*10.764</f>
        <v>365.976</v>
      </c>
      <c r="E278" s="92"/>
      <c r="F278" s="10">
        <v>0</v>
      </c>
      <c r="G278" s="10">
        <f t="shared" si="29"/>
        <v>548.96399999999994</v>
      </c>
      <c r="H278" s="10" t="s">
        <v>177</v>
      </c>
      <c r="I278" s="99"/>
      <c r="J278" s="100"/>
    </row>
    <row r="279" spans="1:10" ht="15.5" x14ac:dyDescent="0.35">
      <c r="A279" s="18">
        <v>6</v>
      </c>
      <c r="B279" s="10" t="s">
        <v>175</v>
      </c>
      <c r="C279" s="10" t="s">
        <v>176</v>
      </c>
      <c r="D279" s="91">
        <f>34*10.764</f>
        <v>365.976</v>
      </c>
      <c r="E279" s="92"/>
      <c r="F279" s="10">
        <v>0</v>
      </c>
      <c r="G279" s="10">
        <f t="shared" si="29"/>
        <v>548.96399999999994</v>
      </c>
      <c r="H279" s="10" t="s">
        <v>177</v>
      </c>
      <c r="I279" s="99"/>
      <c r="J279" s="100"/>
    </row>
    <row r="280" spans="1:10" ht="15.5" x14ac:dyDescent="0.35">
      <c r="A280" s="18">
        <v>7</v>
      </c>
      <c r="B280" s="10" t="s">
        <v>173</v>
      </c>
      <c r="C280" s="10" t="s">
        <v>176</v>
      </c>
      <c r="D280" s="91">
        <f>26.91*10.764</f>
        <v>289.65924000000001</v>
      </c>
      <c r="E280" s="92"/>
      <c r="F280" s="10">
        <v>0</v>
      </c>
      <c r="G280" s="10">
        <f t="shared" si="29"/>
        <v>434.48886000000005</v>
      </c>
      <c r="H280" s="10" t="s">
        <v>177</v>
      </c>
      <c r="I280" s="99"/>
      <c r="J280" s="100"/>
    </row>
    <row r="281" spans="1:10" ht="15.5" x14ac:dyDescent="0.35">
      <c r="A281" s="18">
        <v>8</v>
      </c>
      <c r="B281" s="10" t="s">
        <v>173</v>
      </c>
      <c r="C281" s="10" t="s">
        <v>176</v>
      </c>
      <c r="D281" s="91">
        <f>26.91*10.764</f>
        <v>289.65924000000001</v>
      </c>
      <c r="E281" s="92"/>
      <c r="F281" s="10">
        <v>0</v>
      </c>
      <c r="G281" s="10">
        <f t="shared" si="29"/>
        <v>434.48886000000005</v>
      </c>
      <c r="H281" s="10" t="s">
        <v>177</v>
      </c>
      <c r="I281" s="99"/>
      <c r="J281" s="100"/>
    </row>
    <row r="282" spans="1:10" ht="15.5" x14ac:dyDescent="0.35">
      <c r="A282" s="18">
        <v>9</v>
      </c>
      <c r="B282" s="10" t="s">
        <v>179</v>
      </c>
      <c r="C282" s="10" t="s">
        <v>176</v>
      </c>
      <c r="D282" s="91">
        <f>30.12*10.764</f>
        <v>324.21168</v>
      </c>
      <c r="E282" s="92"/>
      <c r="F282" s="10">
        <v>0</v>
      </c>
      <c r="G282" s="10">
        <f t="shared" si="29"/>
        <v>486.31752</v>
      </c>
      <c r="H282" s="10" t="s">
        <v>177</v>
      </c>
      <c r="I282" s="99"/>
      <c r="J282" s="100"/>
    </row>
    <row r="283" spans="1:10" ht="15.5" x14ac:dyDescent="0.35">
      <c r="A283" s="18">
        <v>10</v>
      </c>
      <c r="B283" s="10" t="s">
        <v>175</v>
      </c>
      <c r="C283" s="10" t="s">
        <v>176</v>
      </c>
      <c r="D283" s="91">
        <f>34*10.764</f>
        <v>365.976</v>
      </c>
      <c r="E283" s="92"/>
      <c r="F283" s="10">
        <v>0</v>
      </c>
      <c r="G283" s="10">
        <f t="shared" si="29"/>
        <v>548.96399999999994</v>
      </c>
      <c r="H283" s="10" t="s">
        <v>177</v>
      </c>
      <c r="I283" s="99"/>
      <c r="J283" s="100"/>
    </row>
    <row r="284" spans="1:10" ht="15.5" x14ac:dyDescent="0.35">
      <c r="A284" s="18">
        <v>11</v>
      </c>
      <c r="B284" s="10" t="s">
        <v>175</v>
      </c>
      <c r="C284" s="10" t="s">
        <v>176</v>
      </c>
      <c r="D284" s="91">
        <f>34*10.764</f>
        <v>365.976</v>
      </c>
      <c r="E284" s="92"/>
      <c r="F284" s="10">
        <v>0</v>
      </c>
      <c r="G284" s="10">
        <f t="shared" si="29"/>
        <v>548.96399999999994</v>
      </c>
      <c r="H284" s="10" t="s">
        <v>177</v>
      </c>
      <c r="I284" s="101"/>
      <c r="J284" s="102"/>
    </row>
    <row r="285" spans="1:10" ht="15" x14ac:dyDescent="0.35">
      <c r="A285" s="103" t="s">
        <v>178</v>
      </c>
      <c r="B285" s="104"/>
      <c r="C285" s="104"/>
      <c r="D285" s="104"/>
      <c r="E285" s="104"/>
      <c r="F285" s="104"/>
      <c r="G285" s="104"/>
      <c r="H285" s="104"/>
      <c r="I285" s="104"/>
      <c r="J285" s="105"/>
    </row>
    <row r="286" spans="1:10" ht="15.5" x14ac:dyDescent="0.35">
      <c r="A286" s="18">
        <v>1</v>
      </c>
      <c r="B286" s="10" t="s">
        <v>174</v>
      </c>
      <c r="C286" s="10" t="s">
        <v>176</v>
      </c>
      <c r="D286" s="91">
        <f>34.14*10.764</f>
        <v>367.48295999999999</v>
      </c>
      <c r="E286" s="92"/>
      <c r="F286" s="10">
        <v>0</v>
      </c>
      <c r="G286" s="10">
        <f>D286*1.5</f>
        <v>551.22443999999996</v>
      </c>
      <c r="H286" s="10" t="s">
        <v>177</v>
      </c>
      <c r="I286" s="97" t="str">
        <f>A285</f>
        <v>1st Floor</v>
      </c>
      <c r="J286" s="98"/>
    </row>
    <row r="287" spans="1:10" ht="15.5" x14ac:dyDescent="0.35">
      <c r="A287" s="18">
        <v>2</v>
      </c>
      <c r="B287" s="10" t="s">
        <v>173</v>
      </c>
      <c r="C287" s="10" t="s">
        <v>176</v>
      </c>
      <c r="D287" s="91">
        <f>26.91*10.764</f>
        <v>289.65924000000001</v>
      </c>
      <c r="E287" s="92"/>
      <c r="F287" s="10">
        <v>0</v>
      </c>
      <c r="G287" s="10">
        <f t="shared" ref="G287:G298" si="30">D287*1.5</f>
        <v>434.48886000000005</v>
      </c>
      <c r="H287" s="10" t="s">
        <v>177</v>
      </c>
      <c r="I287" s="99"/>
      <c r="J287" s="100"/>
    </row>
    <row r="288" spans="1:10" ht="15.5" x14ac:dyDescent="0.35">
      <c r="A288" s="18">
        <v>3</v>
      </c>
      <c r="B288" s="10" t="s">
        <v>173</v>
      </c>
      <c r="C288" s="10" t="s">
        <v>176</v>
      </c>
      <c r="D288" s="91">
        <f>26.91*10.764</f>
        <v>289.65924000000001</v>
      </c>
      <c r="E288" s="92"/>
      <c r="F288" s="10">
        <v>0</v>
      </c>
      <c r="G288" s="10">
        <f t="shared" si="30"/>
        <v>434.48886000000005</v>
      </c>
      <c r="H288" s="10" t="s">
        <v>177</v>
      </c>
      <c r="I288" s="99"/>
      <c r="J288" s="100"/>
    </row>
    <row r="289" spans="1:10" ht="15.5" x14ac:dyDescent="0.35">
      <c r="A289" s="18">
        <v>4</v>
      </c>
      <c r="B289" s="10" t="s">
        <v>173</v>
      </c>
      <c r="C289" s="10" t="s">
        <v>176</v>
      </c>
      <c r="D289" s="91">
        <f>26.91*10.764</f>
        <v>289.65924000000001</v>
      </c>
      <c r="E289" s="92"/>
      <c r="F289" s="10">
        <v>0</v>
      </c>
      <c r="G289" s="10">
        <f t="shared" si="30"/>
        <v>434.48886000000005</v>
      </c>
      <c r="H289" s="10" t="s">
        <v>177</v>
      </c>
      <c r="I289" s="99"/>
      <c r="J289" s="100"/>
    </row>
    <row r="290" spans="1:10" ht="15.5" x14ac:dyDescent="0.35">
      <c r="A290" s="18">
        <v>5</v>
      </c>
      <c r="B290" s="10" t="s">
        <v>179</v>
      </c>
      <c r="C290" s="10" t="s">
        <v>176</v>
      </c>
      <c r="D290" s="91">
        <f>30.12*10.764</f>
        <v>324.21168</v>
      </c>
      <c r="E290" s="92"/>
      <c r="F290" s="10">
        <v>0</v>
      </c>
      <c r="G290" s="10">
        <f t="shared" si="30"/>
        <v>486.31752</v>
      </c>
      <c r="H290" s="10" t="s">
        <v>177</v>
      </c>
      <c r="I290" s="99"/>
      <c r="J290" s="100"/>
    </row>
    <row r="291" spans="1:10" ht="15.5" x14ac:dyDescent="0.35">
      <c r="A291" s="18">
        <v>6</v>
      </c>
      <c r="B291" s="10" t="s">
        <v>175</v>
      </c>
      <c r="C291" s="10" t="s">
        <v>176</v>
      </c>
      <c r="D291" s="91">
        <f>34*10.764</f>
        <v>365.976</v>
      </c>
      <c r="E291" s="92"/>
      <c r="F291" s="10">
        <v>0</v>
      </c>
      <c r="G291" s="10">
        <f t="shared" si="30"/>
        <v>548.96399999999994</v>
      </c>
      <c r="H291" s="10" t="s">
        <v>177</v>
      </c>
      <c r="I291" s="99"/>
      <c r="J291" s="100"/>
    </row>
    <row r="292" spans="1:10" ht="15.5" x14ac:dyDescent="0.35">
      <c r="A292" s="18">
        <v>7</v>
      </c>
      <c r="B292" s="10" t="s">
        <v>175</v>
      </c>
      <c r="C292" s="10" t="s">
        <v>176</v>
      </c>
      <c r="D292" s="91">
        <f>34*10.764</f>
        <v>365.976</v>
      </c>
      <c r="E292" s="92"/>
      <c r="F292" s="10">
        <v>0</v>
      </c>
      <c r="G292" s="10">
        <f t="shared" si="30"/>
        <v>548.96399999999994</v>
      </c>
      <c r="H292" s="10" t="s">
        <v>177</v>
      </c>
      <c r="I292" s="99"/>
      <c r="J292" s="100"/>
    </row>
    <row r="293" spans="1:10" ht="15.5" x14ac:dyDescent="0.35">
      <c r="A293" s="18">
        <v>8</v>
      </c>
      <c r="B293" s="10" t="s">
        <v>179</v>
      </c>
      <c r="C293" s="10" t="s">
        <v>176</v>
      </c>
      <c r="D293" s="91">
        <f>30.12*10.764</f>
        <v>324.21168</v>
      </c>
      <c r="E293" s="92"/>
      <c r="F293" s="10">
        <v>0</v>
      </c>
      <c r="G293" s="10">
        <f t="shared" si="30"/>
        <v>486.31752</v>
      </c>
      <c r="H293" s="10" t="s">
        <v>177</v>
      </c>
      <c r="I293" s="99"/>
      <c r="J293" s="100"/>
    </row>
    <row r="294" spans="1:10" ht="15.5" x14ac:dyDescent="0.35">
      <c r="A294" s="18">
        <v>9</v>
      </c>
      <c r="B294" s="10" t="s">
        <v>173</v>
      </c>
      <c r="C294" s="10" t="s">
        <v>176</v>
      </c>
      <c r="D294" s="91">
        <f>26.91*10.764</f>
        <v>289.65924000000001</v>
      </c>
      <c r="E294" s="92"/>
      <c r="F294" s="10">
        <v>0</v>
      </c>
      <c r="G294" s="10">
        <f t="shared" si="30"/>
        <v>434.48886000000005</v>
      </c>
      <c r="H294" s="10" t="s">
        <v>177</v>
      </c>
      <c r="I294" s="99"/>
      <c r="J294" s="100"/>
    </row>
    <row r="295" spans="1:10" ht="15.5" x14ac:dyDescent="0.35">
      <c r="A295" s="18">
        <v>10</v>
      </c>
      <c r="B295" s="10" t="s">
        <v>173</v>
      </c>
      <c r="C295" s="10" t="s">
        <v>176</v>
      </c>
      <c r="D295" s="91">
        <f>26.91*10.764</f>
        <v>289.65924000000001</v>
      </c>
      <c r="E295" s="92"/>
      <c r="F295" s="10">
        <v>0</v>
      </c>
      <c r="G295" s="10">
        <f t="shared" si="30"/>
        <v>434.48886000000005</v>
      </c>
      <c r="H295" s="10" t="s">
        <v>177</v>
      </c>
      <c r="I295" s="99"/>
      <c r="J295" s="100"/>
    </row>
    <row r="296" spans="1:10" ht="15.5" x14ac:dyDescent="0.35">
      <c r="A296" s="18">
        <v>11</v>
      </c>
      <c r="B296" s="10" t="s">
        <v>179</v>
      </c>
      <c r="C296" s="10" t="s">
        <v>176</v>
      </c>
      <c r="D296" s="91">
        <f>30.12*10.764</f>
        <v>324.21168</v>
      </c>
      <c r="E296" s="92"/>
      <c r="F296" s="10">
        <v>0</v>
      </c>
      <c r="G296" s="10">
        <f t="shared" si="30"/>
        <v>486.31752</v>
      </c>
      <c r="H296" s="10" t="s">
        <v>177</v>
      </c>
      <c r="I296" s="99"/>
      <c r="J296" s="100"/>
    </row>
    <row r="297" spans="1:10" ht="15.5" x14ac:dyDescent="0.35">
      <c r="A297" s="18">
        <v>12</v>
      </c>
      <c r="B297" s="10" t="s">
        <v>175</v>
      </c>
      <c r="C297" s="10" t="s">
        <v>176</v>
      </c>
      <c r="D297" s="91">
        <f>34*10.764</f>
        <v>365.976</v>
      </c>
      <c r="E297" s="92"/>
      <c r="F297" s="10">
        <v>0</v>
      </c>
      <c r="G297" s="10">
        <f t="shared" si="30"/>
        <v>548.96399999999994</v>
      </c>
      <c r="H297" s="10" t="s">
        <v>177</v>
      </c>
      <c r="I297" s="99"/>
      <c r="J297" s="100"/>
    </row>
    <row r="298" spans="1:10" ht="15.5" x14ac:dyDescent="0.35">
      <c r="A298" s="18">
        <v>13</v>
      </c>
      <c r="B298" s="10" t="s">
        <v>175</v>
      </c>
      <c r="C298" s="10" t="s">
        <v>176</v>
      </c>
      <c r="D298" s="91">
        <f>34*10.764</f>
        <v>365.976</v>
      </c>
      <c r="E298" s="92"/>
      <c r="F298" s="10">
        <v>0</v>
      </c>
      <c r="G298" s="10">
        <f t="shared" si="30"/>
        <v>548.96399999999994</v>
      </c>
      <c r="H298" s="10" t="s">
        <v>177</v>
      </c>
      <c r="I298" s="101"/>
      <c r="J298" s="102"/>
    </row>
    <row r="299" spans="1:10" ht="15" x14ac:dyDescent="0.35">
      <c r="A299" s="103" t="s">
        <v>185</v>
      </c>
      <c r="B299" s="104"/>
      <c r="C299" s="104"/>
      <c r="D299" s="104"/>
      <c r="E299" s="104"/>
      <c r="F299" s="104"/>
      <c r="G299" s="104"/>
      <c r="H299" s="104"/>
      <c r="I299" s="104"/>
      <c r="J299" s="105"/>
    </row>
    <row r="300" spans="1:10" ht="15.5" x14ac:dyDescent="0.35">
      <c r="A300" s="18">
        <v>1</v>
      </c>
      <c r="B300" s="10" t="s">
        <v>174</v>
      </c>
      <c r="C300" s="10" t="s">
        <v>176</v>
      </c>
      <c r="D300" s="91">
        <f>34.14*10.764</f>
        <v>367.48295999999999</v>
      </c>
      <c r="E300" s="92"/>
      <c r="F300" s="10">
        <v>0</v>
      </c>
      <c r="G300" s="10">
        <f>D300*1.5</f>
        <v>551.22443999999996</v>
      </c>
      <c r="H300" s="10" t="s">
        <v>177</v>
      </c>
      <c r="I300" s="97" t="str">
        <f>A299</f>
        <v>2nd to 6th, 10th to 12th floor</v>
      </c>
      <c r="J300" s="98"/>
    </row>
    <row r="301" spans="1:10" ht="15.5" x14ac:dyDescent="0.35">
      <c r="A301" s="18">
        <v>2</v>
      </c>
      <c r="B301" s="10" t="s">
        <v>173</v>
      </c>
      <c r="C301" s="10" t="s">
        <v>176</v>
      </c>
      <c r="D301" s="91">
        <f>26.91*10.764</f>
        <v>289.65924000000001</v>
      </c>
      <c r="E301" s="92"/>
      <c r="F301" s="10">
        <v>0</v>
      </c>
      <c r="G301" s="10">
        <f t="shared" ref="G301:G328" si="31">D301*1.5</f>
        <v>434.48886000000005</v>
      </c>
      <c r="H301" s="10" t="s">
        <v>177</v>
      </c>
      <c r="I301" s="99"/>
      <c r="J301" s="100"/>
    </row>
    <row r="302" spans="1:10" ht="15.5" x14ac:dyDescent="0.35">
      <c r="A302" s="18">
        <v>3</v>
      </c>
      <c r="B302" s="10" t="s">
        <v>173</v>
      </c>
      <c r="C302" s="10" t="s">
        <v>176</v>
      </c>
      <c r="D302" s="91">
        <f>26.91*10.764</f>
        <v>289.65924000000001</v>
      </c>
      <c r="E302" s="92"/>
      <c r="F302" s="10">
        <v>0</v>
      </c>
      <c r="G302" s="10">
        <f t="shared" si="31"/>
        <v>434.48886000000005</v>
      </c>
      <c r="H302" s="10" t="s">
        <v>177</v>
      </c>
      <c r="I302" s="99"/>
      <c r="J302" s="100"/>
    </row>
    <row r="303" spans="1:10" ht="15.5" x14ac:dyDescent="0.35">
      <c r="A303" s="18">
        <v>4</v>
      </c>
      <c r="B303" s="10" t="s">
        <v>173</v>
      </c>
      <c r="C303" s="10" t="s">
        <v>176</v>
      </c>
      <c r="D303" s="91">
        <f>26.91*10.764</f>
        <v>289.65924000000001</v>
      </c>
      <c r="E303" s="92"/>
      <c r="F303" s="10">
        <v>0</v>
      </c>
      <c r="G303" s="10">
        <f t="shared" si="31"/>
        <v>434.48886000000005</v>
      </c>
      <c r="H303" s="10" t="s">
        <v>177</v>
      </c>
      <c r="I303" s="99"/>
      <c r="J303" s="100"/>
    </row>
    <row r="304" spans="1:10" ht="15.5" x14ac:dyDescent="0.35">
      <c r="A304" s="18">
        <v>5</v>
      </c>
      <c r="B304" s="10" t="s">
        <v>179</v>
      </c>
      <c r="C304" s="10" t="s">
        <v>176</v>
      </c>
      <c r="D304" s="91">
        <f>30.12*10.764</f>
        <v>324.21168</v>
      </c>
      <c r="E304" s="92"/>
      <c r="F304" s="10">
        <v>0</v>
      </c>
      <c r="G304" s="10">
        <f t="shared" si="31"/>
        <v>486.31752</v>
      </c>
      <c r="H304" s="10" t="s">
        <v>177</v>
      </c>
      <c r="I304" s="99"/>
      <c r="J304" s="100"/>
    </row>
    <row r="305" spans="1:10" ht="15.5" x14ac:dyDescent="0.35">
      <c r="A305" s="18">
        <v>6</v>
      </c>
      <c r="B305" s="10" t="s">
        <v>175</v>
      </c>
      <c r="C305" s="10" t="s">
        <v>176</v>
      </c>
      <c r="D305" s="91">
        <f>34*10.764</f>
        <v>365.976</v>
      </c>
      <c r="E305" s="92"/>
      <c r="F305" s="10">
        <v>0</v>
      </c>
      <c r="G305" s="10">
        <f t="shared" si="31"/>
        <v>548.96399999999994</v>
      </c>
      <c r="H305" s="10" t="s">
        <v>177</v>
      </c>
      <c r="I305" s="99"/>
      <c r="J305" s="100"/>
    </row>
    <row r="306" spans="1:10" ht="15.5" x14ac:dyDescent="0.35">
      <c r="A306" s="18">
        <v>7</v>
      </c>
      <c r="B306" s="10" t="s">
        <v>175</v>
      </c>
      <c r="C306" s="10" t="s">
        <v>176</v>
      </c>
      <c r="D306" s="91">
        <f>34*10.764</f>
        <v>365.976</v>
      </c>
      <c r="E306" s="92"/>
      <c r="F306" s="10">
        <v>0</v>
      </c>
      <c r="G306" s="10">
        <f t="shared" si="31"/>
        <v>548.96399999999994</v>
      </c>
      <c r="H306" s="10" t="s">
        <v>177</v>
      </c>
      <c r="I306" s="99"/>
      <c r="J306" s="100"/>
    </row>
    <row r="307" spans="1:10" ht="15.5" x14ac:dyDescent="0.35">
      <c r="A307" s="18">
        <v>8</v>
      </c>
      <c r="B307" s="10" t="s">
        <v>179</v>
      </c>
      <c r="C307" s="10" t="s">
        <v>176</v>
      </c>
      <c r="D307" s="91">
        <f>30.12*10.764</f>
        <v>324.21168</v>
      </c>
      <c r="E307" s="92"/>
      <c r="F307" s="10">
        <v>0</v>
      </c>
      <c r="G307" s="10">
        <f t="shared" si="31"/>
        <v>486.31752</v>
      </c>
      <c r="H307" s="10" t="s">
        <v>177</v>
      </c>
      <c r="I307" s="99"/>
      <c r="J307" s="100"/>
    </row>
    <row r="308" spans="1:10" ht="15.5" x14ac:dyDescent="0.35">
      <c r="A308" s="18">
        <v>9</v>
      </c>
      <c r="B308" s="10" t="s">
        <v>186</v>
      </c>
      <c r="C308" s="10" t="s">
        <v>176</v>
      </c>
      <c r="D308" s="91">
        <f>26.76*10.764</f>
        <v>288.04464000000002</v>
      </c>
      <c r="E308" s="92"/>
      <c r="F308" s="10">
        <v>0</v>
      </c>
      <c r="G308" s="10">
        <f t="shared" si="31"/>
        <v>432.06695999999999</v>
      </c>
      <c r="H308" s="10" t="s">
        <v>177</v>
      </c>
      <c r="I308" s="99"/>
      <c r="J308" s="100"/>
    </row>
    <row r="309" spans="1:10" ht="15.5" x14ac:dyDescent="0.35">
      <c r="A309" s="18">
        <v>10</v>
      </c>
      <c r="B309" s="10" t="s">
        <v>173</v>
      </c>
      <c r="C309" s="10" t="s">
        <v>176</v>
      </c>
      <c r="D309" s="91">
        <f>26.91*10.764</f>
        <v>289.65924000000001</v>
      </c>
      <c r="E309" s="92"/>
      <c r="F309" s="10">
        <v>0</v>
      </c>
      <c r="G309" s="10">
        <f t="shared" si="31"/>
        <v>434.48886000000005</v>
      </c>
      <c r="H309" s="10" t="s">
        <v>177</v>
      </c>
      <c r="I309" s="99"/>
      <c r="J309" s="100"/>
    </row>
    <row r="310" spans="1:10" ht="15.5" x14ac:dyDescent="0.35">
      <c r="A310" s="18">
        <v>11</v>
      </c>
      <c r="B310" s="10" t="s">
        <v>173</v>
      </c>
      <c r="C310" s="10" t="s">
        <v>176</v>
      </c>
      <c r="D310" s="91">
        <f>26.91*10.764</f>
        <v>289.65924000000001</v>
      </c>
      <c r="E310" s="92"/>
      <c r="F310" s="10">
        <v>0</v>
      </c>
      <c r="G310" s="10">
        <f t="shared" si="31"/>
        <v>434.48886000000005</v>
      </c>
      <c r="H310" s="10" t="s">
        <v>177</v>
      </c>
      <c r="I310" s="99"/>
      <c r="J310" s="100"/>
    </row>
    <row r="311" spans="1:10" ht="15.5" x14ac:dyDescent="0.35">
      <c r="A311" s="18">
        <v>12</v>
      </c>
      <c r="B311" s="10" t="s">
        <v>186</v>
      </c>
      <c r="C311" s="10" t="s">
        <v>176</v>
      </c>
      <c r="D311" s="91">
        <f>26.76*10.764</f>
        <v>288.04464000000002</v>
      </c>
      <c r="E311" s="92"/>
      <c r="F311" s="10">
        <v>0</v>
      </c>
      <c r="G311" s="10">
        <f t="shared" si="31"/>
        <v>432.06695999999999</v>
      </c>
      <c r="H311" s="10" t="s">
        <v>177</v>
      </c>
      <c r="I311" s="99"/>
      <c r="J311" s="100"/>
    </row>
    <row r="312" spans="1:10" ht="15.5" x14ac:dyDescent="0.35">
      <c r="A312" s="18">
        <v>13</v>
      </c>
      <c r="B312" s="10" t="s">
        <v>179</v>
      </c>
      <c r="C312" s="10" t="s">
        <v>176</v>
      </c>
      <c r="D312" s="91">
        <f>30.12*10.764</f>
        <v>324.21168</v>
      </c>
      <c r="E312" s="92"/>
      <c r="F312" s="10">
        <v>0</v>
      </c>
      <c r="G312" s="10">
        <f t="shared" si="31"/>
        <v>486.31752</v>
      </c>
      <c r="H312" s="10" t="s">
        <v>177</v>
      </c>
      <c r="I312" s="99"/>
      <c r="J312" s="100"/>
    </row>
    <row r="313" spans="1:10" ht="15.5" x14ac:dyDescent="0.35">
      <c r="A313" s="18">
        <v>14</v>
      </c>
      <c r="B313" s="10" t="s">
        <v>175</v>
      </c>
      <c r="C313" s="10" t="s">
        <v>176</v>
      </c>
      <c r="D313" s="91">
        <f>34*10.764</f>
        <v>365.976</v>
      </c>
      <c r="E313" s="92"/>
      <c r="F313" s="10">
        <v>0</v>
      </c>
      <c r="G313" s="10">
        <f t="shared" si="31"/>
        <v>548.96399999999994</v>
      </c>
      <c r="H313" s="10" t="s">
        <v>177</v>
      </c>
      <c r="I313" s="99"/>
      <c r="J313" s="100"/>
    </row>
    <row r="314" spans="1:10" ht="15.5" x14ac:dyDescent="0.35">
      <c r="A314" s="18">
        <v>15</v>
      </c>
      <c r="B314" s="10" t="s">
        <v>175</v>
      </c>
      <c r="C314" s="10" t="s">
        <v>176</v>
      </c>
      <c r="D314" s="91">
        <f>34*10.764</f>
        <v>365.976</v>
      </c>
      <c r="E314" s="92"/>
      <c r="F314" s="10">
        <v>0</v>
      </c>
      <c r="G314" s="10">
        <f t="shared" si="31"/>
        <v>548.96399999999994</v>
      </c>
      <c r="H314" s="10" t="s">
        <v>177</v>
      </c>
      <c r="I314" s="101"/>
      <c r="J314" s="102"/>
    </row>
    <row r="315" spans="1:10" ht="15" x14ac:dyDescent="0.35">
      <c r="A315" s="103" t="s">
        <v>188</v>
      </c>
      <c r="B315" s="104"/>
      <c r="C315" s="104"/>
      <c r="D315" s="104"/>
      <c r="E315" s="104"/>
      <c r="F315" s="104"/>
      <c r="G315" s="104"/>
      <c r="H315" s="104"/>
      <c r="I315" s="104"/>
      <c r="J315" s="105"/>
    </row>
    <row r="316" spans="1:10" ht="15.65" customHeight="1" x14ac:dyDescent="0.35">
      <c r="A316" s="18">
        <v>1</v>
      </c>
      <c r="B316" s="10" t="s">
        <v>174</v>
      </c>
      <c r="C316" s="10" t="s">
        <v>176</v>
      </c>
      <c r="D316" s="91">
        <f>34.14*10.764</f>
        <v>367.48295999999999</v>
      </c>
      <c r="E316" s="92"/>
      <c r="F316" s="10">
        <v>0</v>
      </c>
      <c r="G316" s="10">
        <f t="shared" si="31"/>
        <v>551.22443999999996</v>
      </c>
      <c r="H316" s="10" t="s">
        <v>177</v>
      </c>
      <c r="I316" s="97" t="s">
        <v>187</v>
      </c>
      <c r="J316" s="98"/>
    </row>
    <row r="317" spans="1:10" ht="15.5" x14ac:dyDescent="0.35">
      <c r="A317" s="18">
        <v>2</v>
      </c>
      <c r="B317" s="10" t="s">
        <v>173</v>
      </c>
      <c r="C317" s="10" t="s">
        <v>176</v>
      </c>
      <c r="D317" s="91">
        <f>26.91*10.764</f>
        <v>289.65924000000001</v>
      </c>
      <c r="E317" s="92"/>
      <c r="F317" s="10">
        <v>0</v>
      </c>
      <c r="G317" s="10">
        <f t="shared" si="31"/>
        <v>434.48886000000005</v>
      </c>
      <c r="H317" s="10" t="s">
        <v>177</v>
      </c>
      <c r="I317" s="99"/>
      <c r="J317" s="100"/>
    </row>
    <row r="318" spans="1:10" ht="15.5" x14ac:dyDescent="0.35">
      <c r="A318" s="18">
        <v>3</v>
      </c>
      <c r="B318" s="10" t="s">
        <v>173</v>
      </c>
      <c r="C318" s="10" t="s">
        <v>176</v>
      </c>
      <c r="D318" s="91">
        <f>26.91*10.764</f>
        <v>289.65924000000001</v>
      </c>
      <c r="E318" s="92"/>
      <c r="F318" s="10">
        <v>0</v>
      </c>
      <c r="G318" s="10">
        <f t="shared" si="31"/>
        <v>434.48886000000005</v>
      </c>
      <c r="H318" s="10" t="s">
        <v>177</v>
      </c>
      <c r="I318" s="99"/>
      <c r="J318" s="100"/>
    </row>
    <row r="319" spans="1:10" ht="15.5" x14ac:dyDescent="0.35">
      <c r="A319" s="18">
        <v>4</v>
      </c>
      <c r="B319" s="10" t="s">
        <v>173</v>
      </c>
      <c r="C319" s="10" t="s">
        <v>176</v>
      </c>
      <c r="D319" s="91">
        <f>26.91*10.764</f>
        <v>289.65924000000001</v>
      </c>
      <c r="E319" s="92"/>
      <c r="F319" s="10">
        <v>0</v>
      </c>
      <c r="G319" s="10">
        <f t="shared" si="31"/>
        <v>434.48886000000005</v>
      </c>
      <c r="H319" s="10" t="s">
        <v>177</v>
      </c>
      <c r="I319" s="99"/>
      <c r="J319" s="100"/>
    </row>
    <row r="320" spans="1:10" ht="15.75" customHeight="1" x14ac:dyDescent="0.35">
      <c r="A320" s="18">
        <v>5</v>
      </c>
      <c r="B320" s="10" t="s">
        <v>179</v>
      </c>
      <c r="C320" s="10" t="s">
        <v>176</v>
      </c>
      <c r="D320" s="91">
        <f>30.12*10.764</f>
        <v>324.21168</v>
      </c>
      <c r="E320" s="92"/>
      <c r="F320" s="10">
        <v>0</v>
      </c>
      <c r="G320" s="10">
        <f t="shared" si="31"/>
        <v>486.31752</v>
      </c>
      <c r="H320" s="10" t="s">
        <v>177</v>
      </c>
      <c r="I320" s="99"/>
      <c r="J320" s="100"/>
    </row>
    <row r="321" spans="1:10" ht="15.5" x14ac:dyDescent="0.35">
      <c r="A321" s="18">
        <v>6</v>
      </c>
      <c r="B321" s="10" t="s">
        <v>175</v>
      </c>
      <c r="C321" s="10" t="s">
        <v>176</v>
      </c>
      <c r="D321" s="91">
        <f>34*10.764</f>
        <v>365.976</v>
      </c>
      <c r="E321" s="92"/>
      <c r="F321" s="10">
        <v>0</v>
      </c>
      <c r="G321" s="10">
        <f t="shared" si="31"/>
        <v>548.96399999999994</v>
      </c>
      <c r="H321" s="10" t="s">
        <v>177</v>
      </c>
      <c r="I321" s="99"/>
      <c r="J321" s="100"/>
    </row>
    <row r="322" spans="1:10" ht="15.5" x14ac:dyDescent="0.35">
      <c r="A322" s="18">
        <v>7</v>
      </c>
      <c r="B322" s="10" t="s">
        <v>175</v>
      </c>
      <c r="C322" s="10" t="s">
        <v>176</v>
      </c>
      <c r="D322" s="91">
        <f>34*10.764</f>
        <v>365.976</v>
      </c>
      <c r="E322" s="92"/>
      <c r="F322" s="10">
        <v>0</v>
      </c>
      <c r="G322" s="10">
        <f t="shared" si="31"/>
        <v>548.96399999999994</v>
      </c>
      <c r="H322" s="10" t="s">
        <v>177</v>
      </c>
      <c r="I322" s="99"/>
      <c r="J322" s="100"/>
    </row>
    <row r="323" spans="1:10" ht="15.5" x14ac:dyDescent="0.35">
      <c r="A323" s="18">
        <v>8</v>
      </c>
      <c r="B323" s="10" t="s">
        <v>179</v>
      </c>
      <c r="C323" s="10" t="s">
        <v>176</v>
      </c>
      <c r="D323" s="91">
        <f>30.12*10.764</f>
        <v>324.21168</v>
      </c>
      <c r="E323" s="92"/>
      <c r="F323" s="10">
        <v>0</v>
      </c>
      <c r="G323" s="10">
        <f t="shared" si="31"/>
        <v>486.31752</v>
      </c>
      <c r="H323" s="10" t="s">
        <v>177</v>
      </c>
      <c r="I323" s="99"/>
      <c r="J323" s="100"/>
    </row>
    <row r="324" spans="1:10" ht="15.5" x14ac:dyDescent="0.35">
      <c r="A324" s="18">
        <v>9</v>
      </c>
      <c r="B324" s="10" t="s">
        <v>173</v>
      </c>
      <c r="C324" s="10" t="s">
        <v>176</v>
      </c>
      <c r="D324" s="91">
        <f>26.91*10.764</f>
        <v>289.65924000000001</v>
      </c>
      <c r="E324" s="92"/>
      <c r="F324" s="10">
        <v>0</v>
      </c>
      <c r="G324" s="10">
        <f t="shared" si="31"/>
        <v>434.48886000000005</v>
      </c>
      <c r="H324" s="10" t="s">
        <v>177</v>
      </c>
      <c r="I324" s="99"/>
      <c r="J324" s="100"/>
    </row>
    <row r="325" spans="1:10" ht="15.5" x14ac:dyDescent="0.35">
      <c r="A325" s="18">
        <v>10</v>
      </c>
      <c r="B325" s="10" t="s">
        <v>173</v>
      </c>
      <c r="C325" s="10" t="s">
        <v>176</v>
      </c>
      <c r="D325" s="91">
        <f>26.91*10.764</f>
        <v>289.65924000000001</v>
      </c>
      <c r="E325" s="92"/>
      <c r="F325" s="10">
        <v>0</v>
      </c>
      <c r="G325" s="10">
        <f t="shared" si="31"/>
        <v>434.48886000000005</v>
      </c>
      <c r="H325" s="10" t="s">
        <v>177</v>
      </c>
      <c r="I325" s="99"/>
      <c r="J325" s="100"/>
    </row>
    <row r="326" spans="1:10" ht="15.5" x14ac:dyDescent="0.35">
      <c r="A326" s="18">
        <v>11</v>
      </c>
      <c r="B326" s="10" t="s">
        <v>179</v>
      </c>
      <c r="C326" s="10" t="s">
        <v>176</v>
      </c>
      <c r="D326" s="91">
        <f>30.12*10.764</f>
        <v>324.21168</v>
      </c>
      <c r="E326" s="92"/>
      <c r="F326" s="10">
        <v>0</v>
      </c>
      <c r="G326" s="10">
        <f t="shared" si="31"/>
        <v>486.31752</v>
      </c>
      <c r="H326" s="10" t="s">
        <v>177</v>
      </c>
      <c r="I326" s="99"/>
      <c r="J326" s="100"/>
    </row>
    <row r="327" spans="1:10" ht="15.5" x14ac:dyDescent="0.35">
      <c r="A327" s="18">
        <v>12</v>
      </c>
      <c r="B327" s="10" t="s">
        <v>175</v>
      </c>
      <c r="C327" s="10" t="s">
        <v>176</v>
      </c>
      <c r="D327" s="91">
        <f>34*10.764</f>
        <v>365.976</v>
      </c>
      <c r="E327" s="92"/>
      <c r="F327" s="10">
        <v>0</v>
      </c>
      <c r="G327" s="10">
        <f t="shared" si="31"/>
        <v>548.96399999999994</v>
      </c>
      <c r="H327" s="10" t="s">
        <v>177</v>
      </c>
      <c r="I327" s="99"/>
      <c r="J327" s="100"/>
    </row>
    <row r="328" spans="1:10" ht="15.5" x14ac:dyDescent="0.35">
      <c r="A328" s="18">
        <v>13</v>
      </c>
      <c r="B328" s="10" t="s">
        <v>175</v>
      </c>
      <c r="C328" s="10" t="s">
        <v>176</v>
      </c>
      <c r="D328" s="91">
        <f>34*10.764</f>
        <v>365.976</v>
      </c>
      <c r="E328" s="92"/>
      <c r="F328" s="10">
        <v>0</v>
      </c>
      <c r="G328" s="10">
        <f t="shared" si="31"/>
        <v>548.96399999999994</v>
      </c>
      <c r="H328" s="10" t="s">
        <v>177</v>
      </c>
      <c r="I328" s="101"/>
      <c r="J328" s="102"/>
    </row>
    <row r="329" spans="1:10" ht="15" x14ac:dyDescent="0.35">
      <c r="A329" s="124" t="s">
        <v>200</v>
      </c>
      <c r="B329" s="124"/>
      <c r="C329" s="124"/>
      <c r="D329" s="124"/>
      <c r="E329" s="124"/>
      <c r="F329" s="124"/>
      <c r="G329" s="124"/>
      <c r="H329" s="124"/>
      <c r="I329" s="124"/>
      <c r="J329" s="124"/>
    </row>
    <row r="330" spans="1:10" ht="15.5" x14ac:dyDescent="0.35">
      <c r="A330" s="10">
        <v>1</v>
      </c>
      <c r="B330" s="10" t="s">
        <v>174</v>
      </c>
      <c r="C330" s="10" t="s">
        <v>176</v>
      </c>
      <c r="D330" s="93">
        <f>34.14*10.764</f>
        <v>367.48295999999999</v>
      </c>
      <c r="E330" s="93"/>
      <c r="F330" s="10">
        <v>0</v>
      </c>
      <c r="G330" s="10">
        <f t="shared" ref="G330:G340" si="32">D330*1.5</f>
        <v>551.22443999999996</v>
      </c>
      <c r="H330" s="10" t="s">
        <v>177</v>
      </c>
      <c r="I330" s="93" t="str">
        <f>A329</f>
        <v>8th floor (Part Refuge Area)</v>
      </c>
      <c r="J330" s="93"/>
    </row>
    <row r="331" spans="1:10" ht="15.5" x14ac:dyDescent="0.35">
      <c r="A331" s="10">
        <v>2</v>
      </c>
      <c r="B331" s="10" t="s">
        <v>173</v>
      </c>
      <c r="C331" s="10" t="s">
        <v>176</v>
      </c>
      <c r="D331" s="93">
        <f>26.91*10.764</f>
        <v>289.65924000000001</v>
      </c>
      <c r="E331" s="93"/>
      <c r="F331" s="10">
        <v>0</v>
      </c>
      <c r="G331" s="10">
        <f t="shared" si="32"/>
        <v>434.48886000000005</v>
      </c>
      <c r="H331" s="10" t="s">
        <v>177</v>
      </c>
      <c r="I331" s="93"/>
      <c r="J331" s="93"/>
    </row>
    <row r="332" spans="1:10" ht="15.5" x14ac:dyDescent="0.35">
      <c r="A332" s="10">
        <v>3</v>
      </c>
      <c r="B332" s="10" t="s">
        <v>173</v>
      </c>
      <c r="C332" s="10" t="s">
        <v>176</v>
      </c>
      <c r="D332" s="93">
        <f>26.91*10.764</f>
        <v>289.65924000000001</v>
      </c>
      <c r="E332" s="93"/>
      <c r="F332" s="10">
        <v>0</v>
      </c>
      <c r="G332" s="10">
        <f t="shared" si="32"/>
        <v>434.48886000000005</v>
      </c>
      <c r="H332" s="10" t="s">
        <v>177</v>
      </c>
      <c r="I332" s="93"/>
      <c r="J332" s="93"/>
    </row>
    <row r="333" spans="1:10" ht="15.5" x14ac:dyDescent="0.35">
      <c r="A333" s="10">
        <v>4</v>
      </c>
      <c r="B333" s="10" t="s">
        <v>173</v>
      </c>
      <c r="C333" s="10" t="s">
        <v>176</v>
      </c>
      <c r="D333" s="93">
        <f>26.91*10.764</f>
        <v>289.65924000000001</v>
      </c>
      <c r="E333" s="93"/>
      <c r="F333" s="10">
        <v>0</v>
      </c>
      <c r="G333" s="10">
        <f t="shared" si="32"/>
        <v>434.48886000000005</v>
      </c>
      <c r="H333" s="10" t="s">
        <v>177</v>
      </c>
      <c r="I333" s="93"/>
      <c r="J333" s="93"/>
    </row>
    <row r="334" spans="1:10" ht="15.5" x14ac:dyDescent="0.35">
      <c r="A334" s="10">
        <v>5</v>
      </c>
      <c r="B334" s="10" t="s">
        <v>179</v>
      </c>
      <c r="C334" s="10" t="s">
        <v>176</v>
      </c>
      <c r="D334" s="93">
        <f>30.12*10.764</f>
        <v>324.21168</v>
      </c>
      <c r="E334" s="93"/>
      <c r="F334" s="10">
        <v>0</v>
      </c>
      <c r="G334" s="10">
        <f t="shared" si="32"/>
        <v>486.31752</v>
      </c>
      <c r="H334" s="10" t="s">
        <v>177</v>
      </c>
      <c r="I334" s="93"/>
      <c r="J334" s="93"/>
    </row>
    <row r="335" spans="1:10" ht="15.5" x14ac:dyDescent="0.35">
      <c r="A335" s="10">
        <v>6</v>
      </c>
      <c r="B335" s="10" t="s">
        <v>175</v>
      </c>
      <c r="C335" s="10" t="s">
        <v>176</v>
      </c>
      <c r="D335" s="93">
        <f>34*10.764</f>
        <v>365.976</v>
      </c>
      <c r="E335" s="93"/>
      <c r="F335" s="10">
        <v>0</v>
      </c>
      <c r="G335" s="10">
        <f t="shared" si="32"/>
        <v>548.96399999999994</v>
      </c>
      <c r="H335" s="10" t="s">
        <v>177</v>
      </c>
      <c r="I335" s="93"/>
      <c r="J335" s="93"/>
    </row>
    <row r="336" spans="1:10" ht="15.5" x14ac:dyDescent="0.35">
      <c r="A336" s="10">
        <v>7</v>
      </c>
      <c r="B336" s="10" t="s">
        <v>179</v>
      </c>
      <c r="C336" s="10" t="s">
        <v>176</v>
      </c>
      <c r="D336" s="93">
        <f>30.12*10.764</f>
        <v>324.21168</v>
      </c>
      <c r="E336" s="93"/>
      <c r="F336" s="10">
        <v>0</v>
      </c>
      <c r="G336" s="10">
        <f t="shared" si="32"/>
        <v>486.31752</v>
      </c>
      <c r="H336" s="10" t="s">
        <v>177</v>
      </c>
      <c r="I336" s="93"/>
      <c r="J336" s="93"/>
    </row>
    <row r="337" spans="1:10" ht="15.5" x14ac:dyDescent="0.35">
      <c r="A337" s="10">
        <v>8</v>
      </c>
      <c r="B337" s="10" t="s">
        <v>173</v>
      </c>
      <c r="C337" s="10" t="s">
        <v>176</v>
      </c>
      <c r="D337" s="93">
        <f>26.91*10.764</f>
        <v>289.65924000000001</v>
      </c>
      <c r="E337" s="93"/>
      <c r="F337" s="10">
        <v>0</v>
      </c>
      <c r="G337" s="10">
        <f t="shared" si="32"/>
        <v>434.48886000000005</v>
      </c>
      <c r="H337" s="10" t="s">
        <v>177</v>
      </c>
      <c r="I337" s="93"/>
      <c r="J337" s="93"/>
    </row>
    <row r="338" spans="1:10" ht="15.5" x14ac:dyDescent="0.35">
      <c r="A338" s="10">
        <v>9</v>
      </c>
      <c r="B338" s="10" t="s">
        <v>173</v>
      </c>
      <c r="C338" s="10" t="s">
        <v>176</v>
      </c>
      <c r="D338" s="93">
        <f>26.91*10.764</f>
        <v>289.65924000000001</v>
      </c>
      <c r="E338" s="93"/>
      <c r="F338" s="10">
        <v>0</v>
      </c>
      <c r="G338" s="10">
        <f t="shared" si="32"/>
        <v>434.48886000000005</v>
      </c>
      <c r="H338" s="10" t="s">
        <v>177</v>
      </c>
      <c r="I338" s="93"/>
      <c r="J338" s="93"/>
    </row>
    <row r="339" spans="1:10" ht="15.5" x14ac:dyDescent="0.35">
      <c r="A339" s="10">
        <v>10</v>
      </c>
      <c r="B339" s="10" t="s">
        <v>179</v>
      </c>
      <c r="C339" s="10" t="s">
        <v>176</v>
      </c>
      <c r="D339" s="93">
        <f>30.12*10.764</f>
        <v>324.21168</v>
      </c>
      <c r="E339" s="93"/>
      <c r="F339" s="10">
        <v>0</v>
      </c>
      <c r="G339" s="10">
        <f t="shared" si="32"/>
        <v>486.31752</v>
      </c>
      <c r="H339" s="10" t="s">
        <v>177</v>
      </c>
      <c r="I339" s="93"/>
      <c r="J339" s="93"/>
    </row>
    <row r="340" spans="1:10" ht="15.5" x14ac:dyDescent="0.35">
      <c r="A340" s="10">
        <v>11</v>
      </c>
      <c r="B340" s="10" t="s">
        <v>175</v>
      </c>
      <c r="C340" s="10" t="s">
        <v>176</v>
      </c>
      <c r="D340" s="93">
        <f>34*10.764</f>
        <v>365.976</v>
      </c>
      <c r="E340" s="93"/>
      <c r="F340" s="10">
        <v>0</v>
      </c>
      <c r="G340" s="10">
        <f t="shared" si="32"/>
        <v>548.96399999999994</v>
      </c>
      <c r="H340" s="10" t="s">
        <v>177</v>
      </c>
      <c r="I340" s="93"/>
      <c r="J340" s="93"/>
    </row>
    <row r="341" spans="1:10" ht="15" x14ac:dyDescent="0.35">
      <c r="A341" s="103" t="s">
        <v>193</v>
      </c>
      <c r="B341" s="104"/>
      <c r="C341" s="104"/>
      <c r="D341" s="104"/>
      <c r="E341" s="104"/>
      <c r="F341" s="104"/>
      <c r="G341" s="104"/>
      <c r="H341" s="104"/>
      <c r="I341" s="104"/>
      <c r="J341" s="105"/>
    </row>
    <row r="342" spans="1:10" ht="15" x14ac:dyDescent="0.35">
      <c r="A342" s="103" t="s">
        <v>171</v>
      </c>
      <c r="B342" s="104"/>
      <c r="C342" s="104"/>
      <c r="D342" s="104"/>
      <c r="E342" s="104"/>
      <c r="F342" s="104"/>
      <c r="G342" s="104"/>
      <c r="H342" s="104"/>
      <c r="I342" s="104"/>
      <c r="J342" s="105"/>
    </row>
    <row r="343" spans="1:10" ht="15.5" x14ac:dyDescent="0.35">
      <c r="A343" s="18">
        <v>1</v>
      </c>
      <c r="B343" s="10" t="s">
        <v>182</v>
      </c>
      <c r="C343" s="10" t="s">
        <v>176</v>
      </c>
      <c r="D343" s="91">
        <f>31.58*10.765</f>
        <v>339.95870000000002</v>
      </c>
      <c r="E343" s="92"/>
      <c r="F343" s="10">
        <v>0</v>
      </c>
      <c r="G343" s="10">
        <f t="shared" ref="G343:G351" si="33">D343*1.5</f>
        <v>509.93805000000003</v>
      </c>
      <c r="H343" s="10" t="s">
        <v>177</v>
      </c>
      <c r="I343" s="97" t="str">
        <f>A342</f>
        <v>Ground floor</v>
      </c>
      <c r="J343" s="98"/>
    </row>
    <row r="344" spans="1:10" ht="15.5" x14ac:dyDescent="0.35">
      <c r="A344" s="18">
        <v>2</v>
      </c>
      <c r="B344" s="10" t="s">
        <v>179</v>
      </c>
      <c r="C344" s="10" t="s">
        <v>176</v>
      </c>
      <c r="D344" s="91">
        <f>30.12*10.764</f>
        <v>324.21168</v>
      </c>
      <c r="E344" s="92"/>
      <c r="F344" s="10">
        <v>0</v>
      </c>
      <c r="G344" s="10">
        <f t="shared" si="33"/>
        <v>486.31752</v>
      </c>
      <c r="H344" s="10" t="s">
        <v>177</v>
      </c>
      <c r="I344" s="99"/>
      <c r="J344" s="100"/>
    </row>
    <row r="345" spans="1:10" ht="15.5" x14ac:dyDescent="0.35">
      <c r="A345" s="18">
        <v>3</v>
      </c>
      <c r="B345" s="10" t="s">
        <v>175</v>
      </c>
      <c r="C345" s="10" t="s">
        <v>176</v>
      </c>
      <c r="D345" s="91">
        <f>34*10.764</f>
        <v>365.976</v>
      </c>
      <c r="E345" s="92"/>
      <c r="F345" s="10">
        <v>0</v>
      </c>
      <c r="G345" s="10">
        <f t="shared" si="33"/>
        <v>548.96399999999994</v>
      </c>
      <c r="H345" s="10" t="s">
        <v>177</v>
      </c>
      <c r="I345" s="99"/>
      <c r="J345" s="100"/>
    </row>
    <row r="346" spans="1:10" ht="15.5" x14ac:dyDescent="0.35">
      <c r="A346" s="18">
        <v>4</v>
      </c>
      <c r="B346" s="10" t="s">
        <v>175</v>
      </c>
      <c r="C346" s="10" t="s">
        <v>176</v>
      </c>
      <c r="D346" s="91">
        <f>34*10.764</f>
        <v>365.976</v>
      </c>
      <c r="E346" s="92"/>
      <c r="F346" s="10">
        <v>0</v>
      </c>
      <c r="G346" s="10">
        <f t="shared" si="33"/>
        <v>548.96399999999994</v>
      </c>
      <c r="H346" s="10" t="s">
        <v>177</v>
      </c>
      <c r="I346" s="99"/>
      <c r="J346" s="100"/>
    </row>
    <row r="347" spans="1:10" ht="15.5" x14ac:dyDescent="0.35">
      <c r="A347" s="18">
        <v>5</v>
      </c>
      <c r="B347" s="10" t="s">
        <v>173</v>
      </c>
      <c r="C347" s="10" t="s">
        <v>176</v>
      </c>
      <c r="D347" s="91">
        <f>26.91*10.764</f>
        <v>289.65924000000001</v>
      </c>
      <c r="E347" s="92"/>
      <c r="F347" s="10">
        <v>0</v>
      </c>
      <c r="G347" s="10">
        <f t="shared" si="33"/>
        <v>434.48886000000005</v>
      </c>
      <c r="H347" s="10" t="s">
        <v>177</v>
      </c>
      <c r="I347" s="99"/>
      <c r="J347" s="100"/>
    </row>
    <row r="348" spans="1:10" ht="15.5" x14ac:dyDescent="0.35">
      <c r="A348" s="18">
        <v>6</v>
      </c>
      <c r="B348" s="10" t="s">
        <v>173</v>
      </c>
      <c r="C348" s="10" t="s">
        <v>176</v>
      </c>
      <c r="D348" s="91">
        <f>26.91*10.764</f>
        <v>289.65924000000001</v>
      </c>
      <c r="E348" s="92"/>
      <c r="F348" s="10">
        <v>0</v>
      </c>
      <c r="G348" s="10">
        <f t="shared" si="33"/>
        <v>434.48886000000005</v>
      </c>
      <c r="H348" s="10" t="s">
        <v>177</v>
      </c>
      <c r="I348" s="99"/>
      <c r="J348" s="100"/>
    </row>
    <row r="349" spans="1:10" ht="15.5" x14ac:dyDescent="0.35">
      <c r="A349" s="18">
        <v>7</v>
      </c>
      <c r="B349" s="10" t="s">
        <v>179</v>
      </c>
      <c r="C349" s="10" t="s">
        <v>176</v>
      </c>
      <c r="D349" s="91">
        <f>30.12*10.764</f>
        <v>324.21168</v>
      </c>
      <c r="E349" s="92"/>
      <c r="F349" s="10">
        <v>0</v>
      </c>
      <c r="G349" s="10">
        <f t="shared" si="33"/>
        <v>486.31752</v>
      </c>
      <c r="H349" s="10" t="s">
        <v>177</v>
      </c>
      <c r="I349" s="99"/>
      <c r="J349" s="100"/>
    </row>
    <row r="350" spans="1:10" ht="15.5" x14ac:dyDescent="0.35">
      <c r="A350" s="18">
        <v>8</v>
      </c>
      <c r="B350" s="10" t="s">
        <v>175</v>
      </c>
      <c r="C350" s="10" t="s">
        <v>176</v>
      </c>
      <c r="D350" s="91">
        <f>34*10.764</f>
        <v>365.976</v>
      </c>
      <c r="E350" s="92"/>
      <c r="F350" s="10">
        <v>0</v>
      </c>
      <c r="G350" s="10">
        <f t="shared" si="33"/>
        <v>548.96399999999994</v>
      </c>
      <c r="H350" s="10" t="s">
        <v>177</v>
      </c>
      <c r="I350" s="99"/>
      <c r="J350" s="100"/>
    </row>
    <row r="351" spans="1:10" ht="15.5" x14ac:dyDescent="0.35">
      <c r="A351" s="18">
        <v>9</v>
      </c>
      <c r="B351" s="10" t="s">
        <v>175</v>
      </c>
      <c r="C351" s="10" t="s">
        <v>176</v>
      </c>
      <c r="D351" s="91">
        <f>34*10.764</f>
        <v>365.976</v>
      </c>
      <c r="E351" s="92"/>
      <c r="F351" s="10">
        <v>0</v>
      </c>
      <c r="G351" s="10">
        <f t="shared" si="33"/>
        <v>548.96399999999994</v>
      </c>
      <c r="H351" s="10" t="s">
        <v>177</v>
      </c>
      <c r="I351" s="101"/>
      <c r="J351" s="102"/>
    </row>
    <row r="352" spans="1:10" ht="15" x14ac:dyDescent="0.35">
      <c r="A352" s="103" t="s">
        <v>178</v>
      </c>
      <c r="B352" s="104"/>
      <c r="C352" s="104"/>
      <c r="D352" s="104"/>
      <c r="E352" s="104"/>
      <c r="F352" s="104"/>
      <c r="G352" s="104"/>
      <c r="H352" s="104"/>
      <c r="I352" s="104"/>
      <c r="J352" s="105"/>
    </row>
    <row r="353" spans="1:10" ht="15.5" x14ac:dyDescent="0.35">
      <c r="A353" s="18">
        <v>1</v>
      </c>
      <c r="B353" s="10" t="s">
        <v>182</v>
      </c>
      <c r="C353" s="10" t="s">
        <v>176</v>
      </c>
      <c r="D353" s="91">
        <f>31.58*10.765</f>
        <v>339.95870000000002</v>
      </c>
      <c r="E353" s="92"/>
      <c r="F353" s="10">
        <v>0</v>
      </c>
      <c r="G353" s="10">
        <f>D353*1.5</f>
        <v>509.93805000000003</v>
      </c>
      <c r="H353" s="10" t="s">
        <v>177</v>
      </c>
      <c r="I353" s="97" t="str">
        <f>A352</f>
        <v>1st Floor</v>
      </c>
      <c r="J353" s="98"/>
    </row>
    <row r="354" spans="1:10" ht="15.5" x14ac:dyDescent="0.35">
      <c r="A354" s="18">
        <v>2</v>
      </c>
      <c r="B354" s="10" t="s">
        <v>173</v>
      </c>
      <c r="C354" s="10" t="s">
        <v>176</v>
      </c>
      <c r="D354" s="91">
        <f>26.91*10.764</f>
        <v>289.65924000000001</v>
      </c>
      <c r="E354" s="92"/>
      <c r="F354" s="10">
        <v>0</v>
      </c>
      <c r="G354" s="10">
        <f t="shared" ref="G354:G363" si="34">D354*1.5</f>
        <v>434.48886000000005</v>
      </c>
      <c r="H354" s="10" t="s">
        <v>177</v>
      </c>
      <c r="I354" s="99"/>
      <c r="J354" s="100"/>
    </row>
    <row r="355" spans="1:10" ht="15.5" x14ac:dyDescent="0.35">
      <c r="A355" s="18">
        <v>3</v>
      </c>
      <c r="B355" s="10" t="s">
        <v>179</v>
      </c>
      <c r="C355" s="10" t="s">
        <v>176</v>
      </c>
      <c r="D355" s="91">
        <f>30.12*10.764</f>
        <v>324.21168</v>
      </c>
      <c r="E355" s="92"/>
      <c r="F355" s="10">
        <v>0</v>
      </c>
      <c r="G355" s="10">
        <f t="shared" si="34"/>
        <v>486.31752</v>
      </c>
      <c r="H355" s="10" t="s">
        <v>177</v>
      </c>
      <c r="I355" s="99"/>
      <c r="J355" s="100"/>
    </row>
    <row r="356" spans="1:10" ht="15.5" x14ac:dyDescent="0.35">
      <c r="A356" s="18">
        <v>4</v>
      </c>
      <c r="B356" s="10" t="s">
        <v>175</v>
      </c>
      <c r="C356" s="10" t="s">
        <v>176</v>
      </c>
      <c r="D356" s="91">
        <f>34*10.764</f>
        <v>365.976</v>
      </c>
      <c r="E356" s="92"/>
      <c r="F356" s="10">
        <v>0</v>
      </c>
      <c r="G356" s="10">
        <f t="shared" si="34"/>
        <v>548.96399999999994</v>
      </c>
      <c r="H356" s="10" t="s">
        <v>177</v>
      </c>
      <c r="I356" s="99"/>
      <c r="J356" s="100"/>
    </row>
    <row r="357" spans="1:10" ht="15.5" x14ac:dyDescent="0.35">
      <c r="A357" s="18">
        <v>5</v>
      </c>
      <c r="B357" s="10" t="s">
        <v>175</v>
      </c>
      <c r="C357" s="10" t="s">
        <v>176</v>
      </c>
      <c r="D357" s="91">
        <f>34*10.764</f>
        <v>365.976</v>
      </c>
      <c r="E357" s="92"/>
      <c r="F357" s="10">
        <v>0</v>
      </c>
      <c r="G357" s="10">
        <f t="shared" si="34"/>
        <v>548.96399999999994</v>
      </c>
      <c r="H357" s="10" t="s">
        <v>177</v>
      </c>
      <c r="I357" s="99"/>
      <c r="J357" s="100"/>
    </row>
    <row r="358" spans="1:10" ht="15.5" x14ac:dyDescent="0.35">
      <c r="A358" s="18">
        <v>6</v>
      </c>
      <c r="B358" s="10" t="s">
        <v>179</v>
      </c>
      <c r="C358" s="10" t="s">
        <v>176</v>
      </c>
      <c r="D358" s="91">
        <f>30.12*10.764</f>
        <v>324.21168</v>
      </c>
      <c r="E358" s="92"/>
      <c r="F358" s="10">
        <v>0</v>
      </c>
      <c r="G358" s="10">
        <f t="shared" si="34"/>
        <v>486.31752</v>
      </c>
      <c r="H358" s="10" t="s">
        <v>177</v>
      </c>
      <c r="I358" s="99"/>
      <c r="J358" s="100"/>
    </row>
    <row r="359" spans="1:10" ht="15.5" x14ac:dyDescent="0.35">
      <c r="A359" s="18">
        <v>7</v>
      </c>
      <c r="B359" s="10" t="s">
        <v>173</v>
      </c>
      <c r="C359" s="10" t="s">
        <v>176</v>
      </c>
      <c r="D359" s="91">
        <f>26.91*10.764</f>
        <v>289.65924000000001</v>
      </c>
      <c r="E359" s="92"/>
      <c r="F359" s="10">
        <v>0</v>
      </c>
      <c r="G359" s="10">
        <f t="shared" si="34"/>
        <v>434.48886000000005</v>
      </c>
      <c r="H359" s="10" t="s">
        <v>177</v>
      </c>
      <c r="I359" s="99"/>
      <c r="J359" s="100"/>
    </row>
    <row r="360" spans="1:10" ht="15.5" x14ac:dyDescent="0.35">
      <c r="A360" s="18">
        <v>8</v>
      </c>
      <c r="B360" s="10" t="s">
        <v>173</v>
      </c>
      <c r="C360" s="10" t="s">
        <v>176</v>
      </c>
      <c r="D360" s="91">
        <f>26.91*10.764</f>
        <v>289.65924000000001</v>
      </c>
      <c r="E360" s="92"/>
      <c r="F360" s="10">
        <v>0</v>
      </c>
      <c r="G360" s="10">
        <f t="shared" si="34"/>
        <v>434.48886000000005</v>
      </c>
      <c r="H360" s="10" t="s">
        <v>177</v>
      </c>
      <c r="I360" s="99"/>
      <c r="J360" s="100"/>
    </row>
    <row r="361" spans="1:10" ht="15.5" x14ac:dyDescent="0.35">
      <c r="A361" s="18">
        <v>9</v>
      </c>
      <c r="B361" s="10" t="s">
        <v>179</v>
      </c>
      <c r="C361" s="10" t="s">
        <v>176</v>
      </c>
      <c r="D361" s="91">
        <f>30.12*10.764</f>
        <v>324.21168</v>
      </c>
      <c r="E361" s="92"/>
      <c r="F361" s="10">
        <v>0</v>
      </c>
      <c r="G361" s="10">
        <f t="shared" si="34"/>
        <v>486.31752</v>
      </c>
      <c r="H361" s="10" t="s">
        <v>177</v>
      </c>
      <c r="I361" s="99"/>
      <c r="J361" s="100"/>
    </row>
    <row r="362" spans="1:10" ht="15.5" x14ac:dyDescent="0.35">
      <c r="A362" s="18">
        <v>10</v>
      </c>
      <c r="B362" s="10" t="s">
        <v>175</v>
      </c>
      <c r="C362" s="10" t="s">
        <v>176</v>
      </c>
      <c r="D362" s="91">
        <f>34*10.764</f>
        <v>365.976</v>
      </c>
      <c r="E362" s="92"/>
      <c r="F362" s="10">
        <v>0</v>
      </c>
      <c r="G362" s="10">
        <f t="shared" si="34"/>
        <v>548.96399999999994</v>
      </c>
      <c r="H362" s="10" t="s">
        <v>177</v>
      </c>
      <c r="I362" s="99"/>
      <c r="J362" s="100"/>
    </row>
    <row r="363" spans="1:10" ht="15.5" x14ac:dyDescent="0.35">
      <c r="A363" s="18">
        <v>11</v>
      </c>
      <c r="B363" s="10" t="s">
        <v>175</v>
      </c>
      <c r="C363" s="10" t="s">
        <v>176</v>
      </c>
      <c r="D363" s="91">
        <f>34*10.764</f>
        <v>365.976</v>
      </c>
      <c r="E363" s="92"/>
      <c r="F363" s="10">
        <v>0</v>
      </c>
      <c r="G363" s="10">
        <f t="shared" si="34"/>
        <v>548.96399999999994</v>
      </c>
      <c r="H363" s="10" t="s">
        <v>177</v>
      </c>
      <c r="I363" s="101"/>
      <c r="J363" s="102"/>
    </row>
    <row r="364" spans="1:10" ht="15" x14ac:dyDescent="0.35">
      <c r="A364" s="103" t="s">
        <v>185</v>
      </c>
      <c r="B364" s="104"/>
      <c r="C364" s="104"/>
      <c r="D364" s="104"/>
      <c r="E364" s="104"/>
      <c r="F364" s="104"/>
      <c r="G364" s="104"/>
      <c r="H364" s="104"/>
      <c r="I364" s="104"/>
      <c r="J364" s="105"/>
    </row>
    <row r="365" spans="1:10" ht="15.5" x14ac:dyDescent="0.35">
      <c r="A365" s="18">
        <v>1</v>
      </c>
      <c r="B365" s="10" t="s">
        <v>182</v>
      </c>
      <c r="C365" s="10" t="s">
        <v>176</v>
      </c>
      <c r="D365" s="91">
        <f>31.58*10.765</f>
        <v>339.95870000000002</v>
      </c>
      <c r="E365" s="92"/>
      <c r="F365" s="10">
        <v>0</v>
      </c>
      <c r="G365" s="10">
        <f>D365*1.5</f>
        <v>509.93805000000003</v>
      </c>
      <c r="H365" s="10" t="s">
        <v>177</v>
      </c>
      <c r="I365" s="97" t="str">
        <f>A364</f>
        <v>2nd to 6th, 10th to 12th floor</v>
      </c>
      <c r="J365" s="98"/>
    </row>
    <row r="366" spans="1:10" ht="15.5" x14ac:dyDescent="0.35">
      <c r="A366" s="18">
        <v>2</v>
      </c>
      <c r="B366" s="10" t="s">
        <v>173</v>
      </c>
      <c r="C366" s="10" t="s">
        <v>176</v>
      </c>
      <c r="D366" s="91">
        <f>26.91*10.764</f>
        <v>289.65924000000001</v>
      </c>
      <c r="E366" s="92"/>
      <c r="F366" s="10">
        <v>0</v>
      </c>
      <c r="G366" s="10">
        <f t="shared" ref="G366:G377" si="35">D366*1.5</f>
        <v>434.48886000000005</v>
      </c>
      <c r="H366" s="10" t="s">
        <v>177</v>
      </c>
      <c r="I366" s="99"/>
      <c r="J366" s="100"/>
    </row>
    <row r="367" spans="1:10" ht="15.5" x14ac:dyDescent="0.35">
      <c r="A367" s="18">
        <v>3</v>
      </c>
      <c r="B367" s="10" t="s">
        <v>179</v>
      </c>
      <c r="C367" s="10" t="s">
        <v>176</v>
      </c>
      <c r="D367" s="91">
        <f>30.12*10.764</f>
        <v>324.21168</v>
      </c>
      <c r="E367" s="92"/>
      <c r="F367" s="10">
        <v>0</v>
      </c>
      <c r="G367" s="10">
        <f t="shared" si="35"/>
        <v>486.31752</v>
      </c>
      <c r="H367" s="10" t="s">
        <v>177</v>
      </c>
      <c r="I367" s="99"/>
      <c r="J367" s="100"/>
    </row>
    <row r="368" spans="1:10" ht="15.5" x14ac:dyDescent="0.35">
      <c r="A368" s="18">
        <v>4</v>
      </c>
      <c r="B368" s="10" t="s">
        <v>175</v>
      </c>
      <c r="C368" s="10" t="s">
        <v>176</v>
      </c>
      <c r="D368" s="91">
        <f>34*10.764</f>
        <v>365.976</v>
      </c>
      <c r="E368" s="92"/>
      <c r="F368" s="10">
        <v>0</v>
      </c>
      <c r="G368" s="10">
        <f t="shared" si="35"/>
        <v>548.96399999999994</v>
      </c>
      <c r="H368" s="10" t="s">
        <v>177</v>
      </c>
      <c r="I368" s="99"/>
      <c r="J368" s="100"/>
    </row>
    <row r="369" spans="1:10" ht="15.5" x14ac:dyDescent="0.35">
      <c r="A369" s="18">
        <v>5</v>
      </c>
      <c r="B369" s="10" t="s">
        <v>175</v>
      </c>
      <c r="C369" s="10" t="s">
        <v>176</v>
      </c>
      <c r="D369" s="91">
        <f>34*10.764</f>
        <v>365.976</v>
      </c>
      <c r="E369" s="92"/>
      <c r="F369" s="10">
        <v>0</v>
      </c>
      <c r="G369" s="10">
        <f t="shared" si="35"/>
        <v>548.96399999999994</v>
      </c>
      <c r="H369" s="10" t="s">
        <v>177</v>
      </c>
      <c r="I369" s="99"/>
      <c r="J369" s="100"/>
    </row>
    <row r="370" spans="1:10" ht="15.5" x14ac:dyDescent="0.35">
      <c r="A370" s="18">
        <v>6</v>
      </c>
      <c r="B370" s="10" t="s">
        <v>179</v>
      </c>
      <c r="C370" s="10" t="s">
        <v>176</v>
      </c>
      <c r="D370" s="91">
        <f>30.12*10.764</f>
        <v>324.21168</v>
      </c>
      <c r="E370" s="92"/>
      <c r="F370" s="10">
        <v>0</v>
      </c>
      <c r="G370" s="10">
        <f t="shared" si="35"/>
        <v>486.31752</v>
      </c>
      <c r="H370" s="10" t="s">
        <v>177</v>
      </c>
      <c r="I370" s="99"/>
      <c r="J370" s="100"/>
    </row>
    <row r="371" spans="1:10" ht="15.5" x14ac:dyDescent="0.35">
      <c r="A371" s="18">
        <v>7</v>
      </c>
      <c r="B371" s="10" t="s">
        <v>186</v>
      </c>
      <c r="C371" s="10" t="s">
        <v>176</v>
      </c>
      <c r="D371" s="91">
        <f>26.76*10.764</f>
        <v>288.04464000000002</v>
      </c>
      <c r="E371" s="92"/>
      <c r="F371" s="10">
        <v>0</v>
      </c>
      <c r="G371" s="10">
        <f t="shared" si="35"/>
        <v>432.06695999999999</v>
      </c>
      <c r="H371" s="10" t="s">
        <v>177</v>
      </c>
      <c r="I371" s="99"/>
      <c r="J371" s="100"/>
    </row>
    <row r="372" spans="1:10" ht="15.5" x14ac:dyDescent="0.35">
      <c r="A372" s="18">
        <v>8</v>
      </c>
      <c r="B372" s="10" t="s">
        <v>173</v>
      </c>
      <c r="C372" s="10" t="s">
        <v>176</v>
      </c>
      <c r="D372" s="91">
        <f>26.91*10.764</f>
        <v>289.65924000000001</v>
      </c>
      <c r="E372" s="92"/>
      <c r="F372" s="10">
        <v>0</v>
      </c>
      <c r="G372" s="10">
        <f t="shared" si="35"/>
        <v>434.48886000000005</v>
      </c>
      <c r="H372" s="10" t="s">
        <v>177</v>
      </c>
      <c r="I372" s="99"/>
      <c r="J372" s="100"/>
    </row>
    <row r="373" spans="1:10" ht="15.5" x14ac:dyDescent="0.35">
      <c r="A373" s="18">
        <v>9</v>
      </c>
      <c r="B373" s="10" t="s">
        <v>173</v>
      </c>
      <c r="C373" s="10" t="s">
        <v>176</v>
      </c>
      <c r="D373" s="91">
        <f>26.91*10.764</f>
        <v>289.65924000000001</v>
      </c>
      <c r="E373" s="92"/>
      <c r="F373" s="10">
        <v>0</v>
      </c>
      <c r="G373" s="10">
        <f t="shared" si="35"/>
        <v>434.48886000000005</v>
      </c>
      <c r="H373" s="10" t="s">
        <v>177</v>
      </c>
      <c r="I373" s="99"/>
      <c r="J373" s="100"/>
    </row>
    <row r="374" spans="1:10" ht="15.5" x14ac:dyDescent="0.35">
      <c r="A374" s="18">
        <v>10</v>
      </c>
      <c r="B374" s="10" t="s">
        <v>186</v>
      </c>
      <c r="C374" s="10" t="s">
        <v>176</v>
      </c>
      <c r="D374" s="91">
        <f>26.76*10.764</f>
        <v>288.04464000000002</v>
      </c>
      <c r="E374" s="92"/>
      <c r="F374" s="10">
        <v>0</v>
      </c>
      <c r="G374" s="10">
        <f t="shared" si="35"/>
        <v>432.06695999999999</v>
      </c>
      <c r="H374" s="10" t="s">
        <v>177</v>
      </c>
      <c r="I374" s="99"/>
      <c r="J374" s="100"/>
    </row>
    <row r="375" spans="1:10" ht="15.5" x14ac:dyDescent="0.35">
      <c r="A375" s="18">
        <v>11</v>
      </c>
      <c r="B375" s="10" t="s">
        <v>179</v>
      </c>
      <c r="C375" s="10" t="s">
        <v>176</v>
      </c>
      <c r="D375" s="91">
        <f>30.12*10.764</f>
        <v>324.21168</v>
      </c>
      <c r="E375" s="92"/>
      <c r="F375" s="10">
        <v>0</v>
      </c>
      <c r="G375" s="10">
        <f t="shared" si="35"/>
        <v>486.31752</v>
      </c>
      <c r="H375" s="10" t="s">
        <v>177</v>
      </c>
      <c r="I375" s="99"/>
      <c r="J375" s="100"/>
    </row>
    <row r="376" spans="1:10" ht="15.5" x14ac:dyDescent="0.35">
      <c r="A376" s="18">
        <v>12</v>
      </c>
      <c r="B376" s="10" t="s">
        <v>175</v>
      </c>
      <c r="C376" s="10" t="s">
        <v>176</v>
      </c>
      <c r="D376" s="91">
        <f>34*10.764</f>
        <v>365.976</v>
      </c>
      <c r="E376" s="92"/>
      <c r="F376" s="10">
        <v>0</v>
      </c>
      <c r="G376" s="10">
        <f t="shared" si="35"/>
        <v>548.96399999999994</v>
      </c>
      <c r="H376" s="10" t="s">
        <v>177</v>
      </c>
      <c r="I376" s="99"/>
      <c r="J376" s="100"/>
    </row>
    <row r="377" spans="1:10" ht="15.5" x14ac:dyDescent="0.35">
      <c r="A377" s="18">
        <v>13</v>
      </c>
      <c r="B377" s="10" t="s">
        <v>175</v>
      </c>
      <c r="C377" s="10" t="s">
        <v>176</v>
      </c>
      <c r="D377" s="91">
        <f>34*10.764</f>
        <v>365.976</v>
      </c>
      <c r="E377" s="92"/>
      <c r="F377" s="10">
        <v>0</v>
      </c>
      <c r="G377" s="10">
        <f t="shared" si="35"/>
        <v>548.96399999999994</v>
      </c>
      <c r="H377" s="10" t="s">
        <v>177</v>
      </c>
      <c r="I377" s="101"/>
      <c r="J377" s="102"/>
    </row>
    <row r="378" spans="1:10" ht="15" x14ac:dyDescent="0.35">
      <c r="A378" s="124" t="s">
        <v>188</v>
      </c>
      <c r="B378" s="124"/>
      <c r="C378" s="124"/>
      <c r="D378" s="124"/>
      <c r="E378" s="124"/>
      <c r="F378" s="124"/>
      <c r="G378" s="124"/>
      <c r="H378" s="124"/>
      <c r="I378" s="124"/>
      <c r="J378" s="124"/>
    </row>
    <row r="379" spans="1:10" ht="15.5" x14ac:dyDescent="0.35">
      <c r="A379" s="10">
        <v>1</v>
      </c>
      <c r="B379" s="10" t="s">
        <v>182</v>
      </c>
      <c r="C379" s="10" t="s">
        <v>176</v>
      </c>
      <c r="D379" s="93">
        <f>31.58*10.765</f>
        <v>339.95870000000002</v>
      </c>
      <c r="E379" s="93"/>
      <c r="F379" s="10">
        <v>0</v>
      </c>
      <c r="G379" s="10">
        <f>D379*1.5</f>
        <v>509.93805000000003</v>
      </c>
      <c r="H379" s="10" t="s">
        <v>177</v>
      </c>
      <c r="I379" s="93" t="s">
        <v>192</v>
      </c>
      <c r="J379" s="93"/>
    </row>
    <row r="380" spans="1:10" ht="15.5" x14ac:dyDescent="0.35">
      <c r="A380" s="10">
        <v>2</v>
      </c>
      <c r="B380" s="10" t="s">
        <v>173</v>
      </c>
      <c r="C380" s="10" t="s">
        <v>176</v>
      </c>
      <c r="D380" s="93">
        <f>26.91*10.764</f>
        <v>289.65924000000001</v>
      </c>
      <c r="E380" s="93"/>
      <c r="F380" s="10">
        <v>0</v>
      </c>
      <c r="G380" s="10">
        <f t="shared" ref="G380:G389" si="36">D380*1.5</f>
        <v>434.48886000000005</v>
      </c>
      <c r="H380" s="10" t="s">
        <v>177</v>
      </c>
      <c r="I380" s="93"/>
      <c r="J380" s="93"/>
    </row>
    <row r="381" spans="1:10" ht="15.5" x14ac:dyDescent="0.35">
      <c r="A381" s="10">
        <v>3</v>
      </c>
      <c r="B381" s="10" t="s">
        <v>179</v>
      </c>
      <c r="C381" s="10" t="s">
        <v>176</v>
      </c>
      <c r="D381" s="93">
        <f>30.12*10.764</f>
        <v>324.21168</v>
      </c>
      <c r="E381" s="93"/>
      <c r="F381" s="10">
        <v>0</v>
      </c>
      <c r="G381" s="10">
        <f t="shared" si="36"/>
        <v>486.31752</v>
      </c>
      <c r="H381" s="10" t="s">
        <v>177</v>
      </c>
      <c r="I381" s="93"/>
      <c r="J381" s="93"/>
    </row>
    <row r="382" spans="1:10" ht="15.5" x14ac:dyDescent="0.35">
      <c r="A382" s="10">
        <v>4</v>
      </c>
      <c r="B382" s="10" t="s">
        <v>175</v>
      </c>
      <c r="C382" s="10" t="s">
        <v>176</v>
      </c>
      <c r="D382" s="93">
        <f>34*10.764</f>
        <v>365.976</v>
      </c>
      <c r="E382" s="93"/>
      <c r="F382" s="10">
        <v>0</v>
      </c>
      <c r="G382" s="10">
        <f t="shared" si="36"/>
        <v>548.96399999999994</v>
      </c>
      <c r="H382" s="10" t="s">
        <v>177</v>
      </c>
      <c r="I382" s="93"/>
      <c r="J382" s="93"/>
    </row>
    <row r="383" spans="1:10" ht="15.5" x14ac:dyDescent="0.35">
      <c r="A383" s="10">
        <v>5</v>
      </c>
      <c r="B383" s="10" t="s">
        <v>175</v>
      </c>
      <c r="C383" s="10" t="s">
        <v>176</v>
      </c>
      <c r="D383" s="93">
        <f>34*10.764</f>
        <v>365.976</v>
      </c>
      <c r="E383" s="93"/>
      <c r="F383" s="10">
        <v>0</v>
      </c>
      <c r="G383" s="10">
        <f t="shared" si="36"/>
        <v>548.96399999999994</v>
      </c>
      <c r="H383" s="10" t="s">
        <v>177</v>
      </c>
      <c r="I383" s="93"/>
      <c r="J383" s="93"/>
    </row>
    <row r="384" spans="1:10" ht="15.5" x14ac:dyDescent="0.35">
      <c r="A384" s="10">
        <v>6</v>
      </c>
      <c r="B384" s="10" t="s">
        <v>179</v>
      </c>
      <c r="C384" s="10" t="s">
        <v>176</v>
      </c>
      <c r="D384" s="93">
        <f>30.12*10.764</f>
        <v>324.21168</v>
      </c>
      <c r="E384" s="93"/>
      <c r="F384" s="10">
        <v>0</v>
      </c>
      <c r="G384" s="10">
        <f t="shared" si="36"/>
        <v>486.31752</v>
      </c>
      <c r="H384" s="10" t="s">
        <v>177</v>
      </c>
      <c r="I384" s="93"/>
      <c r="J384" s="93"/>
    </row>
    <row r="385" spans="1:10" ht="15.5" x14ac:dyDescent="0.35">
      <c r="A385" s="10">
        <v>7</v>
      </c>
      <c r="B385" s="10" t="s">
        <v>173</v>
      </c>
      <c r="C385" s="10" t="s">
        <v>176</v>
      </c>
      <c r="D385" s="93">
        <f>26.91*10.764</f>
        <v>289.65924000000001</v>
      </c>
      <c r="E385" s="93"/>
      <c r="F385" s="10">
        <v>0</v>
      </c>
      <c r="G385" s="10">
        <f t="shared" si="36"/>
        <v>434.48886000000005</v>
      </c>
      <c r="H385" s="10" t="s">
        <v>177</v>
      </c>
      <c r="I385" s="93"/>
      <c r="J385" s="93"/>
    </row>
    <row r="386" spans="1:10" ht="15.5" x14ac:dyDescent="0.35">
      <c r="A386" s="10">
        <v>8</v>
      </c>
      <c r="B386" s="10" t="s">
        <v>173</v>
      </c>
      <c r="C386" s="10" t="s">
        <v>176</v>
      </c>
      <c r="D386" s="93">
        <f>26.91*10.764</f>
        <v>289.65924000000001</v>
      </c>
      <c r="E386" s="93"/>
      <c r="F386" s="10">
        <v>0</v>
      </c>
      <c r="G386" s="10">
        <f t="shared" si="36"/>
        <v>434.48886000000005</v>
      </c>
      <c r="H386" s="10" t="s">
        <v>177</v>
      </c>
      <c r="I386" s="93"/>
      <c r="J386" s="93"/>
    </row>
    <row r="387" spans="1:10" ht="15.5" x14ac:dyDescent="0.35">
      <c r="A387" s="10">
        <v>9</v>
      </c>
      <c r="B387" s="10" t="s">
        <v>179</v>
      </c>
      <c r="C387" s="10" t="s">
        <v>176</v>
      </c>
      <c r="D387" s="93">
        <f>30.12*10.764</f>
        <v>324.21168</v>
      </c>
      <c r="E387" s="93"/>
      <c r="F387" s="10">
        <v>0</v>
      </c>
      <c r="G387" s="10">
        <f t="shared" si="36"/>
        <v>486.31752</v>
      </c>
      <c r="H387" s="10" t="s">
        <v>177</v>
      </c>
      <c r="I387" s="93"/>
      <c r="J387" s="93"/>
    </row>
    <row r="388" spans="1:10" ht="15.5" x14ac:dyDescent="0.35">
      <c r="A388" s="10">
        <v>10</v>
      </c>
      <c r="B388" s="10" t="s">
        <v>175</v>
      </c>
      <c r="C388" s="10" t="s">
        <v>176</v>
      </c>
      <c r="D388" s="93">
        <f>34*10.764</f>
        <v>365.976</v>
      </c>
      <c r="E388" s="93"/>
      <c r="F388" s="10">
        <v>0</v>
      </c>
      <c r="G388" s="10">
        <f t="shared" si="36"/>
        <v>548.96399999999994</v>
      </c>
      <c r="H388" s="10" t="s">
        <v>177</v>
      </c>
      <c r="I388" s="93"/>
      <c r="J388" s="93"/>
    </row>
    <row r="389" spans="1:10" ht="15.5" x14ac:dyDescent="0.35">
      <c r="A389" s="10">
        <v>11</v>
      </c>
      <c r="B389" s="10" t="s">
        <v>175</v>
      </c>
      <c r="C389" s="10" t="s">
        <v>176</v>
      </c>
      <c r="D389" s="93">
        <f>34*10.764</f>
        <v>365.976</v>
      </c>
      <c r="E389" s="93"/>
      <c r="F389" s="10">
        <v>0</v>
      </c>
      <c r="G389" s="10">
        <f t="shared" si="36"/>
        <v>548.96399999999994</v>
      </c>
      <c r="H389" s="10" t="s">
        <v>177</v>
      </c>
      <c r="I389" s="93"/>
      <c r="J389" s="93"/>
    </row>
    <row r="390" spans="1:10" ht="15" x14ac:dyDescent="0.35">
      <c r="A390" s="103" t="s">
        <v>200</v>
      </c>
      <c r="B390" s="104"/>
      <c r="C390" s="104"/>
      <c r="D390" s="104"/>
      <c r="E390" s="104"/>
      <c r="F390" s="104"/>
      <c r="G390" s="104"/>
      <c r="H390" s="104"/>
      <c r="I390" s="104"/>
      <c r="J390" s="105"/>
    </row>
    <row r="391" spans="1:10" ht="15.5" x14ac:dyDescent="0.35">
      <c r="A391" s="18">
        <v>1</v>
      </c>
      <c r="B391" s="10" t="s">
        <v>182</v>
      </c>
      <c r="C391" s="10" t="s">
        <v>176</v>
      </c>
      <c r="D391" s="91">
        <f>31.58*10.765</f>
        <v>339.95870000000002</v>
      </c>
      <c r="E391" s="92"/>
      <c r="F391" s="10">
        <v>0</v>
      </c>
      <c r="G391" s="10">
        <f>D391*1.5</f>
        <v>509.93805000000003</v>
      </c>
      <c r="H391" s="10" t="s">
        <v>177</v>
      </c>
      <c r="I391" s="97" t="s">
        <v>189</v>
      </c>
      <c r="J391" s="98"/>
    </row>
    <row r="392" spans="1:10" ht="15.5" x14ac:dyDescent="0.35">
      <c r="A392" s="18">
        <v>2</v>
      </c>
      <c r="B392" s="10" t="s">
        <v>173</v>
      </c>
      <c r="C392" s="10" t="s">
        <v>176</v>
      </c>
      <c r="D392" s="91">
        <f>26.91*10.764</f>
        <v>289.65924000000001</v>
      </c>
      <c r="E392" s="92"/>
      <c r="F392" s="10">
        <v>0</v>
      </c>
      <c r="G392" s="10">
        <f t="shared" ref="G392:G399" si="37">D392*1.5</f>
        <v>434.48886000000005</v>
      </c>
      <c r="H392" s="10" t="s">
        <v>177</v>
      </c>
      <c r="I392" s="99"/>
      <c r="J392" s="100"/>
    </row>
    <row r="393" spans="1:10" ht="15.5" x14ac:dyDescent="0.35">
      <c r="A393" s="18">
        <v>3</v>
      </c>
      <c r="B393" s="10" t="s">
        <v>179</v>
      </c>
      <c r="C393" s="10" t="s">
        <v>176</v>
      </c>
      <c r="D393" s="91">
        <f>30.12*10.764</f>
        <v>324.21168</v>
      </c>
      <c r="E393" s="92"/>
      <c r="F393" s="10">
        <v>0</v>
      </c>
      <c r="G393" s="10">
        <f t="shared" si="37"/>
        <v>486.31752</v>
      </c>
      <c r="H393" s="10" t="s">
        <v>177</v>
      </c>
      <c r="I393" s="99"/>
      <c r="J393" s="100"/>
    </row>
    <row r="394" spans="1:10" ht="15.5" x14ac:dyDescent="0.35">
      <c r="A394" s="18">
        <v>4</v>
      </c>
      <c r="B394" s="10" t="s">
        <v>175</v>
      </c>
      <c r="C394" s="10" t="s">
        <v>176</v>
      </c>
      <c r="D394" s="91">
        <f>34*10.764</f>
        <v>365.976</v>
      </c>
      <c r="E394" s="92"/>
      <c r="F394" s="10">
        <v>0</v>
      </c>
      <c r="G394" s="10">
        <f t="shared" si="37"/>
        <v>548.96399999999994</v>
      </c>
      <c r="H394" s="10" t="s">
        <v>177</v>
      </c>
      <c r="I394" s="99"/>
      <c r="J394" s="100"/>
    </row>
    <row r="395" spans="1:10" ht="15.5" x14ac:dyDescent="0.35">
      <c r="A395" s="18">
        <v>5</v>
      </c>
      <c r="B395" s="10" t="s">
        <v>179</v>
      </c>
      <c r="C395" s="10" t="s">
        <v>176</v>
      </c>
      <c r="D395" s="91">
        <f>30.12*10.764</f>
        <v>324.21168</v>
      </c>
      <c r="E395" s="92"/>
      <c r="F395" s="10">
        <v>0</v>
      </c>
      <c r="G395" s="10">
        <f t="shared" si="37"/>
        <v>486.31752</v>
      </c>
      <c r="H395" s="10" t="s">
        <v>177</v>
      </c>
      <c r="I395" s="99"/>
      <c r="J395" s="100"/>
    </row>
    <row r="396" spans="1:10" ht="15.5" x14ac:dyDescent="0.35">
      <c r="A396" s="18">
        <v>6</v>
      </c>
      <c r="B396" s="10" t="s">
        <v>173</v>
      </c>
      <c r="C396" s="10" t="s">
        <v>176</v>
      </c>
      <c r="D396" s="91">
        <f>26.91*10.764</f>
        <v>289.65924000000001</v>
      </c>
      <c r="E396" s="92"/>
      <c r="F396" s="10">
        <v>0</v>
      </c>
      <c r="G396" s="10">
        <f t="shared" si="37"/>
        <v>434.48886000000005</v>
      </c>
      <c r="H396" s="10" t="s">
        <v>177</v>
      </c>
      <c r="I396" s="99"/>
      <c r="J396" s="100"/>
    </row>
    <row r="397" spans="1:10" ht="15.5" x14ac:dyDescent="0.35">
      <c r="A397" s="18">
        <v>7</v>
      </c>
      <c r="B397" s="10" t="s">
        <v>173</v>
      </c>
      <c r="C397" s="10" t="s">
        <v>176</v>
      </c>
      <c r="D397" s="91">
        <f>26.91*10.764</f>
        <v>289.65924000000001</v>
      </c>
      <c r="E397" s="92"/>
      <c r="F397" s="10">
        <v>0</v>
      </c>
      <c r="G397" s="10">
        <f t="shared" si="37"/>
        <v>434.48886000000005</v>
      </c>
      <c r="H397" s="10" t="s">
        <v>177</v>
      </c>
      <c r="I397" s="99"/>
      <c r="J397" s="100"/>
    </row>
    <row r="398" spans="1:10" ht="15.5" x14ac:dyDescent="0.35">
      <c r="A398" s="18">
        <v>8</v>
      </c>
      <c r="B398" s="10" t="s">
        <v>179</v>
      </c>
      <c r="C398" s="10" t="s">
        <v>176</v>
      </c>
      <c r="D398" s="91">
        <f>30.12*10.764</f>
        <v>324.21168</v>
      </c>
      <c r="E398" s="92"/>
      <c r="F398" s="10">
        <v>0</v>
      </c>
      <c r="G398" s="10">
        <f t="shared" si="37"/>
        <v>486.31752</v>
      </c>
      <c r="H398" s="10" t="s">
        <v>177</v>
      </c>
      <c r="I398" s="99"/>
      <c r="J398" s="100"/>
    </row>
    <row r="399" spans="1:10" ht="15.5" x14ac:dyDescent="0.35">
      <c r="A399" s="18">
        <v>9</v>
      </c>
      <c r="B399" s="10" t="s">
        <v>175</v>
      </c>
      <c r="C399" s="10" t="s">
        <v>176</v>
      </c>
      <c r="D399" s="91">
        <f>34*10.764</f>
        <v>365.976</v>
      </c>
      <c r="E399" s="92"/>
      <c r="F399" s="10">
        <v>0</v>
      </c>
      <c r="G399" s="10">
        <f t="shared" si="37"/>
        <v>548.96399999999994</v>
      </c>
      <c r="H399" s="10" t="s">
        <v>177</v>
      </c>
      <c r="I399" s="101"/>
      <c r="J399" s="102"/>
    </row>
    <row r="400" spans="1:10" ht="129.5" customHeight="1" x14ac:dyDescent="0.35">
      <c r="A400" s="118" t="s">
        <v>249</v>
      </c>
      <c r="B400" s="119"/>
      <c r="C400" s="119"/>
      <c r="D400" s="119"/>
      <c r="E400" s="119"/>
      <c r="F400" s="119"/>
      <c r="G400" s="119"/>
      <c r="H400" s="119"/>
      <c r="I400" s="119"/>
      <c r="J400" s="120"/>
    </row>
    <row r="401" spans="1:10" x14ac:dyDescent="0.35">
      <c r="A401" s="94" t="s">
        <v>26</v>
      </c>
      <c r="B401" s="95"/>
      <c r="C401" s="95"/>
      <c r="D401" s="95"/>
      <c r="E401" s="95"/>
      <c r="F401" s="95"/>
      <c r="G401" s="95"/>
      <c r="H401" s="95"/>
      <c r="I401" s="95"/>
      <c r="J401" s="96"/>
    </row>
    <row r="402" spans="1:10" x14ac:dyDescent="0.35">
      <c r="A402" s="121" t="s">
        <v>34</v>
      </c>
      <c r="B402" s="122"/>
      <c r="C402" s="122"/>
      <c r="D402" s="122"/>
      <c r="E402" s="122"/>
      <c r="F402" s="122"/>
      <c r="G402" s="122"/>
      <c r="H402" s="122"/>
      <c r="I402" s="122"/>
      <c r="J402" s="123"/>
    </row>
    <row r="403" spans="1:10" x14ac:dyDescent="0.35">
      <c r="A403" s="94" t="s">
        <v>28</v>
      </c>
      <c r="B403" s="95"/>
      <c r="C403" s="95"/>
      <c r="D403" s="95"/>
      <c r="E403" s="95"/>
      <c r="F403" s="95"/>
      <c r="G403" s="95"/>
      <c r="H403" s="95"/>
      <c r="I403" s="95"/>
      <c r="J403" s="96"/>
    </row>
    <row r="404" spans="1:10" x14ac:dyDescent="0.35">
      <c r="A404" s="59" t="s">
        <v>39</v>
      </c>
      <c r="B404" s="68"/>
      <c r="C404" s="68"/>
      <c r="D404" s="68"/>
      <c r="E404" s="68"/>
      <c r="F404" s="68"/>
      <c r="G404" s="68"/>
      <c r="H404" s="68"/>
      <c r="I404" s="68"/>
      <c r="J404" s="60"/>
    </row>
    <row r="405" spans="1:10" x14ac:dyDescent="0.35">
      <c r="A405" s="59" t="s">
        <v>155</v>
      </c>
      <c r="B405" s="68"/>
      <c r="C405" s="68"/>
      <c r="D405" s="68"/>
      <c r="E405" s="68"/>
      <c r="F405" s="68"/>
      <c r="G405" s="68"/>
      <c r="H405" s="68"/>
      <c r="I405" s="68"/>
      <c r="J405" s="60"/>
    </row>
    <row r="406" spans="1:10" hidden="1" x14ac:dyDescent="0.35">
      <c r="A406" s="59" t="s">
        <v>156</v>
      </c>
      <c r="B406" s="68"/>
      <c r="C406" s="68"/>
      <c r="D406" s="68"/>
      <c r="E406" s="68"/>
      <c r="F406" s="68"/>
      <c r="G406" s="68"/>
      <c r="H406" s="68"/>
      <c r="I406" s="68"/>
      <c r="J406" s="60"/>
    </row>
    <row r="407" spans="1:10" ht="30.75" hidden="1" customHeight="1" x14ac:dyDescent="0.35">
      <c r="A407" s="106" t="s">
        <v>157</v>
      </c>
      <c r="B407" s="107"/>
      <c r="C407" s="107"/>
      <c r="D407" s="107"/>
      <c r="E407" s="107"/>
      <c r="F407" s="107"/>
      <c r="G407" s="107"/>
      <c r="H407" s="107"/>
      <c r="I407" s="107"/>
      <c r="J407" s="108"/>
    </row>
    <row r="408" spans="1:10" ht="15" customHeight="1" x14ac:dyDescent="0.35">
      <c r="A408" s="109" t="s">
        <v>27</v>
      </c>
      <c r="B408" s="110"/>
      <c r="C408" s="110"/>
      <c r="D408" s="110"/>
      <c r="E408" s="110"/>
      <c r="F408" s="110"/>
      <c r="G408" s="110"/>
      <c r="H408" s="110"/>
      <c r="I408" s="110"/>
      <c r="J408" s="111"/>
    </row>
    <row r="409" spans="1:10" x14ac:dyDescent="0.35">
      <c r="A409" s="112"/>
      <c r="B409" s="113"/>
      <c r="C409" s="113"/>
      <c r="D409" s="113"/>
      <c r="E409" s="113"/>
      <c r="F409" s="113"/>
      <c r="G409" s="113"/>
      <c r="H409" s="113"/>
      <c r="I409" s="113"/>
      <c r="J409" s="114"/>
    </row>
    <row r="410" spans="1:10" x14ac:dyDescent="0.35">
      <c r="A410" s="112"/>
      <c r="B410" s="113"/>
      <c r="C410" s="113"/>
      <c r="D410" s="113"/>
      <c r="E410" s="113"/>
      <c r="F410" s="113"/>
      <c r="G410" s="113"/>
      <c r="H410" s="113"/>
      <c r="I410" s="113"/>
      <c r="J410" s="114"/>
    </row>
    <row r="411" spans="1:10" x14ac:dyDescent="0.35">
      <c r="A411" s="115"/>
      <c r="B411" s="116"/>
      <c r="C411" s="116"/>
      <c r="D411" s="116"/>
      <c r="E411" s="116"/>
      <c r="F411" s="116"/>
      <c r="G411" s="116"/>
      <c r="H411" s="116"/>
      <c r="I411" s="116"/>
      <c r="J411" s="117"/>
    </row>
    <row r="412" spans="1:10" x14ac:dyDescent="0.35">
      <c r="A412" s="49" t="s">
        <v>140</v>
      </c>
      <c r="B412" s="50"/>
      <c r="C412" s="50"/>
      <c r="D412" s="51" t="str">
        <f>F8</f>
        <v>Jasmine A, B, C, G, H and I</v>
      </c>
      <c r="G412" s="50"/>
    </row>
    <row r="413" spans="1:10" x14ac:dyDescent="0.35">
      <c r="H413" s="50"/>
      <c r="I413" s="50"/>
      <c r="J413" s="50"/>
    </row>
    <row r="414" spans="1:10" x14ac:dyDescent="0.35">
      <c r="A414" s="50"/>
      <c r="B414" s="50"/>
      <c r="C414" s="50"/>
      <c r="D414" s="50"/>
      <c r="E414" s="50"/>
      <c r="F414" s="50"/>
      <c r="G414" s="50"/>
      <c r="H414" s="50"/>
      <c r="I414" s="50"/>
      <c r="J414" s="50"/>
    </row>
    <row r="415" spans="1:10" x14ac:dyDescent="0.35">
      <c r="A415" s="50"/>
      <c r="B415" s="50"/>
      <c r="C415" s="50"/>
      <c r="D415" s="50"/>
      <c r="E415" s="50"/>
      <c r="F415" s="50"/>
      <c r="G415" s="50"/>
      <c r="H415" s="50"/>
      <c r="I415" s="50"/>
      <c r="J415" s="50"/>
    </row>
    <row r="447" ht="44.25" customHeight="1" x14ac:dyDescent="0.35"/>
    <row r="450" spans="1:1" ht="44.25" customHeight="1" x14ac:dyDescent="0.35"/>
    <row r="454" spans="1:1" x14ac:dyDescent="0.35">
      <c r="A454" s="52" t="s">
        <v>128</v>
      </c>
    </row>
  </sheetData>
  <mergeCells count="530">
    <mergeCell ref="A59:B59"/>
    <mergeCell ref="C59:E59"/>
    <mergeCell ref="F59:G59"/>
    <mergeCell ref="H59:J59"/>
    <mergeCell ref="C47:F47"/>
    <mergeCell ref="H47:J47"/>
    <mergeCell ref="A48:B48"/>
    <mergeCell ref="C48:F48"/>
    <mergeCell ref="H48:J48"/>
    <mergeCell ref="A49:B49"/>
    <mergeCell ref="C49:F49"/>
    <mergeCell ref="H49:J49"/>
    <mergeCell ref="A56:B56"/>
    <mergeCell ref="C56:J56"/>
    <mergeCell ref="E57:F57"/>
    <mergeCell ref="I57:J57"/>
    <mergeCell ref="A58:B58"/>
    <mergeCell ref="C58:J58"/>
    <mergeCell ref="A77:F77"/>
    <mergeCell ref="G77:J77"/>
    <mergeCell ref="A68:B68"/>
    <mergeCell ref="D68:E68"/>
    <mergeCell ref="A69:B69"/>
    <mergeCell ref="D69:E69"/>
    <mergeCell ref="D64:E64"/>
    <mergeCell ref="D70:E70"/>
    <mergeCell ref="A70:B70"/>
    <mergeCell ref="A60:B60"/>
    <mergeCell ref="A78:F78"/>
    <mergeCell ref="G78:J78"/>
    <mergeCell ref="A79:F79"/>
    <mergeCell ref="G79:J79"/>
    <mergeCell ref="D147:E147"/>
    <mergeCell ref="D148:E148"/>
    <mergeCell ref="D149:E149"/>
    <mergeCell ref="G83:J83"/>
    <mergeCell ref="A84:J84"/>
    <mergeCell ref="A85:J85"/>
    <mergeCell ref="A80:F80"/>
    <mergeCell ref="G80:J80"/>
    <mergeCell ref="A81:F81"/>
    <mergeCell ref="G81:J81"/>
    <mergeCell ref="D125:E125"/>
    <mergeCell ref="D126:E126"/>
    <mergeCell ref="D107:E107"/>
    <mergeCell ref="D103:E103"/>
    <mergeCell ref="D104:E104"/>
    <mergeCell ref="D105:E105"/>
    <mergeCell ref="A88:J88"/>
    <mergeCell ref="D89:E89"/>
    <mergeCell ref="A82:F82"/>
    <mergeCell ref="G82:J82"/>
    <mergeCell ref="A83:F83"/>
    <mergeCell ref="D150:E150"/>
    <mergeCell ref="D151:E151"/>
    <mergeCell ref="D158:E158"/>
    <mergeCell ref="D159:E159"/>
    <mergeCell ref="D160:E160"/>
    <mergeCell ref="A108:J108"/>
    <mergeCell ref="D109:E109"/>
    <mergeCell ref="I109:J117"/>
    <mergeCell ref="D110:E110"/>
    <mergeCell ref="D111:E111"/>
    <mergeCell ref="D112:E112"/>
    <mergeCell ref="D113:E113"/>
    <mergeCell ref="A141:J141"/>
    <mergeCell ref="D142:E142"/>
    <mergeCell ref="D143:E143"/>
    <mergeCell ref="D144:E144"/>
    <mergeCell ref="D145:E145"/>
    <mergeCell ref="D146:E146"/>
    <mergeCell ref="D127:E127"/>
    <mergeCell ref="D128:E128"/>
    <mergeCell ref="D130:E130"/>
    <mergeCell ref="D152:E152"/>
    <mergeCell ref="A153:J153"/>
    <mergeCell ref="D154:E154"/>
    <mergeCell ref="D394:E394"/>
    <mergeCell ref="D395:E395"/>
    <mergeCell ref="D392:E392"/>
    <mergeCell ref="D393:E393"/>
    <mergeCell ref="D391:E391"/>
    <mergeCell ref="D388:E388"/>
    <mergeCell ref="D389:E389"/>
    <mergeCell ref="A390:J390"/>
    <mergeCell ref="I391:J399"/>
    <mergeCell ref="D398:E398"/>
    <mergeCell ref="I379:J389"/>
    <mergeCell ref="D399:E399"/>
    <mergeCell ref="D396:E396"/>
    <mergeCell ref="D397:E397"/>
    <mergeCell ref="D380:E380"/>
    <mergeCell ref="D381:E381"/>
    <mergeCell ref="D379:E379"/>
    <mergeCell ref="D373:E373"/>
    <mergeCell ref="A378:J378"/>
    <mergeCell ref="D365:E365"/>
    <mergeCell ref="A364:J364"/>
    <mergeCell ref="D386:E386"/>
    <mergeCell ref="D387:E387"/>
    <mergeCell ref="D384:E384"/>
    <mergeCell ref="D385:E385"/>
    <mergeCell ref="D382:E382"/>
    <mergeCell ref="D383:E383"/>
    <mergeCell ref="D362:E362"/>
    <mergeCell ref="D363:E363"/>
    <mergeCell ref="I353:J363"/>
    <mergeCell ref="D360:E360"/>
    <mergeCell ref="D361:E361"/>
    <mergeCell ref="D358:E358"/>
    <mergeCell ref="D359:E359"/>
    <mergeCell ref="D356:E356"/>
    <mergeCell ref="I365:J377"/>
    <mergeCell ref="D357:E357"/>
    <mergeCell ref="D354:E354"/>
    <mergeCell ref="D355:E355"/>
    <mergeCell ref="D370:E370"/>
    <mergeCell ref="D371:E371"/>
    <mergeCell ref="D368:E368"/>
    <mergeCell ref="D369:E369"/>
    <mergeCell ref="D366:E366"/>
    <mergeCell ref="D367:E367"/>
    <mergeCell ref="D304:E304"/>
    <mergeCell ref="D353:E353"/>
    <mergeCell ref="D376:E376"/>
    <mergeCell ref="D377:E377"/>
    <mergeCell ref="D374:E374"/>
    <mergeCell ref="D375:E375"/>
    <mergeCell ref="D372:E372"/>
    <mergeCell ref="I154:J162"/>
    <mergeCell ref="D155:E155"/>
    <mergeCell ref="D156:E156"/>
    <mergeCell ref="D350:E350"/>
    <mergeCell ref="D351:E351"/>
    <mergeCell ref="D157:E157"/>
    <mergeCell ref="D245:E245"/>
    <mergeCell ref="D246:E246"/>
    <mergeCell ref="D247:E247"/>
    <mergeCell ref="D238:E238"/>
    <mergeCell ref="D239:E239"/>
    <mergeCell ref="D240:E240"/>
    <mergeCell ref="D241:E241"/>
    <mergeCell ref="D254:E254"/>
    <mergeCell ref="D255:E255"/>
    <mergeCell ref="D228:E228"/>
    <mergeCell ref="D229:E229"/>
    <mergeCell ref="D324:E324"/>
    <mergeCell ref="D325:E325"/>
    <mergeCell ref="A329:J329"/>
    <mergeCell ref="D322:E322"/>
    <mergeCell ref="D323:E323"/>
    <mergeCell ref="D320:E320"/>
    <mergeCell ref="D321:E321"/>
    <mergeCell ref="D318:E318"/>
    <mergeCell ref="D319:E319"/>
    <mergeCell ref="D328:E328"/>
    <mergeCell ref="D326:E326"/>
    <mergeCell ref="D327:E327"/>
    <mergeCell ref="I316:J328"/>
    <mergeCell ref="A341:J341"/>
    <mergeCell ref="D345:E345"/>
    <mergeCell ref="I343:J351"/>
    <mergeCell ref="D348:E348"/>
    <mergeCell ref="D349:E349"/>
    <mergeCell ref="I330:J340"/>
    <mergeCell ref="D340:E340"/>
    <mergeCell ref="A342:J342"/>
    <mergeCell ref="D344:E344"/>
    <mergeCell ref="D333:E333"/>
    <mergeCell ref="D332:E332"/>
    <mergeCell ref="D331:E331"/>
    <mergeCell ref="D330:E330"/>
    <mergeCell ref="D335:E335"/>
    <mergeCell ref="D334:E334"/>
    <mergeCell ref="D337:E337"/>
    <mergeCell ref="D336:E336"/>
    <mergeCell ref="D339:E339"/>
    <mergeCell ref="D338:E338"/>
    <mergeCell ref="D347:E347"/>
    <mergeCell ref="D346:E346"/>
    <mergeCell ref="A1:J1"/>
    <mergeCell ref="A2:J2"/>
    <mergeCell ref="A3:E3"/>
    <mergeCell ref="F3:J3"/>
    <mergeCell ref="A4:E4"/>
    <mergeCell ref="D316:E316"/>
    <mergeCell ref="D317:E317"/>
    <mergeCell ref="D314:E314"/>
    <mergeCell ref="A119:J119"/>
    <mergeCell ref="I120:J128"/>
    <mergeCell ref="A129:J129"/>
    <mergeCell ref="I130:J140"/>
    <mergeCell ref="D217:E217"/>
    <mergeCell ref="D123:E123"/>
    <mergeCell ref="D124:E124"/>
    <mergeCell ref="A299:J299"/>
    <mergeCell ref="I300:J314"/>
    <mergeCell ref="A315:J315"/>
    <mergeCell ref="D237:E237"/>
    <mergeCell ref="D232:E232"/>
    <mergeCell ref="I210:J219"/>
    <mergeCell ref="D218:E218"/>
    <mergeCell ref="A220:J220"/>
    <mergeCell ref="D215:E215"/>
    <mergeCell ref="F9:J9"/>
    <mergeCell ref="A10:E10"/>
    <mergeCell ref="F10:J10"/>
    <mergeCell ref="A11:E11"/>
    <mergeCell ref="F11:J11"/>
    <mergeCell ref="A12:E12"/>
    <mergeCell ref="F12:J12"/>
    <mergeCell ref="A5:E5"/>
    <mergeCell ref="F5:J5"/>
    <mergeCell ref="A6:E6"/>
    <mergeCell ref="F6:J6"/>
    <mergeCell ref="A7:E7"/>
    <mergeCell ref="F7:J7"/>
    <mergeCell ref="A8:E8"/>
    <mergeCell ref="F8:J8"/>
    <mergeCell ref="A9:E9"/>
    <mergeCell ref="A17:B17"/>
    <mergeCell ref="C17:E17"/>
    <mergeCell ref="F17:G17"/>
    <mergeCell ref="H17:J17"/>
    <mergeCell ref="A18:E19"/>
    <mergeCell ref="A13:B13"/>
    <mergeCell ref="C13:J13"/>
    <mergeCell ref="F18:J19"/>
    <mergeCell ref="I14:J14"/>
    <mergeCell ref="B15:E15"/>
    <mergeCell ref="G15:J15"/>
    <mergeCell ref="B16:E16"/>
    <mergeCell ref="G16:J16"/>
    <mergeCell ref="A14:B14"/>
    <mergeCell ref="C14:G14"/>
    <mergeCell ref="A24:E24"/>
    <mergeCell ref="A25:E25"/>
    <mergeCell ref="F25:J25"/>
    <mergeCell ref="A26:B26"/>
    <mergeCell ref="C26:D26"/>
    <mergeCell ref="E26:F26"/>
    <mergeCell ref="G26:H26"/>
    <mergeCell ref="I26:J26"/>
    <mergeCell ref="A20:E21"/>
    <mergeCell ref="F20:J21"/>
    <mergeCell ref="A22:E22"/>
    <mergeCell ref="A23:E23"/>
    <mergeCell ref="F23:J23"/>
    <mergeCell ref="F22:J22"/>
    <mergeCell ref="F24:J24"/>
    <mergeCell ref="A29:J29"/>
    <mergeCell ref="A30:J30"/>
    <mergeCell ref="A31:B31"/>
    <mergeCell ref="A27:B27"/>
    <mergeCell ref="C27:D27"/>
    <mergeCell ref="E27:F27"/>
    <mergeCell ref="G27:H27"/>
    <mergeCell ref="I27:J27"/>
    <mergeCell ref="A28:B28"/>
    <mergeCell ref="C28:D28"/>
    <mergeCell ref="E28:F28"/>
    <mergeCell ref="G28:H28"/>
    <mergeCell ref="I28:J28"/>
    <mergeCell ref="A39:E39"/>
    <mergeCell ref="F39:J39"/>
    <mergeCell ref="A40:E40"/>
    <mergeCell ref="F40:J40"/>
    <mergeCell ref="A41:E41"/>
    <mergeCell ref="F41:J41"/>
    <mergeCell ref="A33:J33"/>
    <mergeCell ref="A37:E37"/>
    <mergeCell ref="F37:J37"/>
    <mergeCell ref="A38:E38"/>
    <mergeCell ref="F38:J38"/>
    <mergeCell ref="F34:I34"/>
    <mergeCell ref="A34:E34"/>
    <mergeCell ref="A35:E35"/>
    <mergeCell ref="F35:J35"/>
    <mergeCell ref="A36:J36"/>
    <mergeCell ref="H45:J45"/>
    <mergeCell ref="A46:B46"/>
    <mergeCell ref="C46:F46"/>
    <mergeCell ref="I46:J46"/>
    <mergeCell ref="A42:E42"/>
    <mergeCell ref="F42:J42"/>
    <mergeCell ref="A43:J43"/>
    <mergeCell ref="A44:B44"/>
    <mergeCell ref="C44:F44"/>
    <mergeCell ref="H44:J44"/>
    <mergeCell ref="A45:B45"/>
    <mergeCell ref="C45:F45"/>
    <mergeCell ref="D94:E94"/>
    <mergeCell ref="D95:E95"/>
    <mergeCell ref="D96:E96"/>
    <mergeCell ref="A87:J87"/>
    <mergeCell ref="A71:J71"/>
    <mergeCell ref="A72:J72"/>
    <mergeCell ref="A54:C54"/>
    <mergeCell ref="D54:J54"/>
    <mergeCell ref="A55:J55"/>
    <mergeCell ref="F60:G60"/>
    <mergeCell ref="A61:B61"/>
    <mergeCell ref="D61:E61"/>
    <mergeCell ref="F61:G70"/>
    <mergeCell ref="H61:J70"/>
    <mergeCell ref="A62:B62"/>
    <mergeCell ref="D62:E62"/>
    <mergeCell ref="A63:B63"/>
    <mergeCell ref="D63:E63"/>
    <mergeCell ref="A73:J73"/>
    <mergeCell ref="A74:J74"/>
    <mergeCell ref="A75:F75"/>
    <mergeCell ref="G75:J75"/>
    <mergeCell ref="A76:F76"/>
    <mergeCell ref="G76:J76"/>
    <mergeCell ref="D131:E131"/>
    <mergeCell ref="D86:E86"/>
    <mergeCell ref="I86:J86"/>
    <mergeCell ref="A118:J118"/>
    <mergeCell ref="D120:E120"/>
    <mergeCell ref="D121:E121"/>
    <mergeCell ref="D122:E122"/>
    <mergeCell ref="D114:E114"/>
    <mergeCell ref="D115:E115"/>
    <mergeCell ref="D116:E116"/>
    <mergeCell ref="D117:E117"/>
    <mergeCell ref="A97:J97"/>
    <mergeCell ref="D98:E98"/>
    <mergeCell ref="D99:E99"/>
    <mergeCell ref="D100:E100"/>
    <mergeCell ref="D101:E101"/>
    <mergeCell ref="D102:E102"/>
    <mergeCell ref="I98:J107"/>
    <mergeCell ref="D106:E106"/>
    <mergeCell ref="I89:J96"/>
    <mergeCell ref="D90:E90"/>
    <mergeCell ref="D91:E91"/>
    <mergeCell ref="D92:E92"/>
    <mergeCell ref="D93:E93"/>
    <mergeCell ref="D132:E132"/>
    <mergeCell ref="D133:E133"/>
    <mergeCell ref="D274:E274"/>
    <mergeCell ref="D275:E275"/>
    <mergeCell ref="D134:E134"/>
    <mergeCell ref="D135:E135"/>
    <mergeCell ref="D225:E225"/>
    <mergeCell ref="D223:E223"/>
    <mergeCell ref="D136:E136"/>
    <mergeCell ref="D137:E137"/>
    <mergeCell ref="D216:E216"/>
    <mergeCell ref="D213:E213"/>
    <mergeCell ref="D214:E214"/>
    <mergeCell ref="D226:E226"/>
    <mergeCell ref="D227:E227"/>
    <mergeCell ref="D199:E199"/>
    <mergeCell ref="D200:E200"/>
    <mergeCell ref="D201:E201"/>
    <mergeCell ref="D202:E202"/>
    <mergeCell ref="D203:E203"/>
    <mergeCell ref="D204:E204"/>
    <mergeCell ref="D205:E205"/>
    <mergeCell ref="D206:E206"/>
    <mergeCell ref="D207:E207"/>
    <mergeCell ref="D138:E138"/>
    <mergeCell ref="D139:E139"/>
    <mergeCell ref="D224:E224"/>
    <mergeCell ref="D221:E221"/>
    <mergeCell ref="D222:E222"/>
    <mergeCell ref="D219:E219"/>
    <mergeCell ref="D140:E140"/>
    <mergeCell ref="D165:E165"/>
    <mergeCell ref="A208:J208"/>
    <mergeCell ref="A209:J209"/>
    <mergeCell ref="I199:J207"/>
    <mergeCell ref="I187:J197"/>
    <mergeCell ref="D194:E194"/>
    <mergeCell ref="D195:E195"/>
    <mergeCell ref="D196:E196"/>
    <mergeCell ref="D197:E197"/>
    <mergeCell ref="A198:J198"/>
    <mergeCell ref="D187:E187"/>
    <mergeCell ref="D188:E188"/>
    <mergeCell ref="I165:J173"/>
    <mergeCell ref="D173:E173"/>
    <mergeCell ref="A174:J174"/>
    <mergeCell ref="I175:J185"/>
    <mergeCell ref="D184:E184"/>
    <mergeCell ref="D172:E172"/>
    <mergeCell ref="D278:E278"/>
    <mergeCell ref="D279:E279"/>
    <mergeCell ref="D270:E270"/>
    <mergeCell ref="D271:E271"/>
    <mergeCell ref="D258:E258"/>
    <mergeCell ref="D259:E259"/>
    <mergeCell ref="D161:E161"/>
    <mergeCell ref="D162:E162"/>
    <mergeCell ref="D175:E175"/>
    <mergeCell ref="D168:E168"/>
    <mergeCell ref="D169:E169"/>
    <mergeCell ref="D166:E166"/>
    <mergeCell ref="D167:E167"/>
    <mergeCell ref="D276:E276"/>
    <mergeCell ref="A186:J186"/>
    <mergeCell ref="D171:E171"/>
    <mergeCell ref="D177:E177"/>
    <mergeCell ref="D170:E170"/>
    <mergeCell ref="D176:E176"/>
    <mergeCell ref="A163:J163"/>
    <mergeCell ref="A164:J164"/>
    <mergeCell ref="D178:E178"/>
    <mergeCell ref="D179:E179"/>
    <mergeCell ref="D180:E180"/>
    <mergeCell ref="D181:E181"/>
    <mergeCell ref="D280:E280"/>
    <mergeCell ref="D281:E281"/>
    <mergeCell ref="D182:E182"/>
    <mergeCell ref="D183:E183"/>
    <mergeCell ref="D277:E277"/>
    <mergeCell ref="D284:E284"/>
    <mergeCell ref="D282:E282"/>
    <mergeCell ref="D268:E268"/>
    <mergeCell ref="D230:E230"/>
    <mergeCell ref="D231:E231"/>
    <mergeCell ref="D236:E236"/>
    <mergeCell ref="D283:E283"/>
    <mergeCell ref="D242:E242"/>
    <mergeCell ref="D243:E243"/>
    <mergeCell ref="D244:E244"/>
    <mergeCell ref="D265:E265"/>
    <mergeCell ref="A248:J248"/>
    <mergeCell ref="D249:E249"/>
    <mergeCell ref="I249:J260"/>
    <mergeCell ref="D250:E250"/>
    <mergeCell ref="D251:E251"/>
    <mergeCell ref="D252:E252"/>
    <mergeCell ref="D185:E185"/>
    <mergeCell ref="D290:E290"/>
    <mergeCell ref="D291:E291"/>
    <mergeCell ref="D286:E286"/>
    <mergeCell ref="D287:E287"/>
    <mergeCell ref="D294:E294"/>
    <mergeCell ref="D260:E260"/>
    <mergeCell ref="A261:J261"/>
    <mergeCell ref="D262:E262"/>
    <mergeCell ref="I262:J271"/>
    <mergeCell ref="D211:E211"/>
    <mergeCell ref="D288:E288"/>
    <mergeCell ref="D289:E289"/>
    <mergeCell ref="D253:E253"/>
    <mergeCell ref="D256:E256"/>
    <mergeCell ref="D192:E192"/>
    <mergeCell ref="A233:J233"/>
    <mergeCell ref="D234:E234"/>
    <mergeCell ref="I234:J247"/>
    <mergeCell ref="D235:E235"/>
    <mergeCell ref="D263:E263"/>
    <mergeCell ref="D264:E264"/>
    <mergeCell ref="D257:E257"/>
    <mergeCell ref="A406:J406"/>
    <mergeCell ref="A407:J407"/>
    <mergeCell ref="A408:J411"/>
    <mergeCell ref="A400:J400"/>
    <mergeCell ref="A402:J402"/>
    <mergeCell ref="A403:J403"/>
    <mergeCell ref="A404:J404"/>
    <mergeCell ref="D312:E312"/>
    <mergeCell ref="D189:E189"/>
    <mergeCell ref="D190:E190"/>
    <mergeCell ref="D306:E306"/>
    <mergeCell ref="D307:E307"/>
    <mergeCell ref="D191:E191"/>
    <mergeCell ref="D303:E303"/>
    <mergeCell ref="D298:E298"/>
    <mergeCell ref="D210:E210"/>
    <mergeCell ref="A272:J272"/>
    <mergeCell ref="I274:J284"/>
    <mergeCell ref="D310:E310"/>
    <mergeCell ref="D212:E212"/>
    <mergeCell ref="D300:E300"/>
    <mergeCell ref="D301:E301"/>
    <mergeCell ref="A352:J352"/>
    <mergeCell ref="D343:E343"/>
    <mergeCell ref="F4:I4"/>
    <mergeCell ref="A405:J405"/>
    <mergeCell ref="D313:E313"/>
    <mergeCell ref="D308:E308"/>
    <mergeCell ref="D309:E309"/>
    <mergeCell ref="D193:E193"/>
    <mergeCell ref="D311:E311"/>
    <mergeCell ref="A401:J401"/>
    <mergeCell ref="I142:J152"/>
    <mergeCell ref="I221:J232"/>
    <mergeCell ref="D269:E269"/>
    <mergeCell ref="D302:E302"/>
    <mergeCell ref="D296:E296"/>
    <mergeCell ref="D297:E297"/>
    <mergeCell ref="D266:E266"/>
    <mergeCell ref="D305:E305"/>
    <mergeCell ref="D267:E267"/>
    <mergeCell ref="D292:E292"/>
    <mergeCell ref="D293:E293"/>
    <mergeCell ref="A273:J273"/>
    <mergeCell ref="A285:J285"/>
    <mergeCell ref="I286:J298"/>
    <mergeCell ref="D295:E295"/>
    <mergeCell ref="A64:B64"/>
    <mergeCell ref="D60:E60"/>
    <mergeCell ref="H60:J60"/>
    <mergeCell ref="A32:B32"/>
    <mergeCell ref="C53:J53"/>
    <mergeCell ref="C31:J31"/>
    <mergeCell ref="C32:J32"/>
    <mergeCell ref="O65:T67"/>
    <mergeCell ref="A65:B65"/>
    <mergeCell ref="D65:E65"/>
    <mergeCell ref="A66:B66"/>
    <mergeCell ref="D66:E66"/>
    <mergeCell ref="A67:B67"/>
    <mergeCell ref="D67:E67"/>
    <mergeCell ref="A51:J51"/>
    <mergeCell ref="A52:C52"/>
    <mergeCell ref="D52:E52"/>
    <mergeCell ref="F52:H52"/>
    <mergeCell ref="I52:J52"/>
    <mergeCell ref="A53:B53"/>
    <mergeCell ref="A47:B47"/>
    <mergeCell ref="A50:C50"/>
    <mergeCell ref="D50:E50"/>
    <mergeCell ref="F50:G50"/>
    <mergeCell ref="H50:J50"/>
  </mergeCells>
  <hyperlinks>
    <hyperlink ref="C32" r:id="rId1"/>
  </hyperlinks>
  <pageMargins left="0.39370078740157483" right="0.39370078740157483" top="0.86614173228346458" bottom="0.78740157480314965" header="0.19685039370078741" footer="0.19685039370078741"/>
  <pageSetup paperSize="9" scale="97" fitToHeight="0" orientation="portrait" r:id="rId2"/>
  <headerFooter>
    <oddHeader>&amp;C&amp;G</oddHeader>
    <oddFooter>&amp;L&amp;"Times New Roman,Bold"Ref No: &amp;F&amp;C&amp;G&amp;R                                                                            &amp;P</oddFooter>
  </headerFooter>
  <rowBreaks count="2" manualBreakCount="2">
    <brk id="411" max="16383" man="1"/>
    <brk id="452" max="16383" man="1"/>
  </rowBreaks>
  <drawing r:id="rId3"/>
  <legacy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4"/>
  <sheetViews>
    <sheetView workbookViewId="0">
      <selection activeCell="B15" sqref="B15"/>
    </sheetView>
  </sheetViews>
  <sheetFormatPr defaultColWidth="9.1796875" defaultRowHeight="14" x14ac:dyDescent="0.3"/>
  <cols>
    <col min="1" max="16384" width="9.1796875" style="16"/>
  </cols>
  <sheetData>
    <row r="2" spans="2:2" x14ac:dyDescent="0.3">
      <c r="B2" s="16" t="s">
        <v>143</v>
      </c>
    </row>
    <row r="3" spans="2:2" x14ac:dyDescent="0.3">
      <c r="B3" s="16" t="s">
        <v>144</v>
      </c>
    </row>
    <row r="4" spans="2:2" x14ac:dyDescent="0.3">
      <c r="B4" s="16" t="s">
        <v>145</v>
      </c>
    </row>
    <row r="6" spans="2:2" x14ac:dyDescent="0.3">
      <c r="B6" s="16" t="s">
        <v>130</v>
      </c>
    </row>
    <row r="7" spans="2:2" x14ac:dyDescent="0.3">
      <c r="B7" s="16" t="s">
        <v>146</v>
      </c>
    </row>
    <row r="9" spans="2:2" x14ac:dyDescent="0.3">
      <c r="B9" s="16" t="s">
        <v>131</v>
      </c>
    </row>
    <row r="10" spans="2:2" x14ac:dyDescent="0.3">
      <c r="B10" s="16" t="s">
        <v>147</v>
      </c>
    </row>
    <row r="12" spans="2:2" x14ac:dyDescent="0.3">
      <c r="B12" s="16" t="s">
        <v>150</v>
      </c>
    </row>
    <row r="13" spans="2:2" x14ac:dyDescent="0.3">
      <c r="B13" s="16" t="s">
        <v>151</v>
      </c>
    </row>
    <row r="14" spans="2:2" x14ac:dyDescent="0.3">
      <c r="B14" s="16" t="s">
        <v>152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6"/>
  <sheetViews>
    <sheetView topLeftCell="A70" workbookViewId="0">
      <selection activeCell="A90" sqref="A90:IV90"/>
    </sheetView>
  </sheetViews>
  <sheetFormatPr defaultRowHeight="14.5" x14ac:dyDescent="0.35"/>
  <sheetData>
    <row r="1" spans="1:8" ht="38.25" customHeight="1" x14ac:dyDescent="0.35">
      <c r="A1" s="19" t="s">
        <v>33</v>
      </c>
      <c r="B1" s="20" t="s">
        <v>172</v>
      </c>
      <c r="C1" s="4" t="s">
        <v>30</v>
      </c>
      <c r="D1" s="25" t="s">
        <v>134</v>
      </c>
      <c r="E1" s="11" t="s">
        <v>31</v>
      </c>
      <c r="F1" s="4" t="s">
        <v>142</v>
      </c>
      <c r="G1" s="4" t="s">
        <v>32</v>
      </c>
    </row>
    <row r="2" spans="1:8" ht="15" x14ac:dyDescent="0.35">
      <c r="A2" s="23" t="s">
        <v>180</v>
      </c>
      <c r="B2" s="24"/>
      <c r="C2" s="24"/>
      <c r="D2" s="24"/>
      <c r="E2" s="24"/>
      <c r="F2" s="24"/>
      <c r="G2" s="24"/>
    </row>
    <row r="3" spans="1:8" ht="15.75" customHeight="1" x14ac:dyDescent="0.35">
      <c r="A3" s="218" t="s">
        <v>171</v>
      </c>
      <c r="B3" s="219"/>
      <c r="C3" s="219"/>
      <c r="D3" s="219"/>
      <c r="E3" s="219"/>
      <c r="F3" s="219"/>
      <c r="G3" s="219"/>
      <c r="H3">
        <v>1</v>
      </c>
    </row>
    <row r="4" spans="1:8" ht="15.75" customHeight="1" x14ac:dyDescent="0.35">
      <c r="A4" s="18">
        <v>1</v>
      </c>
      <c r="B4" s="10" t="s">
        <v>173</v>
      </c>
      <c r="C4" s="10" t="s">
        <v>176</v>
      </c>
      <c r="D4" s="26">
        <f>26.91*10.764</f>
        <v>289.65924000000001</v>
      </c>
      <c r="E4" s="10">
        <v>0</v>
      </c>
      <c r="F4" s="10">
        <f t="shared" ref="F4:F11" si="0">D4*1.5</f>
        <v>434.48886000000005</v>
      </c>
      <c r="G4" s="10" t="s">
        <v>177</v>
      </c>
    </row>
    <row r="5" spans="1:8" ht="15.5" x14ac:dyDescent="0.35">
      <c r="A5" s="18">
        <v>2</v>
      </c>
      <c r="B5" s="10" t="s">
        <v>173</v>
      </c>
      <c r="C5" s="10" t="s">
        <v>176</v>
      </c>
      <c r="D5" s="26">
        <f>26.91*10.764</f>
        <v>289.65924000000001</v>
      </c>
      <c r="E5" s="10">
        <v>0</v>
      </c>
      <c r="F5" s="10">
        <f t="shared" si="0"/>
        <v>434.48886000000005</v>
      </c>
      <c r="G5" s="10" t="s">
        <v>177</v>
      </c>
    </row>
    <row r="6" spans="1:8" ht="15.5" x14ac:dyDescent="0.35">
      <c r="A6" s="18">
        <v>3</v>
      </c>
      <c r="B6" s="10" t="s">
        <v>173</v>
      </c>
      <c r="C6" s="10" t="s">
        <v>176</v>
      </c>
      <c r="D6" s="26">
        <f>26.91*10.764</f>
        <v>289.65924000000001</v>
      </c>
      <c r="E6" s="10">
        <v>0</v>
      </c>
      <c r="F6" s="10">
        <f t="shared" si="0"/>
        <v>434.48886000000005</v>
      </c>
      <c r="G6" s="10" t="s">
        <v>177</v>
      </c>
    </row>
    <row r="7" spans="1:8" ht="15.5" x14ac:dyDescent="0.35">
      <c r="A7" s="18">
        <v>4</v>
      </c>
      <c r="B7" s="10" t="s">
        <v>175</v>
      </c>
      <c r="C7" s="10" t="s">
        <v>176</v>
      </c>
      <c r="D7" s="26">
        <f>34*10.764</f>
        <v>365.976</v>
      </c>
      <c r="E7" s="10">
        <v>0</v>
      </c>
      <c r="F7" s="10">
        <f t="shared" si="0"/>
        <v>548.96399999999994</v>
      </c>
      <c r="G7" s="10" t="s">
        <v>177</v>
      </c>
    </row>
    <row r="8" spans="1:8" ht="15.5" x14ac:dyDescent="0.35">
      <c r="A8" s="18">
        <v>5</v>
      </c>
      <c r="B8" s="10" t="s">
        <v>175</v>
      </c>
      <c r="C8" s="10" t="s">
        <v>176</v>
      </c>
      <c r="D8" s="26">
        <f>34*10.764</f>
        <v>365.976</v>
      </c>
      <c r="E8" s="10">
        <v>0</v>
      </c>
      <c r="F8" s="10">
        <f t="shared" si="0"/>
        <v>548.96399999999994</v>
      </c>
      <c r="G8" s="10" t="s">
        <v>177</v>
      </c>
    </row>
    <row r="9" spans="1:8" ht="15.5" x14ac:dyDescent="0.35">
      <c r="A9" s="18">
        <v>6</v>
      </c>
      <c r="B9" s="10" t="s">
        <v>173</v>
      </c>
      <c r="C9" s="10" t="s">
        <v>176</v>
      </c>
      <c r="D9" s="26">
        <f t="shared" ref="D9:D17" si="1">26.91*10.764</f>
        <v>289.65924000000001</v>
      </c>
      <c r="E9" s="10">
        <v>0</v>
      </c>
      <c r="F9" s="10">
        <f t="shared" si="0"/>
        <v>434.48886000000005</v>
      </c>
      <c r="G9" s="10" t="s">
        <v>177</v>
      </c>
    </row>
    <row r="10" spans="1:8" ht="15.5" x14ac:dyDescent="0.35">
      <c r="A10" s="18">
        <v>7</v>
      </c>
      <c r="B10" s="10" t="s">
        <v>173</v>
      </c>
      <c r="C10" s="10" t="s">
        <v>176</v>
      </c>
      <c r="D10" s="26">
        <f t="shared" si="1"/>
        <v>289.65924000000001</v>
      </c>
      <c r="E10" s="10">
        <v>0</v>
      </c>
      <c r="F10" s="10">
        <f t="shared" si="0"/>
        <v>434.48886000000005</v>
      </c>
      <c r="G10" s="10" t="s">
        <v>177</v>
      </c>
    </row>
    <row r="11" spans="1:8" ht="15.5" x14ac:dyDescent="0.35">
      <c r="A11" s="18">
        <v>8</v>
      </c>
      <c r="B11" s="10" t="s">
        <v>173</v>
      </c>
      <c r="C11" s="10" t="s">
        <v>176</v>
      </c>
      <c r="D11" s="26">
        <f t="shared" si="1"/>
        <v>289.65924000000001</v>
      </c>
      <c r="E11" s="10">
        <v>0</v>
      </c>
      <c r="F11" s="10">
        <f t="shared" si="0"/>
        <v>434.48886000000005</v>
      </c>
      <c r="G11" s="10" t="s">
        <v>177</v>
      </c>
    </row>
    <row r="12" spans="1:8" ht="15.5" x14ac:dyDescent="0.35">
      <c r="A12" s="21"/>
      <c r="B12" s="22"/>
      <c r="C12" s="22"/>
      <c r="D12" s="22">
        <f>SUM(D4:D11)</f>
        <v>2469.90744</v>
      </c>
      <c r="E12" s="22"/>
      <c r="F12" s="22">
        <f>SUM(F4:F11)</f>
        <v>3704.8611599999999</v>
      </c>
      <c r="G12" s="22"/>
    </row>
    <row r="13" spans="1:8" ht="15.5" x14ac:dyDescent="0.35">
      <c r="A13" s="21"/>
      <c r="B13" s="22"/>
      <c r="C13" s="22"/>
      <c r="D13" s="22">
        <f>D12*H3</f>
        <v>2469.90744</v>
      </c>
      <c r="E13" s="22"/>
      <c r="F13" s="22">
        <f>F12*H3</f>
        <v>3704.8611599999999</v>
      </c>
      <c r="G13" s="22"/>
    </row>
    <row r="14" spans="1:8" ht="15.75" customHeight="1" x14ac:dyDescent="0.35">
      <c r="A14" s="218" t="s">
        <v>181</v>
      </c>
      <c r="B14" s="219"/>
      <c r="C14" s="219"/>
      <c r="D14" s="219"/>
      <c r="E14" s="219"/>
      <c r="F14" s="219"/>
      <c r="G14" s="219"/>
      <c r="H14">
        <v>11</v>
      </c>
    </row>
    <row r="15" spans="1:8" ht="15.75" customHeight="1" x14ac:dyDescent="0.35">
      <c r="A15" s="18">
        <v>1</v>
      </c>
      <c r="B15" s="10" t="s">
        <v>173</v>
      </c>
      <c r="C15" s="10" t="s">
        <v>176</v>
      </c>
      <c r="D15" s="26">
        <f t="shared" si="1"/>
        <v>289.65924000000001</v>
      </c>
      <c r="E15" s="10">
        <v>0</v>
      </c>
      <c r="F15" s="10">
        <f t="shared" ref="F15:F24" si="2">D15*1.5</f>
        <v>434.48886000000005</v>
      </c>
      <c r="G15" s="10" t="s">
        <v>177</v>
      </c>
    </row>
    <row r="16" spans="1:8" ht="15.5" x14ac:dyDescent="0.35">
      <c r="A16" s="18">
        <v>2</v>
      </c>
      <c r="B16" s="10" t="s">
        <v>173</v>
      </c>
      <c r="C16" s="10" t="s">
        <v>176</v>
      </c>
      <c r="D16" s="26">
        <f t="shared" si="1"/>
        <v>289.65924000000001</v>
      </c>
      <c r="E16" s="10">
        <v>0</v>
      </c>
      <c r="F16" s="10">
        <f t="shared" si="2"/>
        <v>434.48886000000005</v>
      </c>
      <c r="G16" s="10" t="s">
        <v>177</v>
      </c>
    </row>
    <row r="17" spans="1:8" ht="15.5" x14ac:dyDescent="0.35">
      <c r="A17" s="18">
        <v>3</v>
      </c>
      <c r="B17" s="10" t="s">
        <v>173</v>
      </c>
      <c r="C17" s="10" t="s">
        <v>176</v>
      </c>
      <c r="D17" s="26">
        <f t="shared" si="1"/>
        <v>289.65924000000001</v>
      </c>
      <c r="E17" s="10">
        <v>0</v>
      </c>
      <c r="F17" s="10">
        <f t="shared" si="2"/>
        <v>434.48886000000005</v>
      </c>
      <c r="G17" s="10" t="s">
        <v>177</v>
      </c>
    </row>
    <row r="18" spans="1:8" ht="15.5" x14ac:dyDescent="0.35">
      <c r="A18" s="18">
        <v>4</v>
      </c>
      <c r="B18" s="10" t="s">
        <v>175</v>
      </c>
      <c r="C18" s="10" t="s">
        <v>176</v>
      </c>
      <c r="D18" s="26">
        <f>34*10.764</f>
        <v>365.976</v>
      </c>
      <c r="E18" s="10">
        <v>0</v>
      </c>
      <c r="F18" s="10">
        <f t="shared" si="2"/>
        <v>548.96399999999994</v>
      </c>
      <c r="G18" s="10" t="s">
        <v>177</v>
      </c>
    </row>
    <row r="19" spans="1:8" ht="15.5" x14ac:dyDescent="0.35">
      <c r="A19" s="18">
        <v>5</v>
      </c>
      <c r="B19" s="10" t="s">
        <v>175</v>
      </c>
      <c r="C19" s="10" t="s">
        <v>176</v>
      </c>
      <c r="D19" s="26">
        <f>34*10.764</f>
        <v>365.976</v>
      </c>
      <c r="E19" s="10">
        <v>0</v>
      </c>
      <c r="F19" s="10">
        <f t="shared" si="2"/>
        <v>548.96399999999994</v>
      </c>
      <c r="G19" s="10" t="s">
        <v>177</v>
      </c>
    </row>
    <row r="20" spans="1:8" ht="15.5" x14ac:dyDescent="0.35">
      <c r="A20" s="18">
        <v>6</v>
      </c>
      <c r="B20" s="10" t="s">
        <v>179</v>
      </c>
      <c r="C20" s="10" t="s">
        <v>176</v>
      </c>
      <c r="D20" s="26">
        <f>30.12*10.764</f>
        <v>324.21168</v>
      </c>
      <c r="E20" s="10">
        <v>0</v>
      </c>
      <c r="F20" s="10">
        <f t="shared" si="2"/>
        <v>486.31752</v>
      </c>
      <c r="G20" s="10" t="s">
        <v>177</v>
      </c>
    </row>
    <row r="21" spans="1:8" ht="15.5" x14ac:dyDescent="0.35">
      <c r="A21" s="18">
        <v>7</v>
      </c>
      <c r="B21" s="10" t="s">
        <v>173</v>
      </c>
      <c r="C21" s="10" t="s">
        <v>176</v>
      </c>
      <c r="D21" s="26">
        <f t="shared" ref="D21:D30" si="3">26.91*10.764</f>
        <v>289.65924000000001</v>
      </c>
      <c r="E21" s="10">
        <v>0</v>
      </c>
      <c r="F21" s="10">
        <f t="shared" si="2"/>
        <v>434.48886000000005</v>
      </c>
      <c r="G21" s="10" t="s">
        <v>177</v>
      </c>
    </row>
    <row r="22" spans="1:8" ht="15.5" x14ac:dyDescent="0.35">
      <c r="A22" s="18">
        <v>8</v>
      </c>
      <c r="B22" s="10" t="s">
        <v>173</v>
      </c>
      <c r="C22" s="10" t="s">
        <v>176</v>
      </c>
      <c r="D22" s="26">
        <f t="shared" si="3"/>
        <v>289.65924000000001</v>
      </c>
      <c r="E22" s="10">
        <v>0</v>
      </c>
      <c r="F22" s="10">
        <f t="shared" si="2"/>
        <v>434.48886000000005</v>
      </c>
      <c r="G22" s="10" t="s">
        <v>177</v>
      </c>
    </row>
    <row r="23" spans="1:8" ht="15.5" x14ac:dyDescent="0.35">
      <c r="A23" s="18">
        <v>9</v>
      </c>
      <c r="B23" s="10" t="s">
        <v>173</v>
      </c>
      <c r="C23" s="10" t="s">
        <v>176</v>
      </c>
      <c r="D23" s="26">
        <f t="shared" si="3"/>
        <v>289.65924000000001</v>
      </c>
      <c r="E23" s="10">
        <v>0</v>
      </c>
      <c r="F23" s="10">
        <f t="shared" si="2"/>
        <v>434.48886000000005</v>
      </c>
      <c r="G23" s="10" t="s">
        <v>177</v>
      </c>
    </row>
    <row r="24" spans="1:8" ht="15.5" x14ac:dyDescent="0.35">
      <c r="A24" s="18">
        <v>10</v>
      </c>
      <c r="B24" s="10" t="s">
        <v>173</v>
      </c>
      <c r="C24" s="10" t="s">
        <v>176</v>
      </c>
      <c r="D24" s="26">
        <f t="shared" si="3"/>
        <v>289.65924000000001</v>
      </c>
      <c r="E24" s="10">
        <v>0</v>
      </c>
      <c r="F24" s="10">
        <f t="shared" si="2"/>
        <v>434.48886000000005</v>
      </c>
      <c r="G24" s="10" t="s">
        <v>177</v>
      </c>
    </row>
    <row r="25" spans="1:8" ht="15.5" x14ac:dyDescent="0.35">
      <c r="A25" s="21"/>
      <c r="B25" s="22"/>
      <c r="C25" s="22"/>
      <c r="D25" s="22">
        <f>SUM(D17:D24)</f>
        <v>2504.4598799999999</v>
      </c>
      <c r="E25" s="22"/>
      <c r="F25" s="22">
        <f>SUM(F17:F24)</f>
        <v>3756.6898199999996</v>
      </c>
      <c r="G25" s="22"/>
    </row>
    <row r="26" spans="1:8" ht="15.5" x14ac:dyDescent="0.35">
      <c r="A26" s="21"/>
      <c r="B26" s="22"/>
      <c r="C26" s="22"/>
      <c r="D26" s="22">
        <f>D25*H14</f>
        <v>27549.058679999998</v>
      </c>
      <c r="E26" s="22"/>
      <c r="F26" s="22">
        <f>F25*H14</f>
        <v>41323.588019999996</v>
      </c>
      <c r="G26" s="22"/>
    </row>
    <row r="27" spans="1:8" ht="15.75" customHeight="1" x14ac:dyDescent="0.35">
      <c r="A27" s="218" t="s">
        <v>200</v>
      </c>
      <c r="B27" s="219"/>
      <c r="C27" s="219"/>
      <c r="D27" s="219"/>
      <c r="E27" s="219"/>
      <c r="F27" s="219"/>
      <c r="G27" s="219"/>
      <c r="H27">
        <v>1</v>
      </c>
    </row>
    <row r="28" spans="1:8" ht="15.75" customHeight="1" x14ac:dyDescent="0.35">
      <c r="A28" s="18">
        <v>1</v>
      </c>
      <c r="B28" s="10" t="s">
        <v>173</v>
      </c>
      <c r="C28" s="10" t="s">
        <v>176</v>
      </c>
      <c r="D28" s="26">
        <f t="shared" si="3"/>
        <v>289.65924000000001</v>
      </c>
      <c r="E28" s="10">
        <v>0</v>
      </c>
      <c r="F28" s="10">
        <f t="shared" ref="F28:F36" si="4">D28*1.5</f>
        <v>434.48886000000005</v>
      </c>
      <c r="G28" s="10" t="s">
        <v>177</v>
      </c>
    </row>
    <row r="29" spans="1:8" ht="15.5" x14ac:dyDescent="0.35">
      <c r="A29" s="18">
        <v>2</v>
      </c>
      <c r="B29" s="10" t="s">
        <v>173</v>
      </c>
      <c r="C29" s="10" t="s">
        <v>176</v>
      </c>
      <c r="D29" s="26">
        <f t="shared" si="3"/>
        <v>289.65924000000001</v>
      </c>
      <c r="E29" s="10">
        <v>0</v>
      </c>
      <c r="F29" s="10">
        <f t="shared" si="4"/>
        <v>434.48886000000005</v>
      </c>
      <c r="G29" s="10" t="s">
        <v>177</v>
      </c>
    </row>
    <row r="30" spans="1:8" ht="15.5" x14ac:dyDescent="0.35">
      <c r="A30" s="18">
        <v>3</v>
      </c>
      <c r="B30" s="10" t="s">
        <v>173</v>
      </c>
      <c r="C30" s="10" t="s">
        <v>176</v>
      </c>
      <c r="D30" s="26">
        <f t="shared" si="3"/>
        <v>289.65924000000001</v>
      </c>
      <c r="E30" s="10">
        <v>0</v>
      </c>
      <c r="F30" s="10">
        <f t="shared" si="4"/>
        <v>434.48886000000005</v>
      </c>
      <c r="G30" s="10" t="s">
        <v>177</v>
      </c>
    </row>
    <row r="31" spans="1:8" ht="15.5" x14ac:dyDescent="0.35">
      <c r="A31" s="18">
        <v>4</v>
      </c>
      <c r="B31" s="10" t="s">
        <v>175</v>
      </c>
      <c r="C31" s="10" t="s">
        <v>176</v>
      </c>
      <c r="D31" s="26">
        <f>34*10.764</f>
        <v>365.976</v>
      </c>
      <c r="E31" s="10">
        <v>0</v>
      </c>
      <c r="F31" s="10">
        <f t="shared" si="4"/>
        <v>548.96399999999994</v>
      </c>
      <c r="G31" s="10" t="s">
        <v>177</v>
      </c>
    </row>
    <row r="32" spans="1:8" ht="15.5" x14ac:dyDescent="0.35">
      <c r="A32" s="18">
        <v>5</v>
      </c>
      <c r="B32" s="10" t="s">
        <v>179</v>
      </c>
      <c r="C32" s="10" t="s">
        <v>176</v>
      </c>
      <c r="D32" s="26">
        <f>30.12*10.764</f>
        <v>324.21168</v>
      </c>
      <c r="E32" s="10">
        <v>0</v>
      </c>
      <c r="F32" s="10">
        <f t="shared" si="4"/>
        <v>486.31752</v>
      </c>
      <c r="G32" s="10" t="s">
        <v>177</v>
      </c>
    </row>
    <row r="33" spans="1:8" ht="15.5" x14ac:dyDescent="0.35">
      <c r="A33" s="18">
        <v>6</v>
      </c>
      <c r="B33" s="10" t="s">
        <v>173</v>
      </c>
      <c r="C33" s="10" t="s">
        <v>176</v>
      </c>
      <c r="D33" s="26">
        <f>26.91*10.764</f>
        <v>289.65924000000001</v>
      </c>
      <c r="E33" s="10">
        <v>0</v>
      </c>
      <c r="F33" s="10">
        <f t="shared" si="4"/>
        <v>434.48886000000005</v>
      </c>
      <c r="G33" s="10" t="s">
        <v>177</v>
      </c>
    </row>
    <row r="34" spans="1:8" ht="15.5" x14ac:dyDescent="0.35">
      <c r="A34" s="18">
        <v>7</v>
      </c>
      <c r="B34" s="10" t="s">
        <v>173</v>
      </c>
      <c r="C34" s="10" t="s">
        <v>176</v>
      </c>
      <c r="D34" s="26">
        <f>26.91*10.764</f>
        <v>289.65924000000001</v>
      </c>
      <c r="E34" s="10">
        <v>0</v>
      </c>
      <c r="F34" s="10">
        <f t="shared" si="4"/>
        <v>434.48886000000005</v>
      </c>
      <c r="G34" s="10" t="s">
        <v>177</v>
      </c>
    </row>
    <row r="35" spans="1:8" ht="15.5" x14ac:dyDescent="0.35">
      <c r="A35" s="18">
        <v>8</v>
      </c>
      <c r="B35" s="10" t="s">
        <v>173</v>
      </c>
      <c r="C35" s="10" t="s">
        <v>176</v>
      </c>
      <c r="D35" s="26">
        <f>26.91*10.764</f>
        <v>289.65924000000001</v>
      </c>
      <c r="E35" s="10">
        <v>0</v>
      </c>
      <c r="F35" s="10">
        <f t="shared" si="4"/>
        <v>434.48886000000005</v>
      </c>
      <c r="G35" s="10" t="s">
        <v>177</v>
      </c>
    </row>
    <row r="36" spans="1:8" ht="15.5" x14ac:dyDescent="0.35">
      <c r="A36" s="18">
        <v>9</v>
      </c>
      <c r="B36" s="10" t="s">
        <v>173</v>
      </c>
      <c r="C36" s="10" t="s">
        <v>176</v>
      </c>
      <c r="D36" s="26">
        <f>26.91*10.764</f>
        <v>289.65924000000001</v>
      </c>
      <c r="E36" s="10">
        <v>0</v>
      </c>
      <c r="F36" s="10">
        <f t="shared" si="4"/>
        <v>434.48886000000005</v>
      </c>
      <c r="G36" s="10" t="s">
        <v>177</v>
      </c>
    </row>
    <row r="37" spans="1:8" ht="15.5" x14ac:dyDescent="0.35">
      <c r="A37" s="21"/>
      <c r="B37" s="22"/>
      <c r="C37" s="22"/>
      <c r="D37" s="22">
        <f>SUM(D28:D36)</f>
        <v>2717.8023599999997</v>
      </c>
      <c r="E37" s="22"/>
      <c r="F37" s="22">
        <f>SUM(F28:F36)</f>
        <v>4076.70354</v>
      </c>
      <c r="G37" s="22"/>
    </row>
    <row r="38" spans="1:8" ht="15.5" x14ac:dyDescent="0.35">
      <c r="A38" s="21"/>
      <c r="B38" s="22"/>
      <c r="C38" s="22"/>
      <c r="D38" s="22">
        <f>D37*H27</f>
        <v>2717.8023599999997</v>
      </c>
      <c r="E38" s="22"/>
      <c r="F38" s="22">
        <f>F37*H27</f>
        <v>4076.70354</v>
      </c>
      <c r="G38" s="22"/>
    </row>
    <row r="39" spans="1:8" ht="15" x14ac:dyDescent="0.35">
      <c r="A39" s="23" t="s">
        <v>170</v>
      </c>
      <c r="B39" s="24"/>
      <c r="C39" s="24"/>
      <c r="D39" s="24"/>
      <c r="E39" s="24"/>
      <c r="F39" s="24"/>
      <c r="G39" s="24"/>
    </row>
    <row r="40" spans="1:8" ht="15.75" customHeight="1" x14ac:dyDescent="0.35">
      <c r="A40" s="23" t="s">
        <v>171</v>
      </c>
      <c r="B40" s="24"/>
      <c r="C40" s="24"/>
      <c r="D40" s="24"/>
      <c r="E40" s="24"/>
      <c r="F40" s="24"/>
      <c r="G40" s="24"/>
      <c r="H40">
        <v>1</v>
      </c>
    </row>
    <row r="41" spans="1:8" ht="15.75" customHeight="1" x14ac:dyDescent="0.35">
      <c r="A41" s="18">
        <v>1</v>
      </c>
      <c r="B41" s="10" t="s">
        <v>174</v>
      </c>
      <c r="C41" s="10" t="s">
        <v>176</v>
      </c>
      <c r="D41" s="26">
        <f>34.14*10.764</f>
        <v>367.48295999999999</v>
      </c>
      <c r="E41" s="10">
        <v>0</v>
      </c>
      <c r="F41" s="10">
        <f>D41*1.5</f>
        <v>551.22443999999996</v>
      </c>
      <c r="G41" s="10" t="s">
        <v>177</v>
      </c>
    </row>
    <row r="42" spans="1:8" ht="15.5" x14ac:dyDescent="0.35">
      <c r="A42" s="18">
        <v>2</v>
      </c>
      <c r="B42" s="10" t="s">
        <v>173</v>
      </c>
      <c r="C42" s="10" t="s">
        <v>176</v>
      </c>
      <c r="D42" s="26">
        <f>26.91*10.764</f>
        <v>289.65924000000001</v>
      </c>
      <c r="E42" s="10">
        <v>0</v>
      </c>
      <c r="F42" s="10">
        <f t="shared" ref="F42:F48" si="5">D42*1.5</f>
        <v>434.48886000000005</v>
      </c>
      <c r="G42" s="10" t="s">
        <v>177</v>
      </c>
    </row>
    <row r="43" spans="1:8" ht="15.5" x14ac:dyDescent="0.35">
      <c r="A43" s="18">
        <v>3</v>
      </c>
      <c r="B43" s="10" t="s">
        <v>173</v>
      </c>
      <c r="C43" s="10" t="s">
        <v>176</v>
      </c>
      <c r="D43" s="26">
        <f>26.91*10.764</f>
        <v>289.65924000000001</v>
      </c>
      <c r="E43" s="10">
        <v>0</v>
      </c>
      <c r="F43" s="10">
        <f t="shared" si="5"/>
        <v>434.48886000000005</v>
      </c>
      <c r="G43" s="10" t="s">
        <v>177</v>
      </c>
    </row>
    <row r="44" spans="1:8" ht="15.5" x14ac:dyDescent="0.35">
      <c r="A44" s="18">
        <v>4</v>
      </c>
      <c r="B44" s="10" t="s">
        <v>175</v>
      </c>
      <c r="C44" s="10" t="s">
        <v>176</v>
      </c>
      <c r="D44" s="26">
        <f t="shared" ref="D44:D49" si="6">34*10.764</f>
        <v>365.976</v>
      </c>
      <c r="E44" s="10">
        <v>0</v>
      </c>
      <c r="F44" s="10">
        <f t="shared" si="5"/>
        <v>548.96399999999994</v>
      </c>
      <c r="G44" s="10" t="s">
        <v>177</v>
      </c>
    </row>
    <row r="45" spans="1:8" ht="15.5" x14ac:dyDescent="0.35">
      <c r="A45" s="18">
        <v>5</v>
      </c>
      <c r="B45" s="10" t="s">
        <v>175</v>
      </c>
      <c r="C45" s="10" t="s">
        <v>176</v>
      </c>
      <c r="D45" s="26">
        <f t="shared" si="6"/>
        <v>365.976</v>
      </c>
      <c r="E45" s="10">
        <v>0</v>
      </c>
      <c r="F45" s="10">
        <f t="shared" si="5"/>
        <v>548.96399999999994</v>
      </c>
      <c r="G45" s="10" t="s">
        <v>177</v>
      </c>
    </row>
    <row r="46" spans="1:8" ht="15.5" x14ac:dyDescent="0.35">
      <c r="A46" s="18">
        <v>6</v>
      </c>
      <c r="B46" s="10" t="s">
        <v>175</v>
      </c>
      <c r="C46" s="10" t="s">
        <v>176</v>
      </c>
      <c r="D46" s="26">
        <f t="shared" si="6"/>
        <v>365.976</v>
      </c>
      <c r="E46" s="10">
        <v>0</v>
      </c>
      <c r="F46" s="10">
        <f t="shared" si="5"/>
        <v>548.96399999999994</v>
      </c>
      <c r="G46" s="10" t="s">
        <v>177</v>
      </c>
    </row>
    <row r="47" spans="1:8" ht="15.5" x14ac:dyDescent="0.35">
      <c r="A47" s="18">
        <v>7</v>
      </c>
      <c r="B47" s="10" t="s">
        <v>175</v>
      </c>
      <c r="C47" s="10" t="s">
        <v>176</v>
      </c>
      <c r="D47" s="26">
        <f t="shared" si="6"/>
        <v>365.976</v>
      </c>
      <c r="E47" s="10">
        <v>0</v>
      </c>
      <c r="F47" s="10">
        <f t="shared" si="5"/>
        <v>548.96399999999994</v>
      </c>
      <c r="G47" s="10" t="s">
        <v>177</v>
      </c>
    </row>
    <row r="48" spans="1:8" ht="15.5" x14ac:dyDescent="0.35">
      <c r="A48" s="18">
        <v>8</v>
      </c>
      <c r="B48" s="10" t="s">
        <v>175</v>
      </c>
      <c r="C48" s="10" t="s">
        <v>176</v>
      </c>
      <c r="D48" s="26">
        <f t="shared" si="6"/>
        <v>365.976</v>
      </c>
      <c r="E48" s="10">
        <v>0</v>
      </c>
      <c r="F48" s="10">
        <f t="shared" si="5"/>
        <v>548.96399999999994</v>
      </c>
      <c r="G48" s="10" t="s">
        <v>177</v>
      </c>
    </row>
    <row r="49" spans="1:8" ht="15.5" x14ac:dyDescent="0.35">
      <c r="A49" s="18">
        <v>9</v>
      </c>
      <c r="B49" s="10" t="s">
        <v>175</v>
      </c>
      <c r="C49" s="10" t="s">
        <v>176</v>
      </c>
      <c r="D49" s="26">
        <f t="shared" si="6"/>
        <v>365.976</v>
      </c>
      <c r="E49" s="10">
        <v>0</v>
      </c>
      <c r="F49" s="10">
        <f>D49*1.5</f>
        <v>548.96399999999994</v>
      </c>
      <c r="G49" s="10" t="s">
        <v>177</v>
      </c>
    </row>
    <row r="50" spans="1:8" ht="15.5" x14ac:dyDescent="0.35">
      <c r="A50" s="21"/>
      <c r="B50" s="22"/>
      <c r="C50" s="22"/>
      <c r="D50" s="22">
        <f>SUM(D41:D49)</f>
        <v>3142.6574400000004</v>
      </c>
      <c r="E50" s="22"/>
      <c r="F50" s="22">
        <f>SUM(F41:F49)</f>
        <v>4713.9861599999995</v>
      </c>
      <c r="G50" s="22"/>
    </row>
    <row r="51" spans="1:8" ht="15.5" x14ac:dyDescent="0.35">
      <c r="A51" s="21"/>
      <c r="B51" s="22"/>
      <c r="C51" s="22"/>
      <c r="D51" s="22">
        <f>D50*H40</f>
        <v>3142.6574400000004</v>
      </c>
      <c r="E51" s="22"/>
      <c r="F51" s="22">
        <f>F50*H40</f>
        <v>4713.9861599999995</v>
      </c>
      <c r="G51" s="22"/>
    </row>
    <row r="52" spans="1:8" ht="15.75" customHeight="1" x14ac:dyDescent="0.35">
      <c r="A52" s="218" t="s">
        <v>178</v>
      </c>
      <c r="B52" s="219"/>
      <c r="C52" s="219"/>
      <c r="D52" s="219"/>
      <c r="E52" s="219"/>
      <c r="F52" s="219"/>
      <c r="G52" s="219"/>
      <c r="H52">
        <v>1</v>
      </c>
    </row>
    <row r="53" spans="1:8" ht="15.5" x14ac:dyDescent="0.35">
      <c r="A53" s="18">
        <v>1</v>
      </c>
      <c r="B53" s="10" t="s">
        <v>174</v>
      </c>
      <c r="C53" s="10" t="s">
        <v>176</v>
      </c>
      <c r="D53" s="26">
        <f>34.14*10.764</f>
        <v>367.48295999999999</v>
      </c>
      <c r="E53" s="10">
        <v>0</v>
      </c>
      <c r="F53" s="10">
        <f t="shared" ref="F53:F63" si="7">D53*1.5</f>
        <v>551.22443999999996</v>
      </c>
      <c r="G53" s="10" t="s">
        <v>177</v>
      </c>
    </row>
    <row r="54" spans="1:8" ht="15.5" x14ac:dyDescent="0.35">
      <c r="A54" s="18">
        <v>2</v>
      </c>
      <c r="B54" s="10" t="s">
        <v>173</v>
      </c>
      <c r="C54" s="10" t="s">
        <v>176</v>
      </c>
      <c r="D54" s="26">
        <f>26.91*10.764</f>
        <v>289.65924000000001</v>
      </c>
      <c r="E54" s="10">
        <v>0</v>
      </c>
      <c r="F54" s="10">
        <f t="shared" si="7"/>
        <v>434.48886000000005</v>
      </c>
      <c r="G54" s="10" t="s">
        <v>177</v>
      </c>
    </row>
    <row r="55" spans="1:8" ht="15.5" x14ac:dyDescent="0.35">
      <c r="A55" s="18">
        <v>3</v>
      </c>
      <c r="B55" s="10" t="s">
        <v>173</v>
      </c>
      <c r="C55" s="10" t="s">
        <v>176</v>
      </c>
      <c r="D55" s="26">
        <f>26.91*10.764</f>
        <v>289.65924000000001</v>
      </c>
      <c r="E55" s="10">
        <v>0</v>
      </c>
      <c r="F55" s="10">
        <f t="shared" si="7"/>
        <v>434.48886000000005</v>
      </c>
      <c r="G55" s="10" t="s">
        <v>177</v>
      </c>
    </row>
    <row r="56" spans="1:8" ht="15.5" x14ac:dyDescent="0.35">
      <c r="A56" s="18">
        <v>4</v>
      </c>
      <c r="B56" s="10" t="s">
        <v>173</v>
      </c>
      <c r="C56" s="10" t="s">
        <v>176</v>
      </c>
      <c r="D56" s="26">
        <f>26.91*10.764</f>
        <v>289.65924000000001</v>
      </c>
      <c r="E56" s="10">
        <v>0</v>
      </c>
      <c r="F56" s="10">
        <f t="shared" si="7"/>
        <v>434.48886000000005</v>
      </c>
      <c r="G56" s="10" t="s">
        <v>177</v>
      </c>
    </row>
    <row r="57" spans="1:8" ht="15.5" x14ac:dyDescent="0.35">
      <c r="A57" s="18">
        <v>5</v>
      </c>
      <c r="B57" s="10" t="s">
        <v>179</v>
      </c>
      <c r="C57" s="10" t="s">
        <v>176</v>
      </c>
      <c r="D57" s="26">
        <f>30.12*10.764</f>
        <v>324.21168</v>
      </c>
      <c r="E57" s="10">
        <v>0</v>
      </c>
      <c r="F57" s="10">
        <f t="shared" si="7"/>
        <v>486.31752</v>
      </c>
      <c r="G57" s="10" t="s">
        <v>177</v>
      </c>
    </row>
    <row r="58" spans="1:8" ht="15.5" x14ac:dyDescent="0.35">
      <c r="A58" s="18">
        <v>6</v>
      </c>
      <c r="B58" s="10" t="s">
        <v>175</v>
      </c>
      <c r="C58" s="10" t="s">
        <v>176</v>
      </c>
      <c r="D58" s="26">
        <f t="shared" ref="D58:D63" si="8">34*10.764</f>
        <v>365.976</v>
      </c>
      <c r="E58" s="10">
        <v>0</v>
      </c>
      <c r="F58" s="10">
        <f t="shared" si="7"/>
        <v>548.96399999999994</v>
      </c>
      <c r="G58" s="10" t="s">
        <v>177</v>
      </c>
    </row>
    <row r="59" spans="1:8" ht="15.5" x14ac:dyDescent="0.35">
      <c r="A59" s="18">
        <v>7</v>
      </c>
      <c r="B59" s="10" t="s">
        <v>175</v>
      </c>
      <c r="C59" s="10" t="s">
        <v>176</v>
      </c>
      <c r="D59" s="26">
        <f t="shared" si="8"/>
        <v>365.976</v>
      </c>
      <c r="E59" s="10">
        <v>0</v>
      </c>
      <c r="F59" s="10">
        <f t="shared" si="7"/>
        <v>548.96399999999994</v>
      </c>
      <c r="G59" s="10" t="s">
        <v>177</v>
      </c>
    </row>
    <row r="60" spans="1:8" ht="15.5" x14ac:dyDescent="0.35">
      <c r="A60" s="18">
        <v>8</v>
      </c>
      <c r="B60" s="10" t="s">
        <v>175</v>
      </c>
      <c r="C60" s="10" t="s">
        <v>176</v>
      </c>
      <c r="D60" s="26">
        <f t="shared" si="8"/>
        <v>365.976</v>
      </c>
      <c r="E60" s="10">
        <v>0</v>
      </c>
      <c r="F60" s="10">
        <f t="shared" si="7"/>
        <v>548.96399999999994</v>
      </c>
      <c r="G60" s="10" t="s">
        <v>177</v>
      </c>
    </row>
    <row r="61" spans="1:8" ht="15.5" x14ac:dyDescent="0.35">
      <c r="A61" s="18">
        <v>9</v>
      </c>
      <c r="B61" s="10" t="s">
        <v>175</v>
      </c>
      <c r="C61" s="10" t="s">
        <v>176</v>
      </c>
      <c r="D61" s="26">
        <f t="shared" si="8"/>
        <v>365.976</v>
      </c>
      <c r="E61" s="10">
        <v>0</v>
      </c>
      <c r="F61" s="10">
        <f t="shared" si="7"/>
        <v>548.96399999999994</v>
      </c>
      <c r="G61" s="10" t="s">
        <v>177</v>
      </c>
    </row>
    <row r="62" spans="1:8" ht="15.5" x14ac:dyDescent="0.35">
      <c r="A62" s="18">
        <v>10</v>
      </c>
      <c r="B62" s="10" t="s">
        <v>175</v>
      </c>
      <c r="C62" s="10" t="s">
        <v>176</v>
      </c>
      <c r="D62" s="26">
        <f t="shared" si="8"/>
        <v>365.976</v>
      </c>
      <c r="E62" s="10">
        <v>0</v>
      </c>
      <c r="F62" s="10">
        <f t="shared" si="7"/>
        <v>548.96399999999994</v>
      </c>
      <c r="G62" s="10" t="s">
        <v>177</v>
      </c>
    </row>
    <row r="63" spans="1:8" ht="15.5" x14ac:dyDescent="0.35">
      <c r="A63" s="18">
        <v>11</v>
      </c>
      <c r="B63" s="10" t="s">
        <v>175</v>
      </c>
      <c r="C63" s="10" t="s">
        <v>176</v>
      </c>
      <c r="D63" s="26">
        <f t="shared" si="8"/>
        <v>365.976</v>
      </c>
      <c r="E63" s="10">
        <v>0</v>
      </c>
      <c r="F63" s="10">
        <f t="shared" si="7"/>
        <v>548.96399999999994</v>
      </c>
      <c r="G63" s="10" t="s">
        <v>177</v>
      </c>
    </row>
    <row r="64" spans="1:8" ht="15.5" x14ac:dyDescent="0.35">
      <c r="A64" s="21"/>
      <c r="B64" s="22"/>
      <c r="C64" s="22"/>
      <c r="D64" s="22">
        <f>SUM(D53:D63)</f>
        <v>3756.5283600000007</v>
      </c>
      <c r="E64" s="22"/>
      <c r="F64" s="22">
        <f>SUM(F53:F63)</f>
        <v>5634.7925400000004</v>
      </c>
      <c r="G64" s="22"/>
    </row>
    <row r="65" spans="1:7" ht="15.5" x14ac:dyDescent="0.35">
      <c r="A65" s="21"/>
      <c r="B65" s="22"/>
      <c r="C65" s="22"/>
      <c r="D65" s="22">
        <f>D64*H523</f>
        <v>0</v>
      </c>
      <c r="E65" s="22"/>
      <c r="F65" s="22">
        <f>F64*H52</f>
        <v>5634.7925400000004</v>
      </c>
      <c r="G65" s="22"/>
    </row>
    <row r="66" spans="1:7" ht="15.75" customHeight="1" x14ac:dyDescent="0.35">
      <c r="A66" s="218" t="s">
        <v>183</v>
      </c>
      <c r="B66" s="219"/>
      <c r="C66" s="219"/>
      <c r="D66" s="219"/>
      <c r="E66" s="219"/>
      <c r="F66" s="219"/>
      <c r="G66" s="219"/>
    </row>
    <row r="67" spans="1:7" ht="15.75" customHeight="1" x14ac:dyDescent="0.35">
      <c r="A67" s="18">
        <v>1</v>
      </c>
      <c r="B67" s="10" t="s">
        <v>174</v>
      </c>
      <c r="C67" s="10" t="s">
        <v>176</v>
      </c>
      <c r="D67" s="26">
        <f>34.14*10.764</f>
        <v>367.48295999999999</v>
      </c>
      <c r="E67" s="10">
        <v>0</v>
      </c>
      <c r="F67" s="10">
        <f t="shared" ref="F67:F77" si="9">D67*1.5</f>
        <v>551.22443999999996</v>
      </c>
      <c r="G67" s="10" t="s">
        <v>177</v>
      </c>
    </row>
    <row r="68" spans="1:7" ht="15.5" x14ac:dyDescent="0.35">
      <c r="A68" s="18">
        <v>2</v>
      </c>
      <c r="B68" s="10" t="s">
        <v>173</v>
      </c>
      <c r="C68" s="10" t="s">
        <v>176</v>
      </c>
      <c r="D68" s="26">
        <f>26.91*10.764</f>
        <v>289.65924000000001</v>
      </c>
      <c r="E68" s="10">
        <v>0</v>
      </c>
      <c r="F68" s="10">
        <f t="shared" si="9"/>
        <v>434.48886000000005</v>
      </c>
      <c r="G68" s="10" t="s">
        <v>177</v>
      </c>
    </row>
    <row r="69" spans="1:7" ht="15.5" x14ac:dyDescent="0.35">
      <c r="A69" s="18">
        <v>3</v>
      </c>
      <c r="B69" s="10" t="s">
        <v>173</v>
      </c>
      <c r="C69" s="10" t="s">
        <v>176</v>
      </c>
      <c r="D69" s="26">
        <f>26.91*10.764</f>
        <v>289.65924000000001</v>
      </c>
      <c r="E69" s="10">
        <v>0</v>
      </c>
      <c r="F69" s="10">
        <f t="shared" si="9"/>
        <v>434.48886000000005</v>
      </c>
      <c r="G69" s="10" t="s">
        <v>177</v>
      </c>
    </row>
    <row r="70" spans="1:7" ht="15.5" x14ac:dyDescent="0.35">
      <c r="A70" s="18">
        <v>4</v>
      </c>
      <c r="B70" s="10" t="s">
        <v>173</v>
      </c>
      <c r="C70" s="10" t="s">
        <v>176</v>
      </c>
      <c r="D70" s="26">
        <f>26.91*10.764</f>
        <v>289.65924000000001</v>
      </c>
      <c r="E70" s="10">
        <v>0</v>
      </c>
      <c r="F70" s="10">
        <f t="shared" si="9"/>
        <v>434.48886000000005</v>
      </c>
      <c r="G70" s="10" t="s">
        <v>177</v>
      </c>
    </row>
    <row r="71" spans="1:7" ht="15.5" x14ac:dyDescent="0.35">
      <c r="A71" s="18">
        <v>5</v>
      </c>
      <c r="B71" s="10" t="s">
        <v>179</v>
      </c>
      <c r="C71" s="10" t="s">
        <v>176</v>
      </c>
      <c r="D71" s="26">
        <f>30.12*10.764</f>
        <v>324.21168</v>
      </c>
      <c r="E71" s="10">
        <v>0</v>
      </c>
      <c r="F71" s="10">
        <f t="shared" si="9"/>
        <v>486.31752</v>
      </c>
      <c r="G71" s="10" t="s">
        <v>177</v>
      </c>
    </row>
    <row r="72" spans="1:7" ht="15.5" x14ac:dyDescent="0.35">
      <c r="A72" s="18">
        <v>6</v>
      </c>
      <c r="B72" s="10" t="s">
        <v>175</v>
      </c>
      <c r="C72" s="10" t="s">
        <v>176</v>
      </c>
      <c r="D72" s="26">
        <f t="shared" ref="D72:D77" si="10">34*10.764</f>
        <v>365.976</v>
      </c>
      <c r="E72" s="10">
        <v>0</v>
      </c>
      <c r="F72" s="10">
        <f t="shared" si="9"/>
        <v>548.96399999999994</v>
      </c>
      <c r="G72" s="10" t="s">
        <v>177</v>
      </c>
    </row>
    <row r="73" spans="1:7" ht="15.5" x14ac:dyDescent="0.35">
      <c r="A73" s="18">
        <v>7</v>
      </c>
      <c r="B73" s="10" t="s">
        <v>175</v>
      </c>
      <c r="C73" s="10" t="s">
        <v>176</v>
      </c>
      <c r="D73" s="26">
        <f t="shared" si="10"/>
        <v>365.976</v>
      </c>
      <c r="E73" s="10">
        <v>0</v>
      </c>
      <c r="F73" s="10">
        <f t="shared" si="9"/>
        <v>548.96399999999994</v>
      </c>
      <c r="G73" s="10" t="s">
        <v>177</v>
      </c>
    </row>
    <row r="74" spans="1:7" ht="15.5" x14ac:dyDescent="0.35">
      <c r="A74" s="18">
        <v>8</v>
      </c>
      <c r="B74" s="10" t="s">
        <v>175</v>
      </c>
      <c r="C74" s="10" t="s">
        <v>176</v>
      </c>
      <c r="D74" s="26">
        <f t="shared" si="10"/>
        <v>365.976</v>
      </c>
      <c r="E74" s="10">
        <v>0</v>
      </c>
      <c r="F74" s="10">
        <f t="shared" si="9"/>
        <v>548.96399999999994</v>
      </c>
      <c r="G74" s="10" t="s">
        <v>177</v>
      </c>
    </row>
    <row r="75" spans="1:7" ht="15.5" x14ac:dyDescent="0.35">
      <c r="A75" s="18">
        <v>9</v>
      </c>
      <c r="B75" s="10" t="s">
        <v>175</v>
      </c>
      <c r="C75" s="10" t="s">
        <v>176</v>
      </c>
      <c r="D75" s="26">
        <f t="shared" si="10"/>
        <v>365.976</v>
      </c>
      <c r="E75" s="10">
        <v>0</v>
      </c>
      <c r="F75" s="10">
        <f t="shared" si="9"/>
        <v>548.96399999999994</v>
      </c>
      <c r="G75" s="10" t="s">
        <v>177</v>
      </c>
    </row>
    <row r="76" spans="1:7" ht="15.5" x14ac:dyDescent="0.35">
      <c r="A76" s="18">
        <v>10</v>
      </c>
      <c r="B76" s="10" t="s">
        <v>175</v>
      </c>
      <c r="C76" s="10" t="s">
        <v>176</v>
      </c>
      <c r="D76" s="26">
        <f t="shared" si="10"/>
        <v>365.976</v>
      </c>
      <c r="E76" s="10">
        <v>0</v>
      </c>
      <c r="F76" s="10">
        <f t="shared" si="9"/>
        <v>548.96399999999994</v>
      </c>
      <c r="G76" s="10" t="s">
        <v>177</v>
      </c>
    </row>
    <row r="77" spans="1:7" ht="15.5" x14ac:dyDescent="0.35">
      <c r="A77" s="18">
        <v>11</v>
      </c>
      <c r="B77" s="10" t="s">
        <v>175</v>
      </c>
      <c r="C77" s="10" t="s">
        <v>176</v>
      </c>
      <c r="D77" s="26">
        <f t="shared" si="10"/>
        <v>365.976</v>
      </c>
      <c r="E77" s="10">
        <v>0</v>
      </c>
      <c r="F77" s="10">
        <f t="shared" si="9"/>
        <v>548.96399999999994</v>
      </c>
      <c r="G77" s="10" t="s">
        <v>177</v>
      </c>
    </row>
    <row r="78" spans="1:7" ht="15.5" x14ac:dyDescent="0.35">
      <c r="A78" s="21"/>
      <c r="B78" s="22"/>
      <c r="C78" s="22"/>
      <c r="D78" s="22">
        <f>SUM(D67:D77)</f>
        <v>3756.5283600000007</v>
      </c>
      <c r="E78" s="22"/>
      <c r="F78" s="22">
        <f>SUM(F67:F77)</f>
        <v>5634.7925400000004</v>
      </c>
      <c r="G78" s="22"/>
    </row>
    <row r="79" spans="1:7" ht="15.5" x14ac:dyDescent="0.35">
      <c r="A79" s="21"/>
      <c r="B79" s="22"/>
      <c r="C79" s="22"/>
      <c r="D79" s="22">
        <f>D78*H537</f>
        <v>0</v>
      </c>
      <c r="E79" s="22"/>
      <c r="F79" s="22">
        <f>F78*H66</f>
        <v>0</v>
      </c>
      <c r="G79" s="22"/>
    </row>
    <row r="80" spans="1:7" ht="15.75" customHeight="1" x14ac:dyDescent="0.35">
      <c r="A80" s="23" t="s">
        <v>200</v>
      </c>
      <c r="B80" s="24"/>
      <c r="C80" s="24"/>
      <c r="D80" s="24"/>
      <c r="E80" s="24"/>
      <c r="F80" s="24"/>
      <c r="G80" s="24"/>
    </row>
    <row r="81" spans="1:7" ht="15.5" x14ac:dyDescent="0.35">
      <c r="A81" s="18">
        <v>1</v>
      </c>
      <c r="B81" s="10" t="s">
        <v>174</v>
      </c>
      <c r="C81" s="10" t="s">
        <v>176</v>
      </c>
      <c r="D81" s="26">
        <f>34.14*10.764</f>
        <v>367.48295999999999</v>
      </c>
      <c r="E81" s="10">
        <v>0</v>
      </c>
      <c r="F81" s="10">
        <f t="shared" ref="F81:F89" si="11">D81*1.5</f>
        <v>551.22443999999996</v>
      </c>
      <c r="G81" s="10" t="s">
        <v>177</v>
      </c>
    </row>
    <row r="82" spans="1:7" ht="15.5" x14ac:dyDescent="0.35">
      <c r="A82" s="18">
        <v>2</v>
      </c>
      <c r="B82" s="10" t="s">
        <v>173</v>
      </c>
      <c r="C82" s="10" t="s">
        <v>176</v>
      </c>
      <c r="D82" s="26">
        <f>26.91*10.764</f>
        <v>289.65924000000001</v>
      </c>
      <c r="E82" s="10">
        <v>0</v>
      </c>
      <c r="F82" s="10">
        <f t="shared" si="11"/>
        <v>434.48886000000005</v>
      </c>
      <c r="G82" s="10" t="s">
        <v>177</v>
      </c>
    </row>
    <row r="83" spans="1:7" ht="15.5" x14ac:dyDescent="0.35">
      <c r="A83" s="18">
        <v>3</v>
      </c>
      <c r="B83" s="10" t="s">
        <v>173</v>
      </c>
      <c r="C83" s="10" t="s">
        <v>176</v>
      </c>
      <c r="D83" s="26">
        <f>26.91*10.764</f>
        <v>289.65924000000001</v>
      </c>
      <c r="E83" s="10">
        <v>0</v>
      </c>
      <c r="F83" s="10">
        <f t="shared" si="11"/>
        <v>434.48886000000005</v>
      </c>
      <c r="G83" s="10" t="s">
        <v>177</v>
      </c>
    </row>
    <row r="84" spans="1:7" ht="15.5" x14ac:dyDescent="0.35">
      <c r="A84" s="18">
        <v>4</v>
      </c>
      <c r="B84" s="10" t="s">
        <v>173</v>
      </c>
      <c r="C84" s="10" t="s">
        <v>176</v>
      </c>
      <c r="D84" s="26">
        <f>26.91*10.764</f>
        <v>289.65924000000001</v>
      </c>
      <c r="E84" s="10">
        <v>0</v>
      </c>
      <c r="F84" s="10">
        <f t="shared" si="11"/>
        <v>434.48886000000005</v>
      </c>
      <c r="G84" s="10" t="s">
        <v>177</v>
      </c>
    </row>
    <row r="85" spans="1:7" ht="15.5" x14ac:dyDescent="0.35">
      <c r="A85" s="18">
        <v>5</v>
      </c>
      <c r="B85" s="10" t="s">
        <v>179</v>
      </c>
      <c r="C85" s="10" t="s">
        <v>176</v>
      </c>
      <c r="D85" s="26">
        <f>30.12*10.764</f>
        <v>324.21168</v>
      </c>
      <c r="E85" s="10">
        <v>0</v>
      </c>
      <c r="F85" s="10">
        <f t="shared" si="11"/>
        <v>486.31752</v>
      </c>
      <c r="G85" s="10" t="s">
        <v>177</v>
      </c>
    </row>
    <row r="86" spans="1:7" ht="15.5" x14ac:dyDescent="0.35">
      <c r="A86" s="18">
        <v>6</v>
      </c>
      <c r="B86" s="10" t="s">
        <v>175</v>
      </c>
      <c r="C86" s="10" t="s">
        <v>176</v>
      </c>
      <c r="D86" s="26">
        <f>34*10.764</f>
        <v>365.976</v>
      </c>
      <c r="E86" s="10">
        <v>0</v>
      </c>
      <c r="F86" s="10">
        <f t="shared" si="11"/>
        <v>548.96399999999994</v>
      </c>
      <c r="G86" s="10" t="s">
        <v>177</v>
      </c>
    </row>
    <row r="87" spans="1:7" ht="15.5" x14ac:dyDescent="0.35">
      <c r="A87" s="18">
        <v>7</v>
      </c>
      <c r="B87" s="10" t="s">
        <v>175</v>
      </c>
      <c r="C87" s="10" t="s">
        <v>176</v>
      </c>
      <c r="D87" s="26">
        <f>34*10.764</f>
        <v>365.976</v>
      </c>
      <c r="E87" s="10">
        <v>0</v>
      </c>
      <c r="F87" s="10">
        <f t="shared" si="11"/>
        <v>548.96399999999994</v>
      </c>
      <c r="G87" s="10" t="s">
        <v>177</v>
      </c>
    </row>
    <row r="88" spans="1:7" ht="15.5" x14ac:dyDescent="0.35">
      <c r="A88" s="18">
        <v>8</v>
      </c>
      <c r="B88" s="10" t="s">
        <v>175</v>
      </c>
      <c r="C88" s="10" t="s">
        <v>176</v>
      </c>
      <c r="D88" s="26">
        <f>34*10.764</f>
        <v>365.976</v>
      </c>
      <c r="E88" s="10">
        <v>0</v>
      </c>
      <c r="F88" s="10">
        <f t="shared" si="11"/>
        <v>548.96399999999994</v>
      </c>
      <c r="G88" s="10" t="s">
        <v>177</v>
      </c>
    </row>
    <row r="89" spans="1:7" ht="15.5" x14ac:dyDescent="0.35">
      <c r="A89" s="18">
        <v>9</v>
      </c>
      <c r="B89" s="10" t="s">
        <v>175</v>
      </c>
      <c r="C89" s="10" t="s">
        <v>176</v>
      </c>
      <c r="D89" s="26">
        <f>34*10.764</f>
        <v>365.976</v>
      </c>
      <c r="E89" s="10">
        <v>0</v>
      </c>
      <c r="F89" s="10">
        <f t="shared" si="11"/>
        <v>548.96399999999994</v>
      </c>
      <c r="G89" s="10" t="s">
        <v>177</v>
      </c>
    </row>
    <row r="90" spans="1:7" ht="15" x14ac:dyDescent="0.35">
      <c r="A90" s="23" t="s">
        <v>184</v>
      </c>
      <c r="B90" s="24"/>
      <c r="C90" s="24"/>
      <c r="D90" s="24"/>
      <c r="E90" s="24"/>
      <c r="F90" s="24"/>
      <c r="G90" s="24"/>
    </row>
    <row r="91" spans="1:7" ht="15.75" customHeight="1" x14ac:dyDescent="0.35">
      <c r="A91" s="23" t="s">
        <v>171</v>
      </c>
      <c r="B91" s="24"/>
      <c r="C91" s="24"/>
      <c r="D91" s="24"/>
      <c r="E91" s="24"/>
      <c r="F91" s="24"/>
      <c r="G91" s="24"/>
    </row>
    <row r="92" spans="1:7" ht="15.75" customHeight="1" x14ac:dyDescent="0.35">
      <c r="A92" s="18">
        <v>1</v>
      </c>
      <c r="B92" s="10" t="s">
        <v>182</v>
      </c>
      <c r="C92" s="10" t="s">
        <v>176</v>
      </c>
      <c r="D92" s="26">
        <f>31.58*10.764</f>
        <v>339.92711999999995</v>
      </c>
      <c r="E92" s="10">
        <v>0</v>
      </c>
      <c r="F92" s="10">
        <f t="shared" ref="F92:F100" si="12">D92*1.5</f>
        <v>509.89067999999992</v>
      </c>
      <c r="G92" s="10" t="s">
        <v>177</v>
      </c>
    </row>
    <row r="93" spans="1:7" ht="15.5" x14ac:dyDescent="0.35">
      <c r="A93" s="18">
        <v>2</v>
      </c>
      <c r="B93" s="10" t="s">
        <v>173</v>
      </c>
      <c r="C93" s="10" t="s">
        <v>176</v>
      </c>
      <c r="D93" s="26">
        <f>26.91*10.764</f>
        <v>289.65924000000001</v>
      </c>
      <c r="E93" s="10">
        <v>0</v>
      </c>
      <c r="F93" s="10">
        <f t="shared" si="12"/>
        <v>434.48886000000005</v>
      </c>
      <c r="G93" s="10" t="s">
        <v>177</v>
      </c>
    </row>
    <row r="94" spans="1:7" ht="15.5" x14ac:dyDescent="0.35">
      <c r="A94" s="18">
        <v>3</v>
      </c>
      <c r="B94" s="10" t="s">
        <v>173</v>
      </c>
      <c r="C94" s="10" t="s">
        <v>176</v>
      </c>
      <c r="D94" s="26">
        <f>26.91*10.764</f>
        <v>289.65924000000001</v>
      </c>
      <c r="E94" s="10">
        <v>0</v>
      </c>
      <c r="F94" s="10">
        <f t="shared" si="12"/>
        <v>434.48886000000005</v>
      </c>
      <c r="G94" s="10" t="s">
        <v>177</v>
      </c>
    </row>
    <row r="95" spans="1:7" ht="15.5" x14ac:dyDescent="0.35">
      <c r="A95" s="18">
        <v>4</v>
      </c>
      <c r="B95" s="10" t="s">
        <v>175</v>
      </c>
      <c r="C95" s="10" t="s">
        <v>176</v>
      </c>
      <c r="D95" s="26">
        <f t="shared" ref="D95:D100" si="13">34*10.764</f>
        <v>365.976</v>
      </c>
      <c r="E95" s="10">
        <v>0</v>
      </c>
      <c r="F95" s="10">
        <f t="shared" si="12"/>
        <v>548.96399999999994</v>
      </c>
      <c r="G95" s="10" t="s">
        <v>177</v>
      </c>
    </row>
    <row r="96" spans="1:7" ht="15.5" x14ac:dyDescent="0.35">
      <c r="A96" s="18">
        <v>5</v>
      </c>
      <c r="B96" s="10" t="s">
        <v>175</v>
      </c>
      <c r="C96" s="10" t="s">
        <v>176</v>
      </c>
      <c r="D96" s="26">
        <f t="shared" si="13"/>
        <v>365.976</v>
      </c>
      <c r="E96" s="10">
        <v>0</v>
      </c>
      <c r="F96" s="10">
        <f t="shared" si="12"/>
        <v>548.96399999999994</v>
      </c>
      <c r="G96" s="10" t="s">
        <v>177</v>
      </c>
    </row>
    <row r="97" spans="1:7" ht="15.5" x14ac:dyDescent="0.35">
      <c r="A97" s="18">
        <v>6</v>
      </c>
      <c r="B97" s="10" t="s">
        <v>175</v>
      </c>
      <c r="C97" s="10" t="s">
        <v>176</v>
      </c>
      <c r="D97" s="26">
        <f t="shared" si="13"/>
        <v>365.976</v>
      </c>
      <c r="E97" s="10">
        <v>0</v>
      </c>
      <c r="F97" s="10">
        <f t="shared" si="12"/>
        <v>548.96399999999994</v>
      </c>
      <c r="G97" s="10" t="s">
        <v>177</v>
      </c>
    </row>
    <row r="98" spans="1:7" ht="15.5" x14ac:dyDescent="0.35">
      <c r="A98" s="18">
        <v>7</v>
      </c>
      <c r="B98" s="10" t="s">
        <v>175</v>
      </c>
      <c r="C98" s="10" t="s">
        <v>176</v>
      </c>
      <c r="D98" s="26">
        <f t="shared" si="13"/>
        <v>365.976</v>
      </c>
      <c r="E98" s="10">
        <v>0</v>
      </c>
      <c r="F98" s="10">
        <f t="shared" si="12"/>
        <v>548.96399999999994</v>
      </c>
      <c r="G98" s="10" t="s">
        <v>177</v>
      </c>
    </row>
    <row r="99" spans="1:7" ht="15.5" x14ac:dyDescent="0.35">
      <c r="A99" s="18">
        <v>8</v>
      </c>
      <c r="B99" s="10" t="s">
        <v>175</v>
      </c>
      <c r="C99" s="10" t="s">
        <v>176</v>
      </c>
      <c r="D99" s="26">
        <f t="shared" si="13"/>
        <v>365.976</v>
      </c>
      <c r="E99" s="10">
        <v>0</v>
      </c>
      <c r="F99" s="10">
        <f t="shared" si="12"/>
        <v>548.96399999999994</v>
      </c>
      <c r="G99" s="10" t="s">
        <v>177</v>
      </c>
    </row>
    <row r="100" spans="1:7" ht="15.5" x14ac:dyDescent="0.35">
      <c r="A100" s="18">
        <v>9</v>
      </c>
      <c r="B100" s="10" t="s">
        <v>175</v>
      </c>
      <c r="C100" s="10" t="s">
        <v>176</v>
      </c>
      <c r="D100" s="26">
        <f t="shared" si="13"/>
        <v>365.976</v>
      </c>
      <c r="E100" s="10">
        <v>0</v>
      </c>
      <c r="F100" s="10">
        <f t="shared" si="12"/>
        <v>548.96399999999994</v>
      </c>
      <c r="G100" s="10" t="s">
        <v>177</v>
      </c>
    </row>
    <row r="101" spans="1:7" ht="15.75" customHeight="1" x14ac:dyDescent="0.35">
      <c r="A101" s="23" t="s">
        <v>178</v>
      </c>
      <c r="B101" s="24"/>
      <c r="C101" s="24"/>
      <c r="D101" s="24"/>
      <c r="E101" s="24"/>
      <c r="F101" s="24"/>
      <c r="G101" s="24"/>
    </row>
    <row r="102" spans="1:7" ht="15.5" x14ac:dyDescent="0.35">
      <c r="A102" s="18">
        <v>1</v>
      </c>
      <c r="B102" s="10" t="s">
        <v>182</v>
      </c>
      <c r="C102" s="10" t="s">
        <v>176</v>
      </c>
      <c r="D102" s="26">
        <f>31.58*10.764</f>
        <v>339.92711999999995</v>
      </c>
      <c r="E102" s="10">
        <v>0</v>
      </c>
      <c r="F102" s="10">
        <f t="shared" ref="F102:F112" si="14">D102*1.5</f>
        <v>509.89067999999992</v>
      </c>
      <c r="G102" s="10" t="s">
        <v>177</v>
      </c>
    </row>
    <row r="103" spans="1:7" ht="15.5" x14ac:dyDescent="0.35">
      <c r="A103" s="18">
        <v>2</v>
      </c>
      <c r="B103" s="10" t="s">
        <v>173</v>
      </c>
      <c r="C103" s="10" t="s">
        <v>176</v>
      </c>
      <c r="D103" s="26">
        <f>26.91*10.764</f>
        <v>289.65924000000001</v>
      </c>
      <c r="E103" s="10">
        <v>0</v>
      </c>
      <c r="F103" s="10">
        <f t="shared" si="14"/>
        <v>434.48886000000005</v>
      </c>
      <c r="G103" s="10" t="s">
        <v>177</v>
      </c>
    </row>
    <row r="104" spans="1:7" ht="15.5" x14ac:dyDescent="0.35">
      <c r="A104" s="18">
        <v>3</v>
      </c>
      <c r="B104" s="10" t="s">
        <v>173</v>
      </c>
      <c r="C104" s="10" t="s">
        <v>176</v>
      </c>
      <c r="D104" s="26">
        <f>26.91*10.764</f>
        <v>289.65924000000001</v>
      </c>
      <c r="E104" s="10">
        <v>0</v>
      </c>
      <c r="F104" s="10">
        <f t="shared" si="14"/>
        <v>434.48886000000005</v>
      </c>
      <c r="G104" s="10" t="s">
        <v>177</v>
      </c>
    </row>
    <row r="105" spans="1:7" ht="15.5" x14ac:dyDescent="0.35">
      <c r="A105" s="18">
        <v>4</v>
      </c>
      <c r="B105" s="10" t="s">
        <v>173</v>
      </c>
      <c r="C105" s="10" t="s">
        <v>176</v>
      </c>
      <c r="D105" s="26">
        <f>26.91*10.764</f>
        <v>289.65924000000001</v>
      </c>
      <c r="E105" s="10">
        <v>0</v>
      </c>
      <c r="F105" s="10">
        <f t="shared" si="14"/>
        <v>434.48886000000005</v>
      </c>
      <c r="G105" s="10" t="s">
        <v>177</v>
      </c>
    </row>
    <row r="106" spans="1:7" ht="15.5" x14ac:dyDescent="0.35">
      <c r="A106" s="18">
        <v>5</v>
      </c>
      <c r="B106" s="10" t="s">
        <v>179</v>
      </c>
      <c r="C106" s="10" t="s">
        <v>176</v>
      </c>
      <c r="D106" s="26">
        <f>30.12*10.764</f>
        <v>324.21168</v>
      </c>
      <c r="E106" s="10">
        <v>0</v>
      </c>
      <c r="F106" s="10">
        <f t="shared" si="14"/>
        <v>486.31752</v>
      </c>
      <c r="G106" s="10" t="s">
        <v>177</v>
      </c>
    </row>
    <row r="107" spans="1:7" ht="15.5" x14ac:dyDescent="0.35">
      <c r="A107" s="18">
        <v>6</v>
      </c>
      <c r="B107" s="10" t="s">
        <v>175</v>
      </c>
      <c r="C107" s="10" t="s">
        <v>176</v>
      </c>
      <c r="D107" s="26">
        <f t="shared" ref="D107:D112" si="15">34*10.764</f>
        <v>365.976</v>
      </c>
      <c r="E107" s="10">
        <v>0</v>
      </c>
      <c r="F107" s="10">
        <f t="shared" si="14"/>
        <v>548.96399999999994</v>
      </c>
      <c r="G107" s="10" t="s">
        <v>177</v>
      </c>
    </row>
    <row r="108" spans="1:7" ht="15.5" x14ac:dyDescent="0.35">
      <c r="A108" s="18">
        <v>7</v>
      </c>
      <c r="B108" s="10" t="s">
        <v>175</v>
      </c>
      <c r="C108" s="10" t="s">
        <v>176</v>
      </c>
      <c r="D108" s="26">
        <f t="shared" si="15"/>
        <v>365.976</v>
      </c>
      <c r="E108" s="10">
        <v>0</v>
      </c>
      <c r="F108" s="10">
        <f t="shared" si="14"/>
        <v>548.96399999999994</v>
      </c>
      <c r="G108" s="10" t="s">
        <v>177</v>
      </c>
    </row>
    <row r="109" spans="1:7" ht="15.5" x14ac:dyDescent="0.35">
      <c r="A109" s="18">
        <v>8</v>
      </c>
      <c r="B109" s="10" t="s">
        <v>175</v>
      </c>
      <c r="C109" s="10" t="s">
        <v>176</v>
      </c>
      <c r="D109" s="26">
        <f t="shared" si="15"/>
        <v>365.976</v>
      </c>
      <c r="E109" s="10">
        <v>0</v>
      </c>
      <c r="F109" s="10">
        <f t="shared" si="14"/>
        <v>548.96399999999994</v>
      </c>
      <c r="G109" s="10" t="s">
        <v>177</v>
      </c>
    </row>
    <row r="110" spans="1:7" ht="15.5" x14ac:dyDescent="0.35">
      <c r="A110" s="18">
        <v>9</v>
      </c>
      <c r="B110" s="10" t="s">
        <v>175</v>
      </c>
      <c r="C110" s="10" t="s">
        <v>176</v>
      </c>
      <c r="D110" s="26">
        <f t="shared" si="15"/>
        <v>365.976</v>
      </c>
      <c r="E110" s="10">
        <v>0</v>
      </c>
      <c r="F110" s="10">
        <f t="shared" si="14"/>
        <v>548.96399999999994</v>
      </c>
      <c r="G110" s="10" t="s">
        <v>177</v>
      </c>
    </row>
    <row r="111" spans="1:7" ht="15.5" x14ac:dyDescent="0.35">
      <c r="A111" s="18">
        <v>10</v>
      </c>
      <c r="B111" s="10" t="s">
        <v>175</v>
      </c>
      <c r="C111" s="10" t="s">
        <v>176</v>
      </c>
      <c r="D111" s="26">
        <f t="shared" si="15"/>
        <v>365.976</v>
      </c>
      <c r="E111" s="10">
        <v>0</v>
      </c>
      <c r="F111" s="10">
        <f t="shared" si="14"/>
        <v>548.96399999999994</v>
      </c>
      <c r="G111" s="10" t="s">
        <v>177</v>
      </c>
    </row>
    <row r="112" spans="1:7" ht="15.5" x14ac:dyDescent="0.35">
      <c r="A112" s="18">
        <v>11</v>
      </c>
      <c r="B112" s="10" t="s">
        <v>175</v>
      </c>
      <c r="C112" s="10" t="s">
        <v>176</v>
      </c>
      <c r="D112" s="26">
        <f t="shared" si="15"/>
        <v>365.976</v>
      </c>
      <c r="E112" s="10">
        <v>0</v>
      </c>
      <c r="F112" s="10">
        <f t="shared" si="14"/>
        <v>548.96399999999994</v>
      </c>
      <c r="G112" s="10" t="s">
        <v>177</v>
      </c>
    </row>
    <row r="113" spans="1:7" ht="15.75" customHeight="1" x14ac:dyDescent="0.35">
      <c r="A113" s="23" t="s">
        <v>183</v>
      </c>
      <c r="B113" s="24"/>
      <c r="C113" s="24"/>
      <c r="D113" s="24"/>
      <c r="E113" s="24"/>
      <c r="F113" s="24"/>
      <c r="G113" s="24"/>
    </row>
    <row r="114" spans="1:7" ht="15.75" customHeight="1" x14ac:dyDescent="0.35">
      <c r="A114" s="18">
        <v>1</v>
      </c>
      <c r="B114" s="10" t="s">
        <v>182</v>
      </c>
      <c r="C114" s="10" t="s">
        <v>176</v>
      </c>
      <c r="D114" s="26">
        <f>31.58*10.764</f>
        <v>339.92711999999995</v>
      </c>
      <c r="E114" s="10">
        <v>0</v>
      </c>
      <c r="F114" s="10">
        <f t="shared" ref="F114:F124" si="16">D114*1.5</f>
        <v>509.89067999999992</v>
      </c>
      <c r="G114" s="10" t="s">
        <v>177</v>
      </c>
    </row>
    <row r="115" spans="1:7" ht="15.5" x14ac:dyDescent="0.35">
      <c r="A115" s="18">
        <v>2</v>
      </c>
      <c r="B115" s="10" t="s">
        <v>173</v>
      </c>
      <c r="C115" s="10" t="s">
        <v>176</v>
      </c>
      <c r="D115" s="26">
        <f>26.91*10.764</f>
        <v>289.65924000000001</v>
      </c>
      <c r="E115" s="10">
        <v>0</v>
      </c>
      <c r="F115" s="10">
        <f t="shared" si="16"/>
        <v>434.48886000000005</v>
      </c>
      <c r="G115" s="10" t="s">
        <v>177</v>
      </c>
    </row>
    <row r="116" spans="1:7" ht="15.5" x14ac:dyDescent="0.35">
      <c r="A116" s="18">
        <v>3</v>
      </c>
      <c r="B116" s="10" t="s">
        <v>173</v>
      </c>
      <c r="C116" s="10" t="s">
        <v>176</v>
      </c>
      <c r="D116" s="26">
        <f>26.91*10.764</f>
        <v>289.65924000000001</v>
      </c>
      <c r="E116" s="10">
        <v>0</v>
      </c>
      <c r="F116" s="10">
        <f t="shared" si="16"/>
        <v>434.48886000000005</v>
      </c>
      <c r="G116" s="10" t="s">
        <v>177</v>
      </c>
    </row>
    <row r="117" spans="1:7" ht="15.5" x14ac:dyDescent="0.35">
      <c r="A117" s="18">
        <v>4</v>
      </c>
      <c r="B117" s="10" t="s">
        <v>173</v>
      </c>
      <c r="C117" s="10" t="s">
        <v>176</v>
      </c>
      <c r="D117" s="26">
        <f>26.91*10.764</f>
        <v>289.65924000000001</v>
      </c>
      <c r="E117" s="10">
        <v>0</v>
      </c>
      <c r="F117" s="10">
        <f t="shared" si="16"/>
        <v>434.48886000000005</v>
      </c>
      <c r="G117" s="10" t="s">
        <v>177</v>
      </c>
    </row>
    <row r="118" spans="1:7" ht="15.5" x14ac:dyDescent="0.35">
      <c r="A118" s="18">
        <v>5</v>
      </c>
      <c r="B118" s="10" t="s">
        <v>179</v>
      </c>
      <c r="C118" s="10" t="s">
        <v>176</v>
      </c>
      <c r="D118" s="26">
        <f>30.12*10.764</f>
        <v>324.21168</v>
      </c>
      <c r="E118" s="10">
        <v>0</v>
      </c>
      <c r="F118" s="10">
        <f t="shared" si="16"/>
        <v>486.31752</v>
      </c>
      <c r="G118" s="10" t="s">
        <v>177</v>
      </c>
    </row>
    <row r="119" spans="1:7" ht="15.5" x14ac:dyDescent="0.35">
      <c r="A119" s="18">
        <v>6</v>
      </c>
      <c r="B119" s="10" t="s">
        <v>175</v>
      </c>
      <c r="C119" s="10" t="s">
        <v>176</v>
      </c>
      <c r="D119" s="26">
        <f t="shared" ref="D119:D124" si="17">34*10.764</f>
        <v>365.976</v>
      </c>
      <c r="E119" s="10">
        <v>0</v>
      </c>
      <c r="F119" s="10">
        <f t="shared" si="16"/>
        <v>548.96399999999994</v>
      </c>
      <c r="G119" s="10" t="s">
        <v>177</v>
      </c>
    </row>
    <row r="120" spans="1:7" ht="15.5" x14ac:dyDescent="0.35">
      <c r="A120" s="18">
        <v>7</v>
      </c>
      <c r="B120" s="10" t="s">
        <v>175</v>
      </c>
      <c r="C120" s="10" t="s">
        <v>176</v>
      </c>
      <c r="D120" s="26">
        <f t="shared" si="17"/>
        <v>365.976</v>
      </c>
      <c r="E120" s="10">
        <v>0</v>
      </c>
      <c r="F120" s="10">
        <f t="shared" si="16"/>
        <v>548.96399999999994</v>
      </c>
      <c r="G120" s="10" t="s">
        <v>177</v>
      </c>
    </row>
    <row r="121" spans="1:7" ht="15.5" x14ac:dyDescent="0.35">
      <c r="A121" s="18">
        <v>8</v>
      </c>
      <c r="B121" s="10" t="s">
        <v>175</v>
      </c>
      <c r="C121" s="10" t="s">
        <v>176</v>
      </c>
      <c r="D121" s="26">
        <f t="shared" si="17"/>
        <v>365.976</v>
      </c>
      <c r="E121" s="10">
        <v>0</v>
      </c>
      <c r="F121" s="10">
        <f t="shared" si="16"/>
        <v>548.96399999999994</v>
      </c>
      <c r="G121" s="10" t="s">
        <v>177</v>
      </c>
    </row>
    <row r="122" spans="1:7" ht="15.5" x14ac:dyDescent="0.35">
      <c r="A122" s="18">
        <v>9</v>
      </c>
      <c r="B122" s="10" t="s">
        <v>175</v>
      </c>
      <c r="C122" s="10" t="s">
        <v>176</v>
      </c>
      <c r="D122" s="26">
        <f t="shared" si="17"/>
        <v>365.976</v>
      </c>
      <c r="E122" s="10">
        <v>0</v>
      </c>
      <c r="F122" s="10">
        <f t="shared" si="16"/>
        <v>548.96399999999994</v>
      </c>
      <c r="G122" s="10" t="s">
        <v>177</v>
      </c>
    </row>
    <row r="123" spans="1:7" ht="15.5" x14ac:dyDescent="0.35">
      <c r="A123" s="18">
        <v>10</v>
      </c>
      <c r="B123" s="10" t="s">
        <v>175</v>
      </c>
      <c r="C123" s="10" t="s">
        <v>176</v>
      </c>
      <c r="D123" s="26">
        <f t="shared" si="17"/>
        <v>365.976</v>
      </c>
      <c r="E123" s="10">
        <v>0</v>
      </c>
      <c r="F123" s="10">
        <f t="shared" si="16"/>
        <v>548.96399999999994</v>
      </c>
      <c r="G123" s="10" t="s">
        <v>177</v>
      </c>
    </row>
    <row r="124" spans="1:7" ht="15.5" x14ac:dyDescent="0.35">
      <c r="A124" s="18">
        <v>11</v>
      </c>
      <c r="B124" s="10" t="s">
        <v>175</v>
      </c>
      <c r="C124" s="10" t="s">
        <v>176</v>
      </c>
      <c r="D124" s="26">
        <f t="shared" si="17"/>
        <v>365.976</v>
      </c>
      <c r="E124" s="10">
        <v>0</v>
      </c>
      <c r="F124" s="10">
        <f t="shared" si="16"/>
        <v>548.96399999999994</v>
      </c>
      <c r="G124" s="10" t="s">
        <v>177</v>
      </c>
    </row>
    <row r="125" spans="1:7" ht="15.75" customHeight="1" x14ac:dyDescent="0.35">
      <c r="A125" s="23" t="s">
        <v>200</v>
      </c>
      <c r="B125" s="24"/>
      <c r="C125" s="24"/>
      <c r="D125" s="24"/>
      <c r="E125" s="24"/>
      <c r="F125" s="24"/>
      <c r="G125" s="24"/>
    </row>
    <row r="126" spans="1:7" ht="15.75" customHeight="1" x14ac:dyDescent="0.35">
      <c r="A126" s="18">
        <v>1</v>
      </c>
      <c r="B126" s="10" t="s">
        <v>182</v>
      </c>
      <c r="C126" s="10" t="s">
        <v>176</v>
      </c>
      <c r="D126" s="26">
        <f>31.58*10.764</f>
        <v>339.92711999999995</v>
      </c>
      <c r="E126" s="10">
        <v>0</v>
      </c>
      <c r="F126" s="10">
        <f t="shared" ref="F126:F134" si="18">D126*1.5</f>
        <v>509.89067999999992</v>
      </c>
      <c r="G126" s="10" t="s">
        <v>177</v>
      </c>
    </row>
    <row r="127" spans="1:7" ht="15.5" x14ac:dyDescent="0.35">
      <c r="A127" s="18">
        <v>2</v>
      </c>
      <c r="B127" s="10" t="s">
        <v>173</v>
      </c>
      <c r="C127" s="10" t="s">
        <v>176</v>
      </c>
      <c r="D127" s="26">
        <f>26.91*10.764</f>
        <v>289.65924000000001</v>
      </c>
      <c r="E127" s="10">
        <v>0</v>
      </c>
      <c r="F127" s="10">
        <f t="shared" si="18"/>
        <v>434.48886000000005</v>
      </c>
      <c r="G127" s="10" t="s">
        <v>177</v>
      </c>
    </row>
    <row r="128" spans="1:7" ht="15.5" x14ac:dyDescent="0.35">
      <c r="A128" s="18">
        <v>3</v>
      </c>
      <c r="B128" s="10" t="s">
        <v>173</v>
      </c>
      <c r="C128" s="10" t="s">
        <v>176</v>
      </c>
      <c r="D128" s="26">
        <f>26.91*10.764</f>
        <v>289.65924000000001</v>
      </c>
      <c r="E128" s="10">
        <v>0</v>
      </c>
      <c r="F128" s="10">
        <f t="shared" si="18"/>
        <v>434.48886000000005</v>
      </c>
      <c r="G128" s="10" t="s">
        <v>177</v>
      </c>
    </row>
    <row r="129" spans="1:7" ht="15.5" x14ac:dyDescent="0.35">
      <c r="A129" s="18">
        <v>4</v>
      </c>
      <c r="B129" s="10" t="s">
        <v>173</v>
      </c>
      <c r="C129" s="10" t="s">
        <v>176</v>
      </c>
      <c r="D129" s="26">
        <f>26.91*10.764</f>
        <v>289.65924000000001</v>
      </c>
      <c r="E129" s="10">
        <v>0</v>
      </c>
      <c r="F129" s="10">
        <f t="shared" si="18"/>
        <v>434.48886000000005</v>
      </c>
      <c r="G129" s="10" t="s">
        <v>177</v>
      </c>
    </row>
    <row r="130" spans="1:7" ht="15.5" x14ac:dyDescent="0.35">
      <c r="A130" s="18">
        <v>5</v>
      </c>
      <c r="B130" s="10" t="s">
        <v>179</v>
      </c>
      <c r="C130" s="10" t="s">
        <v>176</v>
      </c>
      <c r="D130" s="26">
        <f>30.12*10.764</f>
        <v>324.21168</v>
      </c>
      <c r="E130" s="10">
        <v>0</v>
      </c>
      <c r="F130" s="10">
        <f t="shared" si="18"/>
        <v>486.31752</v>
      </c>
      <c r="G130" s="10" t="s">
        <v>177</v>
      </c>
    </row>
    <row r="131" spans="1:7" ht="15.5" x14ac:dyDescent="0.35">
      <c r="A131" s="18">
        <v>6</v>
      </c>
      <c r="B131" s="10" t="s">
        <v>175</v>
      </c>
      <c r="C131" s="10" t="s">
        <v>176</v>
      </c>
      <c r="D131" s="26">
        <f>34*10.764</f>
        <v>365.976</v>
      </c>
      <c r="E131" s="10">
        <v>0</v>
      </c>
      <c r="F131" s="10">
        <f t="shared" si="18"/>
        <v>548.96399999999994</v>
      </c>
      <c r="G131" s="10" t="s">
        <v>177</v>
      </c>
    </row>
    <row r="132" spans="1:7" ht="15.5" x14ac:dyDescent="0.35">
      <c r="A132" s="18">
        <v>7</v>
      </c>
      <c r="B132" s="10" t="s">
        <v>175</v>
      </c>
      <c r="C132" s="10" t="s">
        <v>176</v>
      </c>
      <c r="D132" s="26">
        <f>34*10.764</f>
        <v>365.976</v>
      </c>
      <c r="E132" s="10">
        <v>0</v>
      </c>
      <c r="F132" s="10">
        <f t="shared" si="18"/>
        <v>548.96399999999994</v>
      </c>
      <c r="G132" s="10" t="s">
        <v>177</v>
      </c>
    </row>
    <row r="133" spans="1:7" ht="15.5" x14ac:dyDescent="0.35">
      <c r="A133" s="18">
        <v>8</v>
      </c>
      <c r="B133" s="10" t="s">
        <v>175</v>
      </c>
      <c r="C133" s="10" t="s">
        <v>176</v>
      </c>
      <c r="D133" s="26">
        <f>34*10.764</f>
        <v>365.976</v>
      </c>
      <c r="E133" s="10">
        <v>0</v>
      </c>
      <c r="F133" s="10">
        <f t="shared" si="18"/>
        <v>548.96399999999994</v>
      </c>
      <c r="G133" s="10" t="s">
        <v>177</v>
      </c>
    </row>
    <row r="134" spans="1:7" ht="15.5" x14ac:dyDescent="0.35">
      <c r="A134" s="18">
        <v>9</v>
      </c>
      <c r="B134" s="10" t="s">
        <v>175</v>
      </c>
      <c r="C134" s="10" t="s">
        <v>176</v>
      </c>
      <c r="D134" s="26">
        <f>34*10.764</f>
        <v>365.976</v>
      </c>
      <c r="E134" s="10">
        <v>0</v>
      </c>
      <c r="F134" s="10">
        <f t="shared" si="18"/>
        <v>548.96399999999994</v>
      </c>
      <c r="G134" s="10" t="s">
        <v>177</v>
      </c>
    </row>
    <row r="135" spans="1:7" ht="15" x14ac:dyDescent="0.35">
      <c r="A135" s="23" t="s">
        <v>190</v>
      </c>
      <c r="B135" s="24"/>
      <c r="C135" s="24"/>
      <c r="D135" s="24"/>
      <c r="E135" s="24"/>
      <c r="F135" s="24"/>
      <c r="G135" s="24"/>
    </row>
    <row r="136" spans="1:7" ht="15.75" customHeight="1" x14ac:dyDescent="0.35">
      <c r="A136" s="23" t="s">
        <v>171</v>
      </c>
      <c r="B136" s="24"/>
      <c r="C136" s="24"/>
      <c r="D136" s="24"/>
      <c r="E136" s="24"/>
      <c r="F136" s="24"/>
      <c r="G136" s="24"/>
    </row>
    <row r="137" spans="1:7" ht="15.75" customHeight="1" x14ac:dyDescent="0.35">
      <c r="A137" s="18">
        <v>1</v>
      </c>
      <c r="B137" s="10" t="s">
        <v>174</v>
      </c>
      <c r="C137" s="10" t="s">
        <v>176</v>
      </c>
      <c r="D137" s="26">
        <f>34.14*10.764</f>
        <v>367.48295999999999</v>
      </c>
      <c r="E137" s="10">
        <v>0</v>
      </c>
      <c r="F137" s="10">
        <f t="shared" ref="F137:F146" si="19">D137*1.5</f>
        <v>551.22443999999996</v>
      </c>
      <c r="G137" s="10" t="s">
        <v>177</v>
      </c>
    </row>
    <row r="138" spans="1:7" ht="15.5" x14ac:dyDescent="0.35">
      <c r="A138" s="18">
        <v>2</v>
      </c>
      <c r="B138" s="10" t="s">
        <v>173</v>
      </c>
      <c r="C138" s="10" t="s">
        <v>176</v>
      </c>
      <c r="D138" s="26">
        <f t="shared" ref="D138:D144" si="20">26.91*10.764</f>
        <v>289.65924000000001</v>
      </c>
      <c r="E138" s="10">
        <v>0</v>
      </c>
      <c r="F138" s="10">
        <f t="shared" si="19"/>
        <v>434.48886000000005</v>
      </c>
      <c r="G138" s="10" t="s">
        <v>177</v>
      </c>
    </row>
    <row r="139" spans="1:7" ht="15.5" x14ac:dyDescent="0.35">
      <c r="A139" s="18">
        <v>3</v>
      </c>
      <c r="B139" s="10" t="s">
        <v>173</v>
      </c>
      <c r="C139" s="10" t="s">
        <v>176</v>
      </c>
      <c r="D139" s="26">
        <f t="shared" si="20"/>
        <v>289.65924000000001</v>
      </c>
      <c r="E139" s="10">
        <v>0</v>
      </c>
      <c r="F139" s="10">
        <f t="shared" si="19"/>
        <v>434.48886000000005</v>
      </c>
      <c r="G139" s="10" t="s">
        <v>177</v>
      </c>
    </row>
    <row r="140" spans="1:7" ht="15.5" x14ac:dyDescent="0.35">
      <c r="A140" s="18">
        <v>4</v>
      </c>
      <c r="B140" s="10" t="s">
        <v>173</v>
      </c>
      <c r="C140" s="10" t="s">
        <v>176</v>
      </c>
      <c r="D140" s="26">
        <f t="shared" si="20"/>
        <v>289.65924000000001</v>
      </c>
      <c r="E140" s="10">
        <v>0</v>
      </c>
      <c r="F140" s="10">
        <f t="shared" si="19"/>
        <v>434.48886000000005</v>
      </c>
      <c r="G140" s="10" t="s">
        <v>177</v>
      </c>
    </row>
    <row r="141" spans="1:7" ht="15.5" x14ac:dyDescent="0.35">
      <c r="A141" s="18">
        <v>5</v>
      </c>
      <c r="B141" s="10" t="s">
        <v>173</v>
      </c>
      <c r="C141" s="10" t="s">
        <v>176</v>
      </c>
      <c r="D141" s="26">
        <f t="shared" si="20"/>
        <v>289.65924000000001</v>
      </c>
      <c r="E141" s="10">
        <v>0</v>
      </c>
      <c r="F141" s="10">
        <f t="shared" si="19"/>
        <v>434.48886000000005</v>
      </c>
      <c r="G141" s="10" t="s">
        <v>177</v>
      </c>
    </row>
    <row r="142" spans="1:7" ht="15.5" x14ac:dyDescent="0.35">
      <c r="A142" s="18">
        <v>6</v>
      </c>
      <c r="B142" s="10" t="s">
        <v>173</v>
      </c>
      <c r="C142" s="10" t="s">
        <v>176</v>
      </c>
      <c r="D142" s="26">
        <f t="shared" si="20"/>
        <v>289.65924000000001</v>
      </c>
      <c r="E142" s="10">
        <v>0</v>
      </c>
      <c r="F142" s="10">
        <f t="shared" si="19"/>
        <v>434.48886000000005</v>
      </c>
      <c r="G142" s="10" t="s">
        <v>177</v>
      </c>
    </row>
    <row r="143" spans="1:7" ht="15.5" x14ac:dyDescent="0.35">
      <c r="A143" s="18">
        <v>7</v>
      </c>
      <c r="B143" s="10" t="s">
        <v>173</v>
      </c>
      <c r="C143" s="10" t="s">
        <v>176</v>
      </c>
      <c r="D143" s="26">
        <f t="shared" si="20"/>
        <v>289.65924000000001</v>
      </c>
      <c r="E143" s="10">
        <v>0</v>
      </c>
      <c r="F143" s="10">
        <f t="shared" si="19"/>
        <v>434.48886000000005</v>
      </c>
      <c r="G143" s="10" t="s">
        <v>177</v>
      </c>
    </row>
    <row r="144" spans="1:7" ht="15.5" x14ac:dyDescent="0.35">
      <c r="A144" s="18">
        <v>8</v>
      </c>
      <c r="B144" s="10" t="s">
        <v>173</v>
      </c>
      <c r="C144" s="10" t="s">
        <v>176</v>
      </c>
      <c r="D144" s="26">
        <f t="shared" si="20"/>
        <v>289.65924000000001</v>
      </c>
      <c r="E144" s="10">
        <v>0</v>
      </c>
      <c r="F144" s="10">
        <f t="shared" si="19"/>
        <v>434.48886000000005</v>
      </c>
      <c r="G144" s="10" t="s">
        <v>177</v>
      </c>
    </row>
    <row r="145" spans="1:7" ht="15.5" x14ac:dyDescent="0.35">
      <c r="A145" s="18">
        <v>9</v>
      </c>
      <c r="B145" s="10" t="s">
        <v>175</v>
      </c>
      <c r="C145" s="10" t="s">
        <v>176</v>
      </c>
      <c r="D145" s="26">
        <f>34*10.764</f>
        <v>365.976</v>
      </c>
      <c r="E145" s="10">
        <v>0</v>
      </c>
      <c r="F145" s="10">
        <f t="shared" si="19"/>
        <v>548.96399999999994</v>
      </c>
      <c r="G145" s="10" t="s">
        <v>177</v>
      </c>
    </row>
    <row r="146" spans="1:7" ht="15.5" x14ac:dyDescent="0.35">
      <c r="A146" s="18">
        <v>10</v>
      </c>
      <c r="B146" s="10" t="s">
        <v>175</v>
      </c>
      <c r="C146" s="10" t="s">
        <v>176</v>
      </c>
      <c r="D146" s="26">
        <f>34*10.764</f>
        <v>365.976</v>
      </c>
      <c r="E146" s="10">
        <v>0</v>
      </c>
      <c r="F146" s="10">
        <f t="shared" si="19"/>
        <v>548.96399999999994</v>
      </c>
      <c r="G146" s="10" t="s">
        <v>177</v>
      </c>
    </row>
    <row r="147" spans="1:7" ht="15.75" customHeight="1" x14ac:dyDescent="0.35">
      <c r="A147" s="23" t="s">
        <v>178</v>
      </c>
      <c r="B147" s="24"/>
      <c r="C147" s="24"/>
      <c r="D147" s="24"/>
      <c r="E147" s="24"/>
      <c r="F147" s="24"/>
      <c r="G147" s="24"/>
    </row>
    <row r="148" spans="1:7" ht="15.5" x14ac:dyDescent="0.35">
      <c r="A148" s="18">
        <v>1</v>
      </c>
      <c r="B148" s="10" t="s">
        <v>174</v>
      </c>
      <c r="C148" s="10" t="s">
        <v>176</v>
      </c>
      <c r="D148" s="26">
        <f>34.14*10.764</f>
        <v>367.48295999999999</v>
      </c>
      <c r="E148" s="10">
        <v>0</v>
      </c>
      <c r="F148" s="10">
        <f t="shared" ref="F148:F159" si="21">D148*1.5</f>
        <v>551.22443999999996</v>
      </c>
      <c r="G148" s="10" t="s">
        <v>177</v>
      </c>
    </row>
    <row r="149" spans="1:7" ht="15.5" x14ac:dyDescent="0.35">
      <c r="A149" s="18">
        <v>2</v>
      </c>
      <c r="B149" s="10" t="s">
        <v>173</v>
      </c>
      <c r="C149" s="10" t="s">
        <v>176</v>
      </c>
      <c r="D149" s="26">
        <f t="shared" ref="D149:D156" si="22">26.91*10.764</f>
        <v>289.65924000000001</v>
      </c>
      <c r="E149" s="10">
        <v>0</v>
      </c>
      <c r="F149" s="10">
        <f t="shared" si="21"/>
        <v>434.48886000000005</v>
      </c>
      <c r="G149" s="10" t="s">
        <v>177</v>
      </c>
    </row>
    <row r="150" spans="1:7" ht="15.5" x14ac:dyDescent="0.35">
      <c r="A150" s="18">
        <v>3</v>
      </c>
      <c r="B150" s="10" t="s">
        <v>173</v>
      </c>
      <c r="C150" s="10" t="s">
        <v>176</v>
      </c>
      <c r="D150" s="26">
        <f t="shared" si="22"/>
        <v>289.65924000000001</v>
      </c>
      <c r="E150" s="10">
        <v>0</v>
      </c>
      <c r="F150" s="10">
        <f t="shared" si="21"/>
        <v>434.48886000000005</v>
      </c>
      <c r="G150" s="10" t="s">
        <v>177</v>
      </c>
    </row>
    <row r="151" spans="1:7" ht="15.5" x14ac:dyDescent="0.35">
      <c r="A151" s="18">
        <v>4</v>
      </c>
      <c r="B151" s="10" t="s">
        <v>173</v>
      </c>
      <c r="C151" s="10" t="s">
        <v>176</v>
      </c>
      <c r="D151" s="26">
        <f t="shared" si="22"/>
        <v>289.65924000000001</v>
      </c>
      <c r="E151" s="10">
        <v>0</v>
      </c>
      <c r="F151" s="10">
        <f t="shared" si="21"/>
        <v>434.48886000000005</v>
      </c>
      <c r="G151" s="10" t="s">
        <v>177</v>
      </c>
    </row>
    <row r="152" spans="1:7" ht="15.5" x14ac:dyDescent="0.35">
      <c r="A152" s="18">
        <v>5</v>
      </c>
      <c r="B152" s="10" t="s">
        <v>173</v>
      </c>
      <c r="C152" s="10" t="s">
        <v>176</v>
      </c>
      <c r="D152" s="26">
        <f t="shared" si="22"/>
        <v>289.65924000000001</v>
      </c>
      <c r="E152" s="10">
        <v>0</v>
      </c>
      <c r="F152" s="10">
        <f t="shared" si="21"/>
        <v>434.48886000000005</v>
      </c>
      <c r="G152" s="10" t="s">
        <v>177</v>
      </c>
    </row>
    <row r="153" spans="1:7" ht="15.5" x14ac:dyDescent="0.35">
      <c r="A153" s="18">
        <v>6</v>
      </c>
      <c r="B153" s="10" t="s">
        <v>173</v>
      </c>
      <c r="C153" s="10" t="s">
        <v>176</v>
      </c>
      <c r="D153" s="26">
        <f t="shared" si="22"/>
        <v>289.65924000000001</v>
      </c>
      <c r="E153" s="10">
        <v>0</v>
      </c>
      <c r="F153" s="10">
        <f t="shared" si="21"/>
        <v>434.48886000000005</v>
      </c>
      <c r="G153" s="10" t="s">
        <v>177</v>
      </c>
    </row>
    <row r="154" spans="1:7" ht="15.5" x14ac:dyDescent="0.35">
      <c r="A154" s="18">
        <v>7</v>
      </c>
      <c r="B154" s="10" t="s">
        <v>173</v>
      </c>
      <c r="C154" s="10" t="s">
        <v>176</v>
      </c>
      <c r="D154" s="26">
        <f t="shared" si="22"/>
        <v>289.65924000000001</v>
      </c>
      <c r="E154" s="10">
        <v>0</v>
      </c>
      <c r="F154" s="10">
        <f t="shared" si="21"/>
        <v>434.48886000000005</v>
      </c>
      <c r="G154" s="10" t="s">
        <v>177</v>
      </c>
    </row>
    <row r="155" spans="1:7" ht="15.5" x14ac:dyDescent="0.35">
      <c r="A155" s="18">
        <v>8</v>
      </c>
      <c r="B155" s="10" t="s">
        <v>173</v>
      </c>
      <c r="C155" s="10" t="s">
        <v>176</v>
      </c>
      <c r="D155" s="26">
        <f t="shared" si="22"/>
        <v>289.65924000000001</v>
      </c>
      <c r="E155" s="10">
        <v>0</v>
      </c>
      <c r="F155" s="10">
        <f t="shared" si="21"/>
        <v>434.48886000000005</v>
      </c>
      <c r="G155" s="10" t="s">
        <v>177</v>
      </c>
    </row>
    <row r="156" spans="1:7" ht="15.5" x14ac:dyDescent="0.35">
      <c r="A156" s="18">
        <v>9</v>
      </c>
      <c r="B156" s="10" t="s">
        <v>173</v>
      </c>
      <c r="C156" s="10" t="s">
        <v>176</v>
      </c>
      <c r="D156" s="26">
        <f t="shared" si="22"/>
        <v>289.65924000000001</v>
      </c>
      <c r="E156" s="10">
        <v>0</v>
      </c>
      <c r="F156" s="10">
        <f t="shared" si="21"/>
        <v>434.48886000000005</v>
      </c>
      <c r="G156" s="10" t="s">
        <v>177</v>
      </c>
    </row>
    <row r="157" spans="1:7" ht="15.5" x14ac:dyDescent="0.35">
      <c r="A157" s="18">
        <v>10</v>
      </c>
      <c r="B157" s="10" t="s">
        <v>179</v>
      </c>
      <c r="C157" s="10" t="s">
        <v>176</v>
      </c>
      <c r="D157" s="26">
        <f>30.12*10.764</f>
        <v>324.21168</v>
      </c>
      <c r="E157" s="10">
        <v>0</v>
      </c>
      <c r="F157" s="10">
        <f t="shared" si="21"/>
        <v>486.31752</v>
      </c>
      <c r="G157" s="10" t="s">
        <v>177</v>
      </c>
    </row>
    <row r="158" spans="1:7" ht="15.5" x14ac:dyDescent="0.35">
      <c r="A158" s="18">
        <v>11</v>
      </c>
      <c r="B158" s="10" t="s">
        <v>175</v>
      </c>
      <c r="C158" s="10" t="s">
        <v>176</v>
      </c>
      <c r="D158" s="26">
        <f>34*10.764</f>
        <v>365.976</v>
      </c>
      <c r="E158" s="10">
        <v>0</v>
      </c>
      <c r="F158" s="10">
        <f t="shared" si="21"/>
        <v>548.96399999999994</v>
      </c>
      <c r="G158" s="10" t="s">
        <v>177</v>
      </c>
    </row>
    <row r="159" spans="1:7" ht="15.5" x14ac:dyDescent="0.35">
      <c r="A159" s="18">
        <v>12</v>
      </c>
      <c r="B159" s="10" t="s">
        <v>175</v>
      </c>
      <c r="C159" s="10" t="s">
        <v>176</v>
      </c>
      <c r="D159" s="26">
        <f>34*10.764</f>
        <v>365.976</v>
      </c>
      <c r="E159" s="10">
        <v>0</v>
      </c>
      <c r="F159" s="10">
        <f t="shared" si="21"/>
        <v>548.96399999999994</v>
      </c>
      <c r="G159" s="10" t="s">
        <v>177</v>
      </c>
    </row>
    <row r="160" spans="1:7" ht="15.75" customHeight="1" x14ac:dyDescent="0.35">
      <c r="A160" s="23" t="s">
        <v>185</v>
      </c>
      <c r="B160" s="24"/>
      <c r="C160" s="24"/>
      <c r="D160" s="24"/>
      <c r="E160" s="24"/>
      <c r="F160" s="24"/>
      <c r="G160" s="24"/>
    </row>
    <row r="161" spans="1:7" ht="15.75" customHeight="1" x14ac:dyDescent="0.35">
      <c r="A161" s="18">
        <v>1</v>
      </c>
      <c r="B161" s="10" t="s">
        <v>174</v>
      </c>
      <c r="C161" s="10" t="s">
        <v>176</v>
      </c>
      <c r="D161" s="26">
        <f>34.14*10.764</f>
        <v>367.48295999999999</v>
      </c>
      <c r="E161" s="10">
        <v>0</v>
      </c>
      <c r="F161" s="10">
        <f t="shared" ref="F161:F174" si="23">D161*1.5</f>
        <v>551.22443999999996</v>
      </c>
      <c r="G161" s="10" t="s">
        <v>177</v>
      </c>
    </row>
    <row r="162" spans="1:7" ht="15.5" x14ac:dyDescent="0.35">
      <c r="A162" s="18">
        <v>2</v>
      </c>
      <c r="B162" s="10" t="s">
        <v>173</v>
      </c>
      <c r="C162" s="10" t="s">
        <v>176</v>
      </c>
      <c r="D162" s="26">
        <f t="shared" ref="D162:D167" si="24">26.91*10.764</f>
        <v>289.65924000000001</v>
      </c>
      <c r="E162" s="10">
        <v>0</v>
      </c>
      <c r="F162" s="10">
        <f t="shared" si="23"/>
        <v>434.48886000000005</v>
      </c>
      <c r="G162" s="10" t="s">
        <v>177</v>
      </c>
    </row>
    <row r="163" spans="1:7" ht="15.5" x14ac:dyDescent="0.35">
      <c r="A163" s="18">
        <v>3</v>
      </c>
      <c r="B163" s="10" t="s">
        <v>173</v>
      </c>
      <c r="C163" s="10" t="s">
        <v>176</v>
      </c>
      <c r="D163" s="26">
        <f t="shared" si="24"/>
        <v>289.65924000000001</v>
      </c>
      <c r="E163" s="10">
        <v>0</v>
      </c>
      <c r="F163" s="10">
        <f t="shared" si="23"/>
        <v>434.48886000000005</v>
      </c>
      <c r="G163" s="10" t="s">
        <v>177</v>
      </c>
    </row>
    <row r="164" spans="1:7" ht="15.5" x14ac:dyDescent="0.35">
      <c r="A164" s="18">
        <v>4</v>
      </c>
      <c r="B164" s="10" t="s">
        <v>173</v>
      </c>
      <c r="C164" s="10" t="s">
        <v>176</v>
      </c>
      <c r="D164" s="26">
        <f t="shared" si="24"/>
        <v>289.65924000000001</v>
      </c>
      <c r="E164" s="10">
        <v>0</v>
      </c>
      <c r="F164" s="10">
        <f t="shared" si="23"/>
        <v>434.48886000000005</v>
      </c>
      <c r="G164" s="10" t="s">
        <v>177</v>
      </c>
    </row>
    <row r="165" spans="1:7" ht="15.5" x14ac:dyDescent="0.35">
      <c r="A165" s="18">
        <v>5</v>
      </c>
      <c r="B165" s="10" t="s">
        <v>173</v>
      </c>
      <c r="C165" s="10" t="s">
        <v>176</v>
      </c>
      <c r="D165" s="26">
        <f t="shared" si="24"/>
        <v>289.65924000000001</v>
      </c>
      <c r="E165" s="10">
        <v>0</v>
      </c>
      <c r="F165" s="10">
        <f t="shared" si="23"/>
        <v>434.48886000000005</v>
      </c>
      <c r="G165" s="10" t="s">
        <v>177</v>
      </c>
    </row>
    <row r="166" spans="1:7" ht="15.5" x14ac:dyDescent="0.35">
      <c r="A166" s="18">
        <v>6</v>
      </c>
      <c r="B166" s="10" t="s">
        <v>173</v>
      </c>
      <c r="C166" s="10" t="s">
        <v>176</v>
      </c>
      <c r="D166" s="26">
        <f t="shared" si="24"/>
        <v>289.65924000000001</v>
      </c>
      <c r="E166" s="10">
        <v>0</v>
      </c>
      <c r="F166" s="10">
        <f t="shared" si="23"/>
        <v>434.48886000000005</v>
      </c>
      <c r="G166" s="10" t="s">
        <v>177</v>
      </c>
    </row>
    <row r="167" spans="1:7" ht="15.5" x14ac:dyDescent="0.35">
      <c r="A167" s="18">
        <v>7</v>
      </c>
      <c r="B167" s="10" t="s">
        <v>173</v>
      </c>
      <c r="C167" s="10" t="s">
        <v>176</v>
      </c>
      <c r="D167" s="26">
        <f t="shared" si="24"/>
        <v>289.65924000000001</v>
      </c>
      <c r="E167" s="10">
        <v>0</v>
      </c>
      <c r="F167" s="10">
        <f t="shared" si="23"/>
        <v>434.48886000000005</v>
      </c>
      <c r="G167" s="10" t="s">
        <v>177</v>
      </c>
    </row>
    <row r="168" spans="1:7" ht="15.5" x14ac:dyDescent="0.35">
      <c r="A168" s="18">
        <v>8</v>
      </c>
      <c r="B168" s="10" t="s">
        <v>186</v>
      </c>
      <c r="C168" s="10" t="s">
        <v>176</v>
      </c>
      <c r="D168" s="26">
        <f>26.76*10.764</f>
        <v>288.04464000000002</v>
      </c>
      <c r="E168" s="10">
        <v>0</v>
      </c>
      <c r="F168" s="10">
        <f t="shared" si="23"/>
        <v>432.06695999999999</v>
      </c>
      <c r="G168" s="10" t="s">
        <v>177</v>
      </c>
    </row>
    <row r="169" spans="1:7" ht="15.5" x14ac:dyDescent="0.35">
      <c r="A169" s="18">
        <v>9</v>
      </c>
      <c r="B169" s="10" t="s">
        <v>173</v>
      </c>
      <c r="C169" s="10" t="s">
        <v>176</v>
      </c>
      <c r="D169" s="26">
        <f>26.91*10.764</f>
        <v>289.65924000000001</v>
      </c>
      <c r="E169" s="10">
        <v>0</v>
      </c>
      <c r="F169" s="10">
        <f t="shared" si="23"/>
        <v>434.48886000000005</v>
      </c>
      <c r="G169" s="10" t="s">
        <v>177</v>
      </c>
    </row>
    <row r="170" spans="1:7" ht="15.5" x14ac:dyDescent="0.35">
      <c r="A170" s="18">
        <v>10</v>
      </c>
      <c r="B170" s="10" t="s">
        <v>173</v>
      </c>
      <c r="C170" s="10" t="s">
        <v>176</v>
      </c>
      <c r="D170" s="26">
        <f>26.91*10.764</f>
        <v>289.65924000000001</v>
      </c>
      <c r="E170" s="10">
        <v>0</v>
      </c>
      <c r="F170" s="10">
        <f t="shared" si="23"/>
        <v>434.48886000000005</v>
      </c>
      <c r="G170" s="10" t="s">
        <v>177</v>
      </c>
    </row>
    <row r="171" spans="1:7" ht="15.5" x14ac:dyDescent="0.35">
      <c r="A171" s="18">
        <v>11</v>
      </c>
      <c r="B171" s="10" t="s">
        <v>186</v>
      </c>
      <c r="C171" s="10" t="s">
        <v>176</v>
      </c>
      <c r="D171" s="26">
        <f>26.76*10.764</f>
        <v>288.04464000000002</v>
      </c>
      <c r="E171" s="10">
        <v>0</v>
      </c>
      <c r="F171" s="10">
        <f t="shared" si="23"/>
        <v>432.06695999999999</v>
      </c>
      <c r="G171" s="10" t="s">
        <v>177</v>
      </c>
    </row>
    <row r="172" spans="1:7" ht="15.5" x14ac:dyDescent="0.35">
      <c r="A172" s="18">
        <v>12</v>
      </c>
      <c r="B172" s="10" t="s">
        <v>179</v>
      </c>
      <c r="C172" s="10" t="s">
        <v>176</v>
      </c>
      <c r="D172" s="26">
        <f>30.12*10.764</f>
        <v>324.21168</v>
      </c>
      <c r="E172" s="10">
        <v>0</v>
      </c>
      <c r="F172" s="10">
        <f t="shared" si="23"/>
        <v>486.31752</v>
      </c>
      <c r="G172" s="10" t="s">
        <v>177</v>
      </c>
    </row>
    <row r="173" spans="1:7" ht="15.5" x14ac:dyDescent="0.35">
      <c r="A173" s="18">
        <v>13</v>
      </c>
      <c r="B173" s="10" t="s">
        <v>175</v>
      </c>
      <c r="C173" s="10" t="s">
        <v>176</v>
      </c>
      <c r="D173" s="26">
        <f>34*10.764</f>
        <v>365.976</v>
      </c>
      <c r="E173" s="10">
        <v>0</v>
      </c>
      <c r="F173" s="10">
        <f t="shared" si="23"/>
        <v>548.96399999999994</v>
      </c>
      <c r="G173" s="10" t="s">
        <v>177</v>
      </c>
    </row>
    <row r="174" spans="1:7" ht="15.5" x14ac:dyDescent="0.35">
      <c r="A174" s="18">
        <v>14</v>
      </c>
      <c r="B174" s="10" t="s">
        <v>175</v>
      </c>
      <c r="C174" s="10" t="s">
        <v>176</v>
      </c>
      <c r="D174" s="26">
        <f>34*10.764</f>
        <v>365.976</v>
      </c>
      <c r="E174" s="10">
        <v>0</v>
      </c>
      <c r="F174" s="10">
        <f t="shared" si="23"/>
        <v>548.96399999999994</v>
      </c>
      <c r="G174" s="10" t="s">
        <v>177</v>
      </c>
    </row>
    <row r="175" spans="1:7" ht="15.75" customHeight="1" x14ac:dyDescent="0.35">
      <c r="A175" s="23" t="s">
        <v>188</v>
      </c>
      <c r="B175" s="24"/>
      <c r="C175" s="24"/>
      <c r="D175" s="24"/>
      <c r="E175" s="24"/>
      <c r="F175" s="24"/>
      <c r="G175" s="24"/>
    </row>
    <row r="176" spans="1:7" ht="15.75" customHeight="1" x14ac:dyDescent="0.35">
      <c r="A176" s="18">
        <v>1</v>
      </c>
      <c r="B176" s="10" t="s">
        <v>174</v>
      </c>
      <c r="C176" s="10" t="s">
        <v>176</v>
      </c>
      <c r="D176" s="26">
        <f>34.14*10.764</f>
        <v>367.48295999999999</v>
      </c>
      <c r="E176" s="10">
        <v>0</v>
      </c>
      <c r="F176" s="10">
        <f t="shared" ref="F176:F187" si="25">D176*1.5</f>
        <v>551.22443999999996</v>
      </c>
      <c r="G176" s="10" t="s">
        <v>177</v>
      </c>
    </row>
    <row r="177" spans="1:7" ht="15.5" x14ac:dyDescent="0.35">
      <c r="A177" s="18">
        <v>2</v>
      </c>
      <c r="B177" s="10" t="s">
        <v>173</v>
      </c>
      <c r="C177" s="10" t="s">
        <v>176</v>
      </c>
      <c r="D177" s="26">
        <f t="shared" ref="D177:D184" si="26">26.91*10.764</f>
        <v>289.65924000000001</v>
      </c>
      <c r="E177" s="10">
        <v>0</v>
      </c>
      <c r="F177" s="10">
        <f t="shared" si="25"/>
        <v>434.48886000000005</v>
      </c>
      <c r="G177" s="10" t="s">
        <v>177</v>
      </c>
    </row>
    <row r="178" spans="1:7" ht="15.5" x14ac:dyDescent="0.35">
      <c r="A178" s="18">
        <v>3</v>
      </c>
      <c r="B178" s="10" t="s">
        <v>173</v>
      </c>
      <c r="C178" s="10" t="s">
        <v>176</v>
      </c>
      <c r="D178" s="26">
        <f t="shared" si="26"/>
        <v>289.65924000000001</v>
      </c>
      <c r="E178" s="10">
        <v>0</v>
      </c>
      <c r="F178" s="10">
        <f t="shared" si="25"/>
        <v>434.48886000000005</v>
      </c>
      <c r="G178" s="10" t="s">
        <v>177</v>
      </c>
    </row>
    <row r="179" spans="1:7" ht="15.5" x14ac:dyDescent="0.35">
      <c r="A179" s="18">
        <v>4</v>
      </c>
      <c r="B179" s="10" t="s">
        <v>173</v>
      </c>
      <c r="C179" s="10" t="s">
        <v>176</v>
      </c>
      <c r="D179" s="26">
        <f t="shared" si="26"/>
        <v>289.65924000000001</v>
      </c>
      <c r="E179" s="10">
        <v>0</v>
      </c>
      <c r="F179" s="10">
        <f t="shared" si="25"/>
        <v>434.48886000000005</v>
      </c>
      <c r="G179" s="10" t="s">
        <v>177</v>
      </c>
    </row>
    <row r="180" spans="1:7" ht="15.5" x14ac:dyDescent="0.35">
      <c r="A180" s="18">
        <v>5</v>
      </c>
      <c r="B180" s="10" t="s">
        <v>173</v>
      </c>
      <c r="C180" s="10" t="s">
        <v>176</v>
      </c>
      <c r="D180" s="26">
        <f t="shared" si="26"/>
        <v>289.65924000000001</v>
      </c>
      <c r="E180" s="10">
        <v>0</v>
      </c>
      <c r="F180" s="10">
        <f t="shared" si="25"/>
        <v>434.48886000000005</v>
      </c>
      <c r="G180" s="10" t="s">
        <v>177</v>
      </c>
    </row>
    <row r="181" spans="1:7" ht="15.5" x14ac:dyDescent="0.35">
      <c r="A181" s="18">
        <v>6</v>
      </c>
      <c r="B181" s="10" t="s">
        <v>173</v>
      </c>
      <c r="C181" s="10" t="s">
        <v>176</v>
      </c>
      <c r="D181" s="26">
        <f t="shared" si="26"/>
        <v>289.65924000000001</v>
      </c>
      <c r="E181" s="10">
        <v>0</v>
      </c>
      <c r="F181" s="10">
        <f t="shared" si="25"/>
        <v>434.48886000000005</v>
      </c>
      <c r="G181" s="10" t="s">
        <v>177</v>
      </c>
    </row>
    <row r="182" spans="1:7" ht="15.5" x14ac:dyDescent="0.35">
      <c r="A182" s="18">
        <v>7</v>
      </c>
      <c r="B182" s="10" t="s">
        <v>173</v>
      </c>
      <c r="C182" s="10" t="s">
        <v>176</v>
      </c>
      <c r="D182" s="26">
        <f t="shared" si="26"/>
        <v>289.65924000000001</v>
      </c>
      <c r="E182" s="10">
        <v>0</v>
      </c>
      <c r="F182" s="10">
        <f t="shared" si="25"/>
        <v>434.48886000000005</v>
      </c>
      <c r="G182" s="10" t="s">
        <v>177</v>
      </c>
    </row>
    <row r="183" spans="1:7" ht="15.5" x14ac:dyDescent="0.35">
      <c r="A183" s="18">
        <v>8</v>
      </c>
      <c r="B183" s="10" t="s">
        <v>173</v>
      </c>
      <c r="C183" s="10" t="s">
        <v>176</v>
      </c>
      <c r="D183" s="26">
        <f t="shared" si="26"/>
        <v>289.65924000000001</v>
      </c>
      <c r="E183" s="10">
        <v>0</v>
      </c>
      <c r="F183" s="10">
        <f t="shared" si="25"/>
        <v>434.48886000000005</v>
      </c>
      <c r="G183" s="10" t="s">
        <v>177</v>
      </c>
    </row>
    <row r="184" spans="1:7" ht="15.5" x14ac:dyDescent="0.35">
      <c r="A184" s="18">
        <v>9</v>
      </c>
      <c r="B184" s="10" t="s">
        <v>173</v>
      </c>
      <c r="C184" s="10" t="s">
        <v>176</v>
      </c>
      <c r="D184" s="26">
        <f t="shared" si="26"/>
        <v>289.65924000000001</v>
      </c>
      <c r="E184" s="10">
        <v>0</v>
      </c>
      <c r="F184" s="10">
        <f t="shared" si="25"/>
        <v>434.48886000000005</v>
      </c>
      <c r="G184" s="10" t="s">
        <v>177</v>
      </c>
    </row>
    <row r="185" spans="1:7" ht="15.5" x14ac:dyDescent="0.35">
      <c r="A185" s="18">
        <v>10</v>
      </c>
      <c r="B185" s="10" t="s">
        <v>179</v>
      </c>
      <c r="C185" s="10" t="s">
        <v>176</v>
      </c>
      <c r="D185" s="26">
        <f>30.12*10.764</f>
        <v>324.21168</v>
      </c>
      <c r="E185" s="10">
        <v>0</v>
      </c>
      <c r="F185" s="10">
        <f t="shared" si="25"/>
        <v>486.31752</v>
      </c>
      <c r="G185" s="10" t="s">
        <v>177</v>
      </c>
    </row>
    <row r="186" spans="1:7" ht="15.5" x14ac:dyDescent="0.35">
      <c r="A186" s="18">
        <v>11</v>
      </c>
      <c r="B186" s="10" t="s">
        <v>175</v>
      </c>
      <c r="C186" s="10" t="s">
        <v>176</v>
      </c>
      <c r="D186" s="26">
        <f>34*10.764</f>
        <v>365.976</v>
      </c>
      <c r="E186" s="10">
        <v>0</v>
      </c>
      <c r="F186" s="10">
        <f t="shared" si="25"/>
        <v>548.96399999999994</v>
      </c>
      <c r="G186" s="10" t="s">
        <v>177</v>
      </c>
    </row>
    <row r="187" spans="1:7" ht="15.5" x14ac:dyDescent="0.35">
      <c r="A187" s="18">
        <v>12</v>
      </c>
      <c r="B187" s="10" t="s">
        <v>175</v>
      </c>
      <c r="C187" s="10" t="s">
        <v>176</v>
      </c>
      <c r="D187" s="26">
        <f>34*10.764</f>
        <v>365.976</v>
      </c>
      <c r="E187" s="10">
        <v>0</v>
      </c>
      <c r="F187" s="10">
        <f t="shared" si="25"/>
        <v>548.96399999999994</v>
      </c>
      <c r="G187" s="10" t="s">
        <v>177</v>
      </c>
    </row>
    <row r="188" spans="1:7" ht="15.75" customHeight="1" x14ac:dyDescent="0.35">
      <c r="A188" s="23" t="s">
        <v>200</v>
      </c>
      <c r="B188" s="24"/>
      <c r="C188" s="24"/>
      <c r="D188" s="24"/>
      <c r="E188" s="24"/>
      <c r="F188" s="24"/>
      <c r="G188" s="24"/>
    </row>
    <row r="189" spans="1:7" ht="15.5" x14ac:dyDescent="0.35">
      <c r="A189" s="18">
        <v>1</v>
      </c>
      <c r="B189" s="10" t="s">
        <v>174</v>
      </c>
      <c r="C189" s="10" t="s">
        <v>176</v>
      </c>
      <c r="D189" s="26">
        <f>34.14*10.764</f>
        <v>367.48295999999999</v>
      </c>
      <c r="E189" s="10">
        <v>0</v>
      </c>
      <c r="F189" s="10">
        <f t="shared" ref="F189:F198" si="27">D189*1.5</f>
        <v>551.22443999999996</v>
      </c>
      <c r="G189" s="10" t="s">
        <v>177</v>
      </c>
    </row>
    <row r="190" spans="1:7" ht="15.5" x14ac:dyDescent="0.35">
      <c r="A190" s="18">
        <v>2</v>
      </c>
      <c r="B190" s="10" t="s">
        <v>173</v>
      </c>
      <c r="C190" s="10" t="s">
        <v>176</v>
      </c>
      <c r="D190" s="26">
        <f t="shared" ref="D190:D197" si="28">26.91*10.764</f>
        <v>289.65924000000001</v>
      </c>
      <c r="E190" s="10">
        <v>0</v>
      </c>
      <c r="F190" s="10">
        <f t="shared" si="27"/>
        <v>434.48886000000005</v>
      </c>
      <c r="G190" s="10" t="s">
        <v>177</v>
      </c>
    </row>
    <row r="191" spans="1:7" ht="15.5" x14ac:dyDescent="0.35">
      <c r="A191" s="18">
        <v>3</v>
      </c>
      <c r="B191" s="10" t="s">
        <v>173</v>
      </c>
      <c r="C191" s="10" t="s">
        <v>176</v>
      </c>
      <c r="D191" s="26">
        <f t="shared" si="28"/>
        <v>289.65924000000001</v>
      </c>
      <c r="E191" s="10">
        <v>0</v>
      </c>
      <c r="F191" s="10">
        <f t="shared" si="27"/>
        <v>434.48886000000005</v>
      </c>
      <c r="G191" s="10" t="s">
        <v>177</v>
      </c>
    </row>
    <row r="192" spans="1:7" ht="15.5" x14ac:dyDescent="0.35">
      <c r="A192" s="18">
        <v>4</v>
      </c>
      <c r="B192" s="10" t="s">
        <v>173</v>
      </c>
      <c r="C192" s="10" t="s">
        <v>176</v>
      </c>
      <c r="D192" s="26">
        <f t="shared" si="28"/>
        <v>289.65924000000001</v>
      </c>
      <c r="E192" s="10">
        <v>0</v>
      </c>
      <c r="F192" s="10">
        <f t="shared" si="27"/>
        <v>434.48886000000005</v>
      </c>
      <c r="G192" s="10" t="s">
        <v>177</v>
      </c>
    </row>
    <row r="193" spans="1:7" ht="15.5" x14ac:dyDescent="0.35">
      <c r="A193" s="18">
        <v>5</v>
      </c>
      <c r="B193" s="10" t="s">
        <v>173</v>
      </c>
      <c r="C193" s="10" t="s">
        <v>176</v>
      </c>
      <c r="D193" s="26">
        <f t="shared" si="28"/>
        <v>289.65924000000001</v>
      </c>
      <c r="E193" s="10">
        <v>0</v>
      </c>
      <c r="F193" s="10">
        <f t="shared" si="27"/>
        <v>434.48886000000005</v>
      </c>
      <c r="G193" s="10" t="s">
        <v>177</v>
      </c>
    </row>
    <row r="194" spans="1:7" ht="15.5" x14ac:dyDescent="0.35">
      <c r="A194" s="18">
        <v>6</v>
      </c>
      <c r="B194" s="10" t="s">
        <v>173</v>
      </c>
      <c r="C194" s="10" t="s">
        <v>176</v>
      </c>
      <c r="D194" s="26">
        <f t="shared" si="28"/>
        <v>289.65924000000001</v>
      </c>
      <c r="E194" s="10">
        <v>0</v>
      </c>
      <c r="F194" s="10">
        <f t="shared" si="27"/>
        <v>434.48886000000005</v>
      </c>
      <c r="G194" s="10" t="s">
        <v>177</v>
      </c>
    </row>
    <row r="195" spans="1:7" ht="15.5" x14ac:dyDescent="0.35">
      <c r="A195" s="18">
        <v>7</v>
      </c>
      <c r="B195" s="10" t="s">
        <v>173</v>
      </c>
      <c r="C195" s="10" t="s">
        <v>176</v>
      </c>
      <c r="D195" s="26">
        <f t="shared" si="28"/>
        <v>289.65924000000001</v>
      </c>
      <c r="E195" s="10">
        <v>0</v>
      </c>
      <c r="F195" s="10">
        <f t="shared" si="27"/>
        <v>434.48886000000005</v>
      </c>
      <c r="G195" s="10" t="s">
        <v>177</v>
      </c>
    </row>
    <row r="196" spans="1:7" ht="15.5" x14ac:dyDescent="0.35">
      <c r="A196" s="18">
        <v>8</v>
      </c>
      <c r="B196" s="10" t="s">
        <v>173</v>
      </c>
      <c r="C196" s="10" t="s">
        <v>176</v>
      </c>
      <c r="D196" s="26">
        <f t="shared" si="28"/>
        <v>289.65924000000001</v>
      </c>
      <c r="E196" s="10">
        <v>0</v>
      </c>
      <c r="F196" s="10">
        <f t="shared" si="27"/>
        <v>434.48886000000005</v>
      </c>
      <c r="G196" s="10" t="s">
        <v>177</v>
      </c>
    </row>
    <row r="197" spans="1:7" ht="15.5" x14ac:dyDescent="0.35">
      <c r="A197" s="18">
        <v>9</v>
      </c>
      <c r="B197" s="10" t="s">
        <v>173</v>
      </c>
      <c r="C197" s="10" t="s">
        <v>176</v>
      </c>
      <c r="D197" s="26">
        <f t="shared" si="28"/>
        <v>289.65924000000001</v>
      </c>
      <c r="E197" s="10">
        <v>0</v>
      </c>
      <c r="F197" s="10">
        <f t="shared" si="27"/>
        <v>434.48886000000005</v>
      </c>
      <c r="G197" s="10" t="s">
        <v>177</v>
      </c>
    </row>
    <row r="198" spans="1:7" ht="15.5" x14ac:dyDescent="0.35">
      <c r="A198" s="18">
        <v>10</v>
      </c>
      <c r="B198" s="10" t="s">
        <v>175</v>
      </c>
      <c r="C198" s="10" t="s">
        <v>176</v>
      </c>
      <c r="D198" s="26">
        <f>34*10.764</f>
        <v>365.976</v>
      </c>
      <c r="E198" s="10">
        <v>0</v>
      </c>
      <c r="F198" s="10">
        <f t="shared" si="27"/>
        <v>548.96399999999994</v>
      </c>
      <c r="G198" s="10" t="s">
        <v>177</v>
      </c>
    </row>
    <row r="199" spans="1:7" ht="15" x14ac:dyDescent="0.35">
      <c r="A199" s="23" t="s">
        <v>191</v>
      </c>
      <c r="B199" s="24"/>
      <c r="C199" s="24"/>
      <c r="D199" s="24"/>
      <c r="E199" s="24"/>
      <c r="F199" s="24"/>
      <c r="G199" s="24"/>
    </row>
    <row r="200" spans="1:7" ht="15.75" customHeight="1" x14ac:dyDescent="0.35">
      <c r="A200" s="23" t="s">
        <v>171</v>
      </c>
      <c r="B200" s="24"/>
      <c r="C200" s="24"/>
      <c r="D200" s="24"/>
      <c r="E200" s="24"/>
      <c r="F200" s="24"/>
      <c r="G200" s="24"/>
    </row>
    <row r="201" spans="1:7" ht="15.75" customHeight="1" x14ac:dyDescent="0.35">
      <c r="A201" s="18">
        <v>1</v>
      </c>
      <c r="B201" s="10" t="s">
        <v>174</v>
      </c>
      <c r="C201" s="10" t="s">
        <v>176</v>
      </c>
      <c r="D201" s="26">
        <f>34.14*10.764</f>
        <v>367.48295999999999</v>
      </c>
      <c r="E201" s="10">
        <v>0</v>
      </c>
      <c r="F201" s="10">
        <f t="shared" ref="F201:F211" si="29">D201*1.5</f>
        <v>551.22443999999996</v>
      </c>
      <c r="G201" s="10" t="s">
        <v>177</v>
      </c>
    </row>
    <row r="202" spans="1:7" ht="15.5" x14ac:dyDescent="0.35">
      <c r="A202" s="18">
        <v>2</v>
      </c>
      <c r="B202" s="10" t="s">
        <v>173</v>
      </c>
      <c r="C202" s="10" t="s">
        <v>176</v>
      </c>
      <c r="D202" s="26">
        <f>26.91*10.764</f>
        <v>289.65924000000001</v>
      </c>
      <c r="E202" s="10">
        <v>0</v>
      </c>
      <c r="F202" s="10">
        <f t="shared" si="29"/>
        <v>434.48886000000005</v>
      </c>
      <c r="G202" s="10" t="s">
        <v>177</v>
      </c>
    </row>
    <row r="203" spans="1:7" ht="15.5" x14ac:dyDescent="0.35">
      <c r="A203" s="18">
        <v>3</v>
      </c>
      <c r="B203" s="10" t="s">
        <v>173</v>
      </c>
      <c r="C203" s="10" t="s">
        <v>176</v>
      </c>
      <c r="D203" s="26">
        <f>26.91*10.764</f>
        <v>289.65924000000001</v>
      </c>
      <c r="E203" s="10">
        <v>0</v>
      </c>
      <c r="F203" s="10">
        <f t="shared" si="29"/>
        <v>434.48886000000005</v>
      </c>
      <c r="G203" s="10" t="s">
        <v>177</v>
      </c>
    </row>
    <row r="204" spans="1:7" ht="15.5" x14ac:dyDescent="0.35">
      <c r="A204" s="18">
        <v>4</v>
      </c>
      <c r="B204" s="10" t="s">
        <v>179</v>
      </c>
      <c r="C204" s="10" t="s">
        <v>176</v>
      </c>
      <c r="D204" s="26">
        <f>30.12*10.764</f>
        <v>324.21168</v>
      </c>
      <c r="E204" s="10">
        <v>0</v>
      </c>
      <c r="F204" s="10">
        <f t="shared" si="29"/>
        <v>486.31752</v>
      </c>
      <c r="G204" s="10" t="s">
        <v>177</v>
      </c>
    </row>
    <row r="205" spans="1:7" ht="15.5" x14ac:dyDescent="0.35">
      <c r="A205" s="18">
        <v>5</v>
      </c>
      <c r="B205" s="10" t="s">
        <v>175</v>
      </c>
      <c r="C205" s="10" t="s">
        <v>176</v>
      </c>
      <c r="D205" s="26">
        <f>34*10.764</f>
        <v>365.976</v>
      </c>
      <c r="E205" s="10">
        <v>0</v>
      </c>
      <c r="F205" s="10">
        <f t="shared" si="29"/>
        <v>548.96399999999994</v>
      </c>
      <c r="G205" s="10" t="s">
        <v>177</v>
      </c>
    </row>
    <row r="206" spans="1:7" ht="15.5" x14ac:dyDescent="0.35">
      <c r="A206" s="18">
        <v>6</v>
      </c>
      <c r="B206" s="10" t="s">
        <v>175</v>
      </c>
      <c r="C206" s="10" t="s">
        <v>176</v>
      </c>
      <c r="D206" s="26">
        <f>34*10.764</f>
        <v>365.976</v>
      </c>
      <c r="E206" s="10">
        <v>0</v>
      </c>
      <c r="F206" s="10">
        <f t="shared" si="29"/>
        <v>548.96399999999994</v>
      </c>
      <c r="G206" s="10" t="s">
        <v>177</v>
      </c>
    </row>
    <row r="207" spans="1:7" ht="15.5" x14ac:dyDescent="0.35">
      <c r="A207" s="18">
        <v>7</v>
      </c>
      <c r="B207" s="10" t="s">
        <v>173</v>
      </c>
      <c r="C207" s="10" t="s">
        <v>176</v>
      </c>
      <c r="D207" s="26">
        <f>26.91*10.764</f>
        <v>289.65924000000001</v>
      </c>
      <c r="E207" s="10">
        <v>0</v>
      </c>
      <c r="F207" s="10">
        <f t="shared" si="29"/>
        <v>434.48886000000005</v>
      </c>
      <c r="G207" s="10" t="s">
        <v>177</v>
      </c>
    </row>
    <row r="208" spans="1:7" ht="15.5" x14ac:dyDescent="0.35">
      <c r="A208" s="18">
        <v>8</v>
      </c>
      <c r="B208" s="10" t="s">
        <v>173</v>
      </c>
      <c r="C208" s="10" t="s">
        <v>176</v>
      </c>
      <c r="D208" s="26">
        <f>26.91*10.764</f>
        <v>289.65924000000001</v>
      </c>
      <c r="E208" s="10">
        <v>0</v>
      </c>
      <c r="F208" s="10">
        <f t="shared" si="29"/>
        <v>434.48886000000005</v>
      </c>
      <c r="G208" s="10" t="s">
        <v>177</v>
      </c>
    </row>
    <row r="209" spans="1:7" ht="15.5" x14ac:dyDescent="0.35">
      <c r="A209" s="18">
        <v>9</v>
      </c>
      <c r="B209" s="10" t="s">
        <v>179</v>
      </c>
      <c r="C209" s="10" t="s">
        <v>176</v>
      </c>
      <c r="D209" s="26">
        <f>30.12*10.764</f>
        <v>324.21168</v>
      </c>
      <c r="E209" s="10">
        <v>0</v>
      </c>
      <c r="F209" s="10">
        <f t="shared" si="29"/>
        <v>486.31752</v>
      </c>
      <c r="G209" s="10" t="s">
        <v>177</v>
      </c>
    </row>
    <row r="210" spans="1:7" ht="15.5" x14ac:dyDescent="0.35">
      <c r="A210" s="18">
        <v>10</v>
      </c>
      <c r="B210" s="10" t="s">
        <v>175</v>
      </c>
      <c r="C210" s="10" t="s">
        <v>176</v>
      </c>
      <c r="D210" s="26">
        <f>34*10.764</f>
        <v>365.976</v>
      </c>
      <c r="E210" s="10">
        <v>0</v>
      </c>
      <c r="F210" s="10">
        <f t="shared" si="29"/>
        <v>548.96399999999994</v>
      </c>
      <c r="G210" s="10" t="s">
        <v>177</v>
      </c>
    </row>
    <row r="211" spans="1:7" ht="15.5" x14ac:dyDescent="0.35">
      <c r="A211" s="18">
        <v>11</v>
      </c>
      <c r="B211" s="10" t="s">
        <v>175</v>
      </c>
      <c r="C211" s="10" t="s">
        <v>176</v>
      </c>
      <c r="D211" s="26">
        <f>34*10.764</f>
        <v>365.976</v>
      </c>
      <c r="E211" s="10">
        <v>0</v>
      </c>
      <c r="F211" s="10">
        <f t="shared" si="29"/>
        <v>548.96399999999994</v>
      </c>
      <c r="G211" s="10" t="s">
        <v>177</v>
      </c>
    </row>
    <row r="212" spans="1:7" ht="15.75" customHeight="1" x14ac:dyDescent="0.35">
      <c r="A212" s="23" t="s">
        <v>178</v>
      </c>
      <c r="B212" s="24"/>
      <c r="C212" s="24"/>
      <c r="D212" s="24"/>
      <c r="E212" s="24"/>
      <c r="F212" s="24"/>
      <c r="G212" s="24"/>
    </row>
    <row r="213" spans="1:7" ht="15.5" x14ac:dyDescent="0.35">
      <c r="A213" s="18">
        <v>1</v>
      </c>
      <c r="B213" s="10" t="s">
        <v>174</v>
      </c>
      <c r="C213" s="10" t="s">
        <v>176</v>
      </c>
      <c r="D213" s="26">
        <f>34.14*10.764</f>
        <v>367.48295999999999</v>
      </c>
      <c r="E213" s="10">
        <v>0</v>
      </c>
      <c r="F213" s="10">
        <f>D213*1.5</f>
        <v>551.22443999999996</v>
      </c>
      <c r="G213" s="10" t="s">
        <v>177</v>
      </c>
    </row>
    <row r="214" spans="1:7" ht="15.5" x14ac:dyDescent="0.35">
      <c r="A214" s="18">
        <v>2</v>
      </c>
      <c r="B214" s="10" t="s">
        <v>173</v>
      </c>
      <c r="C214" s="10" t="s">
        <v>176</v>
      </c>
      <c r="D214" s="26">
        <f>26.91*10.764</f>
        <v>289.65924000000001</v>
      </c>
      <c r="E214" s="10">
        <v>0</v>
      </c>
      <c r="F214" s="10">
        <f t="shared" ref="F214:F225" si="30">D214*1.5</f>
        <v>434.48886000000005</v>
      </c>
      <c r="G214" s="10" t="s">
        <v>177</v>
      </c>
    </row>
    <row r="215" spans="1:7" ht="15.5" x14ac:dyDescent="0.35">
      <c r="A215" s="18">
        <v>3</v>
      </c>
      <c r="B215" s="10" t="s">
        <v>173</v>
      </c>
      <c r="C215" s="10" t="s">
        <v>176</v>
      </c>
      <c r="D215" s="26">
        <f>26.91*10.764</f>
        <v>289.65924000000001</v>
      </c>
      <c r="E215" s="10">
        <v>0</v>
      </c>
      <c r="F215" s="10">
        <f t="shared" si="30"/>
        <v>434.48886000000005</v>
      </c>
      <c r="G215" s="10" t="s">
        <v>177</v>
      </c>
    </row>
    <row r="216" spans="1:7" ht="15.5" x14ac:dyDescent="0.35">
      <c r="A216" s="18">
        <v>4</v>
      </c>
      <c r="B216" s="10" t="s">
        <v>173</v>
      </c>
      <c r="C216" s="10" t="s">
        <v>176</v>
      </c>
      <c r="D216" s="26">
        <f>26.91*10.764</f>
        <v>289.65924000000001</v>
      </c>
      <c r="E216" s="10">
        <v>0</v>
      </c>
      <c r="F216" s="10">
        <f t="shared" si="30"/>
        <v>434.48886000000005</v>
      </c>
      <c r="G216" s="10" t="s">
        <v>177</v>
      </c>
    </row>
    <row r="217" spans="1:7" ht="15.5" x14ac:dyDescent="0.35">
      <c r="A217" s="18">
        <v>5</v>
      </c>
      <c r="B217" s="10" t="s">
        <v>179</v>
      </c>
      <c r="C217" s="10" t="s">
        <v>176</v>
      </c>
      <c r="D217" s="26">
        <f>30.12*10.764</f>
        <v>324.21168</v>
      </c>
      <c r="E217" s="10">
        <v>0</v>
      </c>
      <c r="F217" s="10">
        <f t="shared" si="30"/>
        <v>486.31752</v>
      </c>
      <c r="G217" s="10" t="s">
        <v>177</v>
      </c>
    </row>
    <row r="218" spans="1:7" ht="15.5" x14ac:dyDescent="0.35">
      <c r="A218" s="18">
        <v>6</v>
      </c>
      <c r="B218" s="10" t="s">
        <v>175</v>
      </c>
      <c r="C218" s="10" t="s">
        <v>176</v>
      </c>
      <c r="D218" s="26">
        <f>34*10.764</f>
        <v>365.976</v>
      </c>
      <c r="E218" s="10">
        <v>0</v>
      </c>
      <c r="F218" s="10">
        <f t="shared" si="30"/>
        <v>548.96399999999994</v>
      </c>
      <c r="G218" s="10" t="s">
        <v>177</v>
      </c>
    </row>
    <row r="219" spans="1:7" ht="15.5" x14ac:dyDescent="0.35">
      <c r="A219" s="18">
        <v>7</v>
      </c>
      <c r="B219" s="10" t="s">
        <v>175</v>
      </c>
      <c r="C219" s="10" t="s">
        <v>176</v>
      </c>
      <c r="D219" s="26">
        <f>34*10.764</f>
        <v>365.976</v>
      </c>
      <c r="E219" s="10">
        <v>0</v>
      </c>
      <c r="F219" s="10">
        <f t="shared" si="30"/>
        <v>548.96399999999994</v>
      </c>
      <c r="G219" s="10" t="s">
        <v>177</v>
      </c>
    </row>
    <row r="220" spans="1:7" ht="15.5" x14ac:dyDescent="0.35">
      <c r="A220" s="18">
        <v>8</v>
      </c>
      <c r="B220" s="10" t="s">
        <v>179</v>
      </c>
      <c r="C220" s="10" t="s">
        <v>176</v>
      </c>
      <c r="D220" s="26">
        <f>30.12*10.764</f>
        <v>324.21168</v>
      </c>
      <c r="E220" s="10">
        <v>0</v>
      </c>
      <c r="F220" s="10">
        <f t="shared" si="30"/>
        <v>486.31752</v>
      </c>
      <c r="G220" s="10" t="s">
        <v>177</v>
      </c>
    </row>
    <row r="221" spans="1:7" ht="15.5" x14ac:dyDescent="0.35">
      <c r="A221" s="18">
        <v>9</v>
      </c>
      <c r="B221" s="10" t="s">
        <v>173</v>
      </c>
      <c r="C221" s="10" t="s">
        <v>176</v>
      </c>
      <c r="D221" s="26">
        <f>26.91*10.764</f>
        <v>289.65924000000001</v>
      </c>
      <c r="E221" s="10">
        <v>0</v>
      </c>
      <c r="F221" s="10">
        <f t="shared" si="30"/>
        <v>434.48886000000005</v>
      </c>
      <c r="G221" s="10" t="s">
        <v>177</v>
      </c>
    </row>
    <row r="222" spans="1:7" ht="15.5" x14ac:dyDescent="0.35">
      <c r="A222" s="18">
        <v>10</v>
      </c>
      <c r="B222" s="10" t="s">
        <v>173</v>
      </c>
      <c r="C222" s="10" t="s">
        <v>176</v>
      </c>
      <c r="D222" s="26">
        <f>26.91*10.764</f>
        <v>289.65924000000001</v>
      </c>
      <c r="E222" s="10">
        <v>0</v>
      </c>
      <c r="F222" s="10">
        <f t="shared" si="30"/>
        <v>434.48886000000005</v>
      </c>
      <c r="G222" s="10" t="s">
        <v>177</v>
      </c>
    </row>
    <row r="223" spans="1:7" ht="15.5" x14ac:dyDescent="0.35">
      <c r="A223" s="18">
        <v>11</v>
      </c>
      <c r="B223" s="10" t="s">
        <v>179</v>
      </c>
      <c r="C223" s="10" t="s">
        <v>176</v>
      </c>
      <c r="D223" s="26">
        <f>30.12*10.764</f>
        <v>324.21168</v>
      </c>
      <c r="E223" s="10">
        <v>0</v>
      </c>
      <c r="F223" s="10">
        <f t="shared" si="30"/>
        <v>486.31752</v>
      </c>
      <c r="G223" s="10" t="s">
        <v>177</v>
      </c>
    </row>
    <row r="224" spans="1:7" ht="15.5" x14ac:dyDescent="0.35">
      <c r="A224" s="18">
        <v>12</v>
      </c>
      <c r="B224" s="10" t="s">
        <v>175</v>
      </c>
      <c r="C224" s="10" t="s">
        <v>176</v>
      </c>
      <c r="D224" s="26">
        <f>34*10.764</f>
        <v>365.976</v>
      </c>
      <c r="E224" s="10">
        <v>0</v>
      </c>
      <c r="F224" s="10">
        <f t="shared" si="30"/>
        <v>548.96399999999994</v>
      </c>
      <c r="G224" s="10" t="s">
        <v>177</v>
      </c>
    </row>
    <row r="225" spans="1:7" ht="15.5" x14ac:dyDescent="0.35">
      <c r="A225" s="18">
        <v>13</v>
      </c>
      <c r="B225" s="10" t="s">
        <v>175</v>
      </c>
      <c r="C225" s="10" t="s">
        <v>176</v>
      </c>
      <c r="D225" s="26">
        <f>34*10.764</f>
        <v>365.976</v>
      </c>
      <c r="E225" s="10">
        <v>0</v>
      </c>
      <c r="F225" s="10">
        <f t="shared" si="30"/>
        <v>548.96399999999994</v>
      </c>
      <c r="G225" s="10" t="s">
        <v>177</v>
      </c>
    </row>
    <row r="226" spans="1:7" ht="15.75" customHeight="1" x14ac:dyDescent="0.35">
      <c r="A226" s="23" t="s">
        <v>185</v>
      </c>
      <c r="B226" s="24"/>
      <c r="C226" s="24"/>
      <c r="D226" s="24"/>
      <c r="E226" s="24"/>
      <c r="F226" s="24"/>
      <c r="G226" s="24"/>
    </row>
    <row r="227" spans="1:7" ht="15.75" customHeight="1" x14ac:dyDescent="0.35">
      <c r="A227" s="18">
        <v>1</v>
      </c>
      <c r="B227" s="10" t="s">
        <v>174</v>
      </c>
      <c r="C227" s="10" t="s">
        <v>176</v>
      </c>
      <c r="D227" s="26">
        <f>34.14*10.764</f>
        <v>367.48295999999999</v>
      </c>
      <c r="E227" s="10">
        <v>0</v>
      </c>
      <c r="F227" s="10">
        <f>D227*1.5</f>
        <v>551.22443999999996</v>
      </c>
      <c r="G227" s="10" t="s">
        <v>177</v>
      </c>
    </row>
    <row r="228" spans="1:7" ht="15.5" x14ac:dyDescent="0.35">
      <c r="A228" s="18">
        <v>2</v>
      </c>
      <c r="B228" s="10" t="s">
        <v>173</v>
      </c>
      <c r="C228" s="10" t="s">
        <v>176</v>
      </c>
      <c r="D228" s="26">
        <f>26.91*10.764</f>
        <v>289.65924000000001</v>
      </c>
      <c r="E228" s="10">
        <v>0</v>
      </c>
      <c r="F228" s="10">
        <f t="shared" ref="F228:F255" si="31">D228*1.5</f>
        <v>434.48886000000005</v>
      </c>
      <c r="G228" s="10" t="s">
        <v>177</v>
      </c>
    </row>
    <row r="229" spans="1:7" ht="15.5" x14ac:dyDescent="0.35">
      <c r="A229" s="18">
        <v>3</v>
      </c>
      <c r="B229" s="10" t="s">
        <v>173</v>
      </c>
      <c r="C229" s="10" t="s">
        <v>176</v>
      </c>
      <c r="D229" s="26">
        <f>26.91*10.764</f>
        <v>289.65924000000001</v>
      </c>
      <c r="E229" s="10">
        <v>0</v>
      </c>
      <c r="F229" s="10">
        <f t="shared" si="31"/>
        <v>434.48886000000005</v>
      </c>
      <c r="G229" s="10" t="s">
        <v>177</v>
      </c>
    </row>
    <row r="230" spans="1:7" ht="15.5" x14ac:dyDescent="0.35">
      <c r="A230" s="18">
        <v>4</v>
      </c>
      <c r="B230" s="10" t="s">
        <v>173</v>
      </c>
      <c r="C230" s="10" t="s">
        <v>176</v>
      </c>
      <c r="D230" s="26">
        <f>26.91*10.764</f>
        <v>289.65924000000001</v>
      </c>
      <c r="E230" s="10">
        <v>0</v>
      </c>
      <c r="F230" s="10">
        <f t="shared" si="31"/>
        <v>434.48886000000005</v>
      </c>
      <c r="G230" s="10" t="s">
        <v>177</v>
      </c>
    </row>
    <row r="231" spans="1:7" ht="15.5" x14ac:dyDescent="0.35">
      <c r="A231" s="18">
        <v>5</v>
      </c>
      <c r="B231" s="10" t="s">
        <v>179</v>
      </c>
      <c r="C231" s="10" t="s">
        <v>176</v>
      </c>
      <c r="D231" s="26">
        <f>30.12*10.764</f>
        <v>324.21168</v>
      </c>
      <c r="E231" s="10">
        <v>0</v>
      </c>
      <c r="F231" s="10">
        <f t="shared" si="31"/>
        <v>486.31752</v>
      </c>
      <c r="G231" s="10" t="s">
        <v>177</v>
      </c>
    </row>
    <row r="232" spans="1:7" ht="15.5" x14ac:dyDescent="0.35">
      <c r="A232" s="18">
        <v>6</v>
      </c>
      <c r="B232" s="10" t="s">
        <v>175</v>
      </c>
      <c r="C232" s="10" t="s">
        <v>176</v>
      </c>
      <c r="D232" s="26">
        <f>34*10.764</f>
        <v>365.976</v>
      </c>
      <c r="E232" s="10">
        <v>0</v>
      </c>
      <c r="F232" s="10">
        <f t="shared" si="31"/>
        <v>548.96399999999994</v>
      </c>
      <c r="G232" s="10" t="s">
        <v>177</v>
      </c>
    </row>
    <row r="233" spans="1:7" ht="15.5" x14ac:dyDescent="0.35">
      <c r="A233" s="18">
        <v>7</v>
      </c>
      <c r="B233" s="10" t="s">
        <v>175</v>
      </c>
      <c r="C233" s="10" t="s">
        <v>176</v>
      </c>
      <c r="D233" s="26">
        <f>34*10.764</f>
        <v>365.976</v>
      </c>
      <c r="E233" s="10">
        <v>0</v>
      </c>
      <c r="F233" s="10">
        <f t="shared" si="31"/>
        <v>548.96399999999994</v>
      </c>
      <c r="G233" s="10" t="s">
        <v>177</v>
      </c>
    </row>
    <row r="234" spans="1:7" ht="15.5" x14ac:dyDescent="0.35">
      <c r="A234" s="18">
        <v>8</v>
      </c>
      <c r="B234" s="10" t="s">
        <v>179</v>
      </c>
      <c r="C234" s="10" t="s">
        <v>176</v>
      </c>
      <c r="D234" s="26">
        <f>30.12*10.764</f>
        <v>324.21168</v>
      </c>
      <c r="E234" s="10">
        <v>0</v>
      </c>
      <c r="F234" s="10">
        <f t="shared" si="31"/>
        <v>486.31752</v>
      </c>
      <c r="G234" s="10" t="s">
        <v>177</v>
      </c>
    </row>
    <row r="235" spans="1:7" ht="15.5" x14ac:dyDescent="0.35">
      <c r="A235" s="18">
        <v>9</v>
      </c>
      <c r="B235" s="10" t="s">
        <v>186</v>
      </c>
      <c r="C235" s="10" t="s">
        <v>176</v>
      </c>
      <c r="D235" s="26">
        <f>26.76*10.764</f>
        <v>288.04464000000002</v>
      </c>
      <c r="E235" s="10">
        <v>0</v>
      </c>
      <c r="F235" s="10">
        <f t="shared" si="31"/>
        <v>432.06695999999999</v>
      </c>
      <c r="G235" s="10" t="s">
        <v>177</v>
      </c>
    </row>
    <row r="236" spans="1:7" ht="15.5" x14ac:dyDescent="0.35">
      <c r="A236" s="18">
        <v>10</v>
      </c>
      <c r="B236" s="10" t="s">
        <v>173</v>
      </c>
      <c r="C236" s="10" t="s">
        <v>176</v>
      </c>
      <c r="D236" s="26">
        <f>26.91*10.764</f>
        <v>289.65924000000001</v>
      </c>
      <c r="E236" s="10">
        <v>0</v>
      </c>
      <c r="F236" s="10">
        <f t="shared" si="31"/>
        <v>434.48886000000005</v>
      </c>
      <c r="G236" s="10" t="s">
        <v>177</v>
      </c>
    </row>
    <row r="237" spans="1:7" ht="15.5" x14ac:dyDescent="0.35">
      <c r="A237" s="18">
        <v>11</v>
      </c>
      <c r="B237" s="10" t="s">
        <v>173</v>
      </c>
      <c r="C237" s="10" t="s">
        <v>176</v>
      </c>
      <c r="D237" s="26">
        <f>26.91*10.764</f>
        <v>289.65924000000001</v>
      </c>
      <c r="E237" s="10">
        <v>0</v>
      </c>
      <c r="F237" s="10">
        <f t="shared" si="31"/>
        <v>434.48886000000005</v>
      </c>
      <c r="G237" s="10" t="s">
        <v>177</v>
      </c>
    </row>
    <row r="238" spans="1:7" ht="15.5" x14ac:dyDescent="0.35">
      <c r="A238" s="18">
        <v>12</v>
      </c>
      <c r="B238" s="10" t="s">
        <v>186</v>
      </c>
      <c r="C238" s="10" t="s">
        <v>176</v>
      </c>
      <c r="D238" s="26">
        <f>26.76*10.764</f>
        <v>288.04464000000002</v>
      </c>
      <c r="E238" s="10">
        <v>0</v>
      </c>
      <c r="F238" s="10">
        <f t="shared" si="31"/>
        <v>432.06695999999999</v>
      </c>
      <c r="G238" s="10" t="s">
        <v>177</v>
      </c>
    </row>
    <row r="239" spans="1:7" ht="15.5" x14ac:dyDescent="0.35">
      <c r="A239" s="18">
        <v>13</v>
      </c>
      <c r="B239" s="10" t="s">
        <v>179</v>
      </c>
      <c r="C239" s="10" t="s">
        <v>176</v>
      </c>
      <c r="D239" s="26">
        <f>30.12*10.764</f>
        <v>324.21168</v>
      </c>
      <c r="E239" s="10">
        <v>0</v>
      </c>
      <c r="F239" s="10">
        <f t="shared" si="31"/>
        <v>486.31752</v>
      </c>
      <c r="G239" s="10" t="s">
        <v>177</v>
      </c>
    </row>
    <row r="240" spans="1:7" ht="15.5" x14ac:dyDescent="0.35">
      <c r="A240" s="18">
        <v>14</v>
      </c>
      <c r="B240" s="10" t="s">
        <v>175</v>
      </c>
      <c r="C240" s="10" t="s">
        <v>176</v>
      </c>
      <c r="D240" s="26">
        <f>34*10.764</f>
        <v>365.976</v>
      </c>
      <c r="E240" s="10">
        <v>0</v>
      </c>
      <c r="F240" s="10">
        <f t="shared" si="31"/>
        <v>548.96399999999994</v>
      </c>
      <c r="G240" s="10" t="s">
        <v>177</v>
      </c>
    </row>
    <row r="241" spans="1:7" ht="15.5" x14ac:dyDescent="0.35">
      <c r="A241" s="18">
        <v>15</v>
      </c>
      <c r="B241" s="10" t="s">
        <v>175</v>
      </c>
      <c r="C241" s="10" t="s">
        <v>176</v>
      </c>
      <c r="D241" s="26">
        <f>34*10.764</f>
        <v>365.976</v>
      </c>
      <c r="E241" s="10">
        <v>0</v>
      </c>
      <c r="F241" s="10">
        <f t="shared" si="31"/>
        <v>548.96399999999994</v>
      </c>
      <c r="G241" s="10" t="s">
        <v>177</v>
      </c>
    </row>
    <row r="242" spans="1:7" ht="15.75" customHeight="1" x14ac:dyDescent="0.35">
      <c r="A242" s="23" t="s">
        <v>188</v>
      </c>
      <c r="B242" s="24"/>
      <c r="C242" s="24"/>
      <c r="D242" s="24"/>
      <c r="E242" s="24"/>
      <c r="F242" s="24"/>
      <c r="G242" s="24"/>
    </row>
    <row r="243" spans="1:7" ht="15.75" customHeight="1" x14ac:dyDescent="0.35">
      <c r="A243" s="18">
        <v>1</v>
      </c>
      <c r="B243" s="10" t="s">
        <v>174</v>
      </c>
      <c r="C243" s="10" t="s">
        <v>176</v>
      </c>
      <c r="D243" s="26">
        <f>34.14*10.764</f>
        <v>367.48295999999999</v>
      </c>
      <c r="E243" s="10">
        <v>0</v>
      </c>
      <c r="F243" s="10">
        <f t="shared" si="31"/>
        <v>551.22443999999996</v>
      </c>
      <c r="G243" s="10" t="s">
        <v>177</v>
      </c>
    </row>
    <row r="244" spans="1:7" ht="15.5" x14ac:dyDescent="0.35">
      <c r="A244" s="18">
        <v>2</v>
      </c>
      <c r="B244" s="10" t="s">
        <v>173</v>
      </c>
      <c r="C244" s="10" t="s">
        <v>176</v>
      </c>
      <c r="D244" s="26">
        <f>26.91*10.764</f>
        <v>289.65924000000001</v>
      </c>
      <c r="E244" s="10">
        <v>0</v>
      </c>
      <c r="F244" s="10">
        <f t="shared" si="31"/>
        <v>434.48886000000005</v>
      </c>
      <c r="G244" s="10" t="s">
        <v>177</v>
      </c>
    </row>
    <row r="245" spans="1:7" ht="15.5" x14ac:dyDescent="0.35">
      <c r="A245" s="18">
        <v>3</v>
      </c>
      <c r="B245" s="10" t="s">
        <v>173</v>
      </c>
      <c r="C245" s="10" t="s">
        <v>176</v>
      </c>
      <c r="D245" s="26">
        <f>26.91*10.764</f>
        <v>289.65924000000001</v>
      </c>
      <c r="E245" s="10">
        <v>0</v>
      </c>
      <c r="F245" s="10">
        <f t="shared" si="31"/>
        <v>434.48886000000005</v>
      </c>
      <c r="G245" s="10" t="s">
        <v>177</v>
      </c>
    </row>
    <row r="246" spans="1:7" ht="15.5" x14ac:dyDescent="0.35">
      <c r="A246" s="18">
        <v>4</v>
      </c>
      <c r="B246" s="10" t="s">
        <v>173</v>
      </c>
      <c r="C246" s="10" t="s">
        <v>176</v>
      </c>
      <c r="D246" s="26">
        <f>26.91*10.764</f>
        <v>289.65924000000001</v>
      </c>
      <c r="E246" s="10">
        <v>0</v>
      </c>
      <c r="F246" s="10">
        <f t="shared" si="31"/>
        <v>434.48886000000005</v>
      </c>
      <c r="G246" s="10" t="s">
        <v>177</v>
      </c>
    </row>
    <row r="247" spans="1:7" ht="15.5" x14ac:dyDescent="0.35">
      <c r="A247" s="18">
        <v>5</v>
      </c>
      <c r="B247" s="10" t="s">
        <v>179</v>
      </c>
      <c r="C247" s="10" t="s">
        <v>176</v>
      </c>
      <c r="D247" s="26">
        <f>30.12*10.764</f>
        <v>324.21168</v>
      </c>
      <c r="E247" s="10">
        <v>0</v>
      </c>
      <c r="F247" s="10">
        <f t="shared" si="31"/>
        <v>486.31752</v>
      </c>
      <c r="G247" s="10" t="s">
        <v>177</v>
      </c>
    </row>
    <row r="248" spans="1:7" ht="15.5" x14ac:dyDescent="0.35">
      <c r="A248" s="18">
        <v>6</v>
      </c>
      <c r="B248" s="10" t="s">
        <v>175</v>
      </c>
      <c r="C248" s="10" t="s">
        <v>176</v>
      </c>
      <c r="D248" s="26">
        <f>34*10.764</f>
        <v>365.976</v>
      </c>
      <c r="E248" s="10">
        <v>0</v>
      </c>
      <c r="F248" s="10">
        <f t="shared" si="31"/>
        <v>548.96399999999994</v>
      </c>
      <c r="G248" s="10" t="s">
        <v>177</v>
      </c>
    </row>
    <row r="249" spans="1:7" ht="15.5" x14ac:dyDescent="0.35">
      <c r="A249" s="18">
        <v>7</v>
      </c>
      <c r="B249" s="10" t="s">
        <v>175</v>
      </c>
      <c r="C249" s="10" t="s">
        <v>176</v>
      </c>
      <c r="D249" s="26">
        <f>34*10.764</f>
        <v>365.976</v>
      </c>
      <c r="E249" s="10">
        <v>0</v>
      </c>
      <c r="F249" s="10">
        <f t="shared" si="31"/>
        <v>548.96399999999994</v>
      </c>
      <c r="G249" s="10" t="s">
        <v>177</v>
      </c>
    </row>
    <row r="250" spans="1:7" ht="15.5" x14ac:dyDescent="0.35">
      <c r="A250" s="18">
        <v>8</v>
      </c>
      <c r="B250" s="10" t="s">
        <v>179</v>
      </c>
      <c r="C250" s="10" t="s">
        <v>176</v>
      </c>
      <c r="D250" s="26">
        <f>30.12*10.764</f>
        <v>324.21168</v>
      </c>
      <c r="E250" s="10">
        <v>0</v>
      </c>
      <c r="F250" s="10">
        <f t="shared" si="31"/>
        <v>486.31752</v>
      </c>
      <c r="G250" s="10" t="s">
        <v>177</v>
      </c>
    </row>
    <row r="251" spans="1:7" ht="15.5" x14ac:dyDescent="0.35">
      <c r="A251" s="18">
        <v>9</v>
      </c>
      <c r="B251" s="10" t="s">
        <v>173</v>
      </c>
      <c r="C251" s="10" t="s">
        <v>176</v>
      </c>
      <c r="D251" s="26">
        <f>26.91*10.764</f>
        <v>289.65924000000001</v>
      </c>
      <c r="E251" s="10">
        <v>0</v>
      </c>
      <c r="F251" s="10">
        <f t="shared" si="31"/>
        <v>434.48886000000005</v>
      </c>
      <c r="G251" s="10" t="s">
        <v>177</v>
      </c>
    </row>
    <row r="252" spans="1:7" ht="15.5" x14ac:dyDescent="0.35">
      <c r="A252" s="18">
        <v>10</v>
      </c>
      <c r="B252" s="10" t="s">
        <v>173</v>
      </c>
      <c r="C252" s="10" t="s">
        <v>176</v>
      </c>
      <c r="D252" s="26">
        <f>26.91*10.764</f>
        <v>289.65924000000001</v>
      </c>
      <c r="E252" s="10">
        <v>0</v>
      </c>
      <c r="F252" s="10">
        <f t="shared" si="31"/>
        <v>434.48886000000005</v>
      </c>
      <c r="G252" s="10" t="s">
        <v>177</v>
      </c>
    </row>
    <row r="253" spans="1:7" ht="15.5" x14ac:dyDescent="0.35">
      <c r="A253" s="18">
        <v>11</v>
      </c>
      <c r="B253" s="10" t="s">
        <v>179</v>
      </c>
      <c r="C253" s="10" t="s">
        <v>176</v>
      </c>
      <c r="D253" s="26">
        <f>30.12*10.764</f>
        <v>324.21168</v>
      </c>
      <c r="E253" s="10">
        <v>0</v>
      </c>
      <c r="F253" s="10">
        <f t="shared" si="31"/>
        <v>486.31752</v>
      </c>
      <c r="G253" s="10" t="s">
        <v>177</v>
      </c>
    </row>
    <row r="254" spans="1:7" ht="15.5" x14ac:dyDescent="0.35">
      <c r="A254" s="18">
        <v>12</v>
      </c>
      <c r="B254" s="10" t="s">
        <v>175</v>
      </c>
      <c r="C254" s="10" t="s">
        <v>176</v>
      </c>
      <c r="D254" s="26">
        <f>34*10.764</f>
        <v>365.976</v>
      </c>
      <c r="E254" s="10">
        <v>0</v>
      </c>
      <c r="F254" s="10">
        <f t="shared" si="31"/>
        <v>548.96399999999994</v>
      </c>
      <c r="G254" s="10" t="s">
        <v>177</v>
      </c>
    </row>
    <row r="255" spans="1:7" ht="15.5" x14ac:dyDescent="0.35">
      <c r="A255" s="18">
        <v>13</v>
      </c>
      <c r="B255" s="10" t="s">
        <v>175</v>
      </c>
      <c r="C255" s="10" t="s">
        <v>176</v>
      </c>
      <c r="D255" s="26">
        <f>34*10.764</f>
        <v>365.976</v>
      </c>
      <c r="E255" s="10">
        <v>0</v>
      </c>
      <c r="F255" s="10">
        <f t="shared" si="31"/>
        <v>548.96399999999994</v>
      </c>
      <c r="G255" s="10" t="s">
        <v>177</v>
      </c>
    </row>
    <row r="256" spans="1:7" ht="15.75" customHeight="1" x14ac:dyDescent="0.35">
      <c r="A256" s="23" t="s">
        <v>200</v>
      </c>
      <c r="B256" s="24"/>
      <c r="C256" s="24"/>
      <c r="D256" s="24"/>
      <c r="E256" s="24"/>
      <c r="F256" s="24"/>
      <c r="G256" s="24"/>
    </row>
    <row r="257" spans="1:7" ht="15.75" customHeight="1" x14ac:dyDescent="0.35">
      <c r="A257" s="18">
        <v>1</v>
      </c>
      <c r="B257" s="10" t="s">
        <v>174</v>
      </c>
      <c r="C257" s="10" t="s">
        <v>176</v>
      </c>
      <c r="D257" s="26">
        <f>34.14*10.764</f>
        <v>367.48295999999999</v>
      </c>
      <c r="E257" s="10">
        <v>0</v>
      </c>
      <c r="F257" s="10">
        <f t="shared" ref="F257:F267" si="32">D257*1.5</f>
        <v>551.22443999999996</v>
      </c>
      <c r="G257" s="10" t="s">
        <v>177</v>
      </c>
    </row>
    <row r="258" spans="1:7" ht="15.5" x14ac:dyDescent="0.35">
      <c r="A258" s="18">
        <v>2</v>
      </c>
      <c r="B258" s="10" t="s">
        <v>173</v>
      </c>
      <c r="C258" s="10" t="s">
        <v>176</v>
      </c>
      <c r="D258" s="26">
        <f>26.91*10.764</f>
        <v>289.65924000000001</v>
      </c>
      <c r="E258" s="10">
        <v>0</v>
      </c>
      <c r="F258" s="10">
        <f t="shared" si="32"/>
        <v>434.48886000000005</v>
      </c>
      <c r="G258" s="10" t="s">
        <v>177</v>
      </c>
    </row>
    <row r="259" spans="1:7" ht="15.5" x14ac:dyDescent="0.35">
      <c r="A259" s="18">
        <v>3</v>
      </c>
      <c r="B259" s="10" t="s">
        <v>173</v>
      </c>
      <c r="C259" s="10" t="s">
        <v>176</v>
      </c>
      <c r="D259" s="26">
        <f>26.91*10.764</f>
        <v>289.65924000000001</v>
      </c>
      <c r="E259" s="10">
        <v>0</v>
      </c>
      <c r="F259" s="10">
        <f t="shared" si="32"/>
        <v>434.48886000000005</v>
      </c>
      <c r="G259" s="10" t="s">
        <v>177</v>
      </c>
    </row>
    <row r="260" spans="1:7" ht="15.5" x14ac:dyDescent="0.35">
      <c r="A260" s="18">
        <v>4</v>
      </c>
      <c r="B260" s="10" t="s">
        <v>173</v>
      </c>
      <c r="C260" s="10" t="s">
        <v>176</v>
      </c>
      <c r="D260" s="26">
        <f>26.91*10.764</f>
        <v>289.65924000000001</v>
      </c>
      <c r="E260" s="10">
        <v>0</v>
      </c>
      <c r="F260" s="10">
        <f t="shared" si="32"/>
        <v>434.48886000000005</v>
      </c>
      <c r="G260" s="10" t="s">
        <v>177</v>
      </c>
    </row>
    <row r="261" spans="1:7" ht="15.5" x14ac:dyDescent="0.35">
      <c r="A261" s="18">
        <v>5</v>
      </c>
      <c r="B261" s="10" t="s">
        <v>179</v>
      </c>
      <c r="C261" s="10" t="s">
        <v>176</v>
      </c>
      <c r="D261" s="26">
        <f>30.12*10.764</f>
        <v>324.21168</v>
      </c>
      <c r="E261" s="10">
        <v>0</v>
      </c>
      <c r="F261" s="10">
        <f t="shared" si="32"/>
        <v>486.31752</v>
      </c>
      <c r="G261" s="10" t="s">
        <v>177</v>
      </c>
    </row>
    <row r="262" spans="1:7" ht="15.5" x14ac:dyDescent="0.35">
      <c r="A262" s="18">
        <v>6</v>
      </c>
      <c r="B262" s="10" t="s">
        <v>175</v>
      </c>
      <c r="C262" s="10" t="s">
        <v>176</v>
      </c>
      <c r="D262" s="26">
        <f>34*10.764</f>
        <v>365.976</v>
      </c>
      <c r="E262" s="10">
        <v>0</v>
      </c>
      <c r="F262" s="10">
        <f t="shared" si="32"/>
        <v>548.96399999999994</v>
      </c>
      <c r="G262" s="10" t="s">
        <v>177</v>
      </c>
    </row>
    <row r="263" spans="1:7" ht="15.5" x14ac:dyDescent="0.35">
      <c r="A263" s="18">
        <v>7</v>
      </c>
      <c r="B263" s="10" t="s">
        <v>179</v>
      </c>
      <c r="C263" s="10" t="s">
        <v>176</v>
      </c>
      <c r="D263" s="26">
        <f>30.12*10.764</f>
        <v>324.21168</v>
      </c>
      <c r="E263" s="10">
        <v>0</v>
      </c>
      <c r="F263" s="10">
        <f t="shared" si="32"/>
        <v>486.31752</v>
      </c>
      <c r="G263" s="10" t="s">
        <v>177</v>
      </c>
    </row>
    <row r="264" spans="1:7" ht="15.5" x14ac:dyDescent="0.35">
      <c r="A264" s="18">
        <v>8</v>
      </c>
      <c r="B264" s="10" t="s">
        <v>173</v>
      </c>
      <c r="C264" s="10" t="s">
        <v>176</v>
      </c>
      <c r="D264" s="26">
        <f>26.91*10.764</f>
        <v>289.65924000000001</v>
      </c>
      <c r="E264" s="10">
        <v>0</v>
      </c>
      <c r="F264" s="10">
        <f t="shared" si="32"/>
        <v>434.48886000000005</v>
      </c>
      <c r="G264" s="10" t="s">
        <v>177</v>
      </c>
    </row>
    <row r="265" spans="1:7" ht="15.5" x14ac:dyDescent="0.35">
      <c r="A265" s="18">
        <v>9</v>
      </c>
      <c r="B265" s="10" t="s">
        <v>173</v>
      </c>
      <c r="C265" s="10" t="s">
        <v>176</v>
      </c>
      <c r="D265" s="26">
        <f>26.91*10.764</f>
        <v>289.65924000000001</v>
      </c>
      <c r="E265" s="10">
        <v>0</v>
      </c>
      <c r="F265" s="10">
        <f t="shared" si="32"/>
        <v>434.48886000000005</v>
      </c>
      <c r="G265" s="10" t="s">
        <v>177</v>
      </c>
    </row>
    <row r="266" spans="1:7" ht="15.5" x14ac:dyDescent="0.35">
      <c r="A266" s="18">
        <v>10</v>
      </c>
      <c r="B266" s="10" t="s">
        <v>179</v>
      </c>
      <c r="C266" s="10" t="s">
        <v>176</v>
      </c>
      <c r="D266" s="26">
        <f>30.12*10.764</f>
        <v>324.21168</v>
      </c>
      <c r="E266" s="10">
        <v>0</v>
      </c>
      <c r="F266" s="10">
        <f t="shared" si="32"/>
        <v>486.31752</v>
      </c>
      <c r="G266" s="10" t="s">
        <v>177</v>
      </c>
    </row>
    <row r="267" spans="1:7" ht="15.5" x14ac:dyDescent="0.35">
      <c r="A267" s="18">
        <v>11</v>
      </c>
      <c r="B267" s="10" t="s">
        <v>175</v>
      </c>
      <c r="C267" s="10" t="s">
        <v>176</v>
      </c>
      <c r="D267" s="26">
        <f>34*10.764</f>
        <v>365.976</v>
      </c>
      <c r="E267" s="10">
        <v>0</v>
      </c>
      <c r="F267" s="10">
        <f t="shared" si="32"/>
        <v>548.96399999999994</v>
      </c>
      <c r="G267" s="10" t="s">
        <v>177</v>
      </c>
    </row>
    <row r="268" spans="1:7" ht="15" x14ac:dyDescent="0.35">
      <c r="A268" s="23" t="s">
        <v>193</v>
      </c>
      <c r="B268" s="24"/>
      <c r="C268" s="24"/>
      <c r="D268" s="24"/>
      <c r="E268" s="24"/>
      <c r="F268" s="24"/>
      <c r="G268" s="24"/>
    </row>
    <row r="269" spans="1:7" ht="15.75" customHeight="1" x14ac:dyDescent="0.35">
      <c r="A269" s="23" t="s">
        <v>171</v>
      </c>
      <c r="B269" s="24"/>
      <c r="C269" s="24"/>
      <c r="D269" s="24"/>
      <c r="E269" s="24"/>
      <c r="F269" s="24"/>
      <c r="G269" s="24"/>
    </row>
    <row r="270" spans="1:7" ht="15.75" customHeight="1" x14ac:dyDescent="0.35">
      <c r="A270" s="18">
        <v>1</v>
      </c>
      <c r="B270" s="10" t="s">
        <v>182</v>
      </c>
      <c r="C270" s="10" t="s">
        <v>176</v>
      </c>
      <c r="D270" s="26">
        <f>31.58*10.765</f>
        <v>339.95870000000002</v>
      </c>
      <c r="E270" s="10">
        <v>0</v>
      </c>
      <c r="F270" s="10">
        <f t="shared" ref="F270:F278" si="33">D270*1.5</f>
        <v>509.93805000000003</v>
      </c>
      <c r="G270" s="10" t="s">
        <v>177</v>
      </c>
    </row>
    <row r="271" spans="1:7" ht="15.5" x14ac:dyDescent="0.35">
      <c r="A271" s="18">
        <v>2</v>
      </c>
      <c r="B271" s="10" t="s">
        <v>179</v>
      </c>
      <c r="C271" s="10" t="s">
        <v>176</v>
      </c>
      <c r="D271" s="26">
        <f>30.12*10.764</f>
        <v>324.21168</v>
      </c>
      <c r="E271" s="10">
        <v>0</v>
      </c>
      <c r="F271" s="10">
        <f t="shared" si="33"/>
        <v>486.31752</v>
      </c>
      <c r="G271" s="10" t="s">
        <v>177</v>
      </c>
    </row>
    <row r="272" spans="1:7" ht="15.5" x14ac:dyDescent="0.35">
      <c r="A272" s="18">
        <v>3</v>
      </c>
      <c r="B272" s="10" t="s">
        <v>175</v>
      </c>
      <c r="C272" s="10" t="s">
        <v>176</v>
      </c>
      <c r="D272" s="26">
        <f>34*10.764</f>
        <v>365.976</v>
      </c>
      <c r="E272" s="10">
        <v>0</v>
      </c>
      <c r="F272" s="10">
        <f t="shared" si="33"/>
        <v>548.96399999999994</v>
      </c>
      <c r="G272" s="10" t="s">
        <v>177</v>
      </c>
    </row>
    <row r="273" spans="1:7" ht="15.5" x14ac:dyDescent="0.35">
      <c r="A273" s="18">
        <v>4</v>
      </c>
      <c r="B273" s="10" t="s">
        <v>175</v>
      </c>
      <c r="C273" s="10" t="s">
        <v>176</v>
      </c>
      <c r="D273" s="26">
        <f>34*10.764</f>
        <v>365.976</v>
      </c>
      <c r="E273" s="10">
        <v>0</v>
      </c>
      <c r="F273" s="10">
        <f t="shared" si="33"/>
        <v>548.96399999999994</v>
      </c>
      <c r="G273" s="10" t="s">
        <v>177</v>
      </c>
    </row>
    <row r="274" spans="1:7" ht="15.5" x14ac:dyDescent="0.35">
      <c r="A274" s="18">
        <v>5</v>
      </c>
      <c r="B274" s="10" t="s">
        <v>173</v>
      </c>
      <c r="C274" s="10" t="s">
        <v>176</v>
      </c>
      <c r="D274" s="26">
        <f>26.91*10.764</f>
        <v>289.65924000000001</v>
      </c>
      <c r="E274" s="10">
        <v>0</v>
      </c>
      <c r="F274" s="10">
        <f t="shared" si="33"/>
        <v>434.48886000000005</v>
      </c>
      <c r="G274" s="10" t="s">
        <v>177</v>
      </c>
    </row>
    <row r="275" spans="1:7" ht="15.5" x14ac:dyDescent="0.35">
      <c r="A275" s="18">
        <v>6</v>
      </c>
      <c r="B275" s="10" t="s">
        <v>173</v>
      </c>
      <c r="C275" s="10" t="s">
        <v>176</v>
      </c>
      <c r="D275" s="26">
        <f>26.91*10.764</f>
        <v>289.65924000000001</v>
      </c>
      <c r="E275" s="10">
        <v>0</v>
      </c>
      <c r="F275" s="10">
        <f t="shared" si="33"/>
        <v>434.48886000000005</v>
      </c>
      <c r="G275" s="10" t="s">
        <v>177</v>
      </c>
    </row>
    <row r="276" spans="1:7" ht="15.5" x14ac:dyDescent="0.35">
      <c r="A276" s="18">
        <v>7</v>
      </c>
      <c r="B276" s="10" t="s">
        <v>179</v>
      </c>
      <c r="C276" s="10" t="s">
        <v>176</v>
      </c>
      <c r="D276" s="26">
        <f>30.12*10.764</f>
        <v>324.21168</v>
      </c>
      <c r="E276" s="10">
        <v>0</v>
      </c>
      <c r="F276" s="10">
        <f t="shared" si="33"/>
        <v>486.31752</v>
      </c>
      <c r="G276" s="10" t="s">
        <v>177</v>
      </c>
    </row>
    <row r="277" spans="1:7" ht="15.5" x14ac:dyDescent="0.35">
      <c r="A277" s="18">
        <v>8</v>
      </c>
      <c r="B277" s="10" t="s">
        <v>175</v>
      </c>
      <c r="C277" s="10" t="s">
        <v>176</v>
      </c>
      <c r="D277" s="26">
        <f>34*10.764</f>
        <v>365.976</v>
      </c>
      <c r="E277" s="10">
        <v>0</v>
      </c>
      <c r="F277" s="10">
        <f t="shared" si="33"/>
        <v>548.96399999999994</v>
      </c>
      <c r="G277" s="10" t="s">
        <v>177</v>
      </c>
    </row>
    <row r="278" spans="1:7" ht="15.5" x14ac:dyDescent="0.35">
      <c r="A278" s="18">
        <v>9</v>
      </c>
      <c r="B278" s="10" t="s">
        <v>175</v>
      </c>
      <c r="C278" s="10" t="s">
        <v>176</v>
      </c>
      <c r="D278" s="26">
        <f>34*10.764</f>
        <v>365.976</v>
      </c>
      <c r="E278" s="10">
        <v>0</v>
      </c>
      <c r="F278" s="10">
        <f t="shared" si="33"/>
        <v>548.96399999999994</v>
      </c>
      <c r="G278" s="10" t="s">
        <v>177</v>
      </c>
    </row>
    <row r="279" spans="1:7" ht="15.75" customHeight="1" x14ac:dyDescent="0.35">
      <c r="A279" s="23" t="s">
        <v>178</v>
      </c>
      <c r="B279" s="24"/>
      <c r="C279" s="24"/>
      <c r="D279" s="24"/>
      <c r="E279" s="24"/>
      <c r="F279" s="24"/>
      <c r="G279" s="24"/>
    </row>
    <row r="280" spans="1:7" ht="15.5" x14ac:dyDescent="0.35">
      <c r="A280" s="18">
        <v>1</v>
      </c>
      <c r="B280" s="10" t="s">
        <v>182</v>
      </c>
      <c r="C280" s="10" t="s">
        <v>176</v>
      </c>
      <c r="D280" s="26">
        <f>31.58*10.765</f>
        <v>339.95870000000002</v>
      </c>
      <c r="E280" s="10">
        <v>0</v>
      </c>
      <c r="F280" s="10">
        <f>D280*1.5</f>
        <v>509.93805000000003</v>
      </c>
      <c r="G280" s="10" t="s">
        <v>177</v>
      </c>
    </row>
    <row r="281" spans="1:7" ht="15.5" x14ac:dyDescent="0.35">
      <c r="A281" s="18">
        <v>2</v>
      </c>
      <c r="B281" s="10" t="s">
        <v>173</v>
      </c>
      <c r="C281" s="10" t="s">
        <v>176</v>
      </c>
      <c r="D281" s="26">
        <f>26.91*10.764</f>
        <v>289.65924000000001</v>
      </c>
      <c r="E281" s="10">
        <v>0</v>
      </c>
      <c r="F281" s="10">
        <f t="shared" ref="F281:F290" si="34">D281*1.5</f>
        <v>434.48886000000005</v>
      </c>
      <c r="G281" s="10" t="s">
        <v>177</v>
      </c>
    </row>
    <row r="282" spans="1:7" ht="15.5" x14ac:dyDescent="0.35">
      <c r="A282" s="18">
        <v>3</v>
      </c>
      <c r="B282" s="10" t="s">
        <v>179</v>
      </c>
      <c r="C282" s="10" t="s">
        <v>176</v>
      </c>
      <c r="D282" s="26">
        <f>30.12*10.764</f>
        <v>324.21168</v>
      </c>
      <c r="E282" s="10">
        <v>0</v>
      </c>
      <c r="F282" s="10">
        <f t="shared" si="34"/>
        <v>486.31752</v>
      </c>
      <c r="G282" s="10" t="s">
        <v>177</v>
      </c>
    </row>
    <row r="283" spans="1:7" ht="15.5" x14ac:dyDescent="0.35">
      <c r="A283" s="18">
        <v>4</v>
      </c>
      <c r="B283" s="10" t="s">
        <v>175</v>
      </c>
      <c r="C283" s="10" t="s">
        <v>176</v>
      </c>
      <c r="D283" s="26">
        <f>34*10.764</f>
        <v>365.976</v>
      </c>
      <c r="E283" s="10">
        <v>0</v>
      </c>
      <c r="F283" s="10">
        <f t="shared" si="34"/>
        <v>548.96399999999994</v>
      </c>
      <c r="G283" s="10" t="s">
        <v>177</v>
      </c>
    </row>
    <row r="284" spans="1:7" ht="15.5" x14ac:dyDescent="0.35">
      <c r="A284" s="18">
        <v>5</v>
      </c>
      <c r="B284" s="10" t="s">
        <v>175</v>
      </c>
      <c r="C284" s="10" t="s">
        <v>176</v>
      </c>
      <c r="D284" s="26">
        <f>34*10.764</f>
        <v>365.976</v>
      </c>
      <c r="E284" s="10">
        <v>0</v>
      </c>
      <c r="F284" s="10">
        <f t="shared" si="34"/>
        <v>548.96399999999994</v>
      </c>
      <c r="G284" s="10" t="s">
        <v>177</v>
      </c>
    </row>
    <row r="285" spans="1:7" ht="15.5" x14ac:dyDescent="0.35">
      <c r="A285" s="18">
        <v>6</v>
      </c>
      <c r="B285" s="10" t="s">
        <v>179</v>
      </c>
      <c r="C285" s="10" t="s">
        <v>176</v>
      </c>
      <c r="D285" s="26">
        <f>30.12*10.764</f>
        <v>324.21168</v>
      </c>
      <c r="E285" s="10">
        <v>0</v>
      </c>
      <c r="F285" s="10">
        <f t="shared" si="34"/>
        <v>486.31752</v>
      </c>
      <c r="G285" s="10" t="s">
        <v>177</v>
      </c>
    </row>
    <row r="286" spans="1:7" ht="15.5" x14ac:dyDescent="0.35">
      <c r="A286" s="18">
        <v>7</v>
      </c>
      <c r="B286" s="10" t="s">
        <v>173</v>
      </c>
      <c r="C286" s="10" t="s">
        <v>176</v>
      </c>
      <c r="D286" s="26">
        <f>26.91*10.764</f>
        <v>289.65924000000001</v>
      </c>
      <c r="E286" s="10">
        <v>0</v>
      </c>
      <c r="F286" s="10">
        <f t="shared" si="34"/>
        <v>434.48886000000005</v>
      </c>
      <c r="G286" s="10" t="s">
        <v>177</v>
      </c>
    </row>
    <row r="287" spans="1:7" ht="15.5" x14ac:dyDescent="0.35">
      <c r="A287" s="18">
        <v>8</v>
      </c>
      <c r="B287" s="10" t="s">
        <v>173</v>
      </c>
      <c r="C287" s="10" t="s">
        <v>176</v>
      </c>
      <c r="D287" s="26">
        <f>26.91*10.764</f>
        <v>289.65924000000001</v>
      </c>
      <c r="E287" s="10">
        <v>0</v>
      </c>
      <c r="F287" s="10">
        <f t="shared" si="34"/>
        <v>434.48886000000005</v>
      </c>
      <c r="G287" s="10" t="s">
        <v>177</v>
      </c>
    </row>
    <row r="288" spans="1:7" ht="15.5" x14ac:dyDescent="0.35">
      <c r="A288" s="18">
        <v>9</v>
      </c>
      <c r="B288" s="10" t="s">
        <v>179</v>
      </c>
      <c r="C288" s="10" t="s">
        <v>176</v>
      </c>
      <c r="D288" s="26">
        <f>30.12*10.764</f>
        <v>324.21168</v>
      </c>
      <c r="E288" s="10">
        <v>0</v>
      </c>
      <c r="F288" s="10">
        <f t="shared" si="34"/>
        <v>486.31752</v>
      </c>
      <c r="G288" s="10" t="s">
        <v>177</v>
      </c>
    </row>
    <row r="289" spans="1:7" ht="15.5" x14ac:dyDescent="0.35">
      <c r="A289" s="18">
        <v>10</v>
      </c>
      <c r="B289" s="10" t="s">
        <v>175</v>
      </c>
      <c r="C289" s="10" t="s">
        <v>176</v>
      </c>
      <c r="D289" s="26">
        <f>34*10.764</f>
        <v>365.976</v>
      </c>
      <c r="E289" s="10">
        <v>0</v>
      </c>
      <c r="F289" s="10">
        <f t="shared" si="34"/>
        <v>548.96399999999994</v>
      </c>
      <c r="G289" s="10" t="s">
        <v>177</v>
      </c>
    </row>
    <row r="290" spans="1:7" ht="15.5" x14ac:dyDescent="0.35">
      <c r="A290" s="18">
        <v>11</v>
      </c>
      <c r="B290" s="10" t="s">
        <v>175</v>
      </c>
      <c r="C290" s="10" t="s">
        <v>176</v>
      </c>
      <c r="D290" s="26">
        <f>34*10.764</f>
        <v>365.976</v>
      </c>
      <c r="E290" s="10">
        <v>0</v>
      </c>
      <c r="F290" s="10">
        <f t="shared" si="34"/>
        <v>548.96399999999994</v>
      </c>
      <c r="G290" s="10" t="s">
        <v>177</v>
      </c>
    </row>
    <row r="291" spans="1:7" ht="15.75" customHeight="1" x14ac:dyDescent="0.35">
      <c r="A291" s="23" t="s">
        <v>185</v>
      </c>
      <c r="B291" s="24"/>
      <c r="C291" s="24"/>
      <c r="D291" s="24"/>
      <c r="E291" s="24"/>
      <c r="F291" s="24"/>
      <c r="G291" s="24"/>
    </row>
    <row r="292" spans="1:7" ht="15.75" customHeight="1" x14ac:dyDescent="0.35">
      <c r="A292" s="18">
        <v>1</v>
      </c>
      <c r="B292" s="10" t="s">
        <v>182</v>
      </c>
      <c r="C292" s="10" t="s">
        <v>176</v>
      </c>
      <c r="D292" s="26">
        <f>31.58*10.765</f>
        <v>339.95870000000002</v>
      </c>
      <c r="E292" s="10">
        <v>0</v>
      </c>
      <c r="F292" s="10">
        <f>D292*1.5</f>
        <v>509.93805000000003</v>
      </c>
      <c r="G292" s="10" t="s">
        <v>177</v>
      </c>
    </row>
    <row r="293" spans="1:7" ht="15.5" x14ac:dyDescent="0.35">
      <c r="A293" s="18">
        <v>2</v>
      </c>
      <c r="B293" s="10" t="s">
        <v>173</v>
      </c>
      <c r="C293" s="10" t="s">
        <v>176</v>
      </c>
      <c r="D293" s="26">
        <f>26.91*10.764</f>
        <v>289.65924000000001</v>
      </c>
      <c r="E293" s="10">
        <v>0</v>
      </c>
      <c r="F293" s="10">
        <f t="shared" ref="F293:F304" si="35">D293*1.5</f>
        <v>434.48886000000005</v>
      </c>
      <c r="G293" s="10" t="s">
        <v>177</v>
      </c>
    </row>
    <row r="294" spans="1:7" ht="15.5" x14ac:dyDescent="0.35">
      <c r="A294" s="18">
        <v>3</v>
      </c>
      <c r="B294" s="10" t="s">
        <v>179</v>
      </c>
      <c r="C294" s="10" t="s">
        <v>176</v>
      </c>
      <c r="D294" s="26">
        <f>30.12*10.764</f>
        <v>324.21168</v>
      </c>
      <c r="E294" s="10">
        <v>0</v>
      </c>
      <c r="F294" s="10">
        <f t="shared" si="35"/>
        <v>486.31752</v>
      </c>
      <c r="G294" s="10" t="s">
        <v>177</v>
      </c>
    </row>
    <row r="295" spans="1:7" ht="15.5" x14ac:dyDescent="0.35">
      <c r="A295" s="18">
        <v>4</v>
      </c>
      <c r="B295" s="10" t="s">
        <v>175</v>
      </c>
      <c r="C295" s="10" t="s">
        <v>176</v>
      </c>
      <c r="D295" s="26">
        <f>34*10.764</f>
        <v>365.976</v>
      </c>
      <c r="E295" s="10">
        <v>0</v>
      </c>
      <c r="F295" s="10">
        <f t="shared" si="35"/>
        <v>548.96399999999994</v>
      </c>
      <c r="G295" s="10" t="s">
        <v>177</v>
      </c>
    </row>
    <row r="296" spans="1:7" ht="15.5" x14ac:dyDescent="0.35">
      <c r="A296" s="18">
        <v>5</v>
      </c>
      <c r="B296" s="10" t="s">
        <v>175</v>
      </c>
      <c r="C296" s="10" t="s">
        <v>176</v>
      </c>
      <c r="D296" s="26">
        <f>34*10.764</f>
        <v>365.976</v>
      </c>
      <c r="E296" s="10">
        <v>0</v>
      </c>
      <c r="F296" s="10">
        <f t="shared" si="35"/>
        <v>548.96399999999994</v>
      </c>
      <c r="G296" s="10" t="s">
        <v>177</v>
      </c>
    </row>
    <row r="297" spans="1:7" ht="15.5" x14ac:dyDescent="0.35">
      <c r="A297" s="18">
        <v>6</v>
      </c>
      <c r="B297" s="10" t="s">
        <v>179</v>
      </c>
      <c r="C297" s="10" t="s">
        <v>176</v>
      </c>
      <c r="D297" s="26">
        <f>30.12*10.764</f>
        <v>324.21168</v>
      </c>
      <c r="E297" s="10">
        <v>0</v>
      </c>
      <c r="F297" s="10">
        <f t="shared" si="35"/>
        <v>486.31752</v>
      </c>
      <c r="G297" s="10" t="s">
        <v>177</v>
      </c>
    </row>
    <row r="298" spans="1:7" ht="15.5" x14ac:dyDescent="0.35">
      <c r="A298" s="18">
        <v>7</v>
      </c>
      <c r="B298" s="10" t="s">
        <v>186</v>
      </c>
      <c r="C298" s="10" t="s">
        <v>176</v>
      </c>
      <c r="D298" s="26">
        <f>26.76*10.764</f>
        <v>288.04464000000002</v>
      </c>
      <c r="E298" s="10">
        <v>0</v>
      </c>
      <c r="F298" s="10">
        <f t="shared" si="35"/>
        <v>432.06695999999999</v>
      </c>
      <c r="G298" s="10" t="s">
        <v>177</v>
      </c>
    </row>
    <row r="299" spans="1:7" ht="15.5" x14ac:dyDescent="0.35">
      <c r="A299" s="18">
        <v>8</v>
      </c>
      <c r="B299" s="10" t="s">
        <v>173</v>
      </c>
      <c r="C299" s="10" t="s">
        <v>176</v>
      </c>
      <c r="D299" s="26">
        <f>26.91*10.764</f>
        <v>289.65924000000001</v>
      </c>
      <c r="E299" s="10">
        <v>0</v>
      </c>
      <c r="F299" s="10">
        <f t="shared" si="35"/>
        <v>434.48886000000005</v>
      </c>
      <c r="G299" s="10" t="s">
        <v>177</v>
      </c>
    </row>
    <row r="300" spans="1:7" ht="15.5" x14ac:dyDescent="0.35">
      <c r="A300" s="18">
        <v>9</v>
      </c>
      <c r="B300" s="10" t="s">
        <v>173</v>
      </c>
      <c r="C300" s="10" t="s">
        <v>176</v>
      </c>
      <c r="D300" s="26">
        <f>26.91*10.764</f>
        <v>289.65924000000001</v>
      </c>
      <c r="E300" s="10">
        <v>0</v>
      </c>
      <c r="F300" s="10">
        <f t="shared" si="35"/>
        <v>434.48886000000005</v>
      </c>
      <c r="G300" s="10" t="s">
        <v>177</v>
      </c>
    </row>
    <row r="301" spans="1:7" ht="15.5" x14ac:dyDescent="0.35">
      <c r="A301" s="18">
        <v>10</v>
      </c>
      <c r="B301" s="10" t="s">
        <v>186</v>
      </c>
      <c r="C301" s="10" t="s">
        <v>176</v>
      </c>
      <c r="D301" s="26">
        <f>26.76*10.764</f>
        <v>288.04464000000002</v>
      </c>
      <c r="E301" s="10">
        <v>0</v>
      </c>
      <c r="F301" s="10">
        <f t="shared" si="35"/>
        <v>432.06695999999999</v>
      </c>
      <c r="G301" s="10" t="s">
        <v>177</v>
      </c>
    </row>
    <row r="302" spans="1:7" ht="15.5" x14ac:dyDescent="0.35">
      <c r="A302" s="18">
        <v>11</v>
      </c>
      <c r="B302" s="10" t="s">
        <v>179</v>
      </c>
      <c r="C302" s="10" t="s">
        <v>176</v>
      </c>
      <c r="D302" s="26">
        <f>30.12*10.764</f>
        <v>324.21168</v>
      </c>
      <c r="E302" s="10">
        <v>0</v>
      </c>
      <c r="F302" s="10">
        <f t="shared" si="35"/>
        <v>486.31752</v>
      </c>
      <c r="G302" s="10" t="s">
        <v>177</v>
      </c>
    </row>
    <row r="303" spans="1:7" ht="15.5" x14ac:dyDescent="0.35">
      <c r="A303" s="18">
        <v>12</v>
      </c>
      <c r="B303" s="10" t="s">
        <v>175</v>
      </c>
      <c r="C303" s="10" t="s">
        <v>176</v>
      </c>
      <c r="D303" s="26">
        <f>34*10.764</f>
        <v>365.976</v>
      </c>
      <c r="E303" s="10">
        <v>0</v>
      </c>
      <c r="F303" s="10">
        <f t="shared" si="35"/>
        <v>548.96399999999994</v>
      </c>
      <c r="G303" s="10" t="s">
        <v>177</v>
      </c>
    </row>
    <row r="304" spans="1:7" ht="15.5" x14ac:dyDescent="0.35">
      <c r="A304" s="18">
        <v>13</v>
      </c>
      <c r="B304" s="10" t="s">
        <v>175</v>
      </c>
      <c r="C304" s="10" t="s">
        <v>176</v>
      </c>
      <c r="D304" s="26">
        <f>34*10.764</f>
        <v>365.976</v>
      </c>
      <c r="E304" s="10">
        <v>0</v>
      </c>
      <c r="F304" s="10">
        <f t="shared" si="35"/>
        <v>548.96399999999994</v>
      </c>
      <c r="G304" s="10" t="s">
        <v>177</v>
      </c>
    </row>
    <row r="305" spans="1:7" ht="15.75" customHeight="1" x14ac:dyDescent="0.35">
      <c r="A305" s="23" t="s">
        <v>188</v>
      </c>
      <c r="B305" s="24"/>
      <c r="C305" s="24"/>
      <c r="D305" s="24"/>
      <c r="E305" s="24"/>
      <c r="F305" s="24"/>
      <c r="G305" s="24"/>
    </row>
    <row r="306" spans="1:7" ht="15.75" customHeight="1" x14ac:dyDescent="0.35">
      <c r="A306" s="18">
        <v>1</v>
      </c>
      <c r="B306" s="10" t="s">
        <v>182</v>
      </c>
      <c r="C306" s="10" t="s">
        <v>176</v>
      </c>
      <c r="D306" s="26">
        <f>31.58*10.765</f>
        <v>339.95870000000002</v>
      </c>
      <c r="E306" s="10">
        <v>0</v>
      </c>
      <c r="F306" s="10">
        <f>D306*1.5</f>
        <v>509.93805000000003</v>
      </c>
      <c r="G306" s="10" t="s">
        <v>177</v>
      </c>
    </row>
    <row r="307" spans="1:7" ht="15.5" x14ac:dyDescent="0.35">
      <c r="A307" s="18">
        <v>2</v>
      </c>
      <c r="B307" s="10" t="s">
        <v>173</v>
      </c>
      <c r="C307" s="10" t="s">
        <v>176</v>
      </c>
      <c r="D307" s="26">
        <f>26.91*10.764</f>
        <v>289.65924000000001</v>
      </c>
      <c r="E307" s="10">
        <v>0</v>
      </c>
      <c r="F307" s="10">
        <f t="shared" ref="F307:F316" si="36">D307*1.5</f>
        <v>434.48886000000005</v>
      </c>
      <c r="G307" s="10" t="s">
        <v>177</v>
      </c>
    </row>
    <row r="308" spans="1:7" ht="15.5" x14ac:dyDescent="0.35">
      <c r="A308" s="18">
        <v>3</v>
      </c>
      <c r="B308" s="10" t="s">
        <v>179</v>
      </c>
      <c r="C308" s="10" t="s">
        <v>176</v>
      </c>
      <c r="D308" s="26">
        <f>30.12*10.764</f>
        <v>324.21168</v>
      </c>
      <c r="E308" s="10">
        <v>0</v>
      </c>
      <c r="F308" s="10">
        <f t="shared" si="36"/>
        <v>486.31752</v>
      </c>
      <c r="G308" s="10" t="s">
        <v>177</v>
      </c>
    </row>
    <row r="309" spans="1:7" ht="15.5" x14ac:dyDescent="0.35">
      <c r="A309" s="18">
        <v>4</v>
      </c>
      <c r="B309" s="10" t="s">
        <v>175</v>
      </c>
      <c r="C309" s="10" t="s">
        <v>176</v>
      </c>
      <c r="D309" s="26">
        <f>34*10.764</f>
        <v>365.976</v>
      </c>
      <c r="E309" s="10">
        <v>0</v>
      </c>
      <c r="F309" s="10">
        <f t="shared" si="36"/>
        <v>548.96399999999994</v>
      </c>
      <c r="G309" s="10" t="s">
        <v>177</v>
      </c>
    </row>
    <row r="310" spans="1:7" ht="15.5" x14ac:dyDescent="0.35">
      <c r="A310" s="18">
        <v>5</v>
      </c>
      <c r="B310" s="10" t="s">
        <v>175</v>
      </c>
      <c r="C310" s="10" t="s">
        <v>176</v>
      </c>
      <c r="D310" s="26">
        <f>34*10.764</f>
        <v>365.976</v>
      </c>
      <c r="E310" s="10">
        <v>0</v>
      </c>
      <c r="F310" s="10">
        <f t="shared" si="36"/>
        <v>548.96399999999994</v>
      </c>
      <c r="G310" s="10" t="s">
        <v>177</v>
      </c>
    </row>
    <row r="311" spans="1:7" ht="15.5" x14ac:dyDescent="0.35">
      <c r="A311" s="18">
        <v>6</v>
      </c>
      <c r="B311" s="10" t="s">
        <v>179</v>
      </c>
      <c r="C311" s="10" t="s">
        <v>176</v>
      </c>
      <c r="D311" s="26">
        <f>30.12*10.764</f>
        <v>324.21168</v>
      </c>
      <c r="E311" s="10">
        <v>0</v>
      </c>
      <c r="F311" s="10">
        <f t="shared" si="36"/>
        <v>486.31752</v>
      </c>
      <c r="G311" s="10" t="s">
        <v>177</v>
      </c>
    </row>
    <row r="312" spans="1:7" ht="15.5" x14ac:dyDescent="0.35">
      <c r="A312" s="18">
        <v>7</v>
      </c>
      <c r="B312" s="10" t="s">
        <v>173</v>
      </c>
      <c r="C312" s="10" t="s">
        <v>176</v>
      </c>
      <c r="D312" s="26">
        <f>26.91*10.764</f>
        <v>289.65924000000001</v>
      </c>
      <c r="E312" s="10">
        <v>0</v>
      </c>
      <c r="F312" s="10">
        <f t="shared" si="36"/>
        <v>434.48886000000005</v>
      </c>
      <c r="G312" s="10" t="s">
        <v>177</v>
      </c>
    </row>
    <row r="313" spans="1:7" ht="15.5" x14ac:dyDescent="0.35">
      <c r="A313" s="18">
        <v>8</v>
      </c>
      <c r="B313" s="10" t="s">
        <v>173</v>
      </c>
      <c r="C313" s="10" t="s">
        <v>176</v>
      </c>
      <c r="D313" s="26">
        <f>26.91*10.764</f>
        <v>289.65924000000001</v>
      </c>
      <c r="E313" s="10">
        <v>0</v>
      </c>
      <c r="F313" s="10">
        <f t="shared" si="36"/>
        <v>434.48886000000005</v>
      </c>
      <c r="G313" s="10" t="s">
        <v>177</v>
      </c>
    </row>
    <row r="314" spans="1:7" ht="15.5" x14ac:dyDescent="0.35">
      <c r="A314" s="18">
        <v>9</v>
      </c>
      <c r="B314" s="10" t="s">
        <v>179</v>
      </c>
      <c r="C314" s="10" t="s">
        <v>176</v>
      </c>
      <c r="D314" s="26">
        <f>30.12*10.764</f>
        <v>324.21168</v>
      </c>
      <c r="E314" s="10">
        <v>0</v>
      </c>
      <c r="F314" s="10">
        <f t="shared" si="36"/>
        <v>486.31752</v>
      </c>
      <c r="G314" s="10" t="s">
        <v>177</v>
      </c>
    </row>
    <row r="315" spans="1:7" ht="15.5" x14ac:dyDescent="0.35">
      <c r="A315" s="18">
        <v>10</v>
      </c>
      <c r="B315" s="10" t="s">
        <v>175</v>
      </c>
      <c r="C315" s="10" t="s">
        <v>176</v>
      </c>
      <c r="D315" s="26">
        <f>34*10.764</f>
        <v>365.976</v>
      </c>
      <c r="E315" s="10">
        <v>0</v>
      </c>
      <c r="F315" s="10">
        <f t="shared" si="36"/>
        <v>548.96399999999994</v>
      </c>
      <c r="G315" s="10" t="s">
        <v>177</v>
      </c>
    </row>
    <row r="316" spans="1:7" ht="15.5" x14ac:dyDescent="0.35">
      <c r="A316" s="18">
        <v>11</v>
      </c>
      <c r="B316" s="10" t="s">
        <v>175</v>
      </c>
      <c r="C316" s="10" t="s">
        <v>176</v>
      </c>
      <c r="D316" s="26">
        <f>34*10.764</f>
        <v>365.976</v>
      </c>
      <c r="E316" s="10">
        <v>0</v>
      </c>
      <c r="F316" s="10">
        <f t="shared" si="36"/>
        <v>548.96399999999994</v>
      </c>
      <c r="G316" s="10" t="s">
        <v>177</v>
      </c>
    </row>
    <row r="317" spans="1:7" ht="15.75" customHeight="1" x14ac:dyDescent="0.35">
      <c r="A317" s="23" t="s">
        <v>200</v>
      </c>
      <c r="B317" s="24"/>
      <c r="C317" s="24"/>
      <c r="D317" s="24"/>
      <c r="E317" s="24"/>
      <c r="F317" s="24"/>
      <c r="G317" s="24"/>
    </row>
    <row r="318" spans="1:7" ht="15.5" x14ac:dyDescent="0.35">
      <c r="A318" s="18">
        <v>1</v>
      </c>
      <c r="B318" s="10" t="s">
        <v>182</v>
      </c>
      <c r="C318" s="10" t="s">
        <v>176</v>
      </c>
      <c r="D318" s="26">
        <f>31.58*10.765</f>
        <v>339.95870000000002</v>
      </c>
      <c r="E318" s="10">
        <v>0</v>
      </c>
      <c r="F318" s="10">
        <f>D318*1.5</f>
        <v>509.93805000000003</v>
      </c>
      <c r="G318" s="10" t="s">
        <v>177</v>
      </c>
    </row>
    <row r="319" spans="1:7" ht="15.5" x14ac:dyDescent="0.35">
      <c r="A319" s="18">
        <v>2</v>
      </c>
      <c r="B319" s="10" t="s">
        <v>173</v>
      </c>
      <c r="C319" s="10" t="s">
        <v>176</v>
      </c>
      <c r="D319" s="26">
        <f>26.91*10.764</f>
        <v>289.65924000000001</v>
      </c>
      <c r="E319" s="10">
        <v>0</v>
      </c>
      <c r="F319" s="10">
        <f t="shared" ref="F319:F326" si="37">D319*1.5</f>
        <v>434.48886000000005</v>
      </c>
      <c r="G319" s="10" t="s">
        <v>177</v>
      </c>
    </row>
    <row r="320" spans="1:7" ht="15.5" x14ac:dyDescent="0.35">
      <c r="A320" s="18">
        <v>3</v>
      </c>
      <c r="B320" s="10" t="s">
        <v>179</v>
      </c>
      <c r="C320" s="10" t="s">
        <v>176</v>
      </c>
      <c r="D320" s="26">
        <f>30.12*10.764</f>
        <v>324.21168</v>
      </c>
      <c r="E320" s="10">
        <v>0</v>
      </c>
      <c r="F320" s="10">
        <f t="shared" si="37"/>
        <v>486.31752</v>
      </c>
      <c r="G320" s="10" t="s">
        <v>177</v>
      </c>
    </row>
    <row r="321" spans="1:7" ht="15.5" x14ac:dyDescent="0.35">
      <c r="A321" s="18">
        <v>4</v>
      </c>
      <c r="B321" s="10" t="s">
        <v>175</v>
      </c>
      <c r="C321" s="10" t="s">
        <v>176</v>
      </c>
      <c r="D321" s="26">
        <f>34*10.764</f>
        <v>365.976</v>
      </c>
      <c r="E321" s="10">
        <v>0</v>
      </c>
      <c r="F321" s="10">
        <f t="shared" si="37"/>
        <v>548.96399999999994</v>
      </c>
      <c r="G321" s="10" t="s">
        <v>177</v>
      </c>
    </row>
    <row r="322" spans="1:7" ht="15.5" x14ac:dyDescent="0.35">
      <c r="A322" s="18">
        <v>5</v>
      </c>
      <c r="B322" s="10" t="s">
        <v>179</v>
      </c>
      <c r="C322" s="10" t="s">
        <v>176</v>
      </c>
      <c r="D322" s="26">
        <f>30.12*10.764</f>
        <v>324.21168</v>
      </c>
      <c r="E322" s="10">
        <v>0</v>
      </c>
      <c r="F322" s="10">
        <f t="shared" si="37"/>
        <v>486.31752</v>
      </c>
      <c r="G322" s="10" t="s">
        <v>177</v>
      </c>
    </row>
    <row r="323" spans="1:7" ht="15.5" x14ac:dyDescent="0.35">
      <c r="A323" s="18">
        <v>6</v>
      </c>
      <c r="B323" s="10" t="s">
        <v>173</v>
      </c>
      <c r="C323" s="10" t="s">
        <v>176</v>
      </c>
      <c r="D323" s="26">
        <f>26.91*10.764</f>
        <v>289.65924000000001</v>
      </c>
      <c r="E323" s="10">
        <v>0</v>
      </c>
      <c r="F323" s="10">
        <f t="shared" si="37"/>
        <v>434.48886000000005</v>
      </c>
      <c r="G323" s="10" t="s">
        <v>177</v>
      </c>
    </row>
    <row r="324" spans="1:7" ht="15.5" x14ac:dyDescent="0.35">
      <c r="A324" s="18">
        <v>7</v>
      </c>
      <c r="B324" s="10" t="s">
        <v>173</v>
      </c>
      <c r="C324" s="10" t="s">
        <v>176</v>
      </c>
      <c r="D324" s="26">
        <f>26.91*10.764</f>
        <v>289.65924000000001</v>
      </c>
      <c r="E324" s="10">
        <v>0</v>
      </c>
      <c r="F324" s="10">
        <f t="shared" si="37"/>
        <v>434.48886000000005</v>
      </c>
      <c r="G324" s="10" t="s">
        <v>177</v>
      </c>
    </row>
    <row r="325" spans="1:7" ht="15.5" x14ac:dyDescent="0.35">
      <c r="A325" s="18">
        <v>8</v>
      </c>
      <c r="B325" s="10" t="s">
        <v>179</v>
      </c>
      <c r="C325" s="10" t="s">
        <v>176</v>
      </c>
      <c r="D325" s="26">
        <f>30.12*10.764</f>
        <v>324.21168</v>
      </c>
      <c r="E325" s="10">
        <v>0</v>
      </c>
      <c r="F325" s="10">
        <f t="shared" si="37"/>
        <v>486.31752</v>
      </c>
      <c r="G325" s="10" t="s">
        <v>177</v>
      </c>
    </row>
    <row r="326" spans="1:7" ht="15.5" x14ac:dyDescent="0.35">
      <c r="A326" s="18">
        <v>9</v>
      </c>
      <c r="B326" s="10" t="s">
        <v>175</v>
      </c>
      <c r="C326" s="10" t="s">
        <v>176</v>
      </c>
      <c r="D326" s="26">
        <f>34*10.764</f>
        <v>365.976</v>
      </c>
      <c r="E326" s="10">
        <v>0</v>
      </c>
      <c r="F326" s="10">
        <f t="shared" si="37"/>
        <v>548.96399999999994</v>
      </c>
      <c r="G326" s="10" t="s">
        <v>177</v>
      </c>
    </row>
  </sheetData>
  <mergeCells count="5">
    <mergeCell ref="A14:G14"/>
    <mergeCell ref="A3:G3"/>
    <mergeCell ref="A27:G27"/>
    <mergeCell ref="A52:G52"/>
    <mergeCell ref="A66:G6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topLeftCell="A7" workbookViewId="0">
      <selection activeCell="C17" sqref="C17"/>
    </sheetView>
  </sheetViews>
  <sheetFormatPr defaultRowHeight="14.5" x14ac:dyDescent="0.35"/>
  <cols>
    <col min="1" max="1" width="11.26953125" customWidth="1"/>
    <col min="2" max="2" width="12" customWidth="1"/>
    <col min="3" max="3" width="14.54296875" customWidth="1"/>
    <col min="4" max="4" width="4" customWidth="1"/>
    <col min="5" max="5" width="15.1796875" customWidth="1"/>
    <col min="6" max="7" width="9.1796875" customWidth="1"/>
    <col min="9" max="9" width="12.7265625" customWidth="1"/>
    <col min="10" max="10" width="15.1796875" customWidth="1"/>
    <col min="13" max="13" width="16.54296875" customWidth="1"/>
  </cols>
  <sheetData>
    <row r="2" spans="1:15" x14ac:dyDescent="0.35">
      <c r="A2" t="s">
        <v>105</v>
      </c>
      <c r="B2" s="12" t="s">
        <v>125</v>
      </c>
      <c r="C2" s="12">
        <v>12</v>
      </c>
    </row>
    <row r="3" spans="1:15" x14ac:dyDescent="0.35">
      <c r="B3" t="s">
        <v>106</v>
      </c>
      <c r="C3" t="s">
        <v>107</v>
      </c>
    </row>
    <row r="4" spans="1:15" x14ac:dyDescent="0.35">
      <c r="A4" t="s">
        <v>108</v>
      </c>
      <c r="B4" s="5">
        <v>10</v>
      </c>
      <c r="C4" s="5">
        <v>10</v>
      </c>
      <c r="E4">
        <f>(100/B4)*C4</f>
        <v>100</v>
      </c>
    </row>
    <row r="5" spans="1:15" x14ac:dyDescent="0.35">
      <c r="A5" t="s">
        <v>109</v>
      </c>
      <c r="B5" t="s">
        <v>110</v>
      </c>
      <c r="C5" t="s">
        <v>111</v>
      </c>
      <c r="E5">
        <f>(100/B6)*C6</f>
        <v>100</v>
      </c>
      <c r="I5" s="5" t="s">
        <v>112</v>
      </c>
      <c r="J5" s="5" t="s">
        <v>113</v>
      </c>
      <c r="K5" s="5" t="s">
        <v>114</v>
      </c>
      <c r="L5" s="5" t="s">
        <v>38</v>
      </c>
      <c r="M5" s="5" t="s">
        <v>41</v>
      </c>
      <c r="N5" s="5" t="s">
        <v>115</v>
      </c>
      <c r="O5" s="5" t="s">
        <v>42</v>
      </c>
    </row>
    <row r="6" spans="1:15" x14ac:dyDescent="0.35">
      <c r="B6" s="5">
        <f>C2+1</f>
        <v>13</v>
      </c>
      <c r="C6" s="5">
        <v>13</v>
      </c>
      <c r="E6">
        <f>(100/B8)*C8</f>
        <v>100</v>
      </c>
      <c r="F6" s="13" t="s">
        <v>116</v>
      </c>
      <c r="I6" s="13">
        <f>C4</f>
        <v>10</v>
      </c>
      <c r="J6" s="13">
        <f>40/B6*C6</f>
        <v>40</v>
      </c>
      <c r="K6" s="13">
        <f>15/B8*C8</f>
        <v>14.999999999999998</v>
      </c>
      <c r="L6" s="13">
        <f>10/B10*C10</f>
        <v>10</v>
      </c>
      <c r="M6" s="13">
        <f>10/B12*C12</f>
        <v>10</v>
      </c>
      <c r="N6" s="13">
        <f>5/B14*C14</f>
        <v>5</v>
      </c>
      <c r="O6" s="13">
        <f>5/B16*C16</f>
        <v>1.153846153846154</v>
      </c>
    </row>
    <row r="7" spans="1:15" x14ac:dyDescent="0.35">
      <c r="A7" t="s">
        <v>117</v>
      </c>
      <c r="B7" t="s">
        <v>118</v>
      </c>
      <c r="C7" t="s">
        <v>119</v>
      </c>
      <c r="E7">
        <f>(100/B10)*C10</f>
        <v>100</v>
      </c>
      <c r="F7" s="5" t="s">
        <v>120</v>
      </c>
      <c r="G7" s="5"/>
      <c r="H7" s="5"/>
      <c r="I7" s="5">
        <f>I6+20</f>
        <v>30</v>
      </c>
      <c r="J7" s="5">
        <f>30/B6*C6</f>
        <v>29.999999999999996</v>
      </c>
      <c r="K7" s="5">
        <f>15/B8*C8</f>
        <v>14.999999999999998</v>
      </c>
      <c r="L7" s="5">
        <f>10/B10*C10</f>
        <v>10</v>
      </c>
      <c r="M7" s="5">
        <f>5/B12*C12</f>
        <v>5</v>
      </c>
      <c r="N7" s="5">
        <f>5/B14*C14</f>
        <v>5</v>
      </c>
      <c r="O7" s="5">
        <f>5/B16*C16</f>
        <v>1.153846153846154</v>
      </c>
    </row>
    <row r="8" spans="1:15" x14ac:dyDescent="0.35">
      <c r="B8" s="5">
        <f>C2+1</f>
        <v>13</v>
      </c>
      <c r="C8" s="5">
        <v>13</v>
      </c>
      <c r="E8">
        <f>(100/B12)*C12</f>
        <v>100</v>
      </c>
    </row>
    <row r="9" spans="1:15" x14ac:dyDescent="0.35">
      <c r="A9" t="s">
        <v>121</v>
      </c>
      <c r="B9" t="s">
        <v>118</v>
      </c>
      <c r="C9" t="s">
        <v>119</v>
      </c>
      <c r="E9">
        <f>(100/B14)*C14</f>
        <v>100</v>
      </c>
    </row>
    <row r="10" spans="1:15" x14ac:dyDescent="0.35">
      <c r="B10" s="5">
        <f>C2+1</f>
        <v>13</v>
      </c>
      <c r="C10" s="5">
        <v>13</v>
      </c>
      <c r="E10">
        <f>(100/B16)*C16</f>
        <v>23.076923076923077</v>
      </c>
    </row>
    <row r="11" spans="1:15" x14ac:dyDescent="0.35">
      <c r="A11" t="s">
        <v>41</v>
      </c>
      <c r="B11" t="s">
        <v>118</v>
      </c>
      <c r="C11" t="s">
        <v>119</v>
      </c>
    </row>
    <row r="12" spans="1:15" x14ac:dyDescent="0.35">
      <c r="B12" s="5">
        <f>C2+1</f>
        <v>13</v>
      </c>
      <c r="C12" s="5">
        <v>13</v>
      </c>
      <c r="F12" s="5"/>
      <c r="G12" s="5" t="s">
        <v>116</v>
      </c>
      <c r="H12" s="5" t="s">
        <v>122</v>
      </c>
      <c r="L12" t="s">
        <v>123</v>
      </c>
    </row>
    <row r="13" spans="1:15" ht="31.5" customHeight="1" x14ac:dyDescent="0.35">
      <c r="A13" s="14" t="s">
        <v>115</v>
      </c>
      <c r="B13" t="s">
        <v>118</v>
      </c>
      <c r="C13" t="s">
        <v>119</v>
      </c>
      <c r="F13" s="5" t="s">
        <v>36</v>
      </c>
      <c r="G13" s="5">
        <f>I6</f>
        <v>10</v>
      </c>
      <c r="H13" s="5">
        <f>I7</f>
        <v>30</v>
      </c>
      <c r="L13" t="s">
        <v>123</v>
      </c>
    </row>
    <row r="14" spans="1:15" x14ac:dyDescent="0.35">
      <c r="B14" s="5">
        <f>C2+1</f>
        <v>13</v>
      </c>
      <c r="C14" s="5">
        <v>13</v>
      </c>
      <c r="F14" s="5" t="s">
        <v>37</v>
      </c>
      <c r="G14" s="5">
        <f>J6</f>
        <v>40</v>
      </c>
      <c r="H14" s="5">
        <f>J7</f>
        <v>29.999999999999996</v>
      </c>
    </row>
    <row r="15" spans="1:15" x14ac:dyDescent="0.35">
      <c r="A15" t="s">
        <v>42</v>
      </c>
      <c r="B15" t="s">
        <v>118</v>
      </c>
      <c r="C15" t="s">
        <v>119</v>
      </c>
      <c r="F15" s="5" t="s">
        <v>114</v>
      </c>
      <c r="G15" s="5">
        <f>K6</f>
        <v>14.999999999999998</v>
      </c>
      <c r="H15" s="5">
        <f>K7</f>
        <v>14.999999999999998</v>
      </c>
    </row>
    <row r="16" spans="1:15" x14ac:dyDescent="0.35">
      <c r="B16" s="5">
        <f>C2+1</f>
        <v>13</v>
      </c>
      <c r="C16" s="5">
        <v>3</v>
      </c>
      <c r="F16" s="5" t="s">
        <v>38</v>
      </c>
      <c r="G16" s="5">
        <f>L6</f>
        <v>10</v>
      </c>
      <c r="H16" s="5">
        <f>L7</f>
        <v>10</v>
      </c>
    </row>
    <row r="17" spans="6:8" x14ac:dyDescent="0.35">
      <c r="F17" s="5" t="s">
        <v>41</v>
      </c>
      <c r="G17" s="5">
        <f>M6</f>
        <v>10</v>
      </c>
      <c r="H17" s="5">
        <f>M7</f>
        <v>5</v>
      </c>
    </row>
    <row r="18" spans="6:8" ht="29.25" customHeight="1" x14ac:dyDescent="0.35">
      <c r="F18" s="15" t="s">
        <v>115</v>
      </c>
      <c r="G18" s="5">
        <f>N6</f>
        <v>5</v>
      </c>
      <c r="H18" s="5">
        <f>N7</f>
        <v>5</v>
      </c>
    </row>
    <row r="19" spans="6:8" x14ac:dyDescent="0.35">
      <c r="F19" s="5" t="s">
        <v>42</v>
      </c>
      <c r="G19" s="5">
        <f>O6</f>
        <v>1.153846153846154</v>
      </c>
      <c r="H19" s="5">
        <f>O7</f>
        <v>1.153846153846154</v>
      </c>
    </row>
    <row r="20" spans="6:8" x14ac:dyDescent="0.35">
      <c r="F20" s="5" t="s">
        <v>124</v>
      </c>
      <c r="G20" s="5">
        <f>G13+G14+G15+G16+G17+G18+G19</f>
        <v>91.15384615384616</v>
      </c>
      <c r="H20" s="5">
        <f>H13+H14+H15+H16+H17+H18+H19</f>
        <v>96.15384615384616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15" sqref="C15"/>
    </sheetView>
  </sheetViews>
  <sheetFormatPr defaultRowHeight="14.5" x14ac:dyDescent="0.35"/>
  <cols>
    <col min="1" max="1" width="11.26953125" customWidth="1"/>
    <col min="2" max="2" width="12" customWidth="1"/>
    <col min="3" max="3" width="14.54296875" customWidth="1"/>
    <col min="4" max="4" width="4" customWidth="1"/>
    <col min="5" max="5" width="15.1796875" customWidth="1"/>
    <col min="6" max="7" width="9.1796875" customWidth="1"/>
    <col min="9" max="9" width="12.7265625" customWidth="1"/>
    <col min="10" max="10" width="15.1796875" customWidth="1"/>
    <col min="13" max="13" width="16.54296875" customWidth="1"/>
  </cols>
  <sheetData>
    <row r="2" spans="1:15" x14ac:dyDescent="0.35">
      <c r="A2" t="s">
        <v>105</v>
      </c>
      <c r="B2" s="12" t="s">
        <v>125</v>
      </c>
      <c r="C2" s="12">
        <v>12</v>
      </c>
    </row>
    <row r="3" spans="1:15" x14ac:dyDescent="0.35">
      <c r="B3" t="s">
        <v>106</v>
      </c>
      <c r="C3" t="s">
        <v>107</v>
      </c>
    </row>
    <row r="4" spans="1:15" x14ac:dyDescent="0.35">
      <c r="A4" t="s">
        <v>108</v>
      </c>
      <c r="B4" s="5">
        <v>10</v>
      </c>
      <c r="C4" s="5">
        <v>10</v>
      </c>
      <c r="E4">
        <f>(100/B4)*C4</f>
        <v>100</v>
      </c>
    </row>
    <row r="5" spans="1:15" x14ac:dyDescent="0.35">
      <c r="A5" t="s">
        <v>109</v>
      </c>
      <c r="B5" t="s">
        <v>110</v>
      </c>
      <c r="C5" t="s">
        <v>111</v>
      </c>
      <c r="E5">
        <f>(100/B6)*C6</f>
        <v>100</v>
      </c>
      <c r="I5" s="5" t="s">
        <v>112</v>
      </c>
      <c r="J5" s="5" t="s">
        <v>113</v>
      </c>
      <c r="K5" s="5" t="s">
        <v>114</v>
      </c>
      <c r="L5" s="5" t="s">
        <v>38</v>
      </c>
      <c r="M5" s="5" t="s">
        <v>41</v>
      </c>
      <c r="N5" s="5" t="s">
        <v>115</v>
      </c>
      <c r="O5" s="5" t="s">
        <v>42</v>
      </c>
    </row>
    <row r="6" spans="1:15" x14ac:dyDescent="0.35">
      <c r="B6" s="5">
        <f>C2+1</f>
        <v>13</v>
      </c>
      <c r="C6" s="5">
        <v>13</v>
      </c>
      <c r="E6">
        <f>(100/B8)*C8</f>
        <v>100</v>
      </c>
      <c r="F6" s="13" t="s">
        <v>116</v>
      </c>
      <c r="I6" s="13">
        <f>C4</f>
        <v>10</v>
      </c>
      <c r="J6" s="13">
        <f>40/B6*C6</f>
        <v>40</v>
      </c>
      <c r="K6" s="13">
        <f>15/B8*C8</f>
        <v>14.999999999999998</v>
      </c>
      <c r="L6" s="13">
        <f>10/B10*C10</f>
        <v>10</v>
      </c>
      <c r="M6" s="13">
        <f>10/B12*C12</f>
        <v>10</v>
      </c>
      <c r="N6" s="13">
        <f>5/B14*C14</f>
        <v>1.153846153846154</v>
      </c>
      <c r="O6" s="13">
        <f>5/B16*C16</f>
        <v>0</v>
      </c>
    </row>
    <row r="7" spans="1:15" x14ac:dyDescent="0.35">
      <c r="A7" t="s">
        <v>117</v>
      </c>
      <c r="B7" t="s">
        <v>118</v>
      </c>
      <c r="C7" t="s">
        <v>119</v>
      </c>
      <c r="E7">
        <f>(100/B10)*C10</f>
        <v>100</v>
      </c>
      <c r="F7" s="5" t="s">
        <v>120</v>
      </c>
      <c r="G7" s="5"/>
      <c r="H7" s="5"/>
      <c r="I7" s="5">
        <f>I6+20</f>
        <v>30</v>
      </c>
      <c r="J7" s="5">
        <f>30/B6*C6</f>
        <v>29.999999999999996</v>
      </c>
      <c r="K7" s="5">
        <f>15/B8*C8</f>
        <v>14.999999999999998</v>
      </c>
      <c r="L7" s="5">
        <f>10/B10*C10</f>
        <v>10</v>
      </c>
      <c r="M7" s="5">
        <f>5/B12*C12</f>
        <v>5</v>
      </c>
      <c r="N7" s="5">
        <f>5/B14*C14</f>
        <v>1.153846153846154</v>
      </c>
      <c r="O7" s="5">
        <f>5/B16*C16</f>
        <v>0</v>
      </c>
    </row>
    <row r="8" spans="1:15" x14ac:dyDescent="0.35">
      <c r="B8" s="5">
        <f>C2+1</f>
        <v>13</v>
      </c>
      <c r="C8" s="5">
        <v>13</v>
      </c>
      <c r="E8">
        <f>(100/B12)*C12</f>
        <v>100</v>
      </c>
    </row>
    <row r="9" spans="1:15" x14ac:dyDescent="0.35">
      <c r="A9" t="s">
        <v>121</v>
      </c>
      <c r="B9" t="s">
        <v>118</v>
      </c>
      <c r="C9" t="s">
        <v>119</v>
      </c>
      <c r="E9">
        <f>(100/B14)*C14</f>
        <v>23.076923076923077</v>
      </c>
    </row>
    <row r="10" spans="1:15" x14ac:dyDescent="0.35">
      <c r="B10" s="5">
        <f>C2+1</f>
        <v>13</v>
      </c>
      <c r="C10" s="5">
        <v>13</v>
      </c>
      <c r="E10">
        <f>(100/B16)*C16</f>
        <v>0</v>
      </c>
    </row>
    <row r="11" spans="1:15" x14ac:dyDescent="0.35">
      <c r="A11" t="s">
        <v>41</v>
      </c>
      <c r="B11" t="s">
        <v>118</v>
      </c>
      <c r="C11" t="s">
        <v>119</v>
      </c>
    </row>
    <row r="12" spans="1:15" x14ac:dyDescent="0.35">
      <c r="B12" s="5">
        <f>C2+1</f>
        <v>13</v>
      </c>
      <c r="C12" s="5">
        <v>13</v>
      </c>
      <c r="F12" s="5"/>
      <c r="G12" s="5" t="s">
        <v>116</v>
      </c>
      <c r="H12" s="5" t="s">
        <v>122</v>
      </c>
      <c r="L12" t="s">
        <v>123</v>
      </c>
    </row>
    <row r="13" spans="1:15" ht="31.5" customHeight="1" x14ac:dyDescent="0.35">
      <c r="A13" s="14" t="s">
        <v>115</v>
      </c>
      <c r="B13" t="s">
        <v>118</v>
      </c>
      <c r="C13" t="s">
        <v>119</v>
      </c>
      <c r="F13" s="5" t="s">
        <v>36</v>
      </c>
      <c r="G13" s="5">
        <f>I6</f>
        <v>10</v>
      </c>
      <c r="H13" s="5">
        <f>I7</f>
        <v>30</v>
      </c>
      <c r="L13" t="s">
        <v>123</v>
      </c>
    </row>
    <row r="14" spans="1:15" x14ac:dyDescent="0.35">
      <c r="B14" s="5">
        <f>C2+1</f>
        <v>13</v>
      </c>
      <c r="C14" s="5">
        <v>3</v>
      </c>
      <c r="F14" s="5" t="s">
        <v>37</v>
      </c>
      <c r="G14" s="5">
        <f>J6</f>
        <v>40</v>
      </c>
      <c r="H14" s="5">
        <f>J7</f>
        <v>29.999999999999996</v>
      </c>
    </row>
    <row r="15" spans="1:15" x14ac:dyDescent="0.35">
      <c r="A15" t="s">
        <v>42</v>
      </c>
      <c r="B15" t="s">
        <v>118</v>
      </c>
      <c r="C15" t="s">
        <v>119</v>
      </c>
      <c r="F15" s="5" t="s">
        <v>114</v>
      </c>
      <c r="G15" s="5">
        <f>K6</f>
        <v>14.999999999999998</v>
      </c>
      <c r="H15" s="5">
        <f>K7</f>
        <v>14.999999999999998</v>
      </c>
    </row>
    <row r="16" spans="1:15" x14ac:dyDescent="0.35">
      <c r="B16" s="5">
        <f>C2+1</f>
        <v>13</v>
      </c>
      <c r="C16" s="5">
        <v>0</v>
      </c>
      <c r="F16" s="5" t="s">
        <v>38</v>
      </c>
      <c r="G16" s="5">
        <f>L6</f>
        <v>10</v>
      </c>
      <c r="H16" s="5">
        <f>L7</f>
        <v>10</v>
      </c>
    </row>
    <row r="17" spans="6:8" x14ac:dyDescent="0.35">
      <c r="F17" s="5" t="s">
        <v>41</v>
      </c>
      <c r="G17" s="5">
        <f>M6</f>
        <v>10</v>
      </c>
      <c r="H17" s="5">
        <f>M7</f>
        <v>5</v>
      </c>
    </row>
    <row r="18" spans="6:8" ht="29.25" customHeight="1" x14ac:dyDescent="0.35">
      <c r="F18" s="15" t="s">
        <v>115</v>
      </c>
      <c r="G18" s="5">
        <f>N6</f>
        <v>1.153846153846154</v>
      </c>
      <c r="H18" s="5">
        <f>N7</f>
        <v>1.153846153846154</v>
      </c>
    </row>
    <row r="19" spans="6:8" x14ac:dyDescent="0.35">
      <c r="F19" s="5" t="s">
        <v>42</v>
      </c>
      <c r="G19" s="5">
        <f>O6</f>
        <v>0</v>
      </c>
      <c r="H19" s="5">
        <f>O7</f>
        <v>0</v>
      </c>
    </row>
    <row r="20" spans="6:8" x14ac:dyDescent="0.35">
      <c r="F20" s="5" t="s">
        <v>124</v>
      </c>
      <c r="G20" s="5">
        <f>G13+G14+G15+G16+G17+G18+G19</f>
        <v>86.15384615384616</v>
      </c>
      <c r="H20" s="5">
        <f>H13+H14+H15+H16+H17+H18+H19</f>
        <v>91.15384615384616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17" sqref="C17"/>
    </sheetView>
  </sheetViews>
  <sheetFormatPr defaultRowHeight="14.5" x14ac:dyDescent="0.35"/>
  <cols>
    <col min="1" max="1" width="11.26953125" customWidth="1"/>
    <col min="2" max="2" width="12" customWidth="1"/>
    <col min="3" max="3" width="14.54296875" customWidth="1"/>
    <col min="4" max="4" width="4" customWidth="1"/>
    <col min="5" max="5" width="15.1796875" customWidth="1"/>
    <col min="6" max="7" width="9.1796875" customWidth="1"/>
    <col min="9" max="9" width="12.7265625" customWidth="1"/>
    <col min="10" max="10" width="15.1796875" customWidth="1"/>
    <col min="13" max="13" width="16.54296875" customWidth="1"/>
  </cols>
  <sheetData>
    <row r="2" spans="1:15" x14ac:dyDescent="0.35">
      <c r="A2" t="s">
        <v>105</v>
      </c>
      <c r="B2" s="12" t="s">
        <v>125</v>
      </c>
      <c r="C2" s="12">
        <v>12</v>
      </c>
    </row>
    <row r="3" spans="1:15" x14ac:dyDescent="0.35">
      <c r="B3" t="s">
        <v>106</v>
      </c>
      <c r="C3" t="s">
        <v>107</v>
      </c>
    </row>
    <row r="4" spans="1:15" x14ac:dyDescent="0.35">
      <c r="A4" t="s">
        <v>108</v>
      </c>
      <c r="B4" s="5">
        <v>10</v>
      </c>
      <c r="C4" s="5">
        <v>10</v>
      </c>
      <c r="E4">
        <f>(100/B4)*C4</f>
        <v>100</v>
      </c>
    </row>
    <row r="5" spans="1:15" x14ac:dyDescent="0.35">
      <c r="A5" t="s">
        <v>109</v>
      </c>
      <c r="B5" t="s">
        <v>110</v>
      </c>
      <c r="C5" t="s">
        <v>111</v>
      </c>
      <c r="E5">
        <f>(100/B6)*C6</f>
        <v>100</v>
      </c>
      <c r="I5" s="5" t="s">
        <v>112</v>
      </c>
      <c r="J5" s="5" t="s">
        <v>113</v>
      </c>
      <c r="K5" s="5" t="s">
        <v>114</v>
      </c>
      <c r="L5" s="5" t="s">
        <v>38</v>
      </c>
      <c r="M5" s="5" t="s">
        <v>41</v>
      </c>
      <c r="N5" s="5" t="s">
        <v>115</v>
      </c>
      <c r="O5" s="5" t="s">
        <v>42</v>
      </c>
    </row>
    <row r="6" spans="1:15" x14ac:dyDescent="0.35">
      <c r="B6" s="5">
        <f>C2+1</f>
        <v>13</v>
      </c>
      <c r="C6" s="5">
        <v>13</v>
      </c>
      <c r="E6">
        <f>(100/B8)*C8</f>
        <v>100</v>
      </c>
      <c r="F6" s="13" t="s">
        <v>116</v>
      </c>
      <c r="I6" s="13">
        <f>C4</f>
        <v>10</v>
      </c>
      <c r="J6" s="13">
        <f>40/B6*C6</f>
        <v>40</v>
      </c>
      <c r="K6" s="13">
        <f>15/B8*C8</f>
        <v>14.999999999999998</v>
      </c>
      <c r="L6" s="13">
        <f>10/B10*C10</f>
        <v>10</v>
      </c>
      <c r="M6" s="13">
        <f>10/B12*C12</f>
        <v>10</v>
      </c>
      <c r="N6" s="13">
        <f>5/B14*C14</f>
        <v>5</v>
      </c>
      <c r="O6" s="13">
        <f>5/B16*C16</f>
        <v>2.5</v>
      </c>
    </row>
    <row r="7" spans="1:15" x14ac:dyDescent="0.35">
      <c r="A7" t="s">
        <v>117</v>
      </c>
      <c r="B7" t="s">
        <v>118</v>
      </c>
      <c r="C7" t="s">
        <v>119</v>
      </c>
      <c r="E7">
        <f>(100/B10)*C10</f>
        <v>100</v>
      </c>
      <c r="F7" s="5" t="s">
        <v>120</v>
      </c>
      <c r="G7" s="5"/>
      <c r="H7" s="5"/>
      <c r="I7" s="5">
        <f>I6+20</f>
        <v>30</v>
      </c>
      <c r="J7" s="5">
        <f>30/B6*C6</f>
        <v>29.999999999999996</v>
      </c>
      <c r="K7" s="5">
        <f>15/B8*C8</f>
        <v>14.999999999999998</v>
      </c>
      <c r="L7" s="5">
        <f>10/B10*C10</f>
        <v>10</v>
      </c>
      <c r="M7" s="5">
        <f>5/B12*C12</f>
        <v>5</v>
      </c>
      <c r="N7" s="5">
        <f>5/B14*C14</f>
        <v>5</v>
      </c>
      <c r="O7" s="5">
        <f>5/B16*C16</f>
        <v>2.5</v>
      </c>
    </row>
    <row r="8" spans="1:15" x14ac:dyDescent="0.35">
      <c r="B8" s="5">
        <f>C2+1</f>
        <v>13</v>
      </c>
      <c r="C8" s="5">
        <v>13</v>
      </c>
      <c r="E8">
        <f>(100/B12)*C12</f>
        <v>100</v>
      </c>
    </row>
    <row r="9" spans="1:15" x14ac:dyDescent="0.35">
      <c r="A9" t="s">
        <v>121</v>
      </c>
      <c r="B9" t="s">
        <v>118</v>
      </c>
      <c r="C9" t="s">
        <v>119</v>
      </c>
      <c r="E9">
        <f>(100/B14)*C14</f>
        <v>100</v>
      </c>
    </row>
    <row r="10" spans="1:15" x14ac:dyDescent="0.35">
      <c r="B10" s="5">
        <f>C2+1</f>
        <v>13</v>
      </c>
      <c r="C10" s="5">
        <v>13</v>
      </c>
      <c r="E10">
        <f>(100/B16)*C16</f>
        <v>50</v>
      </c>
    </row>
    <row r="11" spans="1:15" x14ac:dyDescent="0.35">
      <c r="A11" t="s">
        <v>41</v>
      </c>
      <c r="B11" t="s">
        <v>118</v>
      </c>
      <c r="C11" t="s">
        <v>119</v>
      </c>
    </row>
    <row r="12" spans="1:15" x14ac:dyDescent="0.35">
      <c r="B12" s="5">
        <f>C2+1</f>
        <v>13</v>
      </c>
      <c r="C12" s="5">
        <v>13</v>
      </c>
      <c r="F12" s="5"/>
      <c r="G12" s="5" t="s">
        <v>116</v>
      </c>
      <c r="H12" s="5" t="s">
        <v>122</v>
      </c>
      <c r="L12" t="s">
        <v>123</v>
      </c>
    </row>
    <row r="13" spans="1:15" ht="31.5" customHeight="1" x14ac:dyDescent="0.35">
      <c r="A13" s="14" t="s">
        <v>115</v>
      </c>
      <c r="B13" t="s">
        <v>118</v>
      </c>
      <c r="C13" t="s">
        <v>119</v>
      </c>
      <c r="F13" s="5" t="s">
        <v>36</v>
      </c>
      <c r="G13" s="5">
        <f>I6</f>
        <v>10</v>
      </c>
      <c r="H13" s="5">
        <f>I7</f>
        <v>30</v>
      </c>
      <c r="L13" t="s">
        <v>123</v>
      </c>
    </row>
    <row r="14" spans="1:15" x14ac:dyDescent="0.35">
      <c r="B14" s="5">
        <f>C2+1</f>
        <v>13</v>
      </c>
      <c r="C14" s="5">
        <v>13</v>
      </c>
      <c r="F14" s="5" t="s">
        <v>37</v>
      </c>
      <c r="G14" s="5">
        <f>J6</f>
        <v>40</v>
      </c>
      <c r="H14" s="5">
        <f>J7</f>
        <v>29.999999999999996</v>
      </c>
    </row>
    <row r="15" spans="1:15" x14ac:dyDescent="0.35">
      <c r="A15" t="s">
        <v>42</v>
      </c>
      <c r="B15" t="s">
        <v>118</v>
      </c>
      <c r="C15" t="s">
        <v>119</v>
      </c>
      <c r="F15" s="5" t="s">
        <v>114</v>
      </c>
      <c r="G15" s="5">
        <f>K6</f>
        <v>14.999999999999998</v>
      </c>
      <c r="H15" s="5">
        <f>K7</f>
        <v>14.999999999999998</v>
      </c>
    </row>
    <row r="16" spans="1:15" x14ac:dyDescent="0.35">
      <c r="B16" s="5">
        <f>C2+1</f>
        <v>13</v>
      </c>
      <c r="C16" s="5">
        <v>6.5</v>
      </c>
      <c r="F16" s="5" t="s">
        <v>38</v>
      </c>
      <c r="G16" s="5">
        <f>L6</f>
        <v>10</v>
      </c>
      <c r="H16" s="5">
        <f>L7</f>
        <v>10</v>
      </c>
    </row>
    <row r="17" spans="6:8" x14ac:dyDescent="0.35">
      <c r="F17" s="5" t="s">
        <v>41</v>
      </c>
      <c r="G17" s="5">
        <f>M6</f>
        <v>10</v>
      </c>
      <c r="H17" s="5">
        <f>M7</f>
        <v>5</v>
      </c>
    </row>
    <row r="18" spans="6:8" ht="29.25" customHeight="1" x14ac:dyDescent="0.35">
      <c r="F18" s="15" t="s">
        <v>115</v>
      </c>
      <c r="G18" s="5">
        <f>N6</f>
        <v>5</v>
      </c>
      <c r="H18" s="5">
        <f>N7</f>
        <v>5</v>
      </c>
    </row>
    <row r="19" spans="6:8" x14ac:dyDescent="0.35">
      <c r="F19" s="5" t="s">
        <v>42</v>
      </c>
      <c r="G19" s="5">
        <f>O6</f>
        <v>2.5</v>
      </c>
      <c r="H19" s="5">
        <f>O7</f>
        <v>2.5</v>
      </c>
    </row>
    <row r="20" spans="6:8" x14ac:dyDescent="0.35">
      <c r="F20" s="5" t="s">
        <v>124</v>
      </c>
      <c r="G20" s="5">
        <f>G13+G14+G15+G16+G17+G18+G19</f>
        <v>92.5</v>
      </c>
      <c r="H20" s="5">
        <f>H13+H14+H15+H16+H17+H18+H19</f>
        <v>97.5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15" sqref="C15"/>
    </sheetView>
  </sheetViews>
  <sheetFormatPr defaultRowHeight="14.5" x14ac:dyDescent="0.35"/>
  <cols>
    <col min="1" max="1" width="11.26953125" customWidth="1"/>
    <col min="2" max="2" width="12" customWidth="1"/>
    <col min="3" max="3" width="14.54296875" customWidth="1"/>
    <col min="4" max="4" width="4" customWidth="1"/>
    <col min="5" max="5" width="15.1796875" customWidth="1"/>
    <col min="6" max="7" width="9.1796875" customWidth="1"/>
    <col min="9" max="9" width="12.7265625" customWidth="1"/>
    <col min="10" max="10" width="15.1796875" customWidth="1"/>
    <col min="13" max="13" width="16.54296875" customWidth="1"/>
  </cols>
  <sheetData>
    <row r="2" spans="1:15" x14ac:dyDescent="0.35">
      <c r="A2" t="s">
        <v>105</v>
      </c>
      <c r="B2" s="12" t="s">
        <v>125</v>
      </c>
      <c r="C2" s="12">
        <v>12</v>
      </c>
    </row>
    <row r="3" spans="1:15" x14ac:dyDescent="0.35">
      <c r="B3" t="s">
        <v>106</v>
      </c>
      <c r="C3" t="s">
        <v>107</v>
      </c>
    </row>
    <row r="4" spans="1:15" x14ac:dyDescent="0.35">
      <c r="A4" t="s">
        <v>108</v>
      </c>
      <c r="B4" s="5">
        <v>10</v>
      </c>
      <c r="C4" s="5">
        <v>10</v>
      </c>
      <c r="E4">
        <f>(100/B4)*C4</f>
        <v>100</v>
      </c>
    </row>
    <row r="5" spans="1:15" x14ac:dyDescent="0.35">
      <c r="A5" t="s">
        <v>109</v>
      </c>
      <c r="B5" t="s">
        <v>110</v>
      </c>
      <c r="C5" t="s">
        <v>111</v>
      </c>
      <c r="E5">
        <f>(100/B6)*C6</f>
        <v>100</v>
      </c>
      <c r="I5" s="5" t="s">
        <v>112</v>
      </c>
      <c r="J5" s="5" t="s">
        <v>113</v>
      </c>
      <c r="K5" s="5" t="s">
        <v>114</v>
      </c>
      <c r="L5" s="5" t="s">
        <v>38</v>
      </c>
      <c r="M5" s="5" t="s">
        <v>41</v>
      </c>
      <c r="N5" s="5" t="s">
        <v>115</v>
      </c>
      <c r="O5" s="5" t="s">
        <v>42</v>
      </c>
    </row>
    <row r="6" spans="1:15" x14ac:dyDescent="0.35">
      <c r="B6" s="5">
        <f>C2+1</f>
        <v>13</v>
      </c>
      <c r="C6" s="5">
        <v>13</v>
      </c>
      <c r="E6">
        <f>(100/B8)*C8</f>
        <v>100</v>
      </c>
      <c r="F6" s="13" t="s">
        <v>116</v>
      </c>
      <c r="I6" s="13">
        <f>C4</f>
        <v>10</v>
      </c>
      <c r="J6" s="13">
        <f>40/B6*C6</f>
        <v>40</v>
      </c>
      <c r="K6" s="13">
        <f>15/B8*C8</f>
        <v>14.999999999999998</v>
      </c>
      <c r="L6" s="13">
        <f>10/B10*C10</f>
        <v>10</v>
      </c>
      <c r="M6" s="13">
        <f>10/B12*C12</f>
        <v>10</v>
      </c>
      <c r="N6" s="13">
        <f>5/B14*C14</f>
        <v>5</v>
      </c>
      <c r="O6" s="13">
        <f>5/B16*C16</f>
        <v>0</v>
      </c>
    </row>
    <row r="7" spans="1:15" x14ac:dyDescent="0.35">
      <c r="A7" t="s">
        <v>117</v>
      </c>
      <c r="B7" t="s">
        <v>118</v>
      </c>
      <c r="C7" t="s">
        <v>119</v>
      </c>
      <c r="E7">
        <f>(100/B10)*C10</f>
        <v>100</v>
      </c>
      <c r="F7" s="5" t="s">
        <v>120</v>
      </c>
      <c r="G7" s="5"/>
      <c r="H7" s="5"/>
      <c r="I7" s="5">
        <f>I6+20</f>
        <v>30</v>
      </c>
      <c r="J7" s="5">
        <f>30/B6*C6</f>
        <v>29.999999999999996</v>
      </c>
      <c r="K7" s="5">
        <f>15/B8*C8</f>
        <v>14.999999999999998</v>
      </c>
      <c r="L7" s="5">
        <f>10/B10*C10</f>
        <v>10</v>
      </c>
      <c r="M7" s="5">
        <f>5/B12*C12</f>
        <v>5</v>
      </c>
      <c r="N7" s="5">
        <f>5/B14*C14</f>
        <v>5</v>
      </c>
      <c r="O7" s="5">
        <f>5/B16*C16</f>
        <v>0</v>
      </c>
    </row>
    <row r="8" spans="1:15" x14ac:dyDescent="0.35">
      <c r="B8" s="5">
        <f>C2+1</f>
        <v>13</v>
      </c>
      <c r="C8" s="5">
        <v>13</v>
      </c>
      <c r="E8">
        <f>(100/B12)*C12</f>
        <v>100</v>
      </c>
    </row>
    <row r="9" spans="1:15" x14ac:dyDescent="0.35">
      <c r="A9" t="s">
        <v>121</v>
      </c>
      <c r="B9" t="s">
        <v>118</v>
      </c>
      <c r="C9" t="s">
        <v>119</v>
      </c>
      <c r="E9">
        <f>(100/B14)*C14</f>
        <v>100</v>
      </c>
    </row>
    <row r="10" spans="1:15" x14ac:dyDescent="0.35">
      <c r="B10" s="5">
        <f>C2+1</f>
        <v>13</v>
      </c>
      <c r="C10" s="5">
        <v>13</v>
      </c>
      <c r="E10">
        <f>(100/B16)*C16</f>
        <v>0</v>
      </c>
    </row>
    <row r="11" spans="1:15" x14ac:dyDescent="0.35">
      <c r="A11" t="s">
        <v>41</v>
      </c>
      <c r="B11" t="s">
        <v>118</v>
      </c>
      <c r="C11" t="s">
        <v>119</v>
      </c>
    </row>
    <row r="12" spans="1:15" x14ac:dyDescent="0.35">
      <c r="B12" s="5">
        <f>C2+1</f>
        <v>13</v>
      </c>
      <c r="C12" s="5">
        <v>13</v>
      </c>
      <c r="F12" s="5"/>
      <c r="G12" s="5" t="s">
        <v>116</v>
      </c>
      <c r="H12" s="5" t="s">
        <v>122</v>
      </c>
      <c r="L12" t="s">
        <v>123</v>
      </c>
    </row>
    <row r="13" spans="1:15" ht="31.5" customHeight="1" x14ac:dyDescent="0.35">
      <c r="A13" s="14" t="s">
        <v>115</v>
      </c>
      <c r="B13" t="s">
        <v>118</v>
      </c>
      <c r="C13" t="s">
        <v>119</v>
      </c>
      <c r="F13" s="5" t="s">
        <v>36</v>
      </c>
      <c r="G13" s="5">
        <f>I6</f>
        <v>10</v>
      </c>
      <c r="H13" s="5">
        <f>I7</f>
        <v>30</v>
      </c>
      <c r="L13" t="s">
        <v>123</v>
      </c>
    </row>
    <row r="14" spans="1:15" x14ac:dyDescent="0.35">
      <c r="B14" s="5">
        <f>C2+1</f>
        <v>13</v>
      </c>
      <c r="C14" s="5">
        <v>13</v>
      </c>
      <c r="F14" s="5" t="s">
        <v>37</v>
      </c>
      <c r="G14" s="5">
        <f>J6</f>
        <v>40</v>
      </c>
      <c r="H14" s="5">
        <f>J7</f>
        <v>29.999999999999996</v>
      </c>
    </row>
    <row r="15" spans="1:15" x14ac:dyDescent="0.35">
      <c r="A15" t="s">
        <v>42</v>
      </c>
      <c r="B15" t="s">
        <v>118</v>
      </c>
      <c r="C15" t="s">
        <v>119</v>
      </c>
      <c r="F15" s="5" t="s">
        <v>114</v>
      </c>
      <c r="G15" s="5">
        <f>K6</f>
        <v>14.999999999999998</v>
      </c>
      <c r="H15" s="5">
        <f>K7</f>
        <v>14.999999999999998</v>
      </c>
    </row>
    <row r="16" spans="1:15" x14ac:dyDescent="0.35">
      <c r="B16" s="5">
        <f>C2+1</f>
        <v>13</v>
      </c>
      <c r="C16" s="5">
        <v>0</v>
      </c>
      <c r="F16" s="5" t="s">
        <v>38</v>
      </c>
      <c r="G16" s="5">
        <f>L6</f>
        <v>10</v>
      </c>
      <c r="H16" s="5">
        <f>L7</f>
        <v>10</v>
      </c>
    </row>
    <row r="17" spans="6:8" x14ac:dyDescent="0.35">
      <c r="F17" s="5" t="s">
        <v>41</v>
      </c>
      <c r="G17" s="5">
        <f>M6</f>
        <v>10</v>
      </c>
      <c r="H17" s="5">
        <f>M7</f>
        <v>5</v>
      </c>
    </row>
    <row r="18" spans="6:8" ht="29.25" customHeight="1" x14ac:dyDescent="0.35">
      <c r="F18" s="15" t="s">
        <v>115</v>
      </c>
      <c r="G18" s="5">
        <f>N6</f>
        <v>5</v>
      </c>
      <c r="H18" s="5">
        <f>N7</f>
        <v>5</v>
      </c>
    </row>
    <row r="19" spans="6:8" x14ac:dyDescent="0.35">
      <c r="F19" s="5" t="s">
        <v>42</v>
      </c>
      <c r="G19" s="5">
        <f>O6</f>
        <v>0</v>
      </c>
      <c r="H19" s="5">
        <f>O7</f>
        <v>0</v>
      </c>
    </row>
    <row r="20" spans="6:8" x14ac:dyDescent="0.35">
      <c r="F20" s="5" t="s">
        <v>124</v>
      </c>
      <c r="G20" s="5">
        <f>G13+G14+G15+G16+G17+G18+G19</f>
        <v>90</v>
      </c>
      <c r="H20" s="5">
        <f>H13+H14+H15+H16+H17+H18+H19</f>
        <v>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topLeftCell="A7" workbookViewId="0">
      <selection activeCell="C15" sqref="C15"/>
    </sheetView>
  </sheetViews>
  <sheetFormatPr defaultRowHeight="14.5" x14ac:dyDescent="0.35"/>
  <cols>
    <col min="1" max="1" width="11.26953125" customWidth="1"/>
    <col min="2" max="2" width="12" customWidth="1"/>
    <col min="3" max="3" width="14.54296875" customWidth="1"/>
    <col min="4" max="4" width="4" customWidth="1"/>
    <col min="5" max="5" width="15.1796875" customWidth="1"/>
    <col min="6" max="7" width="9.1796875" customWidth="1"/>
    <col min="9" max="9" width="12.7265625" customWidth="1"/>
    <col min="10" max="10" width="15.1796875" customWidth="1"/>
    <col min="13" max="13" width="16.54296875" customWidth="1"/>
  </cols>
  <sheetData>
    <row r="2" spans="1:15" x14ac:dyDescent="0.35">
      <c r="A2" t="s">
        <v>105</v>
      </c>
      <c r="B2" s="12" t="s">
        <v>125</v>
      </c>
      <c r="C2" s="12">
        <v>12</v>
      </c>
    </row>
    <row r="3" spans="1:15" x14ac:dyDescent="0.35">
      <c r="B3" t="s">
        <v>106</v>
      </c>
      <c r="C3" t="s">
        <v>107</v>
      </c>
    </row>
    <row r="4" spans="1:15" x14ac:dyDescent="0.35">
      <c r="A4" t="s">
        <v>108</v>
      </c>
      <c r="B4" s="5">
        <v>10</v>
      </c>
      <c r="C4" s="5">
        <v>10</v>
      </c>
      <c r="E4">
        <f>(100/B4)*C4</f>
        <v>100</v>
      </c>
    </row>
    <row r="5" spans="1:15" x14ac:dyDescent="0.35">
      <c r="A5" t="s">
        <v>109</v>
      </c>
      <c r="B5" t="s">
        <v>110</v>
      </c>
      <c r="C5" t="s">
        <v>111</v>
      </c>
      <c r="E5">
        <f>(100/B6)*C6</f>
        <v>100</v>
      </c>
      <c r="I5" s="5" t="s">
        <v>112</v>
      </c>
      <c r="J5" s="5" t="s">
        <v>113</v>
      </c>
      <c r="K5" s="5" t="s">
        <v>114</v>
      </c>
      <c r="L5" s="5" t="s">
        <v>38</v>
      </c>
      <c r="M5" s="5" t="s">
        <v>41</v>
      </c>
      <c r="N5" s="5" t="s">
        <v>115</v>
      </c>
      <c r="O5" s="5" t="s">
        <v>42</v>
      </c>
    </row>
    <row r="6" spans="1:15" x14ac:dyDescent="0.35">
      <c r="B6" s="5">
        <f>C2+1</f>
        <v>13</v>
      </c>
      <c r="C6" s="5">
        <v>13</v>
      </c>
      <c r="E6">
        <f>(100/B8)*C8</f>
        <v>100</v>
      </c>
      <c r="F6" s="13" t="s">
        <v>116</v>
      </c>
      <c r="I6" s="13">
        <f>C4</f>
        <v>10</v>
      </c>
      <c r="J6" s="13">
        <f>40/B6*C6</f>
        <v>40</v>
      </c>
      <c r="K6" s="13">
        <f>15/B8*C8</f>
        <v>14.999999999999998</v>
      </c>
      <c r="L6" s="13">
        <f>10/B10*C10</f>
        <v>10</v>
      </c>
      <c r="M6" s="13">
        <f>10/B12*C12</f>
        <v>10</v>
      </c>
      <c r="N6" s="13">
        <f>5/B14*C14</f>
        <v>1.5384615384615385</v>
      </c>
      <c r="O6" s="13">
        <f>5/B16*C16</f>
        <v>0</v>
      </c>
    </row>
    <row r="7" spans="1:15" x14ac:dyDescent="0.35">
      <c r="A7" t="s">
        <v>117</v>
      </c>
      <c r="B7" t="s">
        <v>118</v>
      </c>
      <c r="C7" t="s">
        <v>119</v>
      </c>
      <c r="E7">
        <f>(100/B10)*C10</f>
        <v>100</v>
      </c>
      <c r="F7" s="5" t="s">
        <v>120</v>
      </c>
      <c r="G7" s="5"/>
      <c r="H7" s="5"/>
      <c r="I7" s="5">
        <f>I6+20</f>
        <v>30</v>
      </c>
      <c r="J7" s="5">
        <f>30/B6*C6</f>
        <v>29.999999999999996</v>
      </c>
      <c r="K7" s="5">
        <f>15/B8*C8</f>
        <v>14.999999999999998</v>
      </c>
      <c r="L7" s="5">
        <f>10/B10*C10</f>
        <v>10</v>
      </c>
      <c r="M7" s="5">
        <f>5/B12*C12</f>
        <v>5</v>
      </c>
      <c r="N7" s="5">
        <f>5/B14*C14</f>
        <v>1.5384615384615385</v>
      </c>
      <c r="O7" s="5">
        <f>5/B16*C16</f>
        <v>0</v>
      </c>
    </row>
    <row r="8" spans="1:15" x14ac:dyDescent="0.35">
      <c r="B8" s="5">
        <f>C2+1</f>
        <v>13</v>
      </c>
      <c r="C8" s="5">
        <v>13</v>
      </c>
      <c r="E8">
        <f>(100/B12)*C12</f>
        <v>100</v>
      </c>
    </row>
    <row r="9" spans="1:15" x14ac:dyDescent="0.35">
      <c r="A9" t="s">
        <v>121</v>
      </c>
      <c r="B9" t="s">
        <v>118</v>
      </c>
      <c r="C9" t="s">
        <v>119</v>
      </c>
      <c r="E9">
        <f>(100/B14)*C14</f>
        <v>30.76923076923077</v>
      </c>
    </row>
    <row r="10" spans="1:15" x14ac:dyDescent="0.35">
      <c r="B10" s="5">
        <f>C2+1</f>
        <v>13</v>
      </c>
      <c r="C10" s="5">
        <v>13</v>
      </c>
      <c r="E10">
        <f>(100/B16)*C16</f>
        <v>0</v>
      </c>
    </row>
    <row r="11" spans="1:15" x14ac:dyDescent="0.35">
      <c r="A11" t="s">
        <v>41</v>
      </c>
      <c r="B11" t="s">
        <v>118</v>
      </c>
      <c r="C11" t="s">
        <v>119</v>
      </c>
    </row>
    <row r="12" spans="1:15" x14ac:dyDescent="0.35">
      <c r="B12" s="5">
        <f>C2+1</f>
        <v>13</v>
      </c>
      <c r="C12" s="5">
        <v>13</v>
      </c>
      <c r="F12" s="5"/>
      <c r="G12" s="5" t="s">
        <v>116</v>
      </c>
      <c r="H12" s="5" t="s">
        <v>122</v>
      </c>
      <c r="L12" t="s">
        <v>123</v>
      </c>
    </row>
    <row r="13" spans="1:15" ht="31.5" customHeight="1" x14ac:dyDescent="0.35">
      <c r="A13" s="14" t="s">
        <v>115</v>
      </c>
      <c r="B13" t="s">
        <v>118</v>
      </c>
      <c r="C13" t="s">
        <v>119</v>
      </c>
      <c r="F13" s="5" t="s">
        <v>36</v>
      </c>
      <c r="G13" s="5">
        <f>I6</f>
        <v>10</v>
      </c>
      <c r="H13" s="5">
        <f>I7</f>
        <v>30</v>
      </c>
      <c r="L13" t="s">
        <v>123</v>
      </c>
    </row>
    <row r="14" spans="1:15" x14ac:dyDescent="0.35">
      <c r="B14" s="5">
        <f>C2+1</f>
        <v>13</v>
      </c>
      <c r="C14" s="5">
        <v>4</v>
      </c>
      <c r="F14" s="5" t="s">
        <v>37</v>
      </c>
      <c r="G14" s="5">
        <f>J6</f>
        <v>40</v>
      </c>
      <c r="H14" s="5">
        <f>J7</f>
        <v>29.999999999999996</v>
      </c>
    </row>
    <row r="15" spans="1:15" x14ac:dyDescent="0.35">
      <c r="A15" t="s">
        <v>42</v>
      </c>
      <c r="B15" t="s">
        <v>118</v>
      </c>
      <c r="C15" t="s">
        <v>119</v>
      </c>
      <c r="F15" s="5" t="s">
        <v>114</v>
      </c>
      <c r="G15" s="5">
        <f>K6</f>
        <v>14.999999999999998</v>
      </c>
      <c r="H15" s="5">
        <f>K7</f>
        <v>14.999999999999998</v>
      </c>
    </row>
    <row r="16" spans="1:15" x14ac:dyDescent="0.35">
      <c r="B16" s="5">
        <f>C2+1</f>
        <v>13</v>
      </c>
      <c r="C16" s="5">
        <v>0</v>
      </c>
      <c r="F16" s="5" t="s">
        <v>38</v>
      </c>
      <c r="G16" s="5">
        <f>L6</f>
        <v>10</v>
      </c>
      <c r="H16" s="5">
        <f>L7</f>
        <v>10</v>
      </c>
    </row>
    <row r="17" spans="6:8" x14ac:dyDescent="0.35">
      <c r="F17" s="5" t="s">
        <v>41</v>
      </c>
      <c r="G17" s="5">
        <f>M6</f>
        <v>10</v>
      </c>
      <c r="H17" s="5">
        <f>M7</f>
        <v>5</v>
      </c>
    </row>
    <row r="18" spans="6:8" ht="29.25" customHeight="1" x14ac:dyDescent="0.35">
      <c r="F18" s="15" t="s">
        <v>115</v>
      </c>
      <c r="G18" s="5">
        <f>N6</f>
        <v>1.5384615384615385</v>
      </c>
      <c r="H18" s="5">
        <f>N7</f>
        <v>1.5384615384615385</v>
      </c>
    </row>
    <row r="19" spans="6:8" x14ac:dyDescent="0.35">
      <c r="F19" s="5" t="s">
        <v>42</v>
      </c>
      <c r="G19" s="5">
        <f>O6</f>
        <v>0</v>
      </c>
      <c r="H19" s="5">
        <f>O7</f>
        <v>0</v>
      </c>
    </row>
    <row r="20" spans="6:8" x14ac:dyDescent="0.35">
      <c r="F20" s="5" t="s">
        <v>124</v>
      </c>
      <c r="G20" s="5">
        <f>G13+G14+G15+G16+G17+G18+G19</f>
        <v>86.538461538461533</v>
      </c>
      <c r="H20" s="5">
        <f>H13+H14+H15+H16+H17+H18+H19</f>
        <v>91.538461538461533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D12" sqref="D12"/>
    </sheetView>
  </sheetViews>
  <sheetFormatPr defaultRowHeight="14.5" x14ac:dyDescent="0.35"/>
  <cols>
    <col min="1" max="1" width="11.26953125" customWidth="1"/>
    <col min="2" max="2" width="12" customWidth="1"/>
    <col min="3" max="3" width="14.54296875" customWidth="1"/>
    <col min="4" max="4" width="4" customWidth="1"/>
    <col min="5" max="5" width="15.1796875" customWidth="1"/>
    <col min="6" max="7" width="9.1796875" customWidth="1"/>
    <col min="9" max="9" width="12.7265625" customWidth="1"/>
    <col min="10" max="10" width="15.1796875" customWidth="1"/>
    <col min="13" max="13" width="16.54296875" customWidth="1"/>
  </cols>
  <sheetData>
    <row r="2" spans="1:15" x14ac:dyDescent="0.35">
      <c r="A2" t="s">
        <v>105</v>
      </c>
      <c r="B2" s="12" t="s">
        <v>125</v>
      </c>
      <c r="C2" s="12">
        <v>4</v>
      </c>
    </row>
    <row r="3" spans="1:15" x14ac:dyDescent="0.35">
      <c r="B3" t="s">
        <v>106</v>
      </c>
      <c r="C3" t="s">
        <v>107</v>
      </c>
    </row>
    <row r="4" spans="1:15" x14ac:dyDescent="0.35">
      <c r="A4" t="s">
        <v>108</v>
      </c>
      <c r="B4" s="5">
        <v>10</v>
      </c>
      <c r="C4" s="5">
        <v>10</v>
      </c>
      <c r="E4">
        <f>(100/B4)*C4</f>
        <v>100</v>
      </c>
    </row>
    <row r="5" spans="1:15" x14ac:dyDescent="0.35">
      <c r="A5" t="s">
        <v>109</v>
      </c>
      <c r="B5" t="s">
        <v>110</v>
      </c>
      <c r="C5" t="s">
        <v>111</v>
      </c>
      <c r="E5">
        <f>(100/B6)*C6</f>
        <v>100</v>
      </c>
      <c r="I5" s="5" t="s">
        <v>112</v>
      </c>
      <c r="J5" s="5" t="s">
        <v>113</v>
      </c>
      <c r="K5" s="5" t="s">
        <v>114</v>
      </c>
      <c r="L5" s="5" t="s">
        <v>38</v>
      </c>
      <c r="M5" s="5" t="s">
        <v>41</v>
      </c>
      <c r="N5" s="5" t="s">
        <v>115</v>
      </c>
      <c r="O5" s="5" t="s">
        <v>42</v>
      </c>
    </row>
    <row r="6" spans="1:15" x14ac:dyDescent="0.35">
      <c r="B6" s="5">
        <f>C2+1</f>
        <v>5</v>
      </c>
      <c r="C6" s="5">
        <v>5</v>
      </c>
      <c r="E6">
        <f>(100/B8)*C8</f>
        <v>100</v>
      </c>
      <c r="F6" s="13" t="s">
        <v>116</v>
      </c>
      <c r="I6" s="13">
        <f>C4</f>
        <v>10</v>
      </c>
      <c r="J6" s="13">
        <f>40/B6*C6</f>
        <v>40</v>
      </c>
      <c r="K6" s="13">
        <f>15/B8*C8</f>
        <v>15</v>
      </c>
      <c r="L6" s="13">
        <f>10/B10*C10</f>
        <v>0</v>
      </c>
      <c r="M6" s="13">
        <f>10/B12*C12</f>
        <v>0</v>
      </c>
      <c r="N6" s="13">
        <f>5/B14*C14</f>
        <v>0</v>
      </c>
      <c r="O6" s="13">
        <f>5/B16*C16</f>
        <v>0</v>
      </c>
    </row>
    <row r="7" spans="1:15" x14ac:dyDescent="0.35">
      <c r="A7" t="s">
        <v>117</v>
      </c>
      <c r="B7" t="s">
        <v>118</v>
      </c>
      <c r="C7" t="s">
        <v>119</v>
      </c>
      <c r="E7">
        <f>(100/B10)*C10</f>
        <v>0</v>
      </c>
      <c r="F7" s="5" t="s">
        <v>120</v>
      </c>
      <c r="G7" s="5"/>
      <c r="H7" s="5"/>
      <c r="I7" s="5">
        <f>I6+20</f>
        <v>30</v>
      </c>
      <c r="J7" s="5">
        <f>30/B6*C6</f>
        <v>30</v>
      </c>
      <c r="K7" s="5">
        <f>15/B8*C8</f>
        <v>15</v>
      </c>
      <c r="L7" s="5">
        <f>10/B10*C10</f>
        <v>0</v>
      </c>
      <c r="M7" s="5">
        <f>5/B12*C12</f>
        <v>0</v>
      </c>
      <c r="N7" s="5">
        <f>5/B14*C14</f>
        <v>0</v>
      </c>
      <c r="O7" s="5">
        <f>5/B16*C16</f>
        <v>0</v>
      </c>
    </row>
    <row r="8" spans="1:15" x14ac:dyDescent="0.35">
      <c r="B8" s="5">
        <f>C2+1</f>
        <v>5</v>
      </c>
      <c r="C8" s="5">
        <v>5</v>
      </c>
      <c r="E8">
        <f>(100/B12)*C12</f>
        <v>0</v>
      </c>
    </row>
    <row r="9" spans="1:15" x14ac:dyDescent="0.35">
      <c r="A9" t="s">
        <v>121</v>
      </c>
      <c r="B9" t="s">
        <v>118</v>
      </c>
      <c r="C9" t="s">
        <v>119</v>
      </c>
      <c r="E9">
        <f>(100/B14)*C14</f>
        <v>0</v>
      </c>
    </row>
    <row r="10" spans="1:15" x14ac:dyDescent="0.35">
      <c r="B10" s="5">
        <f>C2+1</f>
        <v>5</v>
      </c>
      <c r="C10" s="5">
        <v>0</v>
      </c>
      <c r="E10">
        <f>(100/B16)*C16</f>
        <v>0</v>
      </c>
    </row>
    <row r="11" spans="1:15" x14ac:dyDescent="0.35">
      <c r="A11" t="s">
        <v>41</v>
      </c>
      <c r="B11" t="s">
        <v>118</v>
      </c>
      <c r="C11" t="s">
        <v>119</v>
      </c>
    </row>
    <row r="12" spans="1:15" x14ac:dyDescent="0.35">
      <c r="B12" s="5">
        <f>C2+1</f>
        <v>5</v>
      </c>
      <c r="C12" s="5">
        <v>0</v>
      </c>
      <c r="F12" s="5"/>
      <c r="G12" s="5" t="s">
        <v>116</v>
      </c>
      <c r="H12" s="5" t="s">
        <v>122</v>
      </c>
      <c r="L12" t="s">
        <v>123</v>
      </c>
    </row>
    <row r="13" spans="1:15" ht="31.5" customHeight="1" x14ac:dyDescent="0.35">
      <c r="A13" s="14" t="s">
        <v>115</v>
      </c>
      <c r="B13" t="s">
        <v>118</v>
      </c>
      <c r="C13" t="s">
        <v>119</v>
      </c>
      <c r="F13" s="5" t="s">
        <v>36</v>
      </c>
      <c r="G13" s="5">
        <f>I6</f>
        <v>10</v>
      </c>
      <c r="H13" s="5">
        <f>I7</f>
        <v>30</v>
      </c>
      <c r="L13" t="s">
        <v>123</v>
      </c>
    </row>
    <row r="14" spans="1:15" x14ac:dyDescent="0.35">
      <c r="B14" s="5">
        <f>C2+1</f>
        <v>5</v>
      </c>
      <c r="C14" s="5">
        <v>0</v>
      </c>
      <c r="F14" s="5" t="s">
        <v>37</v>
      </c>
      <c r="G14" s="5">
        <f>J6</f>
        <v>40</v>
      </c>
      <c r="H14" s="5">
        <f>J7</f>
        <v>30</v>
      </c>
    </row>
    <row r="15" spans="1:15" x14ac:dyDescent="0.35">
      <c r="A15" t="s">
        <v>42</v>
      </c>
      <c r="B15" t="s">
        <v>118</v>
      </c>
      <c r="C15" t="s">
        <v>119</v>
      </c>
      <c r="F15" s="5" t="s">
        <v>114</v>
      </c>
      <c r="G15" s="5">
        <f>K6</f>
        <v>15</v>
      </c>
      <c r="H15" s="5">
        <f>K7</f>
        <v>15</v>
      </c>
    </row>
    <row r="16" spans="1:15" x14ac:dyDescent="0.35">
      <c r="B16" s="5">
        <f>C2+1</f>
        <v>5</v>
      </c>
      <c r="C16" s="5">
        <v>0</v>
      </c>
      <c r="F16" s="5" t="s">
        <v>38</v>
      </c>
      <c r="G16" s="5">
        <f>L6</f>
        <v>0</v>
      </c>
      <c r="H16" s="5">
        <f>L7</f>
        <v>0</v>
      </c>
    </row>
    <row r="17" spans="6:8" x14ac:dyDescent="0.35">
      <c r="F17" s="5" t="s">
        <v>41</v>
      </c>
      <c r="G17" s="5">
        <f>M6</f>
        <v>0</v>
      </c>
      <c r="H17" s="5">
        <f>M7</f>
        <v>0</v>
      </c>
    </row>
    <row r="18" spans="6:8" ht="29.25" customHeight="1" x14ac:dyDescent="0.35">
      <c r="F18" s="15" t="s">
        <v>115</v>
      </c>
      <c r="G18" s="5">
        <f>N6</f>
        <v>0</v>
      </c>
      <c r="H18" s="5">
        <f>N7</f>
        <v>0</v>
      </c>
    </row>
    <row r="19" spans="6:8" x14ac:dyDescent="0.35">
      <c r="F19" s="5" t="s">
        <v>42</v>
      </c>
      <c r="G19" s="5">
        <f>O6</f>
        <v>0</v>
      </c>
      <c r="H19" s="5">
        <f>O7</f>
        <v>0</v>
      </c>
    </row>
    <row r="20" spans="6:8" x14ac:dyDescent="0.35">
      <c r="F20" s="5" t="s">
        <v>124</v>
      </c>
      <c r="G20" s="5">
        <f>G13+G14+G15+G16+G17+G18+G19</f>
        <v>65</v>
      </c>
      <c r="H20" s="5">
        <f>H13+H14+H15+H16+H17+H18+H19</f>
        <v>75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activeCell="I10" sqref="I10"/>
    </sheetView>
  </sheetViews>
  <sheetFormatPr defaultRowHeight="14.5" x14ac:dyDescent="0.35"/>
  <sheetData>
    <row r="3" spans="2:13" x14ac:dyDescent="0.35">
      <c r="C3" s="8" t="s">
        <v>90</v>
      </c>
      <c r="D3" s="216"/>
      <c r="E3" s="216"/>
    </row>
    <row r="4" spans="2:13" x14ac:dyDescent="0.35">
      <c r="E4" s="7"/>
      <c r="F4" s="7"/>
      <c r="G4" s="7"/>
      <c r="H4" s="7"/>
      <c r="I4" s="7"/>
      <c r="J4" s="7"/>
    </row>
    <row r="5" spans="2:13" x14ac:dyDescent="0.35">
      <c r="B5" s="8" t="s">
        <v>91</v>
      </c>
      <c r="C5" s="6" t="s">
        <v>71</v>
      </c>
      <c r="D5" s="217" t="s">
        <v>72</v>
      </c>
      <c r="E5" s="217"/>
      <c r="F5" s="217"/>
      <c r="G5" s="9"/>
      <c r="H5" s="217" t="s">
        <v>73</v>
      </c>
      <c r="I5" s="217"/>
      <c r="J5" s="217"/>
      <c r="K5" s="217" t="s">
        <v>74</v>
      </c>
      <c r="L5" s="217"/>
      <c r="M5" s="217"/>
    </row>
    <row r="6" spans="2:13" x14ac:dyDescent="0.35">
      <c r="B6" s="8">
        <v>1</v>
      </c>
      <c r="C6" s="6"/>
      <c r="D6" s="6" t="s">
        <v>75</v>
      </c>
      <c r="E6" s="6" t="s">
        <v>76</v>
      </c>
      <c r="F6" s="6" t="s">
        <v>77</v>
      </c>
      <c r="G6" s="6"/>
      <c r="H6" s="6" t="s">
        <v>75</v>
      </c>
      <c r="I6" s="6" t="s">
        <v>76</v>
      </c>
      <c r="J6" s="6" t="s">
        <v>77</v>
      </c>
      <c r="K6" s="6" t="s">
        <v>75</v>
      </c>
      <c r="L6" s="6" t="s">
        <v>76</v>
      </c>
      <c r="M6" s="6" t="s">
        <v>77</v>
      </c>
    </row>
    <row r="7" spans="2:13" x14ac:dyDescent="0.35">
      <c r="C7" s="5" t="s">
        <v>78</v>
      </c>
      <c r="D7" s="5"/>
      <c r="E7" s="5"/>
      <c r="F7" s="5">
        <f>D7*E7</f>
        <v>0</v>
      </c>
      <c r="G7" s="5" t="s">
        <v>92</v>
      </c>
      <c r="H7" s="5"/>
      <c r="I7" s="5"/>
      <c r="J7" s="5">
        <f>H7*I7</f>
        <v>0</v>
      </c>
      <c r="K7" s="5"/>
      <c r="L7" s="5"/>
      <c r="M7" s="5">
        <f>K7*L7</f>
        <v>0</v>
      </c>
    </row>
    <row r="8" spans="2:13" x14ac:dyDescent="0.35">
      <c r="C8" s="5"/>
      <c r="D8" s="5"/>
      <c r="E8" s="5"/>
      <c r="F8" s="5">
        <f t="shared" ref="F8:F34" si="0">D8*E8</f>
        <v>0</v>
      </c>
      <c r="G8" s="5" t="s">
        <v>93</v>
      </c>
      <c r="H8" s="5"/>
      <c r="I8" s="5"/>
      <c r="J8" s="5">
        <f t="shared" ref="J8:J34" si="1">H8*I8</f>
        <v>0</v>
      </c>
      <c r="K8" s="5"/>
      <c r="L8" s="5"/>
      <c r="M8" s="5">
        <f t="shared" ref="M8:M34" si="2">K8*L8</f>
        <v>0</v>
      </c>
    </row>
    <row r="9" spans="2:13" x14ac:dyDescent="0.35">
      <c r="C9" s="5"/>
      <c r="D9" s="5"/>
      <c r="E9" s="5"/>
      <c r="F9" s="5">
        <f t="shared" si="0"/>
        <v>0</v>
      </c>
      <c r="G9" s="5"/>
      <c r="H9" s="5"/>
      <c r="I9" s="5"/>
      <c r="J9" s="5">
        <f t="shared" si="1"/>
        <v>0</v>
      </c>
      <c r="K9" s="5"/>
      <c r="L9" s="5"/>
      <c r="M9" s="5">
        <f t="shared" si="2"/>
        <v>0</v>
      </c>
    </row>
    <row r="10" spans="2:13" x14ac:dyDescent="0.35">
      <c r="C10" s="5" t="s">
        <v>81</v>
      </c>
      <c r="D10" s="5"/>
      <c r="E10" s="5"/>
      <c r="F10" s="5">
        <f t="shared" si="0"/>
        <v>0</v>
      </c>
      <c r="G10" s="5" t="s">
        <v>92</v>
      </c>
      <c r="H10" s="5"/>
      <c r="I10" s="5"/>
      <c r="J10" s="5">
        <f t="shared" si="1"/>
        <v>0</v>
      </c>
      <c r="K10" s="5"/>
      <c r="L10" s="5"/>
      <c r="M10" s="5">
        <f t="shared" si="2"/>
        <v>0</v>
      </c>
    </row>
    <row r="11" spans="2:13" x14ac:dyDescent="0.35">
      <c r="C11" s="5"/>
      <c r="D11" s="5"/>
      <c r="E11" s="5"/>
      <c r="F11" s="5">
        <f t="shared" si="0"/>
        <v>0</v>
      </c>
      <c r="G11" s="5" t="s">
        <v>93</v>
      </c>
      <c r="H11" s="5"/>
      <c r="I11" s="5"/>
      <c r="J11" s="5">
        <f t="shared" si="1"/>
        <v>0</v>
      </c>
      <c r="K11" s="5"/>
      <c r="L11" s="5"/>
      <c r="M11" s="5">
        <f t="shared" si="2"/>
        <v>0</v>
      </c>
    </row>
    <row r="12" spans="2:13" x14ac:dyDescent="0.35">
      <c r="C12" s="5"/>
      <c r="D12" s="5"/>
      <c r="E12" s="5"/>
      <c r="F12" s="5">
        <f t="shared" si="0"/>
        <v>0</v>
      </c>
      <c r="G12" s="5"/>
      <c r="H12" s="5"/>
      <c r="I12" s="5"/>
      <c r="J12" s="5">
        <f t="shared" si="1"/>
        <v>0</v>
      </c>
      <c r="K12" s="5"/>
      <c r="L12" s="5"/>
      <c r="M12" s="5">
        <f t="shared" si="2"/>
        <v>0</v>
      </c>
    </row>
    <row r="13" spans="2:13" x14ac:dyDescent="0.35">
      <c r="C13" s="5"/>
      <c r="D13" s="5"/>
      <c r="E13" s="5"/>
      <c r="F13" s="5">
        <f t="shared" si="0"/>
        <v>0</v>
      </c>
      <c r="G13" s="5"/>
      <c r="H13" s="5"/>
      <c r="I13" s="5"/>
      <c r="J13" s="5">
        <f t="shared" si="1"/>
        <v>0</v>
      </c>
      <c r="K13" s="5"/>
      <c r="L13" s="5"/>
      <c r="M13" s="5">
        <f t="shared" si="2"/>
        <v>0</v>
      </c>
    </row>
    <row r="14" spans="2:13" x14ac:dyDescent="0.35">
      <c r="C14" s="5" t="s">
        <v>79</v>
      </c>
      <c r="D14" s="5"/>
      <c r="E14" s="5"/>
      <c r="F14" s="5">
        <f t="shared" si="0"/>
        <v>0</v>
      </c>
      <c r="G14" s="5" t="s">
        <v>92</v>
      </c>
      <c r="H14" s="5"/>
      <c r="I14" s="5"/>
      <c r="J14" s="5">
        <f t="shared" si="1"/>
        <v>0</v>
      </c>
      <c r="K14" s="5"/>
      <c r="L14" s="5"/>
      <c r="M14" s="5">
        <f t="shared" si="2"/>
        <v>0</v>
      </c>
    </row>
    <row r="15" spans="2:13" x14ac:dyDescent="0.35">
      <c r="C15" s="5"/>
      <c r="D15" s="5"/>
      <c r="E15" s="5"/>
      <c r="F15" s="5">
        <f t="shared" si="0"/>
        <v>0</v>
      </c>
      <c r="G15" s="5" t="s">
        <v>93</v>
      </c>
      <c r="H15" s="5"/>
      <c r="I15" s="5"/>
      <c r="J15" s="5">
        <f t="shared" si="1"/>
        <v>0</v>
      </c>
      <c r="K15" s="5"/>
      <c r="L15" s="5"/>
      <c r="M15" s="5">
        <f t="shared" si="2"/>
        <v>0</v>
      </c>
    </row>
    <row r="16" spans="2:13" x14ac:dyDescent="0.35">
      <c r="C16" s="5"/>
      <c r="D16" s="5"/>
      <c r="E16" s="5"/>
      <c r="F16" s="5">
        <f t="shared" si="0"/>
        <v>0</v>
      </c>
      <c r="G16" s="5"/>
      <c r="H16" s="5"/>
      <c r="I16" s="5"/>
      <c r="J16" s="5">
        <f t="shared" si="1"/>
        <v>0</v>
      </c>
      <c r="K16" s="5"/>
      <c r="L16" s="5"/>
      <c r="M16" s="5">
        <f t="shared" si="2"/>
        <v>0</v>
      </c>
    </row>
    <row r="17" spans="3:13" x14ac:dyDescent="0.35">
      <c r="C17" s="5"/>
      <c r="D17" s="5"/>
      <c r="E17" s="5"/>
      <c r="F17" s="5">
        <f t="shared" si="0"/>
        <v>0</v>
      </c>
      <c r="G17" s="5"/>
      <c r="H17" s="5"/>
      <c r="I17" s="5"/>
      <c r="J17" s="5">
        <f t="shared" si="1"/>
        <v>0</v>
      </c>
      <c r="K17" s="5"/>
      <c r="L17" s="5"/>
      <c r="M17" s="5">
        <f t="shared" si="2"/>
        <v>0</v>
      </c>
    </row>
    <row r="18" spans="3:13" x14ac:dyDescent="0.35">
      <c r="C18" s="5" t="s">
        <v>80</v>
      </c>
      <c r="D18" s="5"/>
      <c r="E18" s="5"/>
      <c r="F18" s="5">
        <f t="shared" si="0"/>
        <v>0</v>
      </c>
      <c r="G18" s="5" t="s">
        <v>92</v>
      </c>
      <c r="H18" s="5"/>
      <c r="I18" s="5"/>
      <c r="J18" s="5">
        <f t="shared" si="1"/>
        <v>0</v>
      </c>
      <c r="K18" s="5"/>
      <c r="L18" s="5"/>
      <c r="M18" s="5">
        <f t="shared" si="2"/>
        <v>0</v>
      </c>
    </row>
    <row r="19" spans="3:13" x14ac:dyDescent="0.35">
      <c r="C19" s="5"/>
      <c r="D19" s="5"/>
      <c r="E19" s="5"/>
      <c r="F19" s="5">
        <f t="shared" si="0"/>
        <v>0</v>
      </c>
      <c r="G19" s="5" t="s">
        <v>93</v>
      </c>
      <c r="H19" s="5"/>
      <c r="I19" s="5"/>
      <c r="J19" s="5">
        <f t="shared" si="1"/>
        <v>0</v>
      </c>
      <c r="K19" s="5"/>
      <c r="L19" s="5"/>
      <c r="M19" s="5">
        <f t="shared" si="2"/>
        <v>0</v>
      </c>
    </row>
    <row r="20" spans="3:13" x14ac:dyDescent="0.35">
      <c r="C20" s="5"/>
      <c r="D20" s="5"/>
      <c r="E20" s="5"/>
      <c r="F20" s="5">
        <f t="shared" si="0"/>
        <v>0</v>
      </c>
      <c r="G20" s="5"/>
      <c r="H20" s="5"/>
      <c r="I20" s="5"/>
      <c r="J20" s="5">
        <f t="shared" si="1"/>
        <v>0</v>
      </c>
      <c r="K20" s="5"/>
      <c r="L20" s="5"/>
      <c r="M20" s="5">
        <f t="shared" si="2"/>
        <v>0</v>
      </c>
    </row>
    <row r="21" spans="3:13" x14ac:dyDescent="0.35">
      <c r="C21" s="5" t="s">
        <v>80</v>
      </c>
      <c r="D21" s="5"/>
      <c r="E21" s="5"/>
      <c r="F21" s="5">
        <f t="shared" si="0"/>
        <v>0</v>
      </c>
      <c r="G21" s="5" t="s">
        <v>92</v>
      </c>
      <c r="H21" s="5"/>
      <c r="I21" s="5"/>
      <c r="J21" s="5">
        <f t="shared" si="1"/>
        <v>0</v>
      </c>
      <c r="K21" s="5"/>
      <c r="L21" s="5"/>
      <c r="M21" s="5">
        <f t="shared" si="2"/>
        <v>0</v>
      </c>
    </row>
    <row r="22" spans="3:13" x14ac:dyDescent="0.35">
      <c r="C22" s="5"/>
      <c r="D22" s="5"/>
      <c r="E22" s="5"/>
      <c r="F22" s="5">
        <f t="shared" si="0"/>
        <v>0</v>
      </c>
      <c r="G22" s="5" t="s">
        <v>93</v>
      </c>
      <c r="H22" s="5"/>
      <c r="I22" s="5"/>
      <c r="J22" s="5">
        <f t="shared" si="1"/>
        <v>0</v>
      </c>
      <c r="K22" s="5"/>
      <c r="L22" s="5"/>
      <c r="M22" s="5">
        <f t="shared" si="2"/>
        <v>0</v>
      </c>
    </row>
    <row r="23" spans="3:13" x14ac:dyDescent="0.35">
      <c r="C23" s="5"/>
      <c r="D23" s="5"/>
      <c r="E23" s="5"/>
      <c r="F23" s="5">
        <f t="shared" si="0"/>
        <v>0</v>
      </c>
      <c r="G23" s="5"/>
      <c r="H23" s="5"/>
      <c r="I23" s="5"/>
      <c r="J23" s="5">
        <f t="shared" si="1"/>
        <v>0</v>
      </c>
      <c r="K23" s="5"/>
      <c r="L23" s="5"/>
      <c r="M23" s="5">
        <f t="shared" si="2"/>
        <v>0</v>
      </c>
    </row>
    <row r="24" spans="3:13" x14ac:dyDescent="0.35">
      <c r="C24" s="5" t="s">
        <v>86</v>
      </c>
      <c r="D24" s="5"/>
      <c r="E24" s="5"/>
      <c r="F24" s="5">
        <f t="shared" si="0"/>
        <v>0</v>
      </c>
      <c r="G24" s="5" t="s">
        <v>94</v>
      </c>
      <c r="H24" s="5"/>
      <c r="I24" s="5"/>
      <c r="J24" s="5">
        <f t="shared" si="1"/>
        <v>0</v>
      </c>
      <c r="K24" s="5"/>
      <c r="L24" s="5"/>
      <c r="M24" s="5">
        <f t="shared" si="2"/>
        <v>0</v>
      </c>
    </row>
    <row r="25" spans="3:13" x14ac:dyDescent="0.35">
      <c r="C25" s="5" t="s">
        <v>87</v>
      </c>
      <c r="D25" s="5"/>
      <c r="E25" s="5"/>
      <c r="F25" s="5">
        <f t="shared" si="0"/>
        <v>0</v>
      </c>
      <c r="G25" s="5" t="s">
        <v>94</v>
      </c>
      <c r="H25" s="5"/>
      <c r="I25" s="5"/>
      <c r="J25" s="5">
        <f t="shared" si="1"/>
        <v>0</v>
      </c>
      <c r="K25" s="5"/>
      <c r="L25" s="5"/>
      <c r="M25" s="5">
        <f t="shared" si="2"/>
        <v>0</v>
      </c>
    </row>
    <row r="26" spans="3:13" x14ac:dyDescent="0.35">
      <c r="C26" s="5" t="s">
        <v>88</v>
      </c>
      <c r="D26" s="5"/>
      <c r="E26" s="5"/>
      <c r="F26" s="5">
        <f t="shared" si="0"/>
        <v>0</v>
      </c>
      <c r="G26" s="5" t="s">
        <v>94</v>
      </c>
      <c r="H26" s="5"/>
      <c r="I26" s="5"/>
      <c r="J26" s="5">
        <f t="shared" si="1"/>
        <v>0</v>
      </c>
      <c r="K26" s="5"/>
      <c r="L26" s="5"/>
      <c r="M26" s="5">
        <f t="shared" si="2"/>
        <v>0</v>
      </c>
    </row>
    <row r="27" spans="3:13" x14ac:dyDescent="0.35">
      <c r="C27" s="5"/>
      <c r="D27" s="5"/>
      <c r="E27" s="5"/>
      <c r="F27" s="5">
        <f t="shared" si="0"/>
        <v>0</v>
      </c>
      <c r="G27" s="5"/>
      <c r="H27" s="5"/>
      <c r="I27" s="5"/>
      <c r="J27" s="5">
        <f t="shared" si="1"/>
        <v>0</v>
      </c>
      <c r="K27" s="5"/>
      <c r="L27" s="5"/>
      <c r="M27" s="5">
        <f t="shared" si="2"/>
        <v>0</v>
      </c>
    </row>
    <row r="28" spans="3:13" x14ac:dyDescent="0.35">
      <c r="C28" s="5" t="s">
        <v>82</v>
      </c>
      <c r="D28" s="5"/>
      <c r="E28" s="5"/>
      <c r="F28" s="5">
        <f t="shared" si="0"/>
        <v>0</v>
      </c>
      <c r="G28" s="5"/>
      <c r="H28" s="5"/>
      <c r="I28" s="5"/>
      <c r="J28" s="5">
        <f t="shared" si="1"/>
        <v>0</v>
      </c>
      <c r="K28" s="5"/>
      <c r="L28" s="5"/>
      <c r="M28" s="5">
        <f t="shared" si="2"/>
        <v>0</v>
      </c>
    </row>
    <row r="29" spans="3:13" x14ac:dyDescent="0.35">
      <c r="C29" s="5" t="s">
        <v>83</v>
      </c>
      <c r="D29" s="5"/>
      <c r="E29" s="5"/>
      <c r="F29" s="5">
        <f t="shared" si="0"/>
        <v>0</v>
      </c>
      <c r="G29" s="5"/>
      <c r="H29" s="5"/>
      <c r="I29" s="5"/>
      <c r="J29" s="5">
        <f t="shared" si="1"/>
        <v>0</v>
      </c>
      <c r="K29" s="5"/>
      <c r="L29" s="5"/>
      <c r="M29" s="5">
        <f t="shared" si="2"/>
        <v>0</v>
      </c>
    </row>
    <row r="30" spans="3:13" x14ac:dyDescent="0.35">
      <c r="C30" s="5" t="s">
        <v>84</v>
      </c>
      <c r="D30" s="5"/>
      <c r="E30" s="5"/>
      <c r="F30" s="5">
        <f t="shared" si="0"/>
        <v>0</v>
      </c>
      <c r="G30" s="5"/>
      <c r="H30" s="5"/>
      <c r="I30" s="5"/>
      <c r="J30" s="5">
        <f t="shared" si="1"/>
        <v>0</v>
      </c>
      <c r="K30" s="5"/>
      <c r="L30" s="5"/>
      <c r="M30" s="5">
        <f t="shared" si="2"/>
        <v>0</v>
      </c>
    </row>
    <row r="31" spans="3:13" x14ac:dyDescent="0.35">
      <c r="C31" s="5" t="s">
        <v>85</v>
      </c>
      <c r="D31" s="5"/>
      <c r="E31" s="5"/>
      <c r="F31" s="5">
        <f t="shared" si="0"/>
        <v>0</v>
      </c>
      <c r="G31" s="5"/>
      <c r="H31" s="5"/>
      <c r="I31" s="5"/>
      <c r="J31" s="5">
        <f t="shared" si="1"/>
        <v>0</v>
      </c>
      <c r="K31" s="5"/>
      <c r="L31" s="5"/>
      <c r="M31" s="5">
        <f t="shared" si="2"/>
        <v>0</v>
      </c>
    </row>
    <row r="32" spans="3:13" x14ac:dyDescent="0.35">
      <c r="C32" s="5"/>
      <c r="D32" s="5"/>
      <c r="E32" s="5"/>
      <c r="F32" s="5">
        <f t="shared" si="0"/>
        <v>0</v>
      </c>
      <c r="G32" s="5"/>
      <c r="H32" s="5"/>
      <c r="I32" s="5"/>
      <c r="J32" s="5">
        <f t="shared" si="1"/>
        <v>0</v>
      </c>
      <c r="K32" s="5"/>
      <c r="L32" s="5"/>
      <c r="M32" s="5">
        <f t="shared" si="2"/>
        <v>0</v>
      </c>
    </row>
    <row r="33" spans="3:13" x14ac:dyDescent="0.35">
      <c r="C33" s="5"/>
      <c r="D33" s="5"/>
      <c r="E33" s="5"/>
      <c r="F33" s="5">
        <f t="shared" si="0"/>
        <v>0</v>
      </c>
      <c r="G33" s="5"/>
      <c r="H33" s="5"/>
      <c r="I33" s="5"/>
      <c r="J33" s="5">
        <f t="shared" si="1"/>
        <v>0</v>
      </c>
      <c r="K33" s="5"/>
      <c r="L33" s="5"/>
      <c r="M33" s="5">
        <f t="shared" si="2"/>
        <v>0</v>
      </c>
    </row>
    <row r="34" spans="3:13" x14ac:dyDescent="0.35">
      <c r="C34" s="5"/>
      <c r="D34" s="5"/>
      <c r="E34" s="5"/>
      <c r="F34" s="5">
        <f t="shared" si="0"/>
        <v>0</v>
      </c>
      <c r="G34" s="5"/>
      <c r="H34" s="5"/>
      <c r="I34" s="5"/>
      <c r="J34" s="5">
        <f t="shared" si="1"/>
        <v>0</v>
      </c>
      <c r="K34" s="5"/>
      <c r="L34" s="5"/>
      <c r="M34" s="5">
        <f t="shared" si="2"/>
        <v>0</v>
      </c>
    </row>
    <row r="35" spans="3:13" x14ac:dyDescent="0.35">
      <c r="C35" s="5" t="s">
        <v>89</v>
      </c>
      <c r="D35" s="5"/>
      <c r="E35" s="5">
        <f>F35*10.764</f>
        <v>0</v>
      </c>
      <c r="F35" s="5">
        <f>SUM(F7:F34)</f>
        <v>0</v>
      </c>
      <c r="G35" s="5"/>
      <c r="H35" s="5"/>
      <c r="I35" s="5">
        <f>J35*10.764</f>
        <v>0</v>
      </c>
      <c r="J35" s="5">
        <f>SUM(J7:J34)</f>
        <v>0</v>
      </c>
      <c r="K35" s="5"/>
      <c r="L35" s="5">
        <f>M35*10.764</f>
        <v>0</v>
      </c>
      <c r="M35" s="5">
        <f>SUM(M7:M34)</f>
        <v>0</v>
      </c>
    </row>
  </sheetData>
  <mergeCells count="4">
    <mergeCell ref="D3:E3"/>
    <mergeCell ref="D5:F5"/>
    <mergeCell ref="H5:J5"/>
    <mergeCell ref="K5:M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P10" sqref="P10"/>
    </sheetView>
  </sheetViews>
  <sheetFormatPr defaultRowHeight="14.5" x14ac:dyDescent="0.35"/>
  <sheetData>
    <row r="3" spans="3:14" x14ac:dyDescent="0.35">
      <c r="D3" s="8" t="s">
        <v>90</v>
      </c>
      <c r="E3" s="216"/>
      <c r="F3" s="216"/>
    </row>
    <row r="4" spans="3:14" x14ac:dyDescent="0.35">
      <c r="F4" s="7"/>
      <c r="G4" s="7"/>
      <c r="H4" s="7"/>
      <c r="I4" s="7"/>
      <c r="J4" s="7"/>
      <c r="K4" s="7"/>
    </row>
    <row r="5" spans="3:14" x14ac:dyDescent="0.35">
      <c r="C5" s="8" t="s">
        <v>91</v>
      </c>
      <c r="D5" s="6" t="s">
        <v>71</v>
      </c>
      <c r="E5" s="217" t="s">
        <v>72</v>
      </c>
      <c r="F5" s="217"/>
      <c r="G5" s="217"/>
      <c r="H5" s="9"/>
      <c r="I5" s="217" t="s">
        <v>73</v>
      </c>
      <c r="J5" s="217"/>
      <c r="K5" s="217"/>
      <c r="L5" s="217" t="s">
        <v>74</v>
      </c>
      <c r="M5" s="217"/>
      <c r="N5" s="217"/>
    </row>
    <row r="6" spans="3:14" x14ac:dyDescent="0.35">
      <c r="C6" s="8">
        <v>1</v>
      </c>
      <c r="D6" s="6"/>
      <c r="E6" s="6" t="s">
        <v>75</v>
      </c>
      <c r="F6" s="6" t="s">
        <v>76</v>
      </c>
      <c r="G6" s="6" t="s">
        <v>77</v>
      </c>
      <c r="H6" s="6"/>
      <c r="I6" s="6" t="s">
        <v>75</v>
      </c>
      <c r="J6" s="6" t="s">
        <v>76</v>
      </c>
      <c r="K6" s="6" t="s">
        <v>77</v>
      </c>
      <c r="L6" s="6" t="s">
        <v>75</v>
      </c>
      <c r="M6" s="6" t="s">
        <v>76</v>
      </c>
      <c r="N6" s="6" t="s">
        <v>77</v>
      </c>
    </row>
    <row r="7" spans="3:14" x14ac:dyDescent="0.35">
      <c r="D7" s="5" t="s">
        <v>78</v>
      </c>
      <c r="E7" s="5"/>
      <c r="F7" s="5"/>
      <c r="G7" s="5">
        <f>E7*F7</f>
        <v>0</v>
      </c>
      <c r="H7" s="5" t="s">
        <v>92</v>
      </c>
      <c r="I7" s="5"/>
      <c r="J7" s="5"/>
      <c r="K7" s="5">
        <f>I7*J7</f>
        <v>0</v>
      </c>
      <c r="L7" s="5"/>
      <c r="M7" s="5"/>
      <c r="N7" s="5">
        <f>L7*M7</f>
        <v>0</v>
      </c>
    </row>
    <row r="8" spans="3:14" x14ac:dyDescent="0.35">
      <c r="D8" s="5"/>
      <c r="E8" s="5"/>
      <c r="F8" s="5"/>
      <c r="G8" s="5">
        <f t="shared" ref="G8:G34" si="0">E8*F8</f>
        <v>0</v>
      </c>
      <c r="H8" s="5" t="s">
        <v>93</v>
      </c>
      <c r="I8" s="5"/>
      <c r="J8" s="5"/>
      <c r="K8" s="5">
        <f t="shared" ref="K8:K34" si="1">I8*J8</f>
        <v>0</v>
      </c>
      <c r="L8" s="5"/>
      <c r="M8" s="5"/>
      <c r="N8" s="5">
        <f t="shared" ref="N8:N34" si="2">L8*M8</f>
        <v>0</v>
      </c>
    </row>
    <row r="9" spans="3:14" x14ac:dyDescent="0.35">
      <c r="D9" s="5"/>
      <c r="E9" s="5"/>
      <c r="F9" s="5"/>
      <c r="G9" s="5">
        <f t="shared" si="0"/>
        <v>0</v>
      </c>
      <c r="H9" s="5"/>
      <c r="I9" s="5"/>
      <c r="J9" s="5"/>
      <c r="K9" s="5">
        <f t="shared" si="1"/>
        <v>0</v>
      </c>
      <c r="L9" s="5"/>
      <c r="M9" s="5"/>
      <c r="N9" s="5">
        <f t="shared" si="2"/>
        <v>0</v>
      </c>
    </row>
    <row r="10" spans="3:14" x14ac:dyDescent="0.35">
      <c r="D10" s="5" t="s">
        <v>81</v>
      </c>
      <c r="E10" s="5"/>
      <c r="F10" s="5"/>
      <c r="G10" s="5">
        <f t="shared" si="0"/>
        <v>0</v>
      </c>
      <c r="H10" s="5" t="s">
        <v>92</v>
      </c>
      <c r="I10" s="5"/>
      <c r="J10" s="5"/>
      <c r="K10" s="5">
        <f t="shared" si="1"/>
        <v>0</v>
      </c>
      <c r="L10" s="5"/>
      <c r="M10" s="5"/>
      <c r="N10" s="5">
        <f t="shared" si="2"/>
        <v>0</v>
      </c>
    </row>
    <row r="11" spans="3:14" x14ac:dyDescent="0.35">
      <c r="D11" s="5"/>
      <c r="E11" s="5"/>
      <c r="F11" s="5"/>
      <c r="G11" s="5">
        <f t="shared" si="0"/>
        <v>0</v>
      </c>
      <c r="H11" s="5" t="s">
        <v>93</v>
      </c>
      <c r="I11" s="5"/>
      <c r="J11" s="5"/>
      <c r="K11" s="5">
        <f t="shared" si="1"/>
        <v>0</v>
      </c>
      <c r="L11" s="5"/>
      <c r="M11" s="5"/>
      <c r="N11" s="5">
        <f t="shared" si="2"/>
        <v>0</v>
      </c>
    </row>
    <row r="12" spans="3:14" x14ac:dyDescent="0.35">
      <c r="D12" s="5"/>
      <c r="E12" s="5"/>
      <c r="F12" s="5"/>
      <c r="G12" s="5">
        <f t="shared" si="0"/>
        <v>0</v>
      </c>
      <c r="H12" s="5"/>
      <c r="I12" s="5"/>
      <c r="J12" s="5"/>
      <c r="K12" s="5">
        <f t="shared" si="1"/>
        <v>0</v>
      </c>
      <c r="L12" s="5"/>
      <c r="M12" s="5"/>
      <c r="N12" s="5">
        <f t="shared" si="2"/>
        <v>0</v>
      </c>
    </row>
    <row r="13" spans="3:14" x14ac:dyDescent="0.35">
      <c r="D13" s="5"/>
      <c r="E13" s="5"/>
      <c r="F13" s="5"/>
      <c r="G13" s="5">
        <f t="shared" si="0"/>
        <v>0</v>
      </c>
      <c r="H13" s="5"/>
      <c r="I13" s="5"/>
      <c r="J13" s="5"/>
      <c r="K13" s="5">
        <f t="shared" si="1"/>
        <v>0</v>
      </c>
      <c r="L13" s="5"/>
      <c r="M13" s="5"/>
      <c r="N13" s="5">
        <f t="shared" si="2"/>
        <v>0</v>
      </c>
    </row>
    <row r="14" spans="3:14" x14ac:dyDescent="0.35">
      <c r="D14" s="5" t="s">
        <v>79</v>
      </c>
      <c r="E14" s="5"/>
      <c r="F14" s="5"/>
      <c r="G14" s="5">
        <f t="shared" si="0"/>
        <v>0</v>
      </c>
      <c r="H14" s="5" t="s">
        <v>92</v>
      </c>
      <c r="I14" s="5"/>
      <c r="J14" s="5"/>
      <c r="K14" s="5">
        <f t="shared" si="1"/>
        <v>0</v>
      </c>
      <c r="L14" s="5"/>
      <c r="M14" s="5"/>
      <c r="N14" s="5">
        <f t="shared" si="2"/>
        <v>0</v>
      </c>
    </row>
    <row r="15" spans="3:14" x14ac:dyDescent="0.35">
      <c r="D15" s="5"/>
      <c r="E15" s="5"/>
      <c r="F15" s="5"/>
      <c r="G15" s="5">
        <f t="shared" si="0"/>
        <v>0</v>
      </c>
      <c r="H15" s="5" t="s">
        <v>93</v>
      </c>
      <c r="I15" s="5"/>
      <c r="J15" s="5"/>
      <c r="K15" s="5">
        <f t="shared" si="1"/>
        <v>0</v>
      </c>
      <c r="L15" s="5"/>
      <c r="M15" s="5"/>
      <c r="N15" s="5">
        <f t="shared" si="2"/>
        <v>0</v>
      </c>
    </row>
    <row r="16" spans="3:14" x14ac:dyDescent="0.35">
      <c r="D16" s="5"/>
      <c r="E16" s="5"/>
      <c r="F16" s="5"/>
      <c r="G16" s="5">
        <f t="shared" si="0"/>
        <v>0</v>
      </c>
      <c r="H16" s="5"/>
      <c r="I16" s="5"/>
      <c r="J16" s="5"/>
      <c r="K16" s="5">
        <f t="shared" si="1"/>
        <v>0</v>
      </c>
      <c r="L16" s="5"/>
      <c r="M16" s="5"/>
      <c r="N16" s="5">
        <f t="shared" si="2"/>
        <v>0</v>
      </c>
    </row>
    <row r="17" spans="4:14" x14ac:dyDescent="0.35">
      <c r="D17" s="5"/>
      <c r="E17" s="5"/>
      <c r="F17" s="5"/>
      <c r="G17" s="5">
        <f t="shared" si="0"/>
        <v>0</v>
      </c>
      <c r="H17" s="5"/>
      <c r="I17" s="5"/>
      <c r="J17" s="5"/>
      <c r="K17" s="5">
        <f t="shared" si="1"/>
        <v>0</v>
      </c>
      <c r="L17" s="5"/>
      <c r="M17" s="5"/>
      <c r="N17" s="5">
        <f t="shared" si="2"/>
        <v>0</v>
      </c>
    </row>
    <row r="18" spans="4:14" x14ac:dyDescent="0.35">
      <c r="D18" s="5" t="s">
        <v>80</v>
      </c>
      <c r="E18" s="5"/>
      <c r="F18" s="5"/>
      <c r="G18" s="5">
        <f t="shared" si="0"/>
        <v>0</v>
      </c>
      <c r="H18" s="5" t="s">
        <v>92</v>
      </c>
      <c r="I18" s="5"/>
      <c r="J18" s="5"/>
      <c r="K18" s="5">
        <f t="shared" si="1"/>
        <v>0</v>
      </c>
      <c r="L18" s="5"/>
      <c r="M18" s="5"/>
      <c r="N18" s="5">
        <f t="shared" si="2"/>
        <v>0</v>
      </c>
    </row>
    <row r="19" spans="4:14" x14ac:dyDescent="0.35">
      <c r="D19" s="5"/>
      <c r="E19" s="5"/>
      <c r="F19" s="5"/>
      <c r="G19" s="5">
        <f t="shared" si="0"/>
        <v>0</v>
      </c>
      <c r="H19" s="5" t="s">
        <v>93</v>
      </c>
      <c r="I19" s="5"/>
      <c r="J19" s="5"/>
      <c r="K19" s="5">
        <f t="shared" si="1"/>
        <v>0</v>
      </c>
      <c r="L19" s="5"/>
      <c r="M19" s="5"/>
      <c r="N19" s="5">
        <f t="shared" si="2"/>
        <v>0</v>
      </c>
    </row>
    <row r="20" spans="4:14" x14ac:dyDescent="0.35">
      <c r="D20" s="5"/>
      <c r="E20" s="5"/>
      <c r="F20" s="5"/>
      <c r="G20" s="5">
        <f t="shared" si="0"/>
        <v>0</v>
      </c>
      <c r="H20" s="5"/>
      <c r="I20" s="5"/>
      <c r="J20" s="5"/>
      <c r="K20" s="5">
        <f t="shared" si="1"/>
        <v>0</v>
      </c>
      <c r="L20" s="5"/>
      <c r="M20" s="5"/>
      <c r="N20" s="5">
        <f t="shared" si="2"/>
        <v>0</v>
      </c>
    </row>
    <row r="21" spans="4:14" x14ac:dyDescent="0.35">
      <c r="D21" s="5" t="s">
        <v>80</v>
      </c>
      <c r="E21" s="5"/>
      <c r="F21" s="5"/>
      <c r="G21" s="5">
        <f t="shared" si="0"/>
        <v>0</v>
      </c>
      <c r="H21" s="5" t="s">
        <v>92</v>
      </c>
      <c r="I21" s="5"/>
      <c r="J21" s="5"/>
      <c r="K21" s="5">
        <f t="shared" si="1"/>
        <v>0</v>
      </c>
      <c r="L21" s="5"/>
      <c r="M21" s="5"/>
      <c r="N21" s="5">
        <f t="shared" si="2"/>
        <v>0</v>
      </c>
    </row>
    <row r="22" spans="4:14" x14ac:dyDescent="0.35">
      <c r="D22" s="5"/>
      <c r="E22" s="5"/>
      <c r="F22" s="5"/>
      <c r="G22" s="5">
        <f t="shared" si="0"/>
        <v>0</v>
      </c>
      <c r="H22" s="5" t="s">
        <v>93</v>
      </c>
      <c r="I22" s="5"/>
      <c r="J22" s="5"/>
      <c r="K22" s="5">
        <f t="shared" si="1"/>
        <v>0</v>
      </c>
      <c r="L22" s="5"/>
      <c r="M22" s="5"/>
      <c r="N22" s="5">
        <f t="shared" si="2"/>
        <v>0</v>
      </c>
    </row>
    <row r="23" spans="4:14" x14ac:dyDescent="0.35">
      <c r="D23" s="5"/>
      <c r="E23" s="5"/>
      <c r="F23" s="5"/>
      <c r="G23" s="5">
        <f t="shared" si="0"/>
        <v>0</v>
      </c>
      <c r="H23" s="5"/>
      <c r="I23" s="5"/>
      <c r="J23" s="5"/>
      <c r="K23" s="5">
        <f t="shared" si="1"/>
        <v>0</v>
      </c>
      <c r="L23" s="5"/>
      <c r="M23" s="5"/>
      <c r="N23" s="5">
        <f t="shared" si="2"/>
        <v>0</v>
      </c>
    </row>
    <row r="24" spans="4:14" x14ac:dyDescent="0.35">
      <c r="D24" s="5" t="s">
        <v>86</v>
      </c>
      <c r="E24" s="5"/>
      <c r="F24" s="5"/>
      <c r="G24" s="5">
        <f t="shared" si="0"/>
        <v>0</v>
      </c>
      <c r="H24" s="5" t="s">
        <v>94</v>
      </c>
      <c r="I24" s="5"/>
      <c r="J24" s="5"/>
      <c r="K24" s="5">
        <f t="shared" si="1"/>
        <v>0</v>
      </c>
      <c r="L24" s="5"/>
      <c r="M24" s="5"/>
      <c r="N24" s="5">
        <f t="shared" si="2"/>
        <v>0</v>
      </c>
    </row>
    <row r="25" spans="4:14" x14ac:dyDescent="0.35">
      <c r="D25" s="5" t="s">
        <v>87</v>
      </c>
      <c r="E25" s="5"/>
      <c r="F25" s="5"/>
      <c r="G25" s="5">
        <f t="shared" si="0"/>
        <v>0</v>
      </c>
      <c r="H25" s="5" t="s">
        <v>94</v>
      </c>
      <c r="I25" s="5"/>
      <c r="J25" s="5"/>
      <c r="K25" s="5">
        <f t="shared" si="1"/>
        <v>0</v>
      </c>
      <c r="L25" s="5"/>
      <c r="M25" s="5"/>
      <c r="N25" s="5">
        <f t="shared" si="2"/>
        <v>0</v>
      </c>
    </row>
    <row r="26" spans="4:14" x14ac:dyDescent="0.35">
      <c r="D26" s="5" t="s">
        <v>88</v>
      </c>
      <c r="E26" s="5"/>
      <c r="F26" s="5"/>
      <c r="G26" s="5">
        <f t="shared" si="0"/>
        <v>0</v>
      </c>
      <c r="H26" s="5" t="s">
        <v>94</v>
      </c>
      <c r="I26" s="5"/>
      <c r="J26" s="5"/>
      <c r="K26" s="5">
        <f t="shared" si="1"/>
        <v>0</v>
      </c>
      <c r="L26" s="5"/>
      <c r="M26" s="5"/>
      <c r="N26" s="5">
        <f t="shared" si="2"/>
        <v>0</v>
      </c>
    </row>
    <row r="27" spans="4:14" x14ac:dyDescent="0.35">
      <c r="D27" s="5"/>
      <c r="E27" s="5"/>
      <c r="F27" s="5"/>
      <c r="G27" s="5">
        <f t="shared" si="0"/>
        <v>0</v>
      </c>
      <c r="H27" s="5"/>
      <c r="I27" s="5"/>
      <c r="J27" s="5"/>
      <c r="K27" s="5">
        <f t="shared" si="1"/>
        <v>0</v>
      </c>
      <c r="L27" s="5"/>
      <c r="M27" s="5"/>
      <c r="N27" s="5">
        <f t="shared" si="2"/>
        <v>0</v>
      </c>
    </row>
    <row r="28" spans="4:14" x14ac:dyDescent="0.35">
      <c r="D28" s="5" t="s">
        <v>82</v>
      </c>
      <c r="E28" s="5"/>
      <c r="F28" s="5"/>
      <c r="G28" s="5">
        <f t="shared" si="0"/>
        <v>0</v>
      </c>
      <c r="H28" s="5"/>
      <c r="I28" s="5"/>
      <c r="J28" s="5"/>
      <c r="K28" s="5">
        <f t="shared" si="1"/>
        <v>0</v>
      </c>
      <c r="L28" s="5"/>
      <c r="M28" s="5"/>
      <c r="N28" s="5">
        <f t="shared" si="2"/>
        <v>0</v>
      </c>
    </row>
    <row r="29" spans="4:14" x14ac:dyDescent="0.35">
      <c r="D29" s="5" t="s">
        <v>83</v>
      </c>
      <c r="E29" s="5"/>
      <c r="F29" s="5"/>
      <c r="G29" s="5">
        <f t="shared" si="0"/>
        <v>0</v>
      </c>
      <c r="H29" s="5"/>
      <c r="I29" s="5"/>
      <c r="J29" s="5"/>
      <c r="K29" s="5">
        <f t="shared" si="1"/>
        <v>0</v>
      </c>
      <c r="L29" s="5"/>
      <c r="M29" s="5"/>
      <c r="N29" s="5">
        <f t="shared" si="2"/>
        <v>0</v>
      </c>
    </row>
    <row r="30" spans="4:14" x14ac:dyDescent="0.35">
      <c r="D30" s="5" t="s">
        <v>84</v>
      </c>
      <c r="E30" s="5"/>
      <c r="F30" s="5"/>
      <c r="G30" s="5">
        <f t="shared" si="0"/>
        <v>0</v>
      </c>
      <c r="H30" s="5"/>
      <c r="I30" s="5"/>
      <c r="J30" s="5"/>
      <c r="K30" s="5">
        <f t="shared" si="1"/>
        <v>0</v>
      </c>
      <c r="L30" s="5"/>
      <c r="M30" s="5"/>
      <c r="N30" s="5">
        <f t="shared" si="2"/>
        <v>0</v>
      </c>
    </row>
    <row r="31" spans="4:14" x14ac:dyDescent="0.35">
      <c r="D31" s="5" t="s">
        <v>85</v>
      </c>
      <c r="E31" s="5"/>
      <c r="F31" s="5"/>
      <c r="G31" s="5">
        <f t="shared" si="0"/>
        <v>0</v>
      </c>
      <c r="H31" s="5"/>
      <c r="I31" s="5"/>
      <c r="J31" s="5"/>
      <c r="K31" s="5">
        <f t="shared" si="1"/>
        <v>0</v>
      </c>
      <c r="L31" s="5"/>
      <c r="M31" s="5"/>
      <c r="N31" s="5">
        <f t="shared" si="2"/>
        <v>0</v>
      </c>
    </row>
    <row r="32" spans="4:14" x14ac:dyDescent="0.35">
      <c r="D32" s="5"/>
      <c r="E32" s="5"/>
      <c r="F32" s="5"/>
      <c r="G32" s="5">
        <f t="shared" si="0"/>
        <v>0</v>
      </c>
      <c r="H32" s="5"/>
      <c r="I32" s="5"/>
      <c r="J32" s="5"/>
      <c r="K32" s="5">
        <f t="shared" si="1"/>
        <v>0</v>
      </c>
      <c r="L32" s="5"/>
      <c r="M32" s="5"/>
      <c r="N32" s="5">
        <f t="shared" si="2"/>
        <v>0</v>
      </c>
    </row>
    <row r="33" spans="4:14" x14ac:dyDescent="0.35">
      <c r="D33" s="5"/>
      <c r="E33" s="5"/>
      <c r="F33" s="5"/>
      <c r="G33" s="5">
        <f t="shared" si="0"/>
        <v>0</v>
      </c>
      <c r="H33" s="5"/>
      <c r="I33" s="5"/>
      <c r="J33" s="5"/>
      <c r="K33" s="5">
        <f t="shared" si="1"/>
        <v>0</v>
      </c>
      <c r="L33" s="5"/>
      <c r="M33" s="5"/>
      <c r="N33" s="5">
        <f t="shared" si="2"/>
        <v>0</v>
      </c>
    </row>
    <row r="34" spans="4:14" x14ac:dyDescent="0.35">
      <c r="D34" s="5"/>
      <c r="E34" s="5"/>
      <c r="F34" s="5"/>
      <c r="G34" s="5">
        <f t="shared" si="0"/>
        <v>0</v>
      </c>
      <c r="H34" s="5"/>
      <c r="I34" s="5"/>
      <c r="J34" s="5"/>
      <c r="K34" s="5">
        <f t="shared" si="1"/>
        <v>0</v>
      </c>
      <c r="L34" s="5"/>
      <c r="M34" s="5"/>
      <c r="N34" s="5">
        <f t="shared" si="2"/>
        <v>0</v>
      </c>
    </row>
    <row r="35" spans="4:14" x14ac:dyDescent="0.35">
      <c r="D35" s="5" t="s">
        <v>89</v>
      </c>
      <c r="E35" s="5"/>
      <c r="F35" s="5">
        <f>G35*10.764</f>
        <v>0</v>
      </c>
      <c r="G35" s="5">
        <f>SUM(G7:G34)</f>
        <v>0</v>
      </c>
      <c r="H35" s="5"/>
      <c r="I35" s="5"/>
      <c r="J35" s="5">
        <f>K35*10.764</f>
        <v>0</v>
      </c>
      <c r="K35" s="5">
        <f>SUM(K7:K34)</f>
        <v>0</v>
      </c>
      <c r="L35" s="5"/>
      <c r="M35" s="5">
        <f>N35*10.764</f>
        <v>0</v>
      </c>
      <c r="N35" s="5">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Report</vt:lpstr>
      <vt:lpstr>A&amp;B</vt:lpstr>
      <vt:lpstr>C</vt:lpstr>
      <vt:lpstr>G</vt:lpstr>
      <vt:lpstr>H</vt:lpstr>
      <vt:lpstr>I</vt:lpstr>
      <vt:lpstr>Wing A</vt:lpstr>
      <vt:lpstr>Wing B</vt:lpstr>
      <vt:lpstr>Wing C</vt:lpstr>
      <vt:lpstr>Sheet3</vt:lpstr>
      <vt:lpstr>Sheet1</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Hp Elitebook 840 G6</cp:lastModifiedBy>
  <cp:lastPrinted>2025-01-16T09:42:15Z</cp:lastPrinted>
  <dcterms:created xsi:type="dcterms:W3CDTF">2013-11-23T05:32:33Z</dcterms:created>
  <dcterms:modified xsi:type="dcterms:W3CDTF">2025-09-26T10:14:04Z</dcterms:modified>
</cp:coreProperties>
</file>