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Sep 2025\23163\"/>
    </mc:Choice>
  </mc:AlternateContent>
  <xr:revisionPtr revIDLastSave="0" documentId="13_ncr:1_{5751AD43-6444-4381-BDFF-B97DF3493260}"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P15" i="2" l="1"/>
  <c r="N15" i="2"/>
  <c r="L15" i="2"/>
  <c r="N14" i="2"/>
  <c r="P14" i="2"/>
  <c r="N13" i="2"/>
  <c r="P13" i="2"/>
  <c r="N12" i="2"/>
  <c r="P12" i="2"/>
  <c r="N11" i="2"/>
  <c r="P11" i="2"/>
  <c r="N10" i="2"/>
  <c r="P10" i="2"/>
  <c r="L7" i="2"/>
  <c r="L6" i="2"/>
  <c r="L5" i="2"/>
  <c r="L4" i="2"/>
  <c r="E6" i="2" l="1"/>
  <c r="G22" i="4" l="1"/>
  <c r="I22" i="4" s="1"/>
  <c r="H22" i="4"/>
  <c r="G23" i="4"/>
  <c r="I23" i="4" s="1"/>
  <c r="H23" i="4"/>
  <c r="G24" i="4"/>
  <c r="H24" i="4"/>
  <c r="I24" i="4"/>
  <c r="G25" i="4"/>
  <c r="I25" i="4" s="1"/>
  <c r="H25" i="4"/>
  <c r="G20" i="4"/>
  <c r="I20" i="4" s="1"/>
  <c r="H20" i="4"/>
  <c r="G19" i="4"/>
  <c r="I19" i="4" s="1"/>
  <c r="H19" i="4"/>
  <c r="G17" i="4"/>
  <c r="I17" i="4" s="1"/>
  <c r="H17" i="4"/>
  <c r="G10" i="4"/>
  <c r="I10" i="4" s="1"/>
  <c r="H10" i="4"/>
  <c r="G7" i="4"/>
  <c r="I7" i="4" s="1"/>
  <c r="H7" i="4"/>
  <c r="G6" i="4"/>
  <c r="I6" i="4" s="1"/>
  <c r="H6" i="4"/>
  <c r="E7" i="2"/>
  <c r="H6" i="5" l="1"/>
  <c r="H7" i="5" s="1"/>
  <c r="J13" i="5" s="1"/>
  <c r="B6" i="5"/>
  <c r="I7" i="5" s="1"/>
  <c r="J14" i="5" s="1"/>
  <c r="I13" i="5" l="1"/>
  <c r="I6" i="5"/>
  <c r="I14" i="5" s="1"/>
  <c r="D10" i="6"/>
  <c r="C10" i="6"/>
  <c r="B10" i="6"/>
  <c r="D9" i="6"/>
  <c r="C9" i="6"/>
  <c r="B9" i="6"/>
  <c r="E6" i="6"/>
  <c r="E10" i="6" s="1"/>
  <c r="K4" i="6"/>
  <c r="K3" i="6"/>
  <c r="F6" i="6" l="1"/>
  <c r="E9" i="6"/>
  <c r="Q24" i="2"/>
  <c r="Q23" i="2"/>
  <c r="K6" i="2"/>
  <c r="J6" i="2"/>
  <c r="J7" i="2"/>
  <c r="I6" i="2"/>
  <c r="I7" i="2"/>
  <c r="K7" i="2" s="1"/>
  <c r="H30" i="2" l="1"/>
  <c r="H32" i="2" s="1"/>
  <c r="C30" i="2"/>
  <c r="C32" i="2" s="1"/>
  <c r="Q25" i="2"/>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8" i="4" l="1"/>
  <c r="G9" i="4"/>
  <c r="G11" i="4"/>
  <c r="G12" i="4"/>
  <c r="G13" i="4"/>
  <c r="G14" i="4"/>
  <c r="G15" i="4"/>
  <c r="G16" i="4"/>
  <c r="G18" i="4"/>
  <c r="G21" i="4"/>
  <c r="G26" i="4"/>
  <c r="G27" i="4"/>
  <c r="G28" i="4"/>
  <c r="G29" i="4"/>
  <c r="G30" i="4"/>
  <c r="G31" i="4"/>
  <c r="G32" i="4"/>
  <c r="G33" i="4"/>
  <c r="G34" i="4"/>
  <c r="G35" i="4"/>
  <c r="G36" i="4"/>
  <c r="G37" i="4"/>
  <c r="G38" i="4"/>
  <c r="G39" i="4"/>
  <c r="G40" i="4"/>
  <c r="G41" i="4"/>
  <c r="G4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42" i="4" l="1"/>
  <c r="H41" i="4"/>
  <c r="H40" i="4"/>
  <c r="H39" i="4"/>
  <c r="H38" i="4"/>
  <c r="H37" i="4"/>
  <c r="H36" i="4"/>
  <c r="H35" i="4"/>
  <c r="H34" i="4"/>
  <c r="H33" i="4"/>
  <c r="H32" i="4"/>
  <c r="H31" i="4"/>
  <c r="H30" i="4"/>
  <c r="H29" i="4"/>
  <c r="H28" i="4"/>
  <c r="H27" i="4"/>
  <c r="H26" i="4"/>
  <c r="H21" i="4"/>
  <c r="H18" i="4"/>
  <c r="H16" i="4"/>
  <c r="H15" i="4"/>
  <c r="H14" i="4"/>
  <c r="H13" i="4"/>
  <c r="H12" i="4"/>
  <c r="H11" i="4"/>
  <c r="H9" i="4"/>
  <c r="H8" i="4"/>
  <c r="I5" i="4" l="1"/>
  <c r="I12" i="4"/>
  <c r="I14" i="4"/>
  <c r="I16" i="4"/>
  <c r="I27" i="4"/>
  <c r="I31" i="4"/>
  <c r="I18" i="3"/>
  <c r="I19" i="3"/>
  <c r="I24" i="3"/>
  <c r="I26" i="3"/>
  <c r="I28" i="3"/>
  <c r="I29" i="3"/>
  <c r="I31" i="3"/>
  <c r="I32" i="3"/>
  <c r="I33" i="3"/>
  <c r="I11" i="4"/>
  <c r="I15" i="4"/>
  <c r="I26" i="4"/>
  <c r="I5" i="3"/>
  <c r="I34" i="3"/>
  <c r="I40" i="3" s="1"/>
  <c r="I10" i="3"/>
  <c r="I13" i="3"/>
  <c r="I14" i="3"/>
  <c r="I9" i="3"/>
  <c r="I27" i="3"/>
  <c r="I30" i="3"/>
  <c r="I12" i="3"/>
  <c r="I25" i="3"/>
  <c r="I23" i="3"/>
  <c r="I22" i="3"/>
  <c r="I20" i="3"/>
  <c r="I17" i="3"/>
  <c r="I11" i="3"/>
  <c r="I8" i="3"/>
  <c r="I7" i="3"/>
  <c r="I6" i="3"/>
  <c r="I4" i="3"/>
  <c r="I28" i="4"/>
  <c r="I35" i="4"/>
  <c r="I37" i="4"/>
  <c r="I39" i="4"/>
  <c r="I34" i="4"/>
  <c r="I38" i="4"/>
  <c r="I42" i="4"/>
  <c r="I9" i="4"/>
  <c r="I33" i="4"/>
  <c r="I40" i="4"/>
  <c r="I29" i="4"/>
  <c r="I36" i="4"/>
  <c r="I8" i="4"/>
  <c r="I21" i="4"/>
  <c r="I30" i="4"/>
  <c r="I32" i="4"/>
  <c r="I41" i="4"/>
  <c r="I18" i="4"/>
  <c r="I13" i="4"/>
  <c r="I45" i="4" l="1"/>
  <c r="J45" i="4" s="1"/>
  <c r="E5" i="2" s="1"/>
  <c r="I37" i="3"/>
  <c r="E4" i="2" s="1"/>
  <c r="I38" i="3"/>
  <c r="F4" i="2" s="1"/>
  <c r="I41" i="3"/>
  <c r="I48" i="4"/>
  <c r="J48" i="4" s="1"/>
  <c r="I39" i="3"/>
  <c r="G4" i="2" s="1"/>
  <c r="I47" i="4"/>
  <c r="J47" i="4" s="1"/>
  <c r="G5" i="2" s="1"/>
  <c r="I46" i="4"/>
  <c r="J46" i="4" s="1"/>
  <c r="F5" i="2" s="1"/>
  <c r="J4" i="2" l="1"/>
  <c r="J8" i="2" s="1"/>
  <c r="I4" i="2"/>
  <c r="I5" i="2"/>
  <c r="J5" i="2"/>
  <c r="L8" i="2" l="1"/>
  <c r="I8" i="2"/>
  <c r="K4" i="2"/>
  <c r="K8" i="2" s="1"/>
  <c r="K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<sst xmlns="http://schemas.openxmlformats.org/spreadsheetml/2006/main" count="227" uniqueCount="156">
  <si>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</si>
  <si>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</si>
  <si>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</si>
  <si>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</si>
  <si>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</si>
  <si>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</si>
  <si>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</si>
  <si>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</si>
  <si>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</si>
  <si>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</si>
  <si>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</si>
  <si>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</si>
  <si>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</si>
  <si>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</si>
  <si>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</si>
  <si>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</si>
  <si>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</si>
  <si>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</si>
  <si>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</si>
  <si>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</si>
  <si>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</si>
  <si>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</si>
  <si>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</si>
  <si>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</si>
  <si>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</si>
  <si>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</si>
  <si>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</si>
  <si>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</si>
  <si>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</si>
  <si>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</si>
  <si>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</si>
  <si>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</si>
  <si>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</si>
  <si>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</si>
  <si>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</si>
  <si>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</si>
  <si>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</si>
  <si>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</si>
  <si>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</si>
  <si>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</si>
  <si>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</si>
  <si>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</si>
  <si>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</si>
  <si>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</si>
  <si>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</si>
  <si>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</si>
  <si>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</si>
  <si>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</si>
  <si>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</si>
  <si>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</si>
  <si>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</si>
  <si>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</si>
  <si>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</si>
  <si>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</si>
  <si>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</si>
  <si>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</si>
  <si>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</si>
  <si>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</si>
  <si>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</si>
  <si>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</si>
  <si>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</si>
  <si>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</si>
  <si>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</si>
  <si>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</si>
  <si>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</si>
  <si>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</si>
  <si>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</si>
  <si>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</si>
  <si>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</si>
  <si>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</si>
  <si>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</si>
  <si>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</si>
  <si>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</si>
  <si>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</si>
  <si>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</si>
  <si>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</si>
  <si>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</si>
  <si>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</si>
  <si>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</si>
  <si>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</si>
  <si>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</si>
  <si>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</si>
  <si>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</si>
  <si>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</si>
  <si>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</si>
  <si>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</si>
  <si>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</si>
  <si>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</si>
  <si>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</si>
  <si>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</si>
  <si>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</si>
  <si>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</si>
  <si>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</si>
  <si>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</si>
  <si>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</si>
  <si>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</si>
  <si>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</si>
  <si>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</si>
  <si>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</si>
  <si>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</si>
  <si>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</si>
  <si>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</si>
  <si>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</si>
  <si>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</si>
  <si>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</si>
  <si>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</si>
  <si>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</si>
  <si>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</si>
  <si>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</si>
  <si>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</si>
  <si>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</si>
  <si>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</si>
  <si>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</si>
  <si>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</si>
  <si>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</si>
  <si>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</si>
  <si>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</si>
  <si>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</si>
  <si>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</si>
  <si>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</si>
  <si>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</si>
  <si>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</si>
  <si>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</si>
  <si>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</si>
  <si>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</si>
  <si>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</si>
  <si>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</si>
  <si>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</si>
  <si>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</si>
  <si>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</si>
  <si>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</si>
  <si>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</si>
  <si>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</si>
  <si>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</si>
  <si>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</si>
  <si>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</si>
  <si>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</si>
  <si>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</si>
  <si>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</si>
  <si>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</si>
  <si>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</si>
  <si>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</si>
  <si>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</si>
  <si>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</si>
  <si>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</si>
  <si>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</si>
  <si>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</si>
  <si>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</si>
  <si>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</si>
  <si>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</si>
  <si>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Temple Room</t>
  </si>
  <si>
    <t>Cup Board 4</t>
  </si>
  <si>
    <t>Flat No. 703, 7th Floor, A Wing, Delta Tower - 2, Plot No. 2, Sector 8 Part, Near Kamdhenu Oaklands Bus Stop, Ulwe, Panvel, Raigad -  410206
18.96951781982282, 73.01332320619923</t>
  </si>
  <si>
    <t>1. Said property is 3 BHK residential flat 
2. Subjected Building structure G(parking)+1st(parking)+2nd (Amenities+Residential) + 14th floor structure with 2 lifts
3. We have received a copy of Index II, Sale agreement, CC, Approved plan and OC 
4. Our report does not cover check of ownership, title clearance or legality of deal &amp; structure.
5. Copy of OC Verified No.: BP-8120/7417   Dated: 18/09/2020
6. Copy of CC Verified No: CIDCO/BP-8120/TPO(NM)/2018/3136  Dated: 15/09/2018
7. Copy of Approved plan Verified No: BP-8120/3136  Dated: 15/09/2018
8. Copy of Index II and Sale agreement verified No: 529/2019   Dated: 05/01/2019
9. As per Measurements Carpet area is 920.00 Sq Ft, Terrace area is 100.00 Sq. Ft Built up area is 1104.00 Sq Ft (Loading 20 percent on Carpet area) and SUBA is 1434.00 Sq Ft (Loading 45 percent on Carpet area).
10. As per Approved plan Carpet area is 937.00 Sq Ft, Terrace area is 117.00 Sq. Ft Built up area is 1124.00 Sq Ft (Loading 20 percent on Carpet area) and SUBA is 1475.00 Sq Ft (Loading 45 percent on Carpet area).
10. As per Index II and sale agreement Carpet area is 692.00 Sq Ft,  Built up is 830.00 Sq Ft (Loading 20 percent on Carpet area) and SUBA is 1003.00 Sq Ft (Loading 45 percent on Carpet area).
11. We have given valuation on
12. VSJCVNM-MHF-RTL-SEP-25-23163</t>
  </si>
  <si>
    <t>Store</t>
  </si>
  <si>
    <t>Same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</si>
</sst>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4">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0" fillId="2" borderId="9" xfId="0" applyFill="1" applyBorder="1"/>
    <xf numFmtId="0" fontId="0" fillId="2" borderId="1" xfId="0" applyFill="1" applyBorder="1"/>
    <xf numFmtId="1" fontId="0" fillId="2" borderId="1" xfId="0" applyNumberFormat="1" applyFill="1" applyBorder="1"/>
    <xf numFmtId="1" fontId="4" fillId="2" borderId="1" xfId="2" applyNumberFormat="1" applyFill="1" applyBorder="1"/>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0" fillId="0" borderId="1" xfId="0" applyBorder="1" applyAlignment="1">
      <alignment horizontal="center"/>
    </xf>
    <xf numFmtId="0" fontId="9" fillId="0" borderId="1" xfId="0" applyFont="1" applyBorder="1" applyAlignment="1">
      <alignment horizontal="center"/>
    </xf>
    <xf numFmtId="0" fontId="7" fillId="0" borderId="1" xfId="0" applyFont="1" applyBorder="1" applyAlignment="1">
      <alignment horizontal="center"/>
    </xf>
    <xf numFmtId="0" fontId="11" fillId="0" borderId="1"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0" fillId="0" borderId="0" xfId="0" applyAlignment="1">
      <alignment horizontal="center"/>
    </xf>
    <xf numFmtId="0" fontId="0" fillId="0" borderId="1" xfId="0" applyBorder="1" applyAlignment="1">
      <alignment horizontal="center" wrapText="1"/>
    </xf>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xf numFmtId="1" fontId="6" fillId="2" borderId="1" xfId="0" applyNumberFormat="1" applyFont="1" applyFill="1" applyBorder="1"/>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19</xdr:col>
      <xdr:colOff>100853</xdr:colOff>
      <xdr:row>2</xdr:row>
      <xdr:rowOff>44824</xdr:rowOff>
    </xdr:from>
    <xdr:to>
      <xdr:col>29</xdr:col>
      <xdr:colOff>316344</xdr:colOff>
      <xdr:row>27</xdr:row>
      <xdr:rowOff>455339</xdr:rowOff>
    </xdr:to>
    <xdr:pic>
      <xdr:nvPicPr>
        <xdr:cNvPr id="2" name="Picture 1">
          <a:extLst>
            <a:ext uri="{FF2B5EF4-FFF2-40B4-BE49-F238E27FC236}">
              <a16:creationId xmlns:a16="http://schemas.microsoft.com/office/drawing/2014/main" id="{C6876177-C3B9-40A9-95CE-01637DD97A6A}"/>
            </a:ext>
          </a:extLst>
        </xdr:cNvPr>
        <xdr:cNvPicPr>
          <a:picLocks noChangeAspect="1"/>
        </xdr:cNvPicPr>
      </xdr:nvPicPr>
      <xdr:blipFill>
        <a:blip xmlns:r="http://schemas.openxmlformats.org/officeDocument/2006/relationships" r:embed="rId1"/>
        <a:stretch>
          <a:fillRect/>
        </a:stretch>
      </xdr:blipFill>
      <xdr:spPr>
        <a:xfrm>
          <a:off x="13346206" y="1221442"/>
          <a:ext cx="6266667" cy="5923809"/>
        </a:xfrm>
        <a:prstGeom prst="rect">
          <a:avLst/>
        </a:prstGeom>
      </xdr:spPr>
    </xdr:pic>
    <xdr:clientData/>
  </xdr:twoCellAnchor>
  <xdr:twoCellAnchor editAs="oneCell">
    <xdr:from>
      <xdr:col>1</xdr:col>
      <xdr:colOff>0</xdr:colOff>
      <xdr:row>38</xdr:row>
      <xdr:rowOff>0</xdr:rowOff>
    </xdr:from>
    <xdr:to>
      <xdr:col>19</xdr:col>
      <xdr:colOff>77936</xdr:colOff>
      <xdr:row>80</xdr:row>
      <xdr:rowOff>75286</xdr:rowOff>
    </xdr:to>
    <xdr:pic>
      <xdr:nvPicPr>
        <xdr:cNvPr id="3" name="Picture 2">
          <a:extLst>
            <a:ext uri="{FF2B5EF4-FFF2-40B4-BE49-F238E27FC236}">
              <a16:creationId xmlns:a16="http://schemas.microsoft.com/office/drawing/2014/main" id="{135216FC-AF32-12E5-1141-30550F956D40}"/>
            </a:ext>
          </a:extLst>
        </xdr:cNvPr>
        <xdr:cNvPicPr>
          <a:picLocks noChangeAspect="1"/>
        </xdr:cNvPicPr>
      </xdr:nvPicPr>
      <xdr:blipFill>
        <a:blip xmlns:r="http://schemas.openxmlformats.org/officeDocument/2006/relationships" r:embed="rId2"/>
        <a:stretch>
          <a:fillRect/>
        </a:stretch>
      </xdr:blipFill>
      <xdr:spPr>
        <a:xfrm>
          <a:off x="313765" y="9592235"/>
          <a:ext cx="13009524" cy="7314286"/>
        </a:xfrm>
        <a:prstGeom prst="rect">
          <a:avLst/>
        </a:prstGeom>
      </xdr:spPr>
    </xdr:pic>
    <xdr:clientData/>
  </xdr:twoCellAnchor>
  <xdr:twoCellAnchor editAs="oneCell">
    <xdr:from>
      <xdr:col>1</xdr:col>
      <xdr:colOff>0</xdr:colOff>
      <xdr:row>82</xdr:row>
      <xdr:rowOff>0</xdr:rowOff>
    </xdr:from>
    <xdr:to>
      <xdr:col>19</xdr:col>
      <xdr:colOff>77936</xdr:colOff>
      <xdr:row>120</xdr:row>
      <xdr:rowOff>75286</xdr:rowOff>
    </xdr:to>
    <xdr:pic>
      <xdr:nvPicPr>
        <xdr:cNvPr id="4" name="Picture 3">
          <a:extLst>
            <a:ext uri="{FF2B5EF4-FFF2-40B4-BE49-F238E27FC236}">
              <a16:creationId xmlns:a16="http://schemas.microsoft.com/office/drawing/2014/main" id="{CDE01582-3C95-43FD-7BD1-80157264FEC3}"/>
            </a:ext>
          </a:extLst>
        </xdr:cNvPr>
        <xdr:cNvPicPr>
          <a:picLocks noChangeAspect="1"/>
        </xdr:cNvPicPr>
      </xdr:nvPicPr>
      <xdr:blipFill>
        <a:blip xmlns:r="http://schemas.openxmlformats.org/officeDocument/2006/relationships" r:embed="rId3"/>
        <a:stretch>
          <a:fillRect/>
        </a:stretch>
      </xdr:blipFill>
      <xdr:spPr>
        <a:xfrm>
          <a:off x="313765" y="17212235"/>
          <a:ext cx="13009524" cy="7314286"/>
        </a:xfrm>
        <a:prstGeom prst="rect">
          <a:avLst/>
        </a:prstGeom>
      </xdr:spPr>
    </xdr:pic>
    <xdr:clientData/>
  </xdr:twoCellAnchor>
  <xdr:twoCellAnchor editAs="oneCell">
    <xdr:from>
      <xdr:col>1</xdr:col>
      <xdr:colOff>0</xdr:colOff>
      <xdr:row>122</xdr:row>
      <xdr:rowOff>0</xdr:rowOff>
    </xdr:from>
    <xdr:to>
      <xdr:col>19</xdr:col>
      <xdr:colOff>77936</xdr:colOff>
      <xdr:row>160</xdr:row>
      <xdr:rowOff>75286</xdr:rowOff>
    </xdr:to>
    <xdr:pic>
      <xdr:nvPicPr>
        <xdr:cNvPr id="5" name="Picture 4">
          <a:extLst>
            <a:ext uri="{FF2B5EF4-FFF2-40B4-BE49-F238E27FC236}">
              <a16:creationId xmlns:a16="http://schemas.microsoft.com/office/drawing/2014/main" id="{30E7F211-7ED7-6926-BBB3-1287FF06E9C5}"/>
            </a:ext>
          </a:extLst>
        </xdr:cNvPr>
        <xdr:cNvPicPr>
          <a:picLocks noChangeAspect="1"/>
        </xdr:cNvPicPr>
      </xdr:nvPicPr>
      <xdr:blipFill>
        <a:blip xmlns:r="http://schemas.openxmlformats.org/officeDocument/2006/relationships" r:embed="rId4"/>
        <a:stretch>
          <a:fillRect/>
        </a:stretch>
      </xdr:blipFill>
      <xdr:spPr>
        <a:xfrm>
          <a:off x="313765" y="24832235"/>
          <a:ext cx="13009524" cy="7314286"/>
        </a:xfrm>
        <a:prstGeom prst="rect">
          <a:avLst/>
        </a:prstGeom>
      </xdr:spPr>
    </xdr:pic>
    <xdr:clientData/>
  </xdr:twoCellAnchor>
  <xdr:twoCellAnchor editAs="oneCell">
    <xdr:from>
      <xdr:col>1</xdr:col>
      <xdr:colOff>0</xdr:colOff>
      <xdr:row>162</xdr:row>
      <xdr:rowOff>0</xdr:rowOff>
    </xdr:from>
    <xdr:to>
      <xdr:col>19</xdr:col>
      <xdr:colOff>77936</xdr:colOff>
      <xdr:row>200</xdr:row>
      <xdr:rowOff>75286</xdr:rowOff>
    </xdr:to>
    <xdr:pic>
      <xdr:nvPicPr>
        <xdr:cNvPr id="6" name="Picture 5">
          <a:extLst>
            <a:ext uri="{FF2B5EF4-FFF2-40B4-BE49-F238E27FC236}">
              <a16:creationId xmlns:a16="http://schemas.microsoft.com/office/drawing/2014/main" id="{9CFB9C49-43D3-2616-B2A3-694884351575}"/>
            </a:ext>
          </a:extLst>
        </xdr:cNvPr>
        <xdr:cNvPicPr>
          <a:picLocks noChangeAspect="1"/>
        </xdr:cNvPicPr>
      </xdr:nvPicPr>
      <xdr:blipFill>
        <a:blip xmlns:r="http://schemas.openxmlformats.org/officeDocument/2006/relationships" r:embed="rId5"/>
        <a:stretch>
          <a:fillRect/>
        </a:stretch>
      </xdr:blipFill>
      <xdr:spPr>
        <a:xfrm>
          <a:off x="313765" y="32452235"/>
          <a:ext cx="13009524" cy="7314286"/>
        </a:xfrm>
        <a:prstGeom prst="rect">
          <a:avLst/>
        </a:prstGeom>
      </xdr:spPr>
    </xdr:pic>
    <xdr:clientData/>
  </xdr:twoCellAnchor>
  <xdr:twoCellAnchor editAs="oneCell">
    <xdr:from>
      <xdr:col>1</xdr:col>
      <xdr:colOff>0</xdr:colOff>
      <xdr:row>202</xdr:row>
      <xdr:rowOff>0</xdr:rowOff>
    </xdr:from>
    <xdr:to>
      <xdr:col>19</xdr:col>
      <xdr:colOff>77936</xdr:colOff>
      <xdr:row>240</xdr:row>
      <xdr:rowOff>75286</xdr:rowOff>
    </xdr:to>
    <xdr:pic>
      <xdr:nvPicPr>
        <xdr:cNvPr id="7" name="Picture 6">
          <a:extLst>
            <a:ext uri="{FF2B5EF4-FFF2-40B4-BE49-F238E27FC236}">
              <a16:creationId xmlns:a16="http://schemas.microsoft.com/office/drawing/2014/main" id="{7E312CC0-B1B9-FC64-C5F4-B9F69AC19927}"/>
            </a:ext>
          </a:extLst>
        </xdr:cNvPr>
        <xdr:cNvPicPr>
          <a:picLocks noChangeAspect="1"/>
        </xdr:cNvPicPr>
      </xdr:nvPicPr>
      <xdr:blipFill>
        <a:blip xmlns:r="http://schemas.openxmlformats.org/officeDocument/2006/relationships" r:embed="rId6"/>
        <a:stretch>
          <a:fillRect/>
        </a:stretch>
      </xdr:blipFill>
      <xdr:spPr>
        <a:xfrm>
          <a:off x="313765" y="40072235"/>
          <a:ext cx="13009524" cy="7314286"/>
        </a:xfrm>
        <a:prstGeom prst="rect">
          <a:avLst/>
        </a:prstGeom>
      </xdr:spPr>
    </xdr:pic>
    <xdr:clientData/>
  </xdr:twoCellAnchor>
  <xdr:twoCellAnchor editAs="oneCell">
    <xdr:from>
      <xdr:col>1</xdr:col>
      <xdr:colOff>0</xdr:colOff>
      <xdr:row>242</xdr:row>
      <xdr:rowOff>0</xdr:rowOff>
    </xdr:from>
    <xdr:to>
      <xdr:col>19</xdr:col>
      <xdr:colOff>77936</xdr:colOff>
      <xdr:row>280</xdr:row>
      <xdr:rowOff>75286</xdr:rowOff>
    </xdr:to>
    <xdr:pic>
      <xdr:nvPicPr>
        <xdr:cNvPr id="8" name="Picture 7">
          <a:extLst>
            <a:ext uri="{FF2B5EF4-FFF2-40B4-BE49-F238E27FC236}">
              <a16:creationId xmlns:a16="http://schemas.microsoft.com/office/drawing/2014/main" id="{BFD8EB18-545E-828C-6DB8-B6E168CD01CD}"/>
            </a:ext>
          </a:extLst>
        </xdr:cNvPr>
        <xdr:cNvPicPr>
          <a:picLocks noChangeAspect="1"/>
        </xdr:cNvPicPr>
      </xdr:nvPicPr>
      <xdr:blipFill>
        <a:blip xmlns:r="http://schemas.openxmlformats.org/officeDocument/2006/relationships" r:embed="rId7"/>
        <a:stretch>
          <a:fillRect/>
        </a:stretch>
      </xdr:blipFill>
      <xdr:spPr>
        <a:xfrm>
          <a:off x="313765" y="47692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180975</xdr:colOff>
      <xdr:row>1</xdr:row>
      <xdr:rowOff>66675</xdr:rowOff>
    </xdr:from>
    <xdr:to>
      <xdr:col>16</xdr:col>
      <xdr:colOff>500137</xdr:colOff>
      <xdr:row>19</xdr:row>
      <xdr:rowOff>0</xdr:rowOff>
    </xdr:to>
    <xdr:pic>
      <xdr:nvPicPr>
        <xdr:cNvPr id="2" name="Picture 1">
          <a:extLst>
            <a:ext uri="{FF2B5EF4-FFF2-40B4-BE49-F238E27FC236}">
              <a16:creationId xmlns:a16="http://schemas.microsoft.com/office/drawing/2014/main" id="{23705EA3-3B72-45EC-9757-9711E5F400BC}"/>
            </a:ext>
          </a:extLst>
        </xdr:cNvPr>
        <xdr:cNvPicPr>
          <a:picLocks noChangeAspect="1"/>
        </xdr:cNvPicPr>
      </xdr:nvPicPr>
      <xdr:blipFill>
        <a:blip xmlns:r="http://schemas.openxmlformats.org/officeDocument/2006/relationships" r:embed="rId1"/>
        <a:stretch>
          <a:fillRect/>
        </a:stretch>
      </xdr:blipFill>
      <xdr:spPr>
        <a:xfrm>
          <a:off x="5133975" y="257175"/>
          <a:ext cx="4586362" cy="3362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209550</xdr:colOff>
      <xdr:row>24</xdr:row>
      <xdr:rowOff>19051</xdr:rowOff>
    </xdr:from>
    <xdr:to>
      <xdr:col>19</xdr:col>
      <xdr:colOff>453118</xdr:colOff>
      <xdr:row>46</xdr:row>
      <xdr:rowOff>159545</xdr:rowOff>
    </xdr:to>
    <xdr:pic>
      <xdr:nvPicPr>
        <xdr:cNvPr id="2" name="Picture 1">
          <a:extLst>
            <a:ext uri="{FF2B5EF4-FFF2-40B4-BE49-F238E27FC236}">
              <a16:creationId xmlns:a16="http://schemas.microsoft.com/office/drawing/2014/main" id="{305F6316-2C8A-4FAE-B243-85B42012C452}"/>
            </a:ext>
          </a:extLst>
        </xdr:cNvPr>
        <xdr:cNvPicPr>
          <a:picLocks noChangeAspect="1"/>
        </xdr:cNvPicPr>
      </xdr:nvPicPr>
      <xdr:blipFill>
        <a:blip xmlns:r="http://schemas.openxmlformats.org/officeDocument/2006/relationships" r:embed="rId1"/>
        <a:stretch>
          <a:fillRect/>
        </a:stretch>
      </xdr:blipFill>
      <xdr:spPr>
        <a:xfrm>
          <a:off x="4895850" y="4591051"/>
          <a:ext cx="6053818" cy="43314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K14" sqref="K14"/>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128" t="s">
        <v>52</v>
      </c>
      <c r="C1" s="129"/>
      <c r="D1" s="129"/>
      <c r="E1" s="129"/>
      <c r="F1" s="129"/>
      <c r="G1" s="129"/>
      <c r="H1" s="129"/>
      <c r="I1" s="129"/>
      <c r="J1" s="129"/>
      <c r="K1" s="129"/>
      <c r="L1" s="129"/>
      <c r="M1" s="129"/>
      <c r="N1" s="129"/>
      <c r="O1" s="129"/>
      <c r="P1" s="129"/>
      <c r="Q1" s="129"/>
      <c r="R1" s="129"/>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100" t="s">
        <v>152</v>
      </c>
      <c r="D3" s="101"/>
      <c r="E3" s="101"/>
      <c r="F3" s="101"/>
      <c r="G3" s="101"/>
      <c r="H3" s="101"/>
      <c r="I3" s="101"/>
      <c r="J3" s="101"/>
      <c r="K3" s="101"/>
      <c r="L3" s="101"/>
      <c r="M3" s="101"/>
      <c r="N3" s="101"/>
      <c r="O3" s="101"/>
      <c r="P3" s="101"/>
      <c r="Q3" s="101"/>
      <c r="R3" s="101"/>
      <c r="S3" s="102"/>
    </row>
    <row r="4" spans="2:19" x14ac:dyDescent="0.25">
      <c r="B4" s="32" t="s">
        <v>121</v>
      </c>
      <c r="C4" s="24"/>
      <c r="D4" s="24"/>
      <c r="E4" s="63">
        <f>Measurement!I37</f>
        <v>875.37</v>
      </c>
      <c r="F4" s="63">
        <f>Measurement!I38</f>
        <v>64.78</v>
      </c>
      <c r="G4" s="33">
        <f>Measurement!I39</f>
        <v>100.03</v>
      </c>
      <c r="H4" s="33"/>
      <c r="I4" s="63">
        <f>E4+F4</f>
        <v>940.15</v>
      </c>
      <c r="J4" s="33">
        <f>E4*1.2</f>
        <v>1050.444</v>
      </c>
      <c r="K4" s="33">
        <f>I4*1.2</f>
        <v>1128.1799999999998</v>
      </c>
      <c r="L4" s="33">
        <f>I4*1.5+G4</f>
        <v>1510.2549999999999</v>
      </c>
      <c r="M4" s="64"/>
      <c r="N4" s="65"/>
      <c r="O4" s="65"/>
      <c r="P4" s="24"/>
      <c r="Q4" s="24"/>
      <c r="R4" s="24"/>
      <c r="S4" s="34"/>
    </row>
    <row r="5" spans="2:19" x14ac:dyDescent="0.25">
      <c r="B5" s="90" t="s">
        <v>122</v>
      </c>
      <c r="C5" s="91"/>
      <c r="D5" s="91"/>
      <c r="E5" s="92">
        <f>plan!J45</f>
        <v>863.59572000000003</v>
      </c>
      <c r="F5" s="92">
        <f>plan!J46</f>
        <v>73.060649999999995</v>
      </c>
      <c r="G5" s="92">
        <f>plan!J47</f>
        <v>117.0585</v>
      </c>
      <c r="H5" s="92"/>
      <c r="I5" s="93">
        <f>E5+F5</f>
        <v>936.65637000000004</v>
      </c>
      <c r="J5" s="92">
        <f>E5*1.2</f>
        <v>1036.3148639999999</v>
      </c>
      <c r="K5" s="92">
        <f>I5*1.2</f>
        <v>1123.987644</v>
      </c>
      <c r="L5" s="92">
        <f>I5*1.5+G5</f>
        <v>1522.0430550000001</v>
      </c>
      <c r="M5" s="17"/>
      <c r="N5" s="15"/>
      <c r="O5" s="15"/>
      <c r="P5" s="15"/>
      <c r="Q5" s="15"/>
      <c r="R5" s="15"/>
      <c r="S5" s="28"/>
    </row>
    <row r="6" spans="2:19" ht="17.25" customHeight="1" x14ac:dyDescent="0.25">
      <c r="B6" s="35" t="s">
        <v>123</v>
      </c>
      <c r="C6" s="16"/>
      <c r="D6" s="16"/>
      <c r="E6" s="49">
        <f>64.25*10.764</f>
        <v>691.58699999999999</v>
      </c>
      <c r="F6" s="19">
        <v>0</v>
      </c>
      <c r="G6" s="19">
        <v>0</v>
      </c>
      <c r="H6" s="19">
        <v>0</v>
      </c>
      <c r="I6" s="49">
        <f t="shared" ref="I6:I7" si="0">E6+F6</f>
        <v>691.58699999999999</v>
      </c>
      <c r="J6" s="19">
        <f t="shared" ref="J6:J7" si="1">E6*1.2</f>
        <v>829.90440000000001</v>
      </c>
      <c r="K6" s="19">
        <f t="shared" ref="K6:K7" si="2">I6*1.2</f>
        <v>829.90440000000001</v>
      </c>
      <c r="L6" s="19">
        <f>I6*1.5</f>
        <v>1037.3805</v>
      </c>
      <c r="M6" s="17"/>
      <c r="N6" s="15"/>
      <c r="O6" s="15"/>
      <c r="P6" s="15"/>
      <c r="Q6" s="15"/>
      <c r="R6" s="15"/>
      <c r="S6" s="28"/>
    </row>
    <row r="7" spans="2:19" x14ac:dyDescent="0.25">
      <c r="B7" s="29" t="s">
        <v>120</v>
      </c>
      <c r="C7" s="15"/>
      <c r="D7" s="15"/>
      <c r="E7" s="19">
        <f>64.25*10.764</f>
        <v>691.58699999999999</v>
      </c>
      <c r="F7" s="19">
        <v>0</v>
      </c>
      <c r="G7" s="19">
        <v>0</v>
      </c>
      <c r="H7" s="19">
        <v>0</v>
      </c>
      <c r="I7" s="49">
        <f t="shared" si="0"/>
        <v>691.58699999999999</v>
      </c>
      <c r="J7" s="19">
        <f t="shared" si="1"/>
        <v>829.90440000000001</v>
      </c>
      <c r="K7" s="19">
        <f t="shared" si="2"/>
        <v>829.90440000000001</v>
      </c>
      <c r="L7" s="19">
        <f>I7*1.5</f>
        <v>1037.3805</v>
      </c>
      <c r="M7" s="17"/>
      <c r="N7" s="15"/>
      <c r="O7" s="15"/>
      <c r="P7" s="15"/>
      <c r="Q7" s="15"/>
      <c r="R7" s="15"/>
      <c r="S7" s="28"/>
    </row>
    <row r="8" spans="2:19" ht="15.75" thickBot="1" x14ac:dyDescent="0.3">
      <c r="B8" s="67"/>
      <c r="C8" s="48"/>
      <c r="D8" s="48"/>
      <c r="E8" s="68"/>
      <c r="F8" s="68"/>
      <c r="G8" s="68"/>
      <c r="H8" s="68"/>
      <c r="I8" s="68">
        <f>I5-I4</f>
        <v>-3.4936299999999392</v>
      </c>
      <c r="J8" s="68">
        <f t="shared" ref="J8:L8" si="3">J5-J4</f>
        <v>-14.129136000000017</v>
      </c>
      <c r="K8" s="68">
        <f t="shared" si="3"/>
        <v>-4.1923559999997906</v>
      </c>
      <c r="L8" s="68">
        <f t="shared" si="3"/>
        <v>11.788055000000213</v>
      </c>
      <c r="M8" s="21"/>
      <c r="N8" s="21"/>
      <c r="O8" s="21"/>
      <c r="P8" s="21"/>
      <c r="Q8" s="21"/>
      <c r="R8" s="21"/>
      <c r="S8" s="36"/>
    </row>
    <row r="9" spans="2:19" ht="15.75" thickBot="1" x14ac:dyDescent="0.3">
      <c r="B9" s="103" t="s">
        <v>4</v>
      </c>
      <c r="C9" s="104"/>
      <c r="D9" s="104"/>
      <c r="E9" s="104"/>
      <c r="F9" s="104"/>
      <c r="G9" s="104"/>
      <c r="H9" s="104"/>
      <c r="I9" s="104"/>
      <c r="J9" s="104"/>
      <c r="K9" s="104"/>
      <c r="L9" s="104"/>
      <c r="M9" s="104"/>
      <c r="N9" s="104"/>
      <c r="O9" s="104"/>
      <c r="P9" s="104"/>
      <c r="Q9" s="104"/>
      <c r="R9" s="104"/>
      <c r="S9" s="105"/>
    </row>
    <row r="10" spans="2:19" ht="15.75" thickBot="1" x14ac:dyDescent="0.3">
      <c r="B10" s="25" t="s">
        <v>5</v>
      </c>
      <c r="C10" s="22" t="s">
        <v>155</v>
      </c>
      <c r="D10" s="22"/>
      <c r="E10" s="22">
        <v>1200</v>
      </c>
      <c r="F10" s="22"/>
      <c r="G10" s="22"/>
      <c r="H10" s="22"/>
      <c r="I10" s="23"/>
      <c r="J10" s="22"/>
      <c r="K10" s="23"/>
      <c r="L10" s="23">
        <v>1855</v>
      </c>
      <c r="M10" s="22"/>
      <c r="N10" s="23">
        <f>Q10/E10</f>
        <v>17916.666666666668</v>
      </c>
      <c r="O10" s="23"/>
      <c r="P10" s="23">
        <f>Q10/L10</f>
        <v>11590.296495956873</v>
      </c>
      <c r="Q10" s="22">
        <v>21500000</v>
      </c>
      <c r="R10" s="22"/>
      <c r="S10" s="26"/>
    </row>
    <row r="11" spans="2:19" ht="15.75" thickBot="1" x14ac:dyDescent="0.3">
      <c r="B11" s="25" t="s">
        <v>129</v>
      </c>
      <c r="C11" s="22" t="s">
        <v>155</v>
      </c>
      <c r="D11" s="15"/>
      <c r="E11" s="15">
        <v>790</v>
      </c>
      <c r="F11" s="15"/>
      <c r="G11" s="15"/>
      <c r="H11" s="15"/>
      <c r="I11" s="19"/>
      <c r="J11" s="15"/>
      <c r="K11" s="19"/>
      <c r="L11" s="19">
        <v>1350</v>
      </c>
      <c r="M11" s="15"/>
      <c r="N11" s="23">
        <f>Q11/E11</f>
        <v>21139.240506329115</v>
      </c>
      <c r="O11" s="19"/>
      <c r="P11" s="23">
        <f>Q11/L11</f>
        <v>12370.37037037037</v>
      </c>
      <c r="Q11" s="15">
        <v>16700000</v>
      </c>
      <c r="R11" s="15"/>
      <c r="S11" s="28"/>
    </row>
    <row r="12" spans="2:19" ht="15.75" thickBot="1" x14ac:dyDescent="0.3">
      <c r="B12" s="25" t="s">
        <v>130</v>
      </c>
      <c r="C12" s="22" t="s">
        <v>155</v>
      </c>
      <c r="D12" s="15"/>
      <c r="E12" s="15">
        <v>1100</v>
      </c>
      <c r="F12" s="15"/>
      <c r="G12" s="15"/>
      <c r="H12" s="15"/>
      <c r="I12" s="19"/>
      <c r="J12" s="15"/>
      <c r="K12" s="19"/>
      <c r="L12" s="19">
        <v>1800</v>
      </c>
      <c r="M12" s="15"/>
      <c r="N12" s="23">
        <f>Q12/E12</f>
        <v>19090.909090909092</v>
      </c>
      <c r="O12" s="19"/>
      <c r="P12" s="23">
        <f>Q12/L12</f>
        <v>11666.666666666666</v>
      </c>
      <c r="Q12" s="15">
        <v>21000000</v>
      </c>
      <c r="R12" s="15"/>
      <c r="S12" s="28"/>
    </row>
    <row r="13" spans="2:19" ht="15.75" thickBot="1" x14ac:dyDescent="0.3">
      <c r="B13" s="25" t="s">
        <v>131</v>
      </c>
      <c r="C13" s="22" t="s">
        <v>155</v>
      </c>
      <c r="D13" s="15"/>
      <c r="E13" s="15">
        <v>762</v>
      </c>
      <c r="F13" s="15"/>
      <c r="G13" s="15"/>
      <c r="H13" s="15"/>
      <c r="I13" s="19"/>
      <c r="J13" s="15"/>
      <c r="K13" s="19"/>
      <c r="L13" s="19">
        <v>1271</v>
      </c>
      <c r="M13" s="15"/>
      <c r="N13" s="23">
        <f>Q13/E13</f>
        <v>24278.215223097111</v>
      </c>
      <c r="O13" s="19"/>
      <c r="P13" s="23">
        <f>Q13/L13</f>
        <v>14555.468135326515</v>
      </c>
      <c r="Q13" s="15">
        <v>18500000</v>
      </c>
      <c r="R13" s="15"/>
      <c r="S13" s="28"/>
    </row>
    <row r="14" spans="2:19" ht="15.75" thickBot="1" x14ac:dyDescent="0.3">
      <c r="B14" s="25" t="s">
        <v>132</v>
      </c>
      <c r="C14" s="22" t="s">
        <v>155</v>
      </c>
      <c r="D14" s="15"/>
      <c r="E14" s="15">
        <v>810</v>
      </c>
      <c r="F14" s="15"/>
      <c r="G14" s="15"/>
      <c r="H14" s="15"/>
      <c r="I14" s="19"/>
      <c r="J14" s="15"/>
      <c r="K14" s="19"/>
      <c r="L14" s="19">
        <v>1360</v>
      </c>
      <c r="M14" s="15"/>
      <c r="N14" s="19">
        <f>Q14/E14</f>
        <v>25925.925925925927</v>
      </c>
      <c r="O14" s="19"/>
      <c r="P14" s="19">
        <f>Q14/L14</f>
        <v>15441.176470588236</v>
      </c>
      <c r="Q14" s="15">
        <v>21000000</v>
      </c>
      <c r="R14" s="15"/>
      <c r="S14" s="28"/>
    </row>
    <row r="15" spans="2:19" ht="15.75" thickBot="1" x14ac:dyDescent="0.3">
      <c r="B15" s="25" t="s">
        <v>133</v>
      </c>
      <c r="C15" s="22" t="s">
        <v>155</v>
      </c>
      <c r="D15" s="15"/>
      <c r="E15" s="15">
        <v>850</v>
      </c>
      <c r="F15" s="15"/>
      <c r="G15" s="15"/>
      <c r="H15" s="15"/>
      <c r="I15" s="19"/>
      <c r="J15" s="15"/>
      <c r="K15" s="19"/>
      <c r="L15" s="19">
        <f>E15*1.45</f>
        <v>1232.5</v>
      </c>
      <c r="M15" s="15"/>
      <c r="N15" s="19">
        <f>Q15/E15</f>
        <v>25294.117647058825</v>
      </c>
      <c r="O15" s="19"/>
      <c r="P15" s="19">
        <f>Q15/L15</f>
        <v>17444.219066937119</v>
      </c>
      <c r="Q15" s="15">
        <v>21500000</v>
      </c>
      <c r="R15" s="15"/>
      <c r="S15" s="28"/>
    </row>
    <row r="16" spans="2:19" ht="15.75" thickBot="1" x14ac:dyDescent="0.3">
      <c r="B16" s="25" t="s">
        <v>134</v>
      </c>
      <c r="C16" s="15"/>
      <c r="D16" s="15"/>
      <c r="E16" s="15"/>
      <c r="F16" s="15"/>
      <c r="G16" s="15"/>
      <c r="H16" s="15"/>
      <c r="I16" s="19"/>
      <c r="J16" s="15"/>
      <c r="K16" s="19"/>
      <c r="L16" s="15"/>
      <c r="M16" s="15"/>
      <c r="N16" s="19"/>
      <c r="O16" s="19"/>
      <c r="P16" s="19"/>
      <c r="Q16" s="15"/>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c r="O20" s="52"/>
      <c r="P20" s="52"/>
      <c r="Q20" s="46"/>
      <c r="R20" s="70"/>
      <c r="S20" s="47"/>
    </row>
    <row r="21" spans="2:19" ht="15.75" thickBot="1" x14ac:dyDescent="0.3">
      <c r="B21" s="109"/>
      <c r="C21" s="110"/>
      <c r="D21" s="110"/>
      <c r="E21" s="110"/>
      <c r="F21" s="110"/>
      <c r="G21" s="110"/>
      <c r="H21" s="110"/>
      <c r="I21" s="110"/>
      <c r="J21" s="110"/>
      <c r="K21" s="110"/>
      <c r="L21" s="110"/>
      <c r="M21" s="110"/>
      <c r="N21" s="110"/>
      <c r="O21" s="110"/>
      <c r="P21" s="110"/>
      <c r="Q21" s="110"/>
      <c r="R21" s="110"/>
      <c r="S21" s="111"/>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12" t="s">
        <v>6</v>
      </c>
      <c r="C23" s="113"/>
      <c r="D23" s="113"/>
      <c r="E23" s="113"/>
      <c r="F23" s="113"/>
      <c r="G23" s="113"/>
      <c r="H23" s="113"/>
      <c r="I23" s="113"/>
      <c r="J23" s="113"/>
      <c r="K23" s="113"/>
      <c r="L23" s="113"/>
      <c r="M23" s="113"/>
      <c r="N23" s="114"/>
      <c r="O23" s="50">
        <v>1522</v>
      </c>
      <c r="P23" s="143">
        <v>13000</v>
      </c>
      <c r="Q23" s="143">
        <f>P23*O23</f>
        <v>19786000</v>
      </c>
      <c r="R23" s="19"/>
      <c r="S23" s="15"/>
    </row>
    <row r="24" spans="2:19" x14ac:dyDescent="0.25">
      <c r="B24" s="115" t="s">
        <v>65</v>
      </c>
      <c r="C24" s="116"/>
      <c r="D24" s="116"/>
      <c r="E24" s="116"/>
      <c r="F24" s="116"/>
      <c r="G24" s="116"/>
      <c r="H24" s="116"/>
      <c r="I24" s="116"/>
      <c r="J24" s="116"/>
      <c r="K24" s="116"/>
      <c r="L24" s="116"/>
      <c r="M24" s="116"/>
      <c r="N24" s="117"/>
      <c r="O24" s="15">
        <v>0</v>
      </c>
      <c r="P24" s="18">
        <v>0</v>
      </c>
      <c r="Q24" s="18">
        <f>P24*O24</f>
        <v>0</v>
      </c>
      <c r="R24" s="18"/>
      <c r="S24" s="15"/>
    </row>
    <row r="25" spans="2:19" x14ac:dyDescent="0.25">
      <c r="B25" s="115" t="s">
        <v>66</v>
      </c>
      <c r="C25" s="116"/>
      <c r="D25" s="116"/>
      <c r="E25" s="116"/>
      <c r="F25" s="116"/>
      <c r="G25" s="116"/>
      <c r="H25" s="116"/>
      <c r="I25" s="116"/>
      <c r="J25" s="116"/>
      <c r="K25" s="116"/>
      <c r="L25" s="116"/>
      <c r="M25" s="116"/>
      <c r="N25" s="117"/>
      <c r="O25" s="15"/>
      <c r="P25" s="18"/>
      <c r="Q25" s="58">
        <f>Q23+Q24</f>
        <v>19786000</v>
      </c>
      <c r="R25" s="18">
        <f>Q25*0.9</f>
        <v>17807400</v>
      </c>
      <c r="S25" s="15">
        <f>Q25*0.8</f>
        <v>15828800</v>
      </c>
    </row>
    <row r="26" spans="2:19" x14ac:dyDescent="0.25">
      <c r="B26" s="118" t="s">
        <v>71</v>
      </c>
      <c r="C26" s="119"/>
      <c r="D26" s="119"/>
      <c r="E26" s="119"/>
      <c r="F26" s="119"/>
      <c r="G26" s="119"/>
      <c r="H26" s="119"/>
      <c r="I26" s="119"/>
      <c r="J26" s="119"/>
      <c r="K26" s="119"/>
      <c r="L26" s="119"/>
      <c r="M26" s="119"/>
      <c r="N26" s="120"/>
      <c r="O26" s="15"/>
      <c r="P26" s="18"/>
      <c r="Q26" s="18"/>
      <c r="R26" s="18"/>
      <c r="S26" s="15"/>
    </row>
    <row r="27" spans="2:19" ht="15.75" thickBot="1" x14ac:dyDescent="0.3">
      <c r="B27" s="121" t="s">
        <v>72</v>
      </c>
      <c r="C27" s="122"/>
      <c r="D27" s="122"/>
      <c r="E27" s="122"/>
      <c r="F27" s="122"/>
      <c r="G27" s="122"/>
      <c r="H27" s="122"/>
      <c r="I27" s="122"/>
      <c r="J27" s="122"/>
      <c r="K27" s="122"/>
      <c r="L27" s="122"/>
      <c r="M27" s="122"/>
      <c r="N27" s="123"/>
      <c r="O27" s="53"/>
      <c r="P27" s="53"/>
      <c r="Q27" s="53"/>
      <c r="R27" s="53"/>
      <c r="S27" s="31"/>
    </row>
    <row r="28" spans="2:19" ht="45" customHeight="1" thickBot="1" x14ac:dyDescent="0.35">
      <c r="B28" s="59" t="s">
        <v>114</v>
      </c>
      <c r="C28" s="106"/>
      <c r="D28" s="107"/>
      <c r="E28" s="107"/>
      <c r="F28" s="107"/>
      <c r="G28" s="107"/>
      <c r="H28" s="107"/>
      <c r="I28" s="107"/>
      <c r="J28" s="107"/>
      <c r="K28" s="107"/>
      <c r="L28" s="107"/>
      <c r="M28" s="107"/>
      <c r="N28" s="107"/>
      <c r="O28" s="107"/>
      <c r="P28" s="107"/>
      <c r="Q28" s="107"/>
      <c r="R28" s="107"/>
      <c r="S28" s="108"/>
    </row>
    <row r="29" spans="2:19" ht="45" customHeight="1" x14ac:dyDescent="0.25">
      <c r="B29" s="96" t="s">
        <v>113</v>
      </c>
      <c r="C29" s="97"/>
      <c r="D29" s="54"/>
      <c r="E29" s="98" t="s">
        <v>108</v>
      </c>
      <c r="F29" s="98"/>
      <c r="G29" s="98"/>
      <c r="H29" s="98"/>
      <c r="I29" s="98"/>
      <c r="J29" s="98"/>
      <c r="K29" s="54"/>
      <c r="L29" s="54"/>
      <c r="M29" s="54"/>
      <c r="N29" s="54"/>
      <c r="O29" s="54"/>
      <c r="P29" s="54"/>
      <c r="Q29" s="54"/>
      <c r="R29" s="54"/>
    </row>
    <row r="30" spans="2:19" x14ac:dyDescent="0.25">
      <c r="B30" s="56" t="s">
        <v>110</v>
      </c>
      <c r="C30" s="79">
        <f>K6</f>
        <v>829.90440000000001</v>
      </c>
      <c r="D30" s="54"/>
      <c r="E30" s="95" t="s">
        <v>110</v>
      </c>
      <c r="F30" s="95"/>
      <c r="G30" s="95"/>
      <c r="H30" s="99">
        <f>K6</f>
        <v>829.90440000000001</v>
      </c>
      <c r="I30" s="94"/>
      <c r="J30" s="94"/>
      <c r="K30" s="54"/>
      <c r="L30" s="54"/>
      <c r="M30" s="54"/>
      <c r="N30" s="54"/>
      <c r="O30" s="54"/>
      <c r="P30" s="54"/>
      <c r="Q30" s="54"/>
      <c r="R30" s="54"/>
    </row>
    <row r="31" spans="2:19" x14ac:dyDescent="0.25">
      <c r="B31" s="56" t="s">
        <v>109</v>
      </c>
      <c r="C31" s="57"/>
      <c r="D31" s="54"/>
      <c r="E31" s="95" t="s">
        <v>112</v>
      </c>
      <c r="F31" s="95"/>
      <c r="G31" s="95"/>
      <c r="H31" s="94"/>
      <c r="I31" s="94"/>
      <c r="J31" s="94"/>
      <c r="K31" s="54"/>
      <c r="L31" s="54"/>
      <c r="M31" s="54"/>
      <c r="N31" s="54"/>
      <c r="O31" s="54"/>
      <c r="P31" s="54"/>
      <c r="Q31" s="54"/>
      <c r="R31" s="54"/>
    </row>
    <row r="32" spans="2:19" x14ac:dyDescent="0.25">
      <c r="B32" s="56" t="s">
        <v>107</v>
      </c>
      <c r="C32" s="57">
        <f>C30*C31</f>
        <v>0</v>
      </c>
      <c r="D32" s="54"/>
      <c r="E32" s="95" t="s">
        <v>111</v>
      </c>
      <c r="F32" s="95"/>
      <c r="G32" s="95"/>
      <c r="H32" s="94">
        <f>H30*H31</f>
        <v>0</v>
      </c>
      <c r="I32" s="94"/>
      <c r="J32" s="94"/>
      <c r="K32" s="54"/>
      <c r="L32" s="54"/>
      <c r="M32" s="54"/>
      <c r="N32" s="54"/>
      <c r="O32" s="54"/>
      <c r="P32" s="54"/>
      <c r="Q32" s="54"/>
      <c r="R32" s="54"/>
    </row>
    <row r="33" spans="2:16" ht="18.75" x14ac:dyDescent="0.3">
      <c r="B33" s="55" t="s">
        <v>61</v>
      </c>
      <c r="C33" s="126" t="s">
        <v>62</v>
      </c>
      <c r="D33" s="126"/>
      <c r="E33" s="126"/>
      <c r="F33" s="126"/>
      <c r="G33" s="126" t="s">
        <v>63</v>
      </c>
      <c r="H33" s="127"/>
      <c r="I33" s="127"/>
      <c r="J33" s="126" t="s">
        <v>64</v>
      </c>
      <c r="K33" s="127"/>
      <c r="L33" s="127"/>
      <c r="M33" s="127"/>
      <c r="N33" s="127"/>
      <c r="O33" s="127"/>
      <c r="P33" s="127"/>
    </row>
    <row r="34" spans="2:16" x14ac:dyDescent="0.25">
      <c r="B34" s="18" t="s">
        <v>68</v>
      </c>
      <c r="C34" s="135" t="s">
        <v>106</v>
      </c>
      <c r="D34" s="124"/>
      <c r="E34" s="124"/>
      <c r="F34" s="124"/>
      <c r="G34" s="124"/>
      <c r="H34" s="124"/>
      <c r="I34" s="124"/>
      <c r="J34" s="124"/>
      <c r="K34" s="124"/>
      <c r="L34" s="124"/>
      <c r="M34" s="124"/>
      <c r="N34" s="124"/>
      <c r="O34" s="124"/>
      <c r="P34" s="124"/>
    </row>
    <row r="35" spans="2:16" x14ac:dyDescent="0.25">
      <c r="B35" s="15" t="s">
        <v>69</v>
      </c>
      <c r="C35" s="124"/>
      <c r="D35" s="124"/>
      <c r="E35" s="124"/>
      <c r="F35" s="124"/>
      <c r="G35" s="124"/>
      <c r="H35" s="124"/>
      <c r="I35" s="124"/>
      <c r="J35" s="124"/>
      <c r="K35" s="124"/>
      <c r="L35" s="124"/>
      <c r="M35" s="124"/>
      <c r="N35" s="124"/>
      <c r="O35" s="124"/>
      <c r="P35" s="124"/>
    </row>
    <row r="36" spans="2:16" x14ac:dyDescent="0.25">
      <c r="B36" s="15" t="s">
        <v>70</v>
      </c>
      <c r="C36" s="124"/>
      <c r="D36" s="124"/>
      <c r="E36" s="124"/>
      <c r="F36" s="124"/>
      <c r="G36" s="124"/>
      <c r="H36" s="124"/>
      <c r="I36" s="124"/>
      <c r="J36" s="124"/>
      <c r="K36" s="124"/>
      <c r="L36" s="124"/>
      <c r="M36" s="124"/>
      <c r="N36" s="124"/>
      <c r="O36" s="124"/>
      <c r="P36" s="124"/>
    </row>
    <row r="37" spans="2:16" x14ac:dyDescent="0.25">
      <c r="B37" s="15"/>
      <c r="C37" s="124"/>
      <c r="D37" s="124"/>
      <c r="E37" s="124"/>
      <c r="F37" s="124"/>
      <c r="G37" s="125"/>
      <c r="H37" s="125"/>
      <c r="I37" s="125"/>
      <c r="J37" s="124"/>
      <c r="K37" s="124"/>
      <c r="L37" s="124"/>
      <c r="M37" s="124"/>
      <c r="N37" s="124"/>
      <c r="O37" s="124"/>
      <c r="P37" s="124"/>
    </row>
    <row r="38" spans="2:16" x14ac:dyDescent="0.25">
      <c r="C38" s="134"/>
      <c r="D38" s="134"/>
      <c r="E38" s="134"/>
      <c r="F38" s="134"/>
      <c r="G38" s="37"/>
      <c r="H38" s="37"/>
      <c r="I38" s="37"/>
    </row>
    <row r="39" spans="2:16" x14ac:dyDescent="0.25">
      <c r="C39" s="134"/>
      <c r="D39" s="134"/>
      <c r="E39" s="134"/>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130"/>
      <c r="F42" s="131"/>
      <c r="G42" s="132"/>
      <c r="H42" s="132"/>
      <c r="I42" s="133"/>
    </row>
    <row r="43" spans="2:16" hidden="1" x14ac:dyDescent="0.25">
      <c r="E43" s="130"/>
      <c r="F43" s="131"/>
      <c r="G43" s="132"/>
      <c r="H43" s="132"/>
      <c r="I43" s="133"/>
    </row>
    <row r="44" spans="2:16" x14ac:dyDescent="0.25">
      <c r="E44" s="20"/>
    </row>
    <row r="45" spans="2:16" x14ac:dyDescent="0.25">
      <c r="E45" s="20"/>
    </row>
  </sheetData>
  <mergeCells count="40">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 ref="G36:I36"/>
    <mergeCell ref="G37:I37"/>
    <mergeCell ref="J33:P33"/>
    <mergeCell ref="J34:P34"/>
    <mergeCell ref="J35:P35"/>
    <mergeCell ref="J36:P36"/>
    <mergeCell ref="J37:P37"/>
    <mergeCell ref="C3:S3"/>
    <mergeCell ref="B9:S9"/>
    <mergeCell ref="C28:S28"/>
    <mergeCell ref="B21:S21"/>
    <mergeCell ref="B23:N23"/>
    <mergeCell ref="B24:N24"/>
    <mergeCell ref="B25:N25"/>
    <mergeCell ref="B26:N26"/>
    <mergeCell ref="B27:N27"/>
    <mergeCell ref="H32:J32"/>
    <mergeCell ref="E30:G30"/>
    <mergeCell ref="E31:G31"/>
    <mergeCell ref="E32:G32"/>
    <mergeCell ref="B29:C29"/>
    <mergeCell ref="E29:J29"/>
    <mergeCell ref="H30:J30"/>
    <mergeCell ref="H31:J31"/>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25" workbookViewId="0">
      <selection activeCell="E16" sqref="E16"/>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6" t="s">
        <v>15</v>
      </c>
      <c r="B2" s="136" t="s">
        <v>7</v>
      </c>
      <c r="C2" s="136" t="s">
        <v>8</v>
      </c>
      <c r="D2" s="136"/>
      <c r="E2" s="136" t="s">
        <v>11</v>
      </c>
      <c r="F2" s="136"/>
      <c r="G2" s="136" t="s">
        <v>13</v>
      </c>
      <c r="H2" s="136" t="s">
        <v>12</v>
      </c>
      <c r="I2" s="136" t="s">
        <v>14</v>
      </c>
    </row>
    <row r="3" spans="1:9" x14ac:dyDescent="0.25">
      <c r="A3" s="136"/>
      <c r="B3" s="136"/>
      <c r="C3" s="2" t="s">
        <v>9</v>
      </c>
      <c r="D3" s="2" t="s">
        <v>10</v>
      </c>
      <c r="E3" s="2" t="s">
        <v>9</v>
      </c>
      <c r="F3" s="2" t="s">
        <v>10</v>
      </c>
      <c r="G3" s="136"/>
      <c r="H3" s="136"/>
      <c r="I3" s="136"/>
    </row>
    <row r="4" spans="1:9" x14ac:dyDescent="0.25">
      <c r="A4" s="3">
        <v>1</v>
      </c>
      <c r="B4" s="3" t="s">
        <v>16</v>
      </c>
      <c r="C4" s="3">
        <v>16.7</v>
      </c>
      <c r="D4" s="3"/>
      <c r="E4" s="3">
        <v>10.5</v>
      </c>
      <c r="F4" s="3"/>
      <c r="G4" s="4">
        <f>(E4+F4/10)</f>
        <v>10.5</v>
      </c>
      <c r="H4" s="4">
        <f>(C4+D4/10)</f>
        <v>16.7</v>
      </c>
      <c r="I4" s="4">
        <f>G4*H4</f>
        <v>175.35</v>
      </c>
    </row>
    <row r="5" spans="1:9" x14ac:dyDescent="0.25">
      <c r="A5" s="3"/>
      <c r="B5" s="3" t="s">
        <v>44</v>
      </c>
      <c r="C5" s="3">
        <v>11.3</v>
      </c>
      <c r="D5" s="3"/>
      <c r="E5" s="3">
        <v>5</v>
      </c>
      <c r="F5" s="3"/>
      <c r="G5" s="4">
        <f t="shared" ref="G5:G34" si="0">(E5+F5/10)</f>
        <v>5</v>
      </c>
      <c r="H5" s="4">
        <f t="shared" ref="H5:H34" si="1">(C5+D5/10)</f>
        <v>11.3</v>
      </c>
      <c r="I5" s="4">
        <f>G5*H5</f>
        <v>56.5</v>
      </c>
    </row>
    <row r="6" spans="1:9" x14ac:dyDescent="0.25">
      <c r="A6" s="3">
        <v>2</v>
      </c>
      <c r="B6" s="3" t="s">
        <v>17</v>
      </c>
      <c r="C6" s="3">
        <v>9.6</v>
      </c>
      <c r="D6" s="3"/>
      <c r="E6" s="3">
        <v>7.8</v>
      </c>
      <c r="F6" s="3"/>
      <c r="G6" s="4">
        <f t="shared" si="0"/>
        <v>7.8</v>
      </c>
      <c r="H6" s="4">
        <f t="shared" si="1"/>
        <v>9.6</v>
      </c>
      <c r="I6" s="4">
        <f t="shared" ref="I6:I34" si="2">G6*H6</f>
        <v>74.88</v>
      </c>
    </row>
    <row r="7" spans="1:9" x14ac:dyDescent="0.25">
      <c r="A7" s="3">
        <v>3</v>
      </c>
      <c r="B7" s="3" t="s">
        <v>18</v>
      </c>
      <c r="C7" s="3">
        <v>5.7</v>
      </c>
      <c r="D7" s="3"/>
      <c r="E7" s="3">
        <v>4.2</v>
      </c>
      <c r="F7" s="3"/>
      <c r="G7" s="4">
        <f t="shared" si="0"/>
        <v>4.2</v>
      </c>
      <c r="H7" s="4">
        <f t="shared" si="1"/>
        <v>5.7</v>
      </c>
      <c r="I7" s="4">
        <f t="shared" si="2"/>
        <v>23.94</v>
      </c>
    </row>
    <row r="8" spans="1:9" x14ac:dyDescent="0.25">
      <c r="A8" s="3"/>
      <c r="B8" s="3" t="s">
        <v>19</v>
      </c>
      <c r="C8" s="3">
        <v>7.8</v>
      </c>
      <c r="D8" s="3"/>
      <c r="E8" s="3">
        <v>4.0999999999999996</v>
      </c>
      <c r="F8" s="3"/>
      <c r="G8" s="4">
        <f t="shared" si="0"/>
        <v>4.0999999999999996</v>
      </c>
      <c r="H8" s="4">
        <f t="shared" si="1"/>
        <v>7.8</v>
      </c>
      <c r="I8" s="4">
        <f t="shared" si="2"/>
        <v>31.979999999999997</v>
      </c>
    </row>
    <row r="9" spans="1:9" x14ac:dyDescent="0.25">
      <c r="A9" s="3"/>
      <c r="B9" s="3" t="s">
        <v>20</v>
      </c>
      <c r="C9" s="3">
        <v>7.6</v>
      </c>
      <c r="D9" s="3"/>
      <c r="E9" s="3">
        <v>4.2</v>
      </c>
      <c r="F9" s="3"/>
      <c r="G9" s="4">
        <f t="shared" si="0"/>
        <v>4.2</v>
      </c>
      <c r="H9" s="4">
        <f t="shared" si="1"/>
        <v>7.6</v>
      </c>
      <c r="I9" s="4">
        <f t="shared" si="2"/>
        <v>31.919999999999998</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10.9</v>
      </c>
      <c r="D11" s="3"/>
      <c r="E11" s="3">
        <v>9.9</v>
      </c>
      <c r="F11" s="3"/>
      <c r="G11" s="4">
        <f t="shared" si="0"/>
        <v>9.9</v>
      </c>
      <c r="H11" s="4">
        <f t="shared" si="1"/>
        <v>10.9</v>
      </c>
      <c r="I11" s="4">
        <f t="shared" si="2"/>
        <v>107.91000000000001</v>
      </c>
    </row>
    <row r="12" spans="1:9" x14ac:dyDescent="0.25">
      <c r="A12" s="3"/>
      <c r="B12" s="3" t="s">
        <v>23</v>
      </c>
      <c r="C12" s="3">
        <v>13.3</v>
      </c>
      <c r="D12" s="3"/>
      <c r="E12" s="3">
        <v>9.9</v>
      </c>
      <c r="F12" s="3"/>
      <c r="G12" s="4">
        <f t="shared" si="0"/>
        <v>9.9</v>
      </c>
      <c r="H12" s="4">
        <f t="shared" si="1"/>
        <v>13.3</v>
      </c>
      <c r="I12" s="4">
        <f t="shared" si="2"/>
        <v>131.67000000000002</v>
      </c>
    </row>
    <row r="13" spans="1:9" x14ac:dyDescent="0.25">
      <c r="A13" s="3"/>
      <c r="B13" s="3" t="s">
        <v>24</v>
      </c>
      <c r="C13" s="3">
        <v>12.4</v>
      </c>
      <c r="D13" s="3"/>
      <c r="E13" s="3">
        <v>11.7</v>
      </c>
      <c r="F13" s="3"/>
      <c r="G13" s="4">
        <f t="shared" si="0"/>
        <v>11.7</v>
      </c>
      <c r="H13" s="4">
        <f t="shared" si="1"/>
        <v>12.4</v>
      </c>
      <c r="I13" s="4">
        <f t="shared" si="2"/>
        <v>145.07999999999998</v>
      </c>
    </row>
    <row r="14" spans="1:9" x14ac:dyDescent="0.25">
      <c r="A14" s="3"/>
      <c r="B14" s="3" t="s">
        <v>150</v>
      </c>
      <c r="C14" s="3">
        <v>4.8</v>
      </c>
      <c r="D14" s="3"/>
      <c r="E14" s="3">
        <v>4.5</v>
      </c>
      <c r="F14" s="3"/>
      <c r="G14" s="4">
        <f t="shared" si="0"/>
        <v>4.5</v>
      </c>
      <c r="H14" s="4">
        <f t="shared" si="1"/>
        <v>4.8</v>
      </c>
      <c r="I14" s="4">
        <f t="shared" si="2"/>
        <v>21.599999999999998</v>
      </c>
    </row>
    <row r="15" spans="1:9" x14ac:dyDescent="0.25">
      <c r="A15" s="3"/>
      <c r="B15" s="3" t="s">
        <v>154</v>
      </c>
      <c r="C15" s="3">
        <v>5.3</v>
      </c>
      <c r="D15" s="3"/>
      <c r="E15" s="3">
        <v>3.8</v>
      </c>
      <c r="F15" s="3"/>
      <c r="G15" s="4">
        <f t="shared" si="0"/>
        <v>3.8</v>
      </c>
      <c r="H15" s="4">
        <f t="shared" si="1"/>
        <v>5.3</v>
      </c>
      <c r="I15" s="4">
        <f t="shared" si="2"/>
        <v>20.139999999999997</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5</v>
      </c>
      <c r="D17" s="3"/>
      <c r="E17" s="3">
        <v>4.7</v>
      </c>
      <c r="F17" s="3"/>
      <c r="G17" s="4">
        <f t="shared" si="0"/>
        <v>4.7</v>
      </c>
      <c r="H17" s="4">
        <f t="shared" si="1"/>
        <v>5</v>
      </c>
      <c r="I17" s="4">
        <f t="shared" si="2"/>
        <v>23.5</v>
      </c>
    </row>
    <row r="18" spans="1:9" x14ac:dyDescent="0.25">
      <c r="A18" s="3"/>
      <c r="B18" s="3" t="s">
        <v>27</v>
      </c>
      <c r="C18" s="10">
        <v>8.1</v>
      </c>
      <c r="D18" s="10"/>
      <c r="E18" s="10">
        <v>3</v>
      </c>
      <c r="F18" s="10"/>
      <c r="G18" s="4">
        <f t="shared" si="0"/>
        <v>3</v>
      </c>
      <c r="H18" s="4">
        <f t="shared" si="1"/>
        <v>8.1</v>
      </c>
      <c r="I18" s="4">
        <f t="shared" si="2"/>
        <v>24.299999999999997</v>
      </c>
    </row>
    <row r="19" spans="1:9" x14ac:dyDescent="0.25">
      <c r="A19" s="3"/>
      <c r="B19" s="3" t="s">
        <v>28</v>
      </c>
      <c r="C19" s="3">
        <v>2.2000000000000002</v>
      </c>
      <c r="D19" s="3"/>
      <c r="E19" s="3">
        <v>3</v>
      </c>
      <c r="F19" s="14"/>
      <c r="G19" s="4">
        <f t="shared" si="0"/>
        <v>3</v>
      </c>
      <c r="H19" s="4">
        <f t="shared" si="1"/>
        <v>2.2000000000000002</v>
      </c>
      <c r="I19" s="4">
        <f t="shared" si="2"/>
        <v>6.6000000000000005</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c r="D23" s="3"/>
      <c r="E23" s="3"/>
      <c r="F23" s="14"/>
      <c r="G23" s="4">
        <f t="shared" si="0"/>
        <v>0</v>
      </c>
      <c r="H23" s="4">
        <f t="shared" si="1"/>
        <v>0</v>
      </c>
      <c r="I23" s="4">
        <f t="shared" si="2"/>
        <v>0</v>
      </c>
    </row>
    <row r="24" spans="1:9" x14ac:dyDescent="0.25">
      <c r="A24" s="3"/>
      <c r="B24" s="3" t="s">
        <v>51</v>
      </c>
      <c r="C24" s="3">
        <v>7.5</v>
      </c>
      <c r="D24" s="3"/>
      <c r="E24" s="3">
        <v>2</v>
      </c>
      <c r="F24" s="14"/>
      <c r="G24" s="4">
        <f t="shared" si="0"/>
        <v>2</v>
      </c>
      <c r="H24" s="4">
        <f t="shared" si="1"/>
        <v>7.5</v>
      </c>
      <c r="I24" s="4">
        <f t="shared" si="2"/>
        <v>15</v>
      </c>
    </row>
    <row r="25" spans="1:9" x14ac:dyDescent="0.25">
      <c r="A25" s="3">
        <v>7</v>
      </c>
      <c r="B25" s="3" t="s">
        <v>56</v>
      </c>
      <c r="C25" s="3">
        <v>26.2</v>
      </c>
      <c r="D25" s="3"/>
      <c r="E25" s="3">
        <v>1.9</v>
      </c>
      <c r="F25" s="14"/>
      <c r="G25" s="4">
        <f t="shared" si="0"/>
        <v>1.9</v>
      </c>
      <c r="H25" s="4">
        <f t="shared" si="1"/>
        <v>26.2</v>
      </c>
      <c r="I25" s="4">
        <f t="shared" si="2"/>
        <v>49.779999999999994</v>
      </c>
    </row>
    <row r="26" spans="1:9" x14ac:dyDescent="0.25">
      <c r="A26" s="3"/>
      <c r="B26" s="3" t="s">
        <v>57</v>
      </c>
      <c r="C26" s="3"/>
      <c r="D26" s="3"/>
      <c r="E26" s="3"/>
      <c r="F26" s="14"/>
      <c r="G26" s="4">
        <f t="shared" si="0"/>
        <v>0</v>
      </c>
      <c r="H26" s="4">
        <f t="shared" si="1"/>
        <v>0</v>
      </c>
      <c r="I26" s="4">
        <f t="shared" si="2"/>
        <v>0</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c r="D28" s="3"/>
      <c r="E28" s="3"/>
      <c r="F28" s="14"/>
      <c r="G28" s="4">
        <f t="shared" si="0"/>
        <v>0</v>
      </c>
      <c r="H28" s="4">
        <f t="shared" si="1"/>
        <v>0</v>
      </c>
      <c r="I28" s="4">
        <f t="shared" si="2"/>
        <v>0</v>
      </c>
    </row>
    <row r="29" spans="1:9" x14ac:dyDescent="0.25">
      <c r="A29" s="3"/>
      <c r="B29" s="3" t="s">
        <v>35</v>
      </c>
      <c r="C29" s="3"/>
      <c r="D29" s="3"/>
      <c r="E29" s="3"/>
      <c r="F29" s="14"/>
      <c r="G29" s="4">
        <f t="shared" si="0"/>
        <v>0</v>
      </c>
      <c r="H29" s="4">
        <f t="shared" si="1"/>
        <v>0</v>
      </c>
      <c r="I29" s="4">
        <f t="shared" si="2"/>
        <v>0</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v>10.3</v>
      </c>
      <c r="D31" s="3"/>
      <c r="E31" s="3">
        <v>4.5999999999999996</v>
      </c>
      <c r="F31" s="14"/>
      <c r="G31" s="4">
        <f t="shared" si="0"/>
        <v>4.5999999999999996</v>
      </c>
      <c r="H31" s="4">
        <f t="shared" si="1"/>
        <v>10.3</v>
      </c>
      <c r="I31" s="4">
        <f t="shared" si="2"/>
        <v>47.38</v>
      </c>
    </row>
    <row r="32" spans="1:9" x14ac:dyDescent="0.25">
      <c r="A32" s="3"/>
      <c r="B32" s="3" t="s">
        <v>38</v>
      </c>
      <c r="C32" s="3">
        <v>11.7</v>
      </c>
      <c r="D32" s="3"/>
      <c r="E32" s="3">
        <v>4.5</v>
      </c>
      <c r="F32" s="14"/>
      <c r="G32" s="4">
        <f t="shared" si="0"/>
        <v>4.5</v>
      </c>
      <c r="H32" s="4">
        <f t="shared" si="1"/>
        <v>11.7</v>
      </c>
      <c r="I32" s="4">
        <f t="shared" si="2"/>
        <v>52.65</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c r="D34" s="3"/>
      <c r="E34" s="3"/>
      <c r="F34" s="14"/>
      <c r="G34" s="4">
        <f t="shared" si="0"/>
        <v>0</v>
      </c>
      <c r="H34" s="4">
        <f t="shared" si="1"/>
        <v>0</v>
      </c>
      <c r="I34" s="4">
        <f t="shared" si="2"/>
        <v>0</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875.37</v>
      </c>
    </row>
    <row r="38" spans="1:9" x14ac:dyDescent="0.25">
      <c r="A38" s="3"/>
      <c r="B38" s="2" t="s">
        <v>47</v>
      </c>
      <c r="C38" s="3"/>
      <c r="D38" s="3"/>
      <c r="E38" s="3"/>
      <c r="F38" s="14"/>
      <c r="G38" s="3"/>
      <c r="H38" s="10"/>
      <c r="I38" s="4">
        <f>SUM(I23:I30)</f>
        <v>64.78</v>
      </c>
    </row>
    <row r="39" spans="1:9" x14ac:dyDescent="0.25">
      <c r="A39" s="3"/>
      <c r="B39" s="2" t="s">
        <v>48</v>
      </c>
      <c r="C39" s="3"/>
      <c r="D39" s="3"/>
      <c r="E39" s="3"/>
      <c r="F39" s="14"/>
      <c r="G39" s="3"/>
      <c r="H39" s="10"/>
      <c r="I39" s="12">
        <f>SUM(I31:I33)</f>
        <v>100.03</v>
      </c>
    </row>
    <row r="40" spans="1:9" x14ac:dyDescent="0.25">
      <c r="A40" s="3"/>
      <c r="B40" s="2" t="s">
        <v>67</v>
      </c>
      <c r="C40" s="3"/>
      <c r="D40" s="3"/>
      <c r="E40" s="3"/>
      <c r="F40" s="14"/>
      <c r="G40" s="3"/>
      <c r="H40" s="10"/>
      <c r="I40" s="12">
        <f>I34+I35+I36</f>
        <v>0</v>
      </c>
    </row>
    <row r="41" spans="1:9" x14ac:dyDescent="0.25">
      <c r="A41" s="3"/>
      <c r="B41" s="2" t="s">
        <v>42</v>
      </c>
      <c r="C41" s="3"/>
      <c r="D41" s="3"/>
      <c r="E41" s="3"/>
      <c r="F41" s="14"/>
      <c r="G41" s="3"/>
      <c r="H41" s="10"/>
      <c r="I41" s="4">
        <f>SUM(I4:I30)</f>
        <v>940.15</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0"/>
  <sheetViews>
    <sheetView topLeftCell="A34" zoomScaleNormal="100" workbookViewId="0">
      <selection activeCell="C26" sqref="C26"/>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9" t="s">
        <v>15</v>
      </c>
      <c r="B3" s="139" t="s">
        <v>7</v>
      </c>
      <c r="C3" s="140" t="s">
        <v>8</v>
      </c>
      <c r="D3" s="141"/>
      <c r="E3" s="139" t="s">
        <v>11</v>
      </c>
      <c r="F3" s="139"/>
      <c r="G3" s="139" t="s">
        <v>13</v>
      </c>
      <c r="H3" s="139" t="s">
        <v>12</v>
      </c>
      <c r="I3" s="139" t="s">
        <v>14</v>
      </c>
      <c r="L3" s="137" t="s">
        <v>153</v>
      </c>
      <c r="M3" s="138"/>
      <c r="N3" s="138"/>
      <c r="O3" s="138"/>
      <c r="P3" s="138"/>
      <c r="Q3" s="138"/>
      <c r="R3" s="138"/>
      <c r="S3" s="138"/>
      <c r="T3" s="138"/>
      <c r="U3" s="138"/>
    </row>
    <row r="4" spans="1:21" ht="15" customHeight="1" x14ac:dyDescent="0.25">
      <c r="A4" s="139"/>
      <c r="B4" s="139"/>
      <c r="C4" s="7" t="s">
        <v>9</v>
      </c>
      <c r="D4" s="7" t="s">
        <v>10</v>
      </c>
      <c r="E4" s="7" t="s">
        <v>9</v>
      </c>
      <c r="F4" s="7" t="s">
        <v>10</v>
      </c>
      <c r="G4" s="139"/>
      <c r="H4" s="139"/>
      <c r="I4" s="139"/>
      <c r="L4" s="138"/>
      <c r="M4" s="138"/>
      <c r="N4" s="138"/>
      <c r="O4" s="138"/>
      <c r="P4" s="138"/>
      <c r="Q4" s="138"/>
      <c r="R4" s="138"/>
      <c r="S4" s="138"/>
      <c r="T4" s="138"/>
      <c r="U4" s="138"/>
    </row>
    <row r="5" spans="1:21" ht="15" customHeight="1" x14ac:dyDescent="0.25">
      <c r="A5" s="8">
        <v>1</v>
      </c>
      <c r="B5" s="8" t="s">
        <v>16</v>
      </c>
      <c r="C5" s="8">
        <v>3.35</v>
      </c>
      <c r="D5" s="8"/>
      <c r="E5" s="8">
        <v>4.4000000000000004</v>
      </c>
      <c r="F5" s="8"/>
      <c r="G5" s="9">
        <f>E5+F5</f>
        <v>4.4000000000000004</v>
      </c>
      <c r="H5" s="9">
        <f>(C5+D5)</f>
        <v>3.35</v>
      </c>
      <c r="I5" s="9">
        <f>G5*H5</f>
        <v>14.740000000000002</v>
      </c>
      <c r="L5" s="138"/>
      <c r="M5" s="138"/>
      <c r="N5" s="138"/>
      <c r="O5" s="138"/>
      <c r="P5" s="138"/>
      <c r="Q5" s="138"/>
      <c r="R5" s="138"/>
      <c r="S5" s="138"/>
      <c r="T5" s="138"/>
      <c r="U5" s="138"/>
    </row>
    <row r="6" spans="1:21" ht="15" customHeight="1" x14ac:dyDescent="0.25">
      <c r="A6" s="8"/>
      <c r="B6" s="8"/>
      <c r="C6" s="8">
        <v>1.55</v>
      </c>
      <c r="D6" s="8"/>
      <c r="E6" s="8">
        <v>2.75</v>
      </c>
      <c r="F6" s="8"/>
      <c r="G6" s="9">
        <f>E6+F6</f>
        <v>2.75</v>
      </c>
      <c r="H6" s="9">
        <f>(C6+D6)</f>
        <v>1.55</v>
      </c>
      <c r="I6" s="9">
        <f>G6*H6</f>
        <v>4.2625000000000002</v>
      </c>
      <c r="L6" s="138"/>
      <c r="M6" s="138"/>
      <c r="N6" s="138"/>
      <c r="O6" s="138"/>
      <c r="P6" s="138"/>
      <c r="Q6" s="138"/>
      <c r="R6" s="138"/>
      <c r="S6" s="138"/>
      <c r="T6" s="138"/>
      <c r="U6" s="138"/>
    </row>
    <row r="7" spans="1:21" ht="15" customHeight="1" x14ac:dyDescent="0.25">
      <c r="A7" s="8"/>
      <c r="B7" s="8"/>
      <c r="C7" s="8">
        <v>1.7</v>
      </c>
      <c r="D7" s="8"/>
      <c r="E7" s="8">
        <v>0.75</v>
      </c>
      <c r="F7" s="8"/>
      <c r="G7" s="9">
        <f>E7+F7</f>
        <v>0.75</v>
      </c>
      <c r="H7" s="9">
        <f>(C7+D7)</f>
        <v>1.7</v>
      </c>
      <c r="I7" s="9">
        <f>G7*H7</f>
        <v>1.2749999999999999</v>
      </c>
      <c r="L7" s="138"/>
      <c r="M7" s="138"/>
      <c r="N7" s="138"/>
      <c r="O7" s="138"/>
      <c r="P7" s="138"/>
      <c r="Q7" s="138"/>
      <c r="R7" s="138"/>
      <c r="S7" s="138"/>
      <c r="T7" s="138"/>
      <c r="U7" s="138"/>
    </row>
    <row r="8" spans="1:21" ht="15" customHeight="1" x14ac:dyDescent="0.25">
      <c r="A8" s="8"/>
      <c r="B8" s="8" t="s">
        <v>44</v>
      </c>
      <c r="C8" s="8"/>
      <c r="D8" s="8"/>
      <c r="E8" s="8"/>
      <c r="F8" s="8"/>
      <c r="G8" s="9">
        <f t="shared" ref="G8:G42" si="0">E8+F8</f>
        <v>0</v>
      </c>
      <c r="H8" s="9">
        <f t="shared" ref="H8:H42" si="1">(C8+D8)</f>
        <v>0</v>
      </c>
      <c r="I8" s="9">
        <f>G8*H8</f>
        <v>0</v>
      </c>
      <c r="L8" s="138"/>
      <c r="M8" s="138"/>
      <c r="N8" s="138"/>
      <c r="O8" s="138"/>
      <c r="P8" s="138"/>
      <c r="Q8" s="138"/>
      <c r="R8" s="138"/>
      <c r="S8" s="138"/>
      <c r="T8" s="138"/>
      <c r="U8" s="138"/>
    </row>
    <row r="9" spans="1:21" ht="15" customHeight="1" x14ac:dyDescent="0.25">
      <c r="A9" s="8">
        <v>2</v>
      </c>
      <c r="B9" s="8" t="s">
        <v>17</v>
      </c>
      <c r="C9" s="8">
        <v>1.7</v>
      </c>
      <c r="D9" s="8"/>
      <c r="E9" s="8">
        <v>3.05</v>
      </c>
      <c r="F9" s="8"/>
      <c r="G9" s="9">
        <f t="shared" si="0"/>
        <v>3.05</v>
      </c>
      <c r="H9" s="9">
        <f t="shared" si="1"/>
        <v>1.7</v>
      </c>
      <c r="I9" s="9">
        <f t="shared" ref="I9:I42" si="2">G9*H9</f>
        <v>5.1849999999999996</v>
      </c>
      <c r="L9" s="138"/>
      <c r="M9" s="138"/>
      <c r="N9" s="138"/>
      <c r="O9" s="138"/>
      <c r="P9" s="138"/>
      <c r="Q9" s="138"/>
      <c r="R9" s="138"/>
      <c r="S9" s="138"/>
      <c r="T9" s="138"/>
      <c r="U9" s="138"/>
    </row>
    <row r="10" spans="1:21" ht="15" customHeight="1" x14ac:dyDescent="0.25">
      <c r="A10" s="8"/>
      <c r="B10" s="8"/>
      <c r="C10" s="8">
        <v>0.75</v>
      </c>
      <c r="D10" s="8"/>
      <c r="E10" s="8">
        <v>1.55</v>
      </c>
      <c r="F10" s="8"/>
      <c r="G10" s="9">
        <f t="shared" si="0"/>
        <v>1.55</v>
      </c>
      <c r="H10" s="9">
        <f t="shared" si="1"/>
        <v>0.75</v>
      </c>
      <c r="I10" s="9">
        <f t="shared" si="2"/>
        <v>1.1625000000000001</v>
      </c>
      <c r="L10" s="138"/>
      <c r="M10" s="138"/>
      <c r="N10" s="138"/>
      <c r="O10" s="138"/>
      <c r="P10" s="138"/>
      <c r="Q10" s="138"/>
      <c r="R10" s="138"/>
      <c r="S10" s="138"/>
      <c r="T10" s="138"/>
      <c r="U10" s="138"/>
    </row>
    <row r="11" spans="1:21" ht="15" customHeight="1" x14ac:dyDescent="0.25">
      <c r="A11" s="8">
        <v>3</v>
      </c>
      <c r="B11" s="8" t="s">
        <v>18</v>
      </c>
      <c r="C11" s="8">
        <v>1.35</v>
      </c>
      <c r="D11" s="8"/>
      <c r="E11" s="8">
        <v>2.4</v>
      </c>
      <c r="F11" s="8"/>
      <c r="G11" s="9">
        <f t="shared" si="0"/>
        <v>2.4</v>
      </c>
      <c r="H11" s="9">
        <f t="shared" si="1"/>
        <v>1.35</v>
      </c>
      <c r="I11" s="9">
        <f t="shared" si="2"/>
        <v>3.24</v>
      </c>
      <c r="K11" s="13"/>
      <c r="L11" s="138"/>
      <c r="M11" s="138"/>
      <c r="N11" s="138"/>
      <c r="O11" s="138"/>
      <c r="P11" s="138"/>
      <c r="Q11" s="138"/>
      <c r="R11" s="138"/>
      <c r="S11" s="138"/>
      <c r="T11" s="138"/>
      <c r="U11" s="138"/>
    </row>
    <row r="12" spans="1:21" ht="15" customHeight="1" x14ac:dyDescent="0.25">
      <c r="A12" s="8"/>
      <c r="B12" s="8" t="s">
        <v>19</v>
      </c>
      <c r="C12" s="8">
        <v>1.35</v>
      </c>
      <c r="D12" s="8"/>
      <c r="E12" s="8">
        <v>2.4</v>
      </c>
      <c r="F12" s="8"/>
      <c r="G12" s="9">
        <f t="shared" si="0"/>
        <v>2.4</v>
      </c>
      <c r="H12" s="9">
        <f t="shared" si="1"/>
        <v>1.35</v>
      </c>
      <c r="I12" s="9">
        <f t="shared" si="2"/>
        <v>3.24</v>
      </c>
      <c r="K12" s="13"/>
      <c r="L12" s="138"/>
      <c r="M12" s="138"/>
      <c r="N12" s="138"/>
      <c r="O12" s="138"/>
      <c r="P12" s="138"/>
      <c r="Q12" s="138"/>
      <c r="R12" s="138"/>
      <c r="S12" s="138"/>
      <c r="T12" s="138"/>
      <c r="U12" s="138"/>
    </row>
    <row r="13" spans="1:21" ht="15" customHeight="1" x14ac:dyDescent="0.25">
      <c r="A13" s="8"/>
      <c r="B13" s="8" t="s">
        <v>20</v>
      </c>
      <c r="C13" s="8">
        <v>1.35</v>
      </c>
      <c r="D13" s="8"/>
      <c r="E13" s="8">
        <v>2.4500000000000002</v>
      </c>
      <c r="F13" s="8"/>
      <c r="G13" s="9">
        <f t="shared" si="0"/>
        <v>2.4500000000000002</v>
      </c>
      <c r="H13" s="9">
        <f t="shared" si="1"/>
        <v>1.35</v>
      </c>
      <c r="I13" s="9">
        <f t="shared" si="2"/>
        <v>3.3075000000000006</v>
      </c>
      <c r="K13" s="6"/>
      <c r="L13" s="138"/>
      <c r="M13" s="138"/>
      <c r="N13" s="138"/>
      <c r="O13" s="138"/>
      <c r="P13" s="138"/>
      <c r="Q13" s="138"/>
      <c r="R13" s="138"/>
      <c r="S13" s="138"/>
      <c r="T13" s="138"/>
      <c r="U13" s="138"/>
    </row>
    <row r="14" spans="1:21" ht="15" customHeight="1" x14ac:dyDescent="0.25">
      <c r="A14" s="8"/>
      <c r="B14" s="8" t="s">
        <v>21</v>
      </c>
      <c r="C14" s="8"/>
      <c r="D14" s="8"/>
      <c r="E14" s="8"/>
      <c r="F14" s="8"/>
      <c r="G14" s="9">
        <f t="shared" si="0"/>
        <v>0</v>
      </c>
      <c r="H14" s="9">
        <f t="shared" si="1"/>
        <v>0</v>
      </c>
      <c r="I14" s="9">
        <f t="shared" si="2"/>
        <v>0</v>
      </c>
      <c r="L14" s="138"/>
      <c r="M14" s="138"/>
      <c r="N14" s="138"/>
      <c r="O14" s="138"/>
      <c r="P14" s="138"/>
      <c r="Q14" s="138"/>
      <c r="R14" s="138"/>
      <c r="S14" s="138"/>
      <c r="T14" s="138"/>
      <c r="U14" s="138"/>
    </row>
    <row r="15" spans="1:21" ht="15" customHeight="1" x14ac:dyDescent="0.25">
      <c r="A15" s="8">
        <v>4</v>
      </c>
      <c r="B15" s="8" t="s">
        <v>22</v>
      </c>
      <c r="C15" s="8">
        <v>3.35</v>
      </c>
      <c r="D15" s="8"/>
      <c r="E15" s="8">
        <v>3.05</v>
      </c>
      <c r="F15" s="8"/>
      <c r="G15" s="9">
        <f t="shared" si="0"/>
        <v>3.05</v>
      </c>
      <c r="H15" s="9">
        <f t="shared" si="1"/>
        <v>3.35</v>
      </c>
      <c r="I15" s="9">
        <f t="shared" si="2"/>
        <v>10.217499999999999</v>
      </c>
      <c r="L15" s="138"/>
      <c r="M15" s="138"/>
      <c r="N15" s="138"/>
      <c r="O15" s="138"/>
      <c r="P15" s="138"/>
      <c r="Q15" s="138"/>
      <c r="R15" s="138"/>
      <c r="S15" s="138"/>
      <c r="T15" s="138"/>
      <c r="U15" s="138"/>
    </row>
    <row r="16" spans="1:21" ht="15" customHeight="1" x14ac:dyDescent="0.25">
      <c r="A16" s="8"/>
      <c r="B16" s="8" t="s">
        <v>23</v>
      </c>
      <c r="C16" s="8">
        <v>3.5</v>
      </c>
      <c r="D16" s="8"/>
      <c r="E16" s="8">
        <v>3.05</v>
      </c>
      <c r="F16" s="8"/>
      <c r="G16" s="9">
        <f t="shared" si="0"/>
        <v>3.05</v>
      </c>
      <c r="H16" s="9">
        <f t="shared" si="1"/>
        <v>3.5</v>
      </c>
      <c r="I16" s="9">
        <f t="shared" si="2"/>
        <v>10.674999999999999</v>
      </c>
      <c r="L16" s="138"/>
      <c r="M16" s="138"/>
      <c r="N16" s="138"/>
      <c r="O16" s="138"/>
      <c r="P16" s="138"/>
      <c r="Q16" s="138"/>
      <c r="R16" s="138"/>
      <c r="S16" s="138"/>
      <c r="T16" s="138"/>
      <c r="U16" s="138"/>
    </row>
    <row r="17" spans="1:21" ht="15" customHeight="1" x14ac:dyDescent="0.25">
      <c r="A17" s="8"/>
      <c r="B17" s="8"/>
      <c r="C17" s="8">
        <v>0.75</v>
      </c>
      <c r="D17" s="8"/>
      <c r="E17" s="8">
        <v>0.75</v>
      </c>
      <c r="F17" s="8"/>
      <c r="G17" s="9">
        <f t="shared" si="0"/>
        <v>0.75</v>
      </c>
      <c r="H17" s="9">
        <f t="shared" si="1"/>
        <v>0.75</v>
      </c>
      <c r="I17" s="9">
        <f t="shared" si="2"/>
        <v>0.5625</v>
      </c>
      <c r="L17" s="138"/>
      <c r="M17" s="138"/>
      <c r="N17" s="138"/>
      <c r="O17" s="138"/>
      <c r="P17" s="138"/>
      <c r="Q17" s="138"/>
      <c r="R17" s="138"/>
      <c r="S17" s="138"/>
      <c r="T17" s="138"/>
      <c r="U17" s="138"/>
    </row>
    <row r="18" spans="1:21" ht="15" customHeight="1" x14ac:dyDescent="0.25">
      <c r="A18" s="8"/>
      <c r="B18" s="8" t="s">
        <v>24</v>
      </c>
      <c r="C18" s="8">
        <v>3.05</v>
      </c>
      <c r="D18" s="8"/>
      <c r="E18" s="8">
        <v>2.4500000000000002</v>
      </c>
      <c r="F18" s="8"/>
      <c r="G18" s="9">
        <f t="shared" si="0"/>
        <v>2.4500000000000002</v>
      </c>
      <c r="H18" s="9">
        <f t="shared" si="1"/>
        <v>3.05</v>
      </c>
      <c r="I18" s="9">
        <f t="shared" si="2"/>
        <v>7.4725000000000001</v>
      </c>
      <c r="L18" s="138"/>
      <c r="M18" s="138"/>
      <c r="N18" s="138"/>
      <c r="O18" s="138"/>
      <c r="P18" s="138"/>
      <c r="Q18" s="138"/>
      <c r="R18" s="138"/>
      <c r="S18" s="138"/>
      <c r="T18" s="138"/>
      <c r="U18" s="138"/>
    </row>
    <row r="19" spans="1:21" ht="15" customHeight="1" x14ac:dyDescent="0.25">
      <c r="A19" s="8"/>
      <c r="B19" s="8"/>
      <c r="C19" s="8">
        <v>2.2999999999999998</v>
      </c>
      <c r="D19" s="8"/>
      <c r="E19" s="8">
        <v>1.7</v>
      </c>
      <c r="F19" s="8"/>
      <c r="G19" s="9">
        <f t="shared" si="0"/>
        <v>1.7</v>
      </c>
      <c r="H19" s="9">
        <f t="shared" si="1"/>
        <v>2.2999999999999998</v>
      </c>
      <c r="I19" s="9">
        <f t="shared" si="2"/>
        <v>3.9099999999999997</v>
      </c>
      <c r="L19" s="138"/>
      <c r="M19" s="138"/>
      <c r="N19" s="138"/>
      <c r="O19" s="138"/>
      <c r="P19" s="138"/>
      <c r="Q19" s="138"/>
      <c r="R19" s="138"/>
      <c r="S19" s="138"/>
      <c r="T19" s="138"/>
      <c r="U19" s="138"/>
    </row>
    <row r="20" spans="1:21" ht="15" customHeight="1" x14ac:dyDescent="0.25">
      <c r="A20" s="8"/>
      <c r="B20" s="8"/>
      <c r="C20" s="8">
        <v>0.78</v>
      </c>
      <c r="D20" s="8"/>
      <c r="E20" s="8">
        <v>1</v>
      </c>
      <c r="F20" s="8"/>
      <c r="G20" s="9">
        <f t="shared" si="0"/>
        <v>1</v>
      </c>
      <c r="H20" s="9">
        <f t="shared" si="1"/>
        <v>0.78</v>
      </c>
      <c r="I20" s="9">
        <f t="shared" si="2"/>
        <v>0.78</v>
      </c>
      <c r="L20" s="138"/>
      <c r="M20" s="138"/>
      <c r="N20" s="138"/>
      <c r="O20" s="138"/>
      <c r="P20" s="138"/>
      <c r="Q20" s="138"/>
      <c r="R20" s="138"/>
      <c r="S20" s="138"/>
      <c r="T20" s="138"/>
      <c r="U20" s="138"/>
    </row>
    <row r="21" spans="1:21" ht="15" customHeight="1" x14ac:dyDescent="0.25">
      <c r="A21" s="8"/>
      <c r="B21" s="8" t="s">
        <v>25</v>
      </c>
      <c r="C21" s="8"/>
      <c r="D21" s="8"/>
      <c r="E21" s="8"/>
      <c r="F21" s="8"/>
      <c r="G21" s="9">
        <f t="shared" si="0"/>
        <v>0</v>
      </c>
      <c r="H21" s="9">
        <f t="shared" si="1"/>
        <v>0</v>
      </c>
      <c r="I21" s="9">
        <f t="shared" si="2"/>
        <v>0</v>
      </c>
      <c r="L21" s="138"/>
      <c r="M21" s="138"/>
      <c r="N21" s="138"/>
      <c r="O21" s="138"/>
      <c r="P21" s="138"/>
      <c r="Q21" s="138"/>
      <c r="R21" s="138"/>
      <c r="S21" s="138"/>
      <c r="T21" s="138"/>
      <c r="U21" s="138"/>
    </row>
    <row r="22" spans="1:21" ht="15" customHeight="1" x14ac:dyDescent="0.25">
      <c r="A22" s="8"/>
      <c r="B22" s="8" t="s">
        <v>73</v>
      </c>
      <c r="C22" s="8">
        <v>2.95</v>
      </c>
      <c r="D22" s="8"/>
      <c r="E22" s="8">
        <v>0.75</v>
      </c>
      <c r="F22" s="8"/>
      <c r="G22" s="9">
        <f t="shared" ref="G22:G25" si="3">E22+F22</f>
        <v>0.75</v>
      </c>
      <c r="H22" s="9">
        <f t="shared" ref="H22:H25" si="4">(C22+D22)</f>
        <v>2.95</v>
      </c>
      <c r="I22" s="9">
        <f t="shared" ref="I22:I25" si="5">G22*H22</f>
        <v>2.2125000000000004</v>
      </c>
      <c r="L22" s="138"/>
      <c r="M22" s="138"/>
      <c r="N22" s="138"/>
      <c r="O22" s="138"/>
      <c r="P22" s="138"/>
      <c r="Q22" s="138"/>
      <c r="R22" s="138"/>
      <c r="S22" s="138"/>
      <c r="T22" s="138"/>
      <c r="U22" s="138"/>
    </row>
    <row r="23" spans="1:21" ht="15" customHeight="1" x14ac:dyDescent="0.25">
      <c r="A23" s="8"/>
      <c r="B23" s="8" t="s">
        <v>74</v>
      </c>
      <c r="C23" s="8">
        <v>1.35</v>
      </c>
      <c r="D23" s="8"/>
      <c r="E23" s="8">
        <v>0.75</v>
      </c>
      <c r="F23" s="8"/>
      <c r="G23" s="9">
        <f t="shared" si="3"/>
        <v>0.75</v>
      </c>
      <c r="H23" s="9">
        <f t="shared" si="4"/>
        <v>1.35</v>
      </c>
      <c r="I23" s="9">
        <f t="shared" si="5"/>
        <v>1.0125000000000002</v>
      </c>
      <c r="L23" s="138"/>
      <c r="M23" s="138"/>
      <c r="N23" s="138"/>
      <c r="O23" s="138"/>
      <c r="P23" s="138"/>
      <c r="Q23" s="138"/>
      <c r="R23" s="138"/>
      <c r="S23" s="138"/>
      <c r="T23" s="138"/>
      <c r="U23" s="138"/>
    </row>
    <row r="24" spans="1:21" ht="15" customHeight="1" x14ac:dyDescent="0.25">
      <c r="A24" s="8"/>
      <c r="B24" s="8" t="s">
        <v>77</v>
      </c>
      <c r="C24" s="8">
        <v>2.5499999999999998</v>
      </c>
      <c r="D24" s="8"/>
      <c r="E24" s="8">
        <v>0.75</v>
      </c>
      <c r="F24" s="8"/>
      <c r="G24" s="9">
        <f t="shared" si="3"/>
        <v>0.75</v>
      </c>
      <c r="H24" s="9">
        <f t="shared" si="4"/>
        <v>2.5499999999999998</v>
      </c>
      <c r="I24" s="9">
        <f t="shared" si="5"/>
        <v>1.9124999999999999</v>
      </c>
      <c r="L24" s="138"/>
      <c r="M24" s="138"/>
      <c r="N24" s="138"/>
      <c r="O24" s="138"/>
      <c r="P24" s="138"/>
      <c r="Q24" s="138"/>
      <c r="R24" s="138"/>
      <c r="S24" s="138"/>
      <c r="T24" s="138"/>
      <c r="U24" s="138"/>
    </row>
    <row r="25" spans="1:21" ht="15" customHeight="1" x14ac:dyDescent="0.25">
      <c r="A25" s="8"/>
      <c r="B25" s="8" t="s">
        <v>151</v>
      </c>
      <c r="C25" s="8">
        <v>1.55</v>
      </c>
      <c r="D25" s="8"/>
      <c r="E25" s="8">
        <v>0.75</v>
      </c>
      <c r="F25" s="8"/>
      <c r="G25" s="9">
        <f t="shared" si="3"/>
        <v>0.75</v>
      </c>
      <c r="H25" s="9">
        <f t="shared" si="4"/>
        <v>1.55</v>
      </c>
      <c r="I25" s="9">
        <f t="shared" si="5"/>
        <v>1.1625000000000001</v>
      </c>
      <c r="L25" s="138"/>
      <c r="M25" s="138"/>
      <c r="N25" s="138"/>
      <c r="O25" s="138"/>
      <c r="P25" s="138"/>
      <c r="Q25" s="138"/>
      <c r="R25" s="138"/>
      <c r="S25" s="138"/>
      <c r="T25" s="138"/>
      <c r="U25" s="138"/>
    </row>
    <row r="26" spans="1:21" ht="15" customHeight="1" x14ac:dyDescent="0.25">
      <c r="A26" s="8">
        <v>5</v>
      </c>
      <c r="B26" s="8" t="s">
        <v>26</v>
      </c>
      <c r="C26" s="8">
        <v>3.9</v>
      </c>
      <c r="D26" s="8"/>
      <c r="E26" s="8">
        <v>1</v>
      </c>
      <c r="F26" s="8"/>
      <c r="G26" s="9">
        <f t="shared" si="0"/>
        <v>1</v>
      </c>
      <c r="H26" s="9">
        <f t="shared" si="1"/>
        <v>3.9</v>
      </c>
      <c r="I26" s="9">
        <f t="shared" si="2"/>
        <v>3.9</v>
      </c>
      <c r="L26" s="138"/>
      <c r="M26" s="138"/>
      <c r="N26" s="138"/>
      <c r="O26" s="138"/>
      <c r="P26" s="138"/>
      <c r="Q26" s="138"/>
      <c r="R26" s="138"/>
      <c r="S26" s="138"/>
      <c r="T26" s="138"/>
      <c r="U26" s="138"/>
    </row>
    <row r="27" spans="1:21" ht="15" customHeight="1" x14ac:dyDescent="0.25">
      <c r="A27" s="8"/>
      <c r="B27" s="8" t="s">
        <v>27</v>
      </c>
      <c r="C27" s="10"/>
      <c r="D27" s="10"/>
      <c r="E27" s="10"/>
      <c r="F27" s="10"/>
      <c r="G27" s="9">
        <f t="shared" si="0"/>
        <v>0</v>
      </c>
      <c r="H27" s="9">
        <f t="shared" si="1"/>
        <v>0</v>
      </c>
      <c r="I27" s="9">
        <f t="shared" si="2"/>
        <v>0</v>
      </c>
      <c r="L27" s="138"/>
      <c r="M27" s="138"/>
      <c r="N27" s="138"/>
      <c r="O27" s="138"/>
      <c r="P27" s="138"/>
      <c r="Q27" s="138"/>
      <c r="R27" s="138"/>
      <c r="S27" s="138"/>
      <c r="T27" s="138"/>
      <c r="U27" s="138"/>
    </row>
    <row r="28" spans="1:21" ht="15" customHeight="1" x14ac:dyDescent="0.25">
      <c r="A28" s="8"/>
      <c r="B28" s="8" t="s">
        <v>28</v>
      </c>
      <c r="C28" s="8"/>
      <c r="D28" s="8"/>
      <c r="E28" s="8"/>
      <c r="F28" s="11"/>
      <c r="G28" s="9">
        <f t="shared" si="0"/>
        <v>0</v>
      </c>
      <c r="H28" s="9">
        <f t="shared" si="1"/>
        <v>0</v>
      </c>
      <c r="I28" s="9">
        <f t="shared" si="2"/>
        <v>0</v>
      </c>
      <c r="L28" s="138"/>
      <c r="M28" s="138"/>
      <c r="N28" s="138"/>
      <c r="O28" s="138"/>
      <c r="P28" s="138"/>
      <c r="Q28" s="138"/>
      <c r="R28" s="138"/>
      <c r="S28" s="138"/>
      <c r="T28" s="138"/>
      <c r="U28" s="138"/>
    </row>
    <row r="29" spans="1:21" ht="15" customHeight="1" x14ac:dyDescent="0.25">
      <c r="A29" s="8">
        <v>6</v>
      </c>
      <c r="B29" s="8" t="s">
        <v>29</v>
      </c>
      <c r="C29" s="8"/>
      <c r="D29" s="8"/>
      <c r="E29" s="8"/>
      <c r="F29" s="11"/>
      <c r="G29" s="9">
        <f t="shared" si="0"/>
        <v>0</v>
      </c>
      <c r="H29" s="9">
        <f t="shared" si="1"/>
        <v>0</v>
      </c>
      <c r="I29" s="9">
        <f t="shared" si="2"/>
        <v>0</v>
      </c>
      <c r="L29" s="138"/>
      <c r="M29" s="138"/>
      <c r="N29" s="138"/>
      <c r="O29" s="138"/>
      <c r="P29" s="138"/>
      <c r="Q29" s="138"/>
      <c r="R29" s="138"/>
      <c r="S29" s="138"/>
      <c r="T29" s="138"/>
      <c r="U29" s="138"/>
    </row>
    <row r="30" spans="1:21" ht="15" customHeight="1" x14ac:dyDescent="0.25">
      <c r="A30" s="8"/>
      <c r="B30" s="8" t="s">
        <v>30</v>
      </c>
      <c r="C30" s="8"/>
      <c r="D30" s="8"/>
      <c r="E30" s="8"/>
      <c r="F30" s="11"/>
      <c r="G30" s="9">
        <f t="shared" si="0"/>
        <v>0</v>
      </c>
      <c r="H30" s="9">
        <f t="shared" si="1"/>
        <v>0</v>
      </c>
      <c r="I30" s="9">
        <f t="shared" si="2"/>
        <v>0</v>
      </c>
      <c r="L30" s="138"/>
      <c r="M30" s="138"/>
      <c r="N30" s="138"/>
      <c r="O30" s="138"/>
      <c r="P30" s="138"/>
      <c r="Q30" s="138"/>
      <c r="R30" s="138"/>
      <c r="S30" s="138"/>
      <c r="T30" s="138"/>
      <c r="U30" s="138"/>
    </row>
    <row r="31" spans="1:21" ht="15" customHeight="1" x14ac:dyDescent="0.25">
      <c r="A31" s="8"/>
      <c r="B31" s="8" t="s">
        <v>45</v>
      </c>
      <c r="C31" s="8"/>
      <c r="D31" s="8"/>
      <c r="E31" s="8"/>
      <c r="F31" s="11"/>
      <c r="G31" s="9">
        <f t="shared" si="0"/>
        <v>0</v>
      </c>
      <c r="H31" s="9">
        <f t="shared" si="1"/>
        <v>0</v>
      </c>
      <c r="I31" s="9">
        <f t="shared" si="2"/>
        <v>0</v>
      </c>
      <c r="L31" s="138"/>
      <c r="M31" s="138"/>
      <c r="N31" s="138"/>
      <c r="O31" s="138"/>
      <c r="P31" s="138"/>
      <c r="Q31" s="138"/>
      <c r="R31" s="138"/>
      <c r="S31" s="138"/>
      <c r="T31" s="138"/>
      <c r="U31" s="138"/>
    </row>
    <row r="32" spans="1:21" ht="15" customHeight="1" x14ac:dyDescent="0.25">
      <c r="A32" s="8"/>
      <c r="B32" s="8" t="s">
        <v>46</v>
      </c>
      <c r="C32" s="8"/>
      <c r="D32" s="8"/>
      <c r="E32" s="8"/>
      <c r="F32" s="11"/>
      <c r="G32" s="9">
        <f t="shared" si="0"/>
        <v>0</v>
      </c>
      <c r="H32" s="9">
        <f t="shared" si="1"/>
        <v>0</v>
      </c>
      <c r="I32" s="9">
        <f t="shared" si="2"/>
        <v>0</v>
      </c>
      <c r="L32" s="138"/>
      <c r="M32" s="138"/>
      <c r="N32" s="138"/>
      <c r="O32" s="138"/>
      <c r="P32" s="138"/>
      <c r="Q32" s="138"/>
      <c r="R32" s="138"/>
      <c r="S32" s="138"/>
      <c r="T32" s="138"/>
      <c r="U32" s="138"/>
    </row>
    <row r="33" spans="1:10" ht="15" customHeight="1" x14ac:dyDescent="0.25">
      <c r="A33" s="8">
        <v>7</v>
      </c>
      <c r="B33" s="8" t="s">
        <v>31</v>
      </c>
      <c r="C33" s="8"/>
      <c r="D33" s="8"/>
      <c r="E33" s="8"/>
      <c r="F33" s="11"/>
      <c r="G33" s="9">
        <f t="shared" si="0"/>
        <v>0</v>
      </c>
      <c r="H33" s="9">
        <f t="shared" si="1"/>
        <v>0</v>
      </c>
      <c r="I33" s="9">
        <f t="shared" si="2"/>
        <v>0</v>
      </c>
    </row>
    <row r="34" spans="1:10" ht="15" customHeight="1" x14ac:dyDescent="0.25">
      <c r="A34" s="8"/>
      <c r="B34" s="8" t="s">
        <v>32</v>
      </c>
      <c r="C34" s="8"/>
      <c r="D34" s="8"/>
      <c r="E34" s="8"/>
      <c r="F34" s="11"/>
      <c r="G34" s="9">
        <f t="shared" si="0"/>
        <v>0</v>
      </c>
      <c r="H34" s="9">
        <f t="shared" si="1"/>
        <v>0</v>
      </c>
      <c r="I34" s="9">
        <f t="shared" si="2"/>
        <v>0</v>
      </c>
    </row>
    <row r="35" spans="1:10" ht="15" customHeight="1" x14ac:dyDescent="0.25">
      <c r="A35" s="8"/>
      <c r="B35" s="8" t="s">
        <v>33</v>
      </c>
      <c r="C35" s="8"/>
      <c r="D35" s="8"/>
      <c r="E35" s="8"/>
      <c r="F35" s="11"/>
      <c r="G35" s="9">
        <f t="shared" si="0"/>
        <v>0</v>
      </c>
      <c r="H35" s="9">
        <f t="shared" si="1"/>
        <v>0</v>
      </c>
      <c r="I35" s="9">
        <f t="shared" si="2"/>
        <v>0</v>
      </c>
    </row>
    <row r="36" spans="1:10" ht="15" customHeight="1" x14ac:dyDescent="0.25">
      <c r="A36" s="8">
        <v>8</v>
      </c>
      <c r="B36" s="8" t="s">
        <v>34</v>
      </c>
      <c r="C36" s="8">
        <v>2.4500000000000002</v>
      </c>
      <c r="D36" s="8"/>
      <c r="E36" s="8">
        <v>0.75</v>
      </c>
      <c r="F36" s="11"/>
      <c r="G36" s="9">
        <f t="shared" si="0"/>
        <v>0.75</v>
      </c>
      <c r="H36" s="9">
        <f t="shared" si="1"/>
        <v>2.4500000000000002</v>
      </c>
      <c r="I36" s="9">
        <f t="shared" si="2"/>
        <v>1.8375000000000001</v>
      </c>
    </row>
    <row r="37" spans="1:10" ht="15" customHeight="1" x14ac:dyDescent="0.25">
      <c r="A37" s="8"/>
      <c r="B37" s="8" t="s">
        <v>35</v>
      </c>
      <c r="C37" s="8">
        <v>6.6</v>
      </c>
      <c r="D37" s="8"/>
      <c r="E37" s="8">
        <v>0.75</v>
      </c>
      <c r="F37" s="11"/>
      <c r="G37" s="9">
        <f t="shared" si="0"/>
        <v>0.75</v>
      </c>
      <c r="H37" s="9">
        <f t="shared" si="1"/>
        <v>6.6</v>
      </c>
      <c r="I37" s="9">
        <f t="shared" si="2"/>
        <v>4.9499999999999993</v>
      </c>
    </row>
    <row r="38" spans="1:10" ht="15" customHeight="1" x14ac:dyDescent="0.25">
      <c r="A38" s="8"/>
      <c r="B38" s="8" t="s">
        <v>36</v>
      </c>
      <c r="C38" s="8"/>
      <c r="D38" s="8"/>
      <c r="E38" s="8"/>
      <c r="F38" s="11"/>
      <c r="G38" s="9">
        <f t="shared" si="0"/>
        <v>0</v>
      </c>
      <c r="H38" s="9">
        <f t="shared" si="1"/>
        <v>0</v>
      </c>
      <c r="I38" s="9">
        <f t="shared" si="2"/>
        <v>0</v>
      </c>
    </row>
    <row r="39" spans="1:10" ht="15" customHeight="1" x14ac:dyDescent="0.25">
      <c r="A39" s="8">
        <v>9</v>
      </c>
      <c r="B39" s="8" t="s">
        <v>37</v>
      </c>
      <c r="C39" s="8">
        <v>3.35</v>
      </c>
      <c r="D39" s="8"/>
      <c r="E39" s="8">
        <v>1.5</v>
      </c>
      <c r="F39" s="11"/>
      <c r="G39" s="9">
        <f t="shared" si="0"/>
        <v>1.5</v>
      </c>
      <c r="H39" s="9">
        <f t="shared" si="1"/>
        <v>3.35</v>
      </c>
      <c r="I39" s="9">
        <f t="shared" si="2"/>
        <v>5.0250000000000004</v>
      </c>
    </row>
    <row r="40" spans="1:10" ht="15" customHeight="1" x14ac:dyDescent="0.25">
      <c r="A40" s="8"/>
      <c r="B40" s="8" t="s">
        <v>38</v>
      </c>
      <c r="C40" s="8">
        <v>3.9</v>
      </c>
      <c r="D40" s="8"/>
      <c r="E40" s="8">
        <v>1.5</v>
      </c>
      <c r="F40" s="11"/>
      <c r="G40" s="9">
        <f t="shared" si="0"/>
        <v>1.5</v>
      </c>
      <c r="H40" s="9">
        <f t="shared" si="1"/>
        <v>3.9</v>
      </c>
      <c r="I40" s="9">
        <f t="shared" si="2"/>
        <v>5.85</v>
      </c>
    </row>
    <row r="41" spans="1:10" ht="15" customHeight="1" x14ac:dyDescent="0.25">
      <c r="A41" s="8"/>
      <c r="B41" s="8" t="s">
        <v>39</v>
      </c>
      <c r="C41" s="8"/>
      <c r="D41" s="8"/>
      <c r="E41" s="8"/>
      <c r="F41" s="11"/>
      <c r="G41" s="9">
        <f t="shared" si="0"/>
        <v>0</v>
      </c>
      <c r="H41" s="9">
        <f t="shared" si="1"/>
        <v>0</v>
      </c>
      <c r="I41" s="9">
        <f t="shared" si="2"/>
        <v>0</v>
      </c>
    </row>
    <row r="42" spans="1:10" ht="15" customHeight="1" x14ac:dyDescent="0.25">
      <c r="A42" s="8">
        <v>10</v>
      </c>
      <c r="B42" s="8" t="s">
        <v>40</v>
      </c>
      <c r="C42" s="8"/>
      <c r="D42" s="8"/>
      <c r="E42" s="8"/>
      <c r="F42" s="11"/>
      <c r="G42" s="9">
        <f t="shared" si="0"/>
        <v>0</v>
      </c>
      <c r="H42" s="9">
        <f t="shared" si="1"/>
        <v>0</v>
      </c>
      <c r="I42" s="9">
        <f t="shared" si="2"/>
        <v>0</v>
      </c>
    </row>
    <row r="43" spans="1:10" ht="15" customHeight="1" x14ac:dyDescent="0.25">
      <c r="A43" s="8"/>
      <c r="B43" s="8"/>
      <c r="C43" s="8"/>
      <c r="D43" s="8"/>
      <c r="E43" s="8"/>
      <c r="F43" s="11"/>
      <c r="G43" s="9"/>
      <c r="H43" s="10"/>
      <c r="I43" s="8"/>
    </row>
    <row r="44" spans="1:10" ht="15" customHeight="1" x14ac:dyDescent="0.25">
      <c r="A44" s="8"/>
      <c r="B44" s="8"/>
      <c r="C44" s="8"/>
      <c r="D44" s="8"/>
      <c r="E44" s="8"/>
      <c r="F44" s="11"/>
      <c r="G44" s="9"/>
      <c r="H44" s="8"/>
      <c r="I44" s="8"/>
    </row>
    <row r="45" spans="1:10" ht="15" customHeight="1" x14ac:dyDescent="0.25">
      <c r="A45" s="8"/>
      <c r="B45" s="7" t="s">
        <v>41</v>
      </c>
      <c r="C45" s="8"/>
      <c r="D45" s="8"/>
      <c r="E45" s="8"/>
      <c r="F45" s="11"/>
      <c r="G45" s="8"/>
      <c r="H45" s="10"/>
      <c r="I45" s="9">
        <f>SUM(I5:I28)</f>
        <v>80.23</v>
      </c>
      <c r="J45" s="5">
        <f>I45*10.764</f>
        <v>863.59572000000003</v>
      </c>
    </row>
    <row r="46" spans="1:10" ht="15" customHeight="1" x14ac:dyDescent="0.25">
      <c r="A46" s="8"/>
      <c r="B46" s="7" t="s">
        <v>47</v>
      </c>
      <c r="C46" s="8"/>
      <c r="D46" s="8"/>
      <c r="E46" s="8"/>
      <c r="F46" s="11"/>
      <c r="G46" s="8"/>
      <c r="H46" s="10"/>
      <c r="I46" s="9">
        <f>SUM(I29:I38)</f>
        <v>6.7874999999999996</v>
      </c>
      <c r="J46" s="5">
        <f>I46*10.764</f>
        <v>73.060649999999995</v>
      </c>
    </row>
    <row r="47" spans="1:10" ht="15" customHeight="1" x14ac:dyDescent="0.25">
      <c r="A47" s="8"/>
      <c r="B47" s="7" t="s">
        <v>48</v>
      </c>
      <c r="C47" s="8"/>
      <c r="D47" s="8"/>
      <c r="E47" s="8"/>
      <c r="F47" s="11"/>
      <c r="G47" s="8"/>
      <c r="H47" s="10"/>
      <c r="I47" s="12">
        <f>SUM(I39:I41)</f>
        <v>10.875</v>
      </c>
      <c r="J47" s="5">
        <f>I47*10.764</f>
        <v>117.0585</v>
      </c>
    </row>
    <row r="48" spans="1:10" ht="15" customHeight="1" x14ac:dyDescent="0.25">
      <c r="A48" s="8"/>
      <c r="B48" s="7" t="s">
        <v>42</v>
      </c>
      <c r="C48" s="8"/>
      <c r="D48" s="8"/>
      <c r="E48" s="8"/>
      <c r="F48" s="11"/>
      <c r="G48" s="8"/>
      <c r="H48" s="10"/>
      <c r="I48" s="9">
        <f>SUM(I5:I38)</f>
        <v>87.017500000000013</v>
      </c>
      <c r="J48" s="5">
        <f>I48*10.764</f>
        <v>936.65637000000004</v>
      </c>
    </row>
    <row r="49" spans="1:9" ht="15" customHeight="1" x14ac:dyDescent="0.25">
      <c r="A49" s="6"/>
      <c r="B49" s="6"/>
      <c r="C49" s="6"/>
      <c r="D49" s="6"/>
      <c r="E49" s="6"/>
      <c r="F49" s="6"/>
      <c r="G49" s="6"/>
      <c r="H49" s="6"/>
      <c r="I49" s="6"/>
    </row>
    <row r="50" spans="1:9" ht="15" customHeight="1" x14ac:dyDescent="0.25">
      <c r="A50" s="6"/>
      <c r="B50" s="6"/>
      <c r="C50" s="6"/>
      <c r="D50" s="6"/>
      <c r="E50" s="6"/>
      <c r="F50" s="6"/>
      <c r="G50" s="6"/>
      <c r="H50" s="6"/>
      <c r="I50" s="6"/>
    </row>
  </sheetData>
  <mergeCells count="8">
    <mergeCell ref="L3:U32"/>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42"/>
      <c r="B8" s="142"/>
      <c r="C8" s="142"/>
      <c r="D8" s="142"/>
      <c r="E8" s="142"/>
      <c r="F8" s="142"/>
      <c r="G8" s="142"/>
      <c r="H8" s="142"/>
      <c r="I8" s="142"/>
      <c r="J8" s="142"/>
      <c r="K8" s="142"/>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2025-09-30T10:01:37Z</dcterms:modified>
</cp:coreProperties>
</file>