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VSJ-04\Downloads\September\12172 - Devashree Apartment\"/>
    </mc:Choice>
  </mc:AlternateContent>
  <bookViews>
    <workbookView showHorizontalScroll="0" showVerticalScroll="0" showSheetTabs="0" xWindow="0" yWindow="0" windowWidth="20490" windowHeight="7755" tabRatio="725"/>
  </bookViews>
  <sheets>
    <sheet name="Report" sheetId="1" r:id="rId1"/>
    <sheet name="C% for old Flormat" sheetId="8" r:id="rId2"/>
    <sheet name="C% for new format" sheetId="6" r:id="rId3"/>
    <sheet name="Flat detail" sheetId="3" r:id="rId4"/>
    <sheet name="valuation" sheetId="5" r:id="rId5"/>
    <sheet name="Note" sheetId="4" r:id="rId6"/>
  </sheets>
  <definedNames>
    <definedName name="_xlnm.Print_Area" localSheetId="0">Report!$A$1:$H$208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4" i="1" l="1"/>
  <c r="D106" i="1"/>
  <c r="F106" i="1" s="1"/>
  <c r="D105" i="1"/>
  <c r="F105" i="1" s="1"/>
  <c r="D104" i="1"/>
  <c r="D103" i="1"/>
  <c r="F103" i="1" s="1"/>
  <c r="D101" i="1"/>
  <c r="D95" i="1"/>
  <c r="F95" i="1" s="1"/>
  <c r="D94" i="1"/>
  <c r="F94" i="1" s="1"/>
  <c r="D93" i="1"/>
  <c r="F93" i="1" s="1"/>
  <c r="D92" i="1"/>
  <c r="F92" i="1" s="1"/>
  <c r="D91" i="1"/>
  <c r="F91" i="1" s="1"/>
  <c r="G103" i="1"/>
  <c r="G104" i="1" s="1"/>
  <c r="G105" i="1" s="1"/>
  <c r="G106" i="1" s="1"/>
  <c r="A92" i="1"/>
  <c r="A93" i="1" s="1"/>
  <c r="A94" i="1" s="1"/>
  <c r="A95" i="1" s="1"/>
  <c r="G91" i="1"/>
  <c r="G92" i="1" s="1"/>
  <c r="G93" i="1" s="1"/>
  <c r="G94" i="1" s="1"/>
  <c r="G95" i="1" s="1"/>
  <c r="G101" i="1" s="1"/>
  <c r="K106" i="1" l="1"/>
  <c r="I106" i="1"/>
  <c r="J106" i="1"/>
  <c r="J103" i="1"/>
  <c r="K103" i="1"/>
  <c r="I103" i="1"/>
  <c r="I104" i="1"/>
  <c r="J104" i="1"/>
  <c r="K104" i="1"/>
  <c r="F101" i="1"/>
  <c r="G84" i="1" s="1"/>
  <c r="J105" i="1"/>
  <c r="K105" i="1"/>
  <c r="I105" i="1"/>
  <c r="E84" i="1"/>
  <c r="C84" i="1"/>
  <c r="G81" i="1"/>
  <c r="C81" i="1"/>
  <c r="E81" i="1"/>
  <c r="J68" i="1" l="1"/>
  <c r="J67" i="1"/>
  <c r="J66" i="1"/>
  <c r="J65" i="1"/>
  <c r="C63" i="1" l="1"/>
  <c r="D63" i="1" s="1"/>
  <c r="J61" i="1"/>
  <c r="D65" i="1"/>
  <c r="D70" i="1"/>
  <c r="D68" i="1"/>
  <c r="D66" i="1"/>
  <c r="D64" i="1"/>
  <c r="J62" i="1"/>
  <c r="C61" i="1" s="1"/>
  <c r="J60" i="1"/>
  <c r="D67" i="1"/>
  <c r="J63" i="1"/>
  <c r="J64" i="1" s="1"/>
  <c r="J69" i="1" s="1"/>
  <c r="J70" i="1" s="1"/>
  <c r="C62" i="1" s="1"/>
  <c r="D69" i="1"/>
  <c r="M14" i="8"/>
  <c r="M13" i="8"/>
  <c r="J4" i="8"/>
  <c r="E61" i="1" l="1"/>
  <c r="D62" i="1"/>
  <c r="G61" i="1"/>
  <c r="D61" i="1"/>
  <c r="M9" i="8"/>
  <c r="M10" i="8" s="1"/>
  <c r="M11" i="8" s="1"/>
  <c r="M12" i="8" s="1"/>
  <c r="D9" i="8"/>
  <c r="E9" i="8" s="1"/>
  <c r="E16" i="8"/>
  <c r="M6" i="8"/>
  <c r="E15" i="8"/>
  <c r="E11" i="8"/>
  <c r="M7" i="8"/>
  <c r="E14" i="8"/>
  <c r="E10" i="8"/>
  <c r="E13" i="8"/>
  <c r="E12" i="8"/>
  <c r="M8" i="8"/>
  <c r="D7" i="8" s="1"/>
  <c r="E7" i="8" s="1"/>
  <c r="I57" i="1" l="1"/>
  <c r="C59" i="1" s="1"/>
  <c r="M15" i="8"/>
  <c r="M16" i="8" s="1"/>
  <c r="D8" i="8" s="1"/>
  <c r="I7" i="8" s="1"/>
  <c r="I18" i="8" s="1"/>
  <c r="G7" i="8" l="1"/>
  <c r="E8" i="8"/>
  <c r="L3" i="8" l="1"/>
  <c r="D5" i="8" s="1"/>
  <c r="G18" i="8"/>
  <c r="I3" i="6"/>
  <c r="D8" i="6" l="1"/>
  <c r="K8" i="6"/>
  <c r="K9" i="6" s="1"/>
  <c r="K10" i="6" s="1"/>
  <c r="E15" i="6"/>
  <c r="E9" i="6"/>
  <c r="E14" i="6"/>
  <c r="E13" i="6"/>
  <c r="E12" i="6"/>
  <c r="E11" i="6"/>
  <c r="E10" i="6"/>
  <c r="K5" i="6"/>
  <c r="E8" i="6" l="1"/>
  <c r="K11" i="6"/>
  <c r="K14" i="6"/>
  <c r="K12" i="6" l="1"/>
  <c r="K13" i="6" l="1"/>
  <c r="K15" i="6" l="1"/>
  <c r="D7" i="6" s="1"/>
  <c r="F6" i="6" s="1"/>
  <c r="E7" i="6" l="1"/>
  <c r="K7" i="6" l="1"/>
  <c r="D6" i="6" s="1"/>
  <c r="K6" i="6"/>
  <c r="H6" i="6" l="1"/>
  <c r="E6" i="6"/>
  <c r="J2" i="6" s="1"/>
  <c r="H17" i="6" l="1"/>
  <c r="F6" i="5" l="1"/>
  <c r="G6" i="5" s="1"/>
  <c r="F7" i="5"/>
  <c r="G7" i="5" s="1"/>
  <c r="F8" i="5"/>
  <c r="G8" i="5" s="1"/>
  <c r="F9" i="5"/>
  <c r="G9" i="5" s="1"/>
  <c r="F10" i="5"/>
  <c r="G10" i="5" s="1"/>
  <c r="F11" i="5"/>
  <c r="G11" i="5" s="1"/>
  <c r="F5" i="5"/>
  <c r="G5" i="5" s="1"/>
  <c r="G12" i="5" l="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 r="D4" i="6" l="1"/>
  <c r="F17" i="6" s="1"/>
</calcChain>
</file>

<file path=xl/sharedStrings.xml><?xml version="1.0" encoding="utf-8"?>
<sst xmlns="http://schemas.openxmlformats.org/spreadsheetml/2006/main" count="427" uniqueCount="237">
  <si>
    <t xml:space="preserve">Valuation Report </t>
  </si>
  <si>
    <t>all available at  1 to 2 km.</t>
  </si>
  <si>
    <t>As per deed</t>
  </si>
  <si>
    <t>NA</t>
  </si>
  <si>
    <t>At site</t>
  </si>
  <si>
    <t>Longitude</t>
  </si>
  <si>
    <t>Type of Work</t>
  </si>
  <si>
    <t>Plinth</t>
  </si>
  <si>
    <t>A</t>
  </si>
  <si>
    <t>Total</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</si>
  <si>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</si>
  <si>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</si>
  <si>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</si>
  <si>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</si>
  <si>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</si>
  <si>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</si>
  <si>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</si>
  <si>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</si>
  <si>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</si>
  <si>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</si>
  <si>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</si>
  <si>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</si>
  <si>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</si>
  <si>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</si>
  <si>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</si>
  <si>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</si>
  <si>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</si>
  <si>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</si>
  <si>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</si>
  <si>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</si>
  <si>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</si>
  <si>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</si>
  <si>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</si>
  <si>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</si>
  <si>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</si>
  <si>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</si>
  <si>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</si>
  <si>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</si>
  <si>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</si>
  <si>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Podium</t>
  </si>
  <si>
    <t>Ground</t>
  </si>
  <si>
    <t>Accessibility to the Project from the City: (Proximity to civic amenities like school, hospital, market, etc.)</t>
  </si>
  <si>
    <t>Inspected By :</t>
  </si>
  <si>
    <t>1302-ELLORA FIESTA, PLOT NO. 8, SECTOR 11, OPP. JUINAGAR RAILWAY STATION, SANPADA, NAVI MUMBAI 400 706. TEL: 022-27758396/95. FAX :022-27758394.
E mail : axisbank@vsjadon.com. vsjcvaluer@gmail.com. Web site : www.vsjadon.com</t>
  </si>
  <si>
    <t>Authorized Signatory
Name &amp; Seal of the agency</t>
  </si>
  <si>
    <t>Floors</t>
  </si>
  <si>
    <t>Complition %</t>
  </si>
  <si>
    <t>Disbursement %</t>
  </si>
  <si>
    <t>Progress %</t>
  </si>
  <si>
    <t xml:space="preserve">Stage of construction: </t>
  </si>
  <si>
    <t>Excavation in process</t>
  </si>
  <si>
    <t>Excavation Completed</t>
  </si>
  <si>
    <t>Footing in Process</t>
  </si>
  <si>
    <t>Footing Completed</t>
  </si>
  <si>
    <t>Plinth completed</t>
  </si>
  <si>
    <t>All work Completed. OC Received.</t>
  </si>
  <si>
    <t>Report By :</t>
  </si>
  <si>
    <t>Market Research Data</t>
  </si>
  <si>
    <t>Source</t>
  </si>
  <si>
    <t>Distance from proposed property</t>
  </si>
  <si>
    <t>Net Carpet</t>
  </si>
  <si>
    <t>Market Value</t>
  </si>
  <si>
    <t>Magic Brick</t>
  </si>
  <si>
    <t>3BHK</t>
  </si>
  <si>
    <t>99 Acres</t>
  </si>
  <si>
    <t>Average</t>
  </si>
  <si>
    <t xml:space="preserve">Valuation Adopted </t>
  </si>
  <si>
    <t>Saleable Area</t>
  </si>
  <si>
    <t>Rate on Saleable</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</si>
  <si>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</si>
  <si>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</si>
  <si>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</si>
  <si>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</si>
  <si>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</si>
  <si>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</si>
  <si>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</si>
  <si>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</si>
  <si>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</si>
  <si>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</si>
  <si>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</si>
  <si>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</si>
  <si>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</si>
  <si>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</si>
  <si>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</si>
  <si>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Add 14 Black Row in OLD APF format</t>
  </si>
  <si>
    <t>Piling Work in process</t>
  </si>
  <si>
    <t>Basement</t>
  </si>
  <si>
    <t>Basement 2</t>
  </si>
  <si>
    <t>Basement 3</t>
  </si>
  <si>
    <t>Basement 4</t>
  </si>
  <si>
    <t xml:space="preserve"> Building No.  = G + 20th Floor</t>
  </si>
  <si>
    <t>Basement 1</t>
  </si>
  <si>
    <t>Plinth in process</t>
  </si>
  <si>
    <r>
      <rPr>
        <sz val="12"/>
        <rFont val="Times New Roman"/>
        <family val="1"/>
      </rPr>
      <t>Date:</t>
    </r>
  </si>
  <si>
    <r>
      <rPr>
        <sz val="12"/>
        <rFont val="Times New Roman"/>
        <family val="1"/>
      </rPr>
      <t>CPC Name:</t>
    </r>
  </si>
  <si>
    <r>
      <rPr>
        <sz val="12"/>
        <rFont val="Times New Roman"/>
        <family val="1"/>
      </rPr>
      <t>Date Of Property Visit</t>
    </r>
  </si>
  <si>
    <r>
      <rPr>
        <sz val="12"/>
        <rFont val="Times New Roman"/>
        <family val="1"/>
      </rPr>
      <t>05/11/2020.</t>
    </r>
  </si>
  <si>
    <r>
      <rPr>
        <sz val="12"/>
        <rFont val="Times New Roman"/>
        <family val="1"/>
      </rPr>
      <t>Name of the builder group</t>
    </r>
  </si>
  <si>
    <r>
      <rPr>
        <sz val="12"/>
        <rFont val="Times New Roman"/>
        <family val="1"/>
      </rPr>
      <t>M/s.Abhishek Mahesh Chowdhary</t>
    </r>
  </si>
  <si>
    <r>
      <rPr>
        <sz val="12"/>
        <rFont val="Times New Roman"/>
        <family val="1"/>
      </rPr>
      <t>Name of the builder company</t>
    </r>
  </si>
  <si>
    <r>
      <rPr>
        <sz val="12"/>
        <rFont val="Times New Roman"/>
        <family val="1"/>
      </rPr>
      <t>Name of the Project</t>
    </r>
  </si>
  <si>
    <r>
      <rPr>
        <sz val="12"/>
        <rFont val="Times New Roman"/>
        <family val="1"/>
      </rPr>
      <t>Devashree Apartment</t>
    </r>
  </si>
  <si>
    <r>
      <rPr>
        <sz val="12"/>
        <rFont val="Times New Roman"/>
        <family val="1"/>
      </rPr>
      <t>Contect Details ( Name &amp; Contect No.)</t>
    </r>
  </si>
  <si>
    <r>
      <rPr>
        <sz val="12"/>
        <rFont val="Times New Roman"/>
        <family val="1"/>
      </rPr>
      <t>Name / No of the Building</t>
    </r>
  </si>
  <si>
    <r>
      <rPr>
        <sz val="12"/>
        <rFont val="Times New Roman"/>
        <family val="1"/>
      </rPr>
      <t>Docouments Provided</t>
    </r>
  </si>
  <si>
    <r>
      <rPr>
        <sz val="12"/>
        <rFont val="Times New Roman"/>
        <family val="1"/>
      </rPr>
      <t xml:space="preserve">Approved Plans, CC, Sale Plans, Builder Saleable
</t>
    </r>
    <r>
      <rPr>
        <sz val="12"/>
        <rFont val="Times New Roman"/>
        <family val="1"/>
      </rPr>
      <t>Area, Cost Sheet</t>
    </r>
  </si>
  <si>
    <r>
      <rPr>
        <sz val="12"/>
        <rFont val="Times New Roman"/>
        <family val="1"/>
      </rPr>
      <t>RERA No.</t>
    </r>
  </si>
  <si>
    <r>
      <rPr>
        <sz val="12"/>
        <rFont val="Times New Roman"/>
        <family val="1"/>
      </rPr>
      <t>P99000022579</t>
    </r>
  </si>
  <si>
    <r>
      <rPr>
        <sz val="12"/>
        <rFont val="Times New Roman"/>
        <family val="1"/>
      </rPr>
      <t>Project location details</t>
    </r>
  </si>
  <si>
    <r>
      <rPr>
        <sz val="12"/>
        <rFont val="Times New Roman"/>
        <family val="1"/>
      </rPr>
      <t>Survey No</t>
    </r>
  </si>
  <si>
    <r>
      <rPr>
        <sz val="12"/>
        <rFont val="Times New Roman"/>
        <family val="1"/>
      </rPr>
      <t>380 &amp; H No.13</t>
    </r>
  </si>
  <si>
    <r>
      <rPr>
        <sz val="12"/>
        <rFont val="Times New Roman"/>
        <family val="1"/>
      </rPr>
      <t>Road</t>
    </r>
  </si>
  <si>
    <r>
      <rPr>
        <sz val="12"/>
        <rFont val="Times New Roman"/>
        <family val="1"/>
      </rPr>
      <t>Mahim - Palghar Road</t>
    </r>
  </si>
  <si>
    <r>
      <rPr>
        <sz val="12"/>
        <rFont val="Times New Roman"/>
        <family val="1"/>
      </rPr>
      <t>Village</t>
    </r>
  </si>
  <si>
    <r>
      <rPr>
        <sz val="12"/>
        <rFont val="Times New Roman"/>
        <family val="1"/>
      </rPr>
      <t>City</t>
    </r>
  </si>
  <si>
    <r>
      <rPr>
        <sz val="12"/>
        <rFont val="Times New Roman"/>
        <family val="1"/>
      </rPr>
      <t>Palghar</t>
    </r>
  </si>
  <si>
    <r>
      <rPr>
        <sz val="12"/>
        <rFont val="Times New Roman"/>
        <family val="1"/>
      </rPr>
      <t>District</t>
    </r>
  </si>
  <si>
    <r>
      <rPr>
        <sz val="12"/>
        <rFont val="Times New Roman"/>
        <family val="1"/>
      </rPr>
      <t>Taluka</t>
    </r>
  </si>
  <si>
    <r>
      <rPr>
        <sz val="12"/>
        <rFont val="Times New Roman"/>
        <family val="1"/>
      </rPr>
      <t>Pin Code</t>
    </r>
  </si>
  <si>
    <r>
      <rPr>
        <sz val="12"/>
        <rFont val="Times New Roman"/>
        <family val="1"/>
      </rPr>
      <t>Near by Landmark</t>
    </r>
  </si>
  <si>
    <r>
      <rPr>
        <sz val="12"/>
        <rFont val="Times New Roman"/>
        <family val="1"/>
      </rPr>
      <t>J P International School</t>
    </r>
  </si>
  <si>
    <r>
      <rPr>
        <sz val="12"/>
        <rFont val="Times New Roman"/>
        <family val="1"/>
      </rPr>
      <t>Distance from city centre:</t>
    </r>
  </si>
  <si>
    <r>
      <rPr>
        <sz val="12"/>
        <rFont val="Times New Roman"/>
        <family val="1"/>
      </rPr>
      <t xml:space="preserve">3.9Km from Palghar
</t>
    </r>
    <r>
      <rPr>
        <sz val="12"/>
        <rFont val="Times New Roman"/>
        <family val="1"/>
      </rPr>
      <t>Railway Station</t>
    </r>
  </si>
  <si>
    <r>
      <rPr>
        <sz val="12"/>
        <rFont val="Times New Roman"/>
        <family val="1"/>
      </rPr>
      <t>Does property have Electricity / Water / Drainage</t>
    </r>
  </si>
  <si>
    <r>
      <rPr>
        <sz val="12"/>
        <rFont val="Times New Roman"/>
        <family val="1"/>
      </rPr>
      <t>Yes</t>
    </r>
  </si>
  <si>
    <r>
      <rPr>
        <sz val="12"/>
        <rFont val="Times New Roman"/>
        <family val="1"/>
      </rPr>
      <t>Class of locality</t>
    </r>
  </si>
  <si>
    <r>
      <rPr>
        <sz val="12"/>
        <rFont val="Times New Roman"/>
        <family val="1"/>
      </rPr>
      <t>Middle Class</t>
    </r>
  </si>
  <si>
    <r>
      <rPr>
        <sz val="12"/>
        <rFont val="Times New Roman"/>
        <family val="1"/>
      </rPr>
      <t>Nature of land with topographical condtion</t>
    </r>
  </si>
  <si>
    <r>
      <rPr>
        <sz val="12"/>
        <rFont val="Times New Roman"/>
        <family val="1"/>
      </rPr>
      <t>Plane</t>
    </r>
  </si>
  <si>
    <r>
      <rPr>
        <sz val="12"/>
        <rFont val="Times New Roman"/>
        <family val="1"/>
      </rPr>
      <t>Nature of the locality</t>
    </r>
  </si>
  <si>
    <r>
      <rPr>
        <sz val="12"/>
        <rFont val="Times New Roman"/>
        <family val="1"/>
      </rPr>
      <t>Developing</t>
    </r>
  </si>
  <si>
    <r>
      <rPr>
        <sz val="12"/>
        <rFont val="Times New Roman"/>
        <family val="1"/>
      </rPr>
      <t>Quality of infrastructure in vicinity</t>
    </r>
  </si>
  <si>
    <r>
      <rPr>
        <sz val="12"/>
        <rFont val="Times New Roman"/>
        <family val="1"/>
      </rPr>
      <t>Good</t>
    </r>
  </si>
  <si>
    <r>
      <rPr>
        <sz val="12"/>
        <rFont val="Times New Roman"/>
        <family val="1"/>
      </rPr>
      <t>Type of Structure</t>
    </r>
  </si>
  <si>
    <r>
      <rPr>
        <sz val="12"/>
        <rFont val="Times New Roman"/>
        <family val="1"/>
      </rPr>
      <t>RCC Frame Structure</t>
    </r>
  </si>
  <si>
    <r>
      <rPr>
        <sz val="12"/>
        <rFont val="Times New Roman"/>
        <family val="1"/>
      </rPr>
      <t>Approved usage of the Property:</t>
    </r>
  </si>
  <si>
    <r>
      <rPr>
        <sz val="12"/>
        <rFont val="Times New Roman"/>
        <family val="1"/>
      </rPr>
      <t>Residential + Commercial</t>
    </r>
  </si>
  <si>
    <r>
      <rPr>
        <sz val="12"/>
        <rFont val="Times New Roman"/>
        <family val="1"/>
      </rPr>
      <t>Restrictive Covenants in regard to Land Use</t>
    </r>
  </si>
  <si>
    <r>
      <rPr>
        <sz val="12"/>
        <rFont val="Times New Roman"/>
        <family val="1"/>
      </rPr>
      <t>No</t>
    </r>
  </si>
  <si>
    <r>
      <rPr>
        <b/>
        <sz val="12"/>
        <rFont val="Times New Roman"/>
        <family val="1"/>
      </rPr>
      <t>Boundries</t>
    </r>
  </si>
  <si>
    <r>
      <rPr>
        <sz val="12"/>
        <rFont val="Times New Roman"/>
        <family val="1"/>
      </rPr>
      <t>East</t>
    </r>
  </si>
  <si>
    <r>
      <rPr>
        <sz val="12"/>
        <rFont val="Times New Roman"/>
        <family val="1"/>
      </rPr>
      <t>NA</t>
    </r>
  </si>
  <si>
    <r>
      <rPr>
        <sz val="12"/>
        <rFont val="Times New Roman"/>
        <family val="1"/>
      </rPr>
      <t>Open Plot</t>
    </r>
  </si>
  <si>
    <r>
      <rPr>
        <sz val="12"/>
        <rFont val="Times New Roman"/>
        <family val="1"/>
      </rPr>
      <t>West</t>
    </r>
  </si>
  <si>
    <r>
      <rPr>
        <sz val="12"/>
        <rFont val="Times New Roman"/>
        <family val="1"/>
      </rPr>
      <t>North</t>
    </r>
  </si>
  <si>
    <r>
      <rPr>
        <sz val="12"/>
        <rFont val="Times New Roman"/>
        <family val="1"/>
      </rPr>
      <t>South</t>
    </r>
  </si>
  <si>
    <t>Open Plot</t>
  </si>
  <si>
    <r>
      <rPr>
        <sz val="12"/>
        <rFont val="Times New Roman"/>
        <family val="1"/>
      </rPr>
      <t>Does the boundaries at site match, as mentioned in the Docoumentation: NA</t>
    </r>
  </si>
  <si>
    <r>
      <rPr>
        <b/>
        <sz val="12"/>
        <rFont val="Times New Roman"/>
        <family val="1"/>
      </rPr>
      <t>Latitude</t>
    </r>
  </si>
  <si>
    <r>
      <rPr>
        <b/>
        <sz val="12"/>
        <rFont val="Times New Roman"/>
        <family val="1"/>
      </rPr>
      <t>Area Statement Details :</t>
    </r>
  </si>
  <si>
    <r>
      <rPr>
        <sz val="12"/>
        <rFont val="Times New Roman"/>
        <family val="1"/>
      </rPr>
      <t>Total land area of the project in Sq. Mt.</t>
    </r>
  </si>
  <si>
    <r>
      <rPr>
        <sz val="12"/>
        <rFont val="Times New Roman"/>
        <family val="1"/>
      </rPr>
      <t>Permissible FSI</t>
    </r>
  </si>
  <si>
    <r>
      <rPr>
        <sz val="12"/>
        <rFont val="Times New Roman"/>
        <family val="1"/>
      </rPr>
      <t>Permissible TDR/Paid FSI</t>
    </r>
  </si>
  <si>
    <r>
      <rPr>
        <sz val="12"/>
        <rFont val="Times New Roman"/>
        <family val="1"/>
      </rPr>
      <t>Total FSI availaible for the project</t>
    </r>
  </si>
  <si>
    <r>
      <rPr>
        <sz val="12"/>
        <rFont val="Times New Roman"/>
        <family val="1"/>
      </rPr>
      <t>Total Approved Builtup area of the project (Sq.Mt)</t>
    </r>
  </si>
  <si>
    <r>
      <rPr>
        <sz val="12"/>
        <rFont val="Times New Roman"/>
        <family val="1"/>
      </rPr>
      <t>Total number of Buildings</t>
    </r>
  </si>
  <si>
    <r>
      <rPr>
        <sz val="12"/>
        <rFont val="Times New Roman"/>
        <family val="1"/>
      </rPr>
      <t>01 Building</t>
    </r>
  </si>
  <si>
    <r>
      <rPr>
        <b/>
        <sz val="12"/>
        <rFont val="Times New Roman"/>
        <family val="1"/>
      </rPr>
      <t>Approval Detail : Plan approval</t>
    </r>
  </si>
  <si>
    <r>
      <rPr>
        <sz val="12"/>
        <rFont val="Times New Roman"/>
        <family val="1"/>
      </rPr>
      <t>Layout Approval No</t>
    </r>
  </si>
  <si>
    <r>
      <rPr>
        <sz val="12"/>
        <rFont val="Times New Roman"/>
        <family val="1"/>
      </rPr>
      <t>MHASUL/KS.1/MJ.1/ANAP/SR/192/16</t>
    </r>
  </si>
  <si>
    <r>
      <rPr>
        <sz val="12"/>
        <rFont val="Times New Roman"/>
        <family val="1"/>
      </rPr>
      <t>Dated</t>
    </r>
  </si>
  <si>
    <r>
      <rPr>
        <sz val="12"/>
        <rFont val="Times New Roman"/>
        <family val="1"/>
      </rPr>
      <t>19/08/2017.</t>
    </r>
  </si>
  <si>
    <r>
      <rPr>
        <sz val="12"/>
        <rFont val="Times New Roman"/>
        <family val="1"/>
      </rPr>
      <t>Approved Floor plan No.</t>
    </r>
  </si>
  <si>
    <r>
      <rPr>
        <sz val="12"/>
        <rFont val="Times New Roman"/>
        <family val="1"/>
      </rPr>
      <t xml:space="preserve">Commencement
</t>
    </r>
    <r>
      <rPr>
        <sz val="12"/>
        <rFont val="Times New Roman"/>
        <family val="1"/>
      </rPr>
      <t>Certificate No.</t>
    </r>
  </si>
  <si>
    <r>
      <rPr>
        <sz val="12"/>
        <rFont val="Times New Roman"/>
        <family val="1"/>
      </rPr>
      <t>MHASUL/KS.1/T.1/ANAP/SR/192/16</t>
    </r>
  </si>
  <si>
    <r>
      <rPr>
        <b/>
        <sz val="12"/>
        <rFont val="Times New Roman"/>
        <family val="1"/>
      </rPr>
      <t>O. Certificate No.:</t>
    </r>
  </si>
  <si>
    <r>
      <rPr>
        <b/>
        <sz val="12"/>
        <rFont val="Times New Roman"/>
        <family val="1"/>
      </rPr>
      <t>NA</t>
    </r>
  </si>
  <si>
    <r>
      <rPr>
        <b/>
        <sz val="12"/>
        <rFont val="Times New Roman"/>
        <family val="1"/>
      </rPr>
      <t>Dated</t>
    </r>
  </si>
  <si>
    <r>
      <rPr>
        <b/>
        <sz val="12"/>
        <rFont val="Times New Roman"/>
        <family val="1"/>
      </rPr>
      <t>Building wise Construction details</t>
    </r>
  </si>
  <si>
    <r>
      <rPr>
        <sz val="12"/>
        <rFont val="Times New Roman"/>
        <family val="1"/>
      </rPr>
      <t>Approved area of building (Sq.Mt)</t>
    </r>
  </si>
  <si>
    <r>
      <rPr>
        <sz val="12"/>
        <rFont val="Times New Roman"/>
        <family val="1"/>
      </rPr>
      <t>Approved no of units</t>
    </r>
  </si>
  <si>
    <r>
      <rPr>
        <sz val="12"/>
        <rFont val="Times New Roman"/>
        <family val="1"/>
      </rPr>
      <t>Approved no of Floors</t>
    </r>
  </si>
  <si>
    <r>
      <rPr>
        <sz val="12"/>
        <rFont val="Times New Roman"/>
        <family val="1"/>
      </rPr>
      <t>Proposed no of Floors</t>
    </r>
  </si>
  <si>
    <r>
      <rPr>
        <sz val="12"/>
        <rFont val="Times New Roman"/>
        <family val="1"/>
      </rPr>
      <t>Expected Completion</t>
    </r>
  </si>
  <si>
    <r>
      <rPr>
        <sz val="12"/>
        <rFont val="Times New Roman"/>
        <family val="1"/>
      </rPr>
      <t>Projected life of the structure</t>
    </r>
  </si>
  <si>
    <r>
      <rPr>
        <sz val="12"/>
        <rFont val="Times New Roman"/>
        <family val="1"/>
      </rPr>
      <t>60 Years After Completion</t>
    </r>
  </si>
  <si>
    <r>
      <rPr>
        <sz val="12"/>
        <rFont val="Times New Roman"/>
        <family val="1"/>
      </rPr>
      <t>Quality of construction:</t>
    </r>
  </si>
  <si>
    <r>
      <rPr>
        <sz val="12"/>
        <rFont val="Times New Roman"/>
        <family val="1"/>
      </rPr>
      <t>Material laying at Site:</t>
    </r>
  </si>
  <si>
    <r>
      <rPr>
        <sz val="12"/>
        <rFont val="Times New Roman"/>
        <family val="1"/>
      </rPr>
      <t>Cement, Aggregate, Steel, etc</t>
    </r>
  </si>
  <si>
    <r>
      <rPr>
        <sz val="12"/>
        <rFont val="Times New Roman"/>
        <family val="1"/>
      </rPr>
      <t>Wheather the construction is as per approved Building plan : Under Construction</t>
    </r>
  </si>
  <si>
    <r>
      <rPr>
        <sz val="12"/>
        <rFont val="Times New Roman"/>
        <family val="1"/>
      </rPr>
      <t>Violations Observed if any : NA</t>
    </r>
  </si>
  <si>
    <r>
      <rPr>
        <b/>
        <sz val="12"/>
        <rFont val="Times New Roman"/>
        <family val="1"/>
      </rPr>
      <t>Proposed Amenities :</t>
    </r>
  </si>
  <si>
    <r>
      <rPr>
        <sz val="12"/>
        <rFont val="Times New Roman"/>
        <family val="1"/>
      </rPr>
      <t>1.Vitrified tiles flooring 2. Granite Kitchen Platform  3. Decorative Enternace  etc.</t>
    </r>
  </si>
  <si>
    <r>
      <rPr>
        <b/>
        <sz val="12"/>
        <rFont val="Times New Roman"/>
        <family val="1"/>
      </rPr>
      <t>Recommended Rates of the Property :</t>
    </r>
  </si>
  <si>
    <r>
      <rPr>
        <sz val="12"/>
        <rFont val="Times New Roman"/>
        <family val="1"/>
      </rPr>
      <t>Recommended rate of the flat Per Sq. Ft. ( on Saleable area)</t>
    </r>
  </si>
  <si>
    <r>
      <rPr>
        <sz val="12"/>
        <rFont val="Times New Roman"/>
        <family val="1"/>
      </rPr>
      <t>Recommended rate of the shop Per Sq. Ft. ( on Saleable area)</t>
    </r>
  </si>
  <si>
    <r>
      <rPr>
        <sz val="12"/>
        <rFont val="Times New Roman"/>
        <family val="1"/>
      </rPr>
      <t>Recommended rate of Parking</t>
    </r>
  </si>
  <si>
    <r>
      <rPr>
        <sz val="12"/>
        <rFont val="Times New Roman"/>
        <family val="1"/>
      </rPr>
      <t>100000/-</t>
    </r>
  </si>
  <si>
    <r>
      <rPr>
        <b/>
        <sz val="12"/>
        <rFont val="Times New Roman"/>
        <family val="1"/>
      </rPr>
      <t>Distressed valuation of the Property</t>
    </r>
  </si>
  <si>
    <r>
      <rPr>
        <b/>
        <sz val="12"/>
        <rFont val="Times New Roman"/>
        <family val="1"/>
      </rPr>
      <t>Remarks:</t>
    </r>
  </si>
  <si>
    <t>Building No.1(A Wing) = Gr. + 1st to 3rd Floor</t>
  </si>
  <si>
    <t>Axis Goregaon</t>
  </si>
  <si>
    <t>M/s.Abhishek Mahesh Chowdhary</t>
  </si>
  <si>
    <t>Devashree Apartment</t>
  </si>
  <si>
    <t>Building No.1 - Wing A</t>
  </si>
  <si>
    <t>Approved Plans, CC, Sale Plans, Builder Saleable
Area, Cost Sheet</t>
  </si>
  <si>
    <t>P99000022579</t>
  </si>
  <si>
    <t>Mahim</t>
  </si>
  <si>
    <t>Palghar</t>
  </si>
  <si>
    <t>Dhanashree</t>
  </si>
  <si>
    <t>Bhavesh</t>
  </si>
  <si>
    <t>10/08/2021.</t>
  </si>
  <si>
    <t>03/09/2021.</t>
  </si>
  <si>
    <t>Commercial Area Details :</t>
  </si>
  <si>
    <t>Building &amp; Wing</t>
  </si>
  <si>
    <t>No. of Units</t>
  </si>
  <si>
    <t>Total Carpet Area</t>
  </si>
  <si>
    <t>Total Saleable Area</t>
  </si>
  <si>
    <t>Residential Area Details :</t>
  </si>
  <si>
    <t>Building details Floor Wise</t>
  </si>
  <si>
    <t xml:space="preserve">Details of Flats in Building   </t>
  </si>
  <si>
    <r>
      <t xml:space="preserve">Shop No.
</t>
    </r>
    <r>
      <rPr>
        <b/>
        <sz val="11"/>
        <color rgb="FF000000"/>
        <rFont val="Times New Roman"/>
        <family val="1"/>
      </rPr>
      <t>(Approved Plan)</t>
    </r>
  </si>
  <si>
    <t>Shop No.
(Sale Plan)</t>
  </si>
  <si>
    <t>Description</t>
  </si>
  <si>
    <t>Gross Carpet area</t>
  </si>
  <si>
    <t>Attached Terrace area</t>
  </si>
  <si>
    <t>Saleable area
Loading :</t>
  </si>
  <si>
    <t>Floor</t>
  </si>
  <si>
    <r>
      <t xml:space="preserve">Flat No.
</t>
    </r>
    <r>
      <rPr>
        <b/>
        <sz val="11"/>
        <color rgb="FF000000"/>
        <rFont val="Times New Roman"/>
        <family val="1"/>
      </rPr>
      <t>(Approved Plan)</t>
    </r>
  </si>
  <si>
    <t>Flat No.
(Sale Plan)</t>
  </si>
  <si>
    <t>Shop</t>
  </si>
  <si>
    <t>1BHK</t>
  </si>
  <si>
    <t>1st to 3rd  Floor</t>
  </si>
  <si>
    <t>101 to 301</t>
  </si>
  <si>
    <t>102 to 302</t>
  </si>
  <si>
    <t>103 to 303</t>
  </si>
  <si>
    <t>104 to 304</t>
  </si>
  <si>
    <t>Flats</t>
  </si>
  <si>
    <t>Building No.1 - Wing A (Type A1)</t>
  </si>
  <si>
    <t>Valid Up to: Building No.1- A  Wing(Type A1) = Gr. + 1st to 3rd Floor</t>
  </si>
  <si>
    <t>Building No.1- A  Wing(Type A1) = Gr. + 1st to 3rd Floor</t>
  </si>
  <si>
    <t>As per RERA - 30/06/2022.</t>
  </si>
  <si>
    <t>Ground Floor for Commercial, Residential &amp; Parking</t>
  </si>
  <si>
    <t>Building No.1 - A Wing (Type A1)</t>
  </si>
  <si>
    <t>Flats-13 &amp; Shop- 05</t>
  </si>
  <si>
    <t>Devashree Apartment, Survey No.380 &amp; H No.13 , Mahim - Palghar Road, Mahim, Palghar, Palghar, Palghar.</t>
  </si>
  <si>
    <t>1. Construction work has increased as compare to last visit (05/11/2020) but at the time of visit no active work found on site.
2. We have considered rate by verifying it from market inquire.
3. Car parking is subjected to authentic documentation.
4.We have updated Approved Floor plan (on 03/09/2021).
4. On Site, we meet Mr.Love (Sales) - 9226733391.</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</si>
</sst>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_(* #,##0.00_);_(* \(#,##0.00\);_(* &quot;-&quot;??_);_(@_)"/>
    <numFmt numFmtId="166" formatCode="_(* #,##0_);_(* \(#,##0\);_(* &quot;-&quot;??_);_(@_)"/>
    <numFmt numFmtId="167" formatCode="0.000000"/>
    <numFmt numFmtId="168" formatCode="0.0000000"/>
  </numFmts>
  <fonts count="25"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b/>
      <sz val="12"/>
      <color rgb="FF000000"/>
      <name val="Times New Roman"/>
      <family val="1"/>
    </font>
    <font>
      <sz val="12"/>
      <color rgb="FF000000"/>
      <name val="Times New Roman"/>
      <family val="2"/>
    </font>
    <font>
      <sz val="12"/>
      <color rgb="FF000000"/>
      <name val="Times New Roman"/>
      <family val="1"/>
    </font>
    <font>
      <sz val="11"/>
      <color rgb="FF000000"/>
      <name val="Calibri"/>
      <family val="2"/>
    </font>
    <font>
      <b/>
      <sz val="11"/>
      <color rgb="FF000000"/>
      <name val="Times New Roman"/>
      <family val="1"/>
    </font>
    <font>
      <b/>
      <sz val="11"/>
      <color indexed="8"/>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9">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8" fillId="0" borderId="0"/>
    <xf numFmtId="9" fontId="22" fillId="0" borderId="0" applyFont="0" applyFill="0" applyBorder="0" applyAlignment="0" applyProtection="0"/>
  </cellStyleXfs>
  <cellXfs count="220">
    <xf numFmtId="0" fontId="0" fillId="0" borderId="0" xfId="0"/>
    <xf numFmtId="0" fontId="0" fillId="3" borderId="1" xfId="0" applyFill="1" applyBorder="1"/>
    <xf numFmtId="0" fontId="0" fillId="0" borderId="2" xfId="0" applyBorder="1" applyAlignment="1"/>
    <xf numFmtId="0" fontId="8" fillId="0" borderId="1" xfId="0" applyFont="1" applyBorder="1"/>
    <xf numFmtId="0" fontId="8" fillId="0" borderId="1" xfId="0" applyFont="1" applyBorder="1" applyAlignment="1">
      <alignment horizontal="center"/>
    </xf>
    <xf numFmtId="0" fontId="0" fillId="0" borderId="1" xfId="0" applyBorder="1"/>
    <xf numFmtId="0" fontId="6" fillId="0" borderId="0" xfId="1" applyFont="1"/>
    <xf numFmtId="0" fontId="14" fillId="0" borderId="1" xfId="1" applyFont="1" applyBorder="1" applyAlignment="1" applyProtection="1">
      <alignment horizontal="center" wrapText="1"/>
      <protection locked="0"/>
    </xf>
    <xf numFmtId="1" fontId="14" fillId="0" borderId="1" xfId="1" applyNumberFormat="1" applyFont="1" applyBorder="1" applyAlignment="1" applyProtection="1">
      <alignment horizontal="center" wrapText="1"/>
      <protection locked="0"/>
    </xf>
    <xf numFmtId="0" fontId="7" fillId="0" borderId="0" xfId="1" applyFont="1" applyBorder="1" applyAlignment="1" applyProtection="1">
      <alignment vertical="top"/>
      <protection locked="0"/>
    </xf>
    <xf numFmtId="0" fontId="7" fillId="0" borderId="0" xfId="1" applyFont="1" applyBorder="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0" fontId="14" fillId="0" borderId="6" xfId="1" applyFont="1" applyBorder="1" applyAlignment="1" applyProtection="1">
      <alignment horizontal="center" wrapText="1"/>
      <protection locked="0"/>
    </xf>
    <xf numFmtId="0" fontId="6" fillId="0" borderId="11" xfId="1" applyFont="1" applyBorder="1" applyProtection="1">
      <protection hidden="1"/>
    </xf>
    <xf numFmtId="0" fontId="6" fillId="0" borderId="12" xfId="1" applyFont="1" applyBorder="1" applyProtection="1">
      <protection hidden="1"/>
    </xf>
    <xf numFmtId="0" fontId="6" fillId="0" borderId="12" xfId="1" applyFont="1" applyBorder="1"/>
    <xf numFmtId="9" fontId="15" fillId="0" borderId="0" xfId="0" applyNumberFormat="1" applyFont="1" applyBorder="1" applyProtection="1">
      <protection hidden="1"/>
    </xf>
    <xf numFmtId="0" fontId="4" fillId="0" borderId="0" xfId="4" applyFont="1"/>
    <xf numFmtId="0" fontId="4" fillId="0" borderId="0" xfId="4"/>
    <xf numFmtId="0" fontId="1" fillId="0" borderId="0" xfId="5"/>
    <xf numFmtId="0" fontId="8" fillId="0" borderId="1" xfId="5" applyFont="1" applyBorder="1" applyAlignment="1">
      <alignment horizontal="center" vertical="top" wrapText="1"/>
    </xf>
    <xf numFmtId="0" fontId="17"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6" fillId="0" borderId="1" xfId="5" applyNumberFormat="1" applyFont="1" applyBorder="1" applyAlignment="1">
      <alignment horizontal="center" vertical="center"/>
    </xf>
    <xf numFmtId="0" fontId="1" fillId="0" borderId="1" xfId="5" applyFont="1" applyBorder="1" applyAlignment="1">
      <alignment horizontal="center" vertical="center"/>
    </xf>
    <xf numFmtId="0" fontId="4" fillId="0" borderId="1" xfId="4" applyFont="1" applyBorder="1" applyAlignment="1">
      <alignment horizontal="center" vertical="center"/>
    </xf>
    <xf numFmtId="9" fontId="8" fillId="0" borderId="0" xfId="0" applyNumberFormat="1" applyFont="1" applyAlignment="1">
      <alignment horizontal="center"/>
    </xf>
    <xf numFmtId="9" fontId="0" fillId="0" borderId="0" xfId="0" applyNumberFormat="1"/>
    <xf numFmtId="0" fontId="6" fillId="0" borderId="0" xfId="1" applyFont="1" applyFill="1" applyBorder="1" applyAlignment="1" applyProtection="1">
      <alignment horizontal="center" vertical="top" wrapText="1"/>
      <protection locked="0"/>
    </xf>
    <xf numFmtId="0" fontId="14" fillId="0" borderId="0" xfId="1" applyFont="1" applyBorder="1" applyAlignment="1" applyProtection="1">
      <alignment horizontal="center" wrapText="1"/>
      <protection locked="0"/>
    </xf>
    <xf numFmtId="9" fontId="6" fillId="2" borderId="0" xfId="1" applyNumberFormat="1" applyFont="1" applyFill="1" applyBorder="1" applyAlignment="1" applyProtection="1">
      <alignment horizontal="center" vertical="center" wrapText="1"/>
      <protection hidden="1"/>
    </xf>
    <xf numFmtId="0" fontId="15" fillId="0" borderId="0" xfId="0" applyFont="1" applyFill="1" applyBorder="1" applyProtection="1">
      <protection hidden="1"/>
    </xf>
    <xf numFmtId="0" fontId="15" fillId="0" borderId="12" xfId="0" applyNumberFormat="1" applyFont="1" applyBorder="1" applyProtection="1">
      <protection hidden="1"/>
    </xf>
    <xf numFmtId="0" fontId="6" fillId="0" borderId="10" xfId="1" applyFont="1" applyFill="1" applyBorder="1" applyProtection="1">
      <protection hidden="1"/>
    </xf>
    <xf numFmtId="0" fontId="6" fillId="0" borderId="0" xfId="1" applyFont="1" applyFill="1" applyBorder="1" applyProtection="1">
      <protection hidden="1"/>
    </xf>
    <xf numFmtId="0" fontId="14" fillId="0" borderId="1" xfId="1" applyFont="1" applyFill="1" applyBorder="1" applyAlignment="1" applyProtection="1">
      <alignment horizontal="center" vertical="top"/>
      <protection locked="0"/>
    </xf>
    <xf numFmtId="0" fontId="0" fillId="0" borderId="0" xfId="0" applyBorder="1"/>
    <xf numFmtId="0" fontId="15" fillId="0" borderId="13" xfId="0" applyFont="1" applyFill="1" applyBorder="1" applyProtection="1">
      <protection hidden="1"/>
    </xf>
    <xf numFmtId="2" fontId="0" fillId="0" borderId="0" xfId="0" applyNumberFormat="1"/>
    <xf numFmtId="2" fontId="0" fillId="0" borderId="0" xfId="0" applyNumberFormat="1" applyBorder="1"/>
    <xf numFmtId="2" fontId="15" fillId="0" borderId="0" xfId="0" applyNumberFormat="1" applyFont="1" applyBorder="1" applyProtection="1">
      <protection hidden="1"/>
    </xf>
    <xf numFmtId="1" fontId="0" fillId="0" borderId="12" xfId="0" applyNumberFormat="1" applyBorder="1"/>
    <xf numFmtId="1" fontId="0" fillId="0" borderId="12" xfId="0" applyNumberFormat="1" applyBorder="1" applyAlignment="1">
      <alignment horizontal="right"/>
    </xf>
    <xf numFmtId="1" fontId="0" fillId="0" borderId="14" xfId="0" applyNumberFormat="1" applyBorder="1"/>
    <xf numFmtId="164" fontId="0" fillId="0" borderId="0" xfId="0" applyNumberFormat="1"/>
    <xf numFmtId="0" fontId="11" fillId="0" borderId="3" xfId="1" applyFont="1" applyFill="1" applyBorder="1" applyAlignment="1" applyProtection="1">
      <alignment horizontal="center" vertical="top"/>
      <protection locked="0"/>
    </xf>
    <xf numFmtId="0" fontId="0" fillId="0" borderId="0" xfId="0" applyAlignment="1">
      <alignment horizontal="center"/>
    </xf>
    <xf numFmtId="0" fontId="6" fillId="0" borderId="1" xfId="1" applyFont="1" applyFill="1" applyBorder="1" applyAlignment="1" applyProtection="1">
      <alignment horizontal="center" vertical="top" wrapText="1"/>
      <protection locked="0"/>
    </xf>
    <xf numFmtId="9" fontId="6" fillId="2" borderId="1" xfId="1" applyNumberFormat="1" applyFont="1" applyFill="1" applyBorder="1" applyAlignment="1" applyProtection="1">
      <alignment horizontal="center" vertical="center" wrapText="1"/>
      <protection hidden="1"/>
    </xf>
    <xf numFmtId="9" fontId="6" fillId="2" borderId="6" xfId="1" applyNumberFormat="1" applyFont="1" applyFill="1" applyBorder="1" applyAlignment="1" applyProtection="1">
      <alignment horizontal="center" vertical="center" wrapText="1"/>
      <protection hidden="1"/>
    </xf>
    <xf numFmtId="0" fontId="11" fillId="0" borderId="1" xfId="1" applyFont="1" applyFill="1" applyBorder="1" applyAlignment="1" applyProtection="1">
      <alignment horizontal="center" vertical="top"/>
      <protection locked="0"/>
    </xf>
    <xf numFmtId="0" fontId="5" fillId="0" borderId="1" xfId="1" applyFont="1" applyFill="1" applyBorder="1" applyAlignment="1" applyProtection="1">
      <alignment horizontal="center" vertical="top"/>
      <protection locked="0"/>
    </xf>
    <xf numFmtId="9" fontId="6" fillId="2" borderId="0" xfId="1" applyNumberFormat="1" applyFont="1" applyFill="1" applyBorder="1" applyAlignment="1" applyProtection="1">
      <alignment horizontal="center" vertical="center" wrapText="1"/>
      <protection hidden="1"/>
    </xf>
    <xf numFmtId="0" fontId="6" fillId="0" borderId="1" xfId="1" applyFont="1" applyBorder="1" applyAlignment="1" applyProtection="1">
      <alignment horizontal="center" vertical="top" wrapText="1"/>
      <protection locked="0"/>
    </xf>
    <xf numFmtId="0" fontId="11" fillId="0" borderId="4" xfId="1" applyFont="1" applyFill="1" applyBorder="1" applyAlignment="1" applyProtection="1">
      <alignment horizontal="center" vertical="top"/>
      <protection locked="0"/>
    </xf>
    <xf numFmtId="0" fontId="11" fillId="0" borderId="1" xfId="1" applyFont="1" applyFill="1" applyBorder="1" applyAlignment="1" applyProtection="1">
      <alignment horizontal="center" vertical="top"/>
      <protection locked="0"/>
    </xf>
    <xf numFmtId="0" fontId="0" fillId="0" borderId="0" xfId="0" applyFill="1" applyBorder="1" applyAlignment="1">
      <alignment horizontal="left" vertical="top"/>
    </xf>
    <xf numFmtId="0" fontId="11" fillId="0" borderId="1" xfId="0" applyFont="1" applyFill="1" applyBorder="1" applyAlignment="1">
      <alignment horizontal="left" vertical="top" wrapText="1"/>
    </xf>
    <xf numFmtId="0" fontId="12" fillId="0" borderId="1" xfId="0" applyFont="1" applyFill="1" applyBorder="1" applyAlignment="1">
      <alignment horizontal="left" vertical="top" wrapText="1"/>
    </xf>
    <xf numFmtId="168" fontId="19" fillId="0" borderId="1" xfId="0" applyNumberFormat="1" applyFont="1" applyFill="1" applyBorder="1" applyAlignment="1">
      <alignment vertical="top" shrinkToFit="1"/>
    </xf>
    <xf numFmtId="0" fontId="11" fillId="0" borderId="1" xfId="1" applyFont="1" applyBorder="1" applyAlignment="1" applyProtection="1">
      <alignment horizontal="center" vertical="top" wrapText="1"/>
      <protection locked="0"/>
    </xf>
    <xf numFmtId="0" fontId="11" fillId="0" borderId="1" xfId="1" applyFont="1" applyFill="1" applyBorder="1" applyAlignment="1" applyProtection="1">
      <alignment horizontal="center" vertical="top" wrapText="1"/>
      <protection locked="0"/>
    </xf>
    <xf numFmtId="0" fontId="11" fillId="0" borderId="1" xfId="1" applyFont="1" applyBorder="1" applyAlignment="1" applyProtection="1">
      <alignment horizontal="center" wrapText="1"/>
      <protection locked="0"/>
    </xf>
    <xf numFmtId="9" fontId="11" fillId="2" borderId="1" xfId="1" applyNumberFormat="1" applyFont="1" applyFill="1" applyBorder="1" applyAlignment="1" applyProtection="1">
      <alignment horizontal="center" vertical="center" wrapText="1"/>
      <protection hidden="1"/>
    </xf>
    <xf numFmtId="1" fontId="11" fillId="0" borderId="1" xfId="1" applyNumberFormat="1" applyFont="1" applyBorder="1" applyAlignment="1" applyProtection="1">
      <alignment horizontal="center" wrapText="1"/>
      <protection locked="0"/>
    </xf>
    <xf numFmtId="0" fontId="11" fillId="0" borderId="6" xfId="1" applyFont="1" applyBorder="1" applyAlignment="1" applyProtection="1">
      <alignment horizontal="center" wrapText="1"/>
      <protection locked="0"/>
    </xf>
    <xf numFmtId="9" fontId="11" fillId="2" borderId="6" xfId="1" applyNumberFormat="1" applyFont="1" applyFill="1" applyBorder="1" applyAlignment="1" applyProtection="1">
      <alignment horizontal="center" vertical="center" wrapText="1"/>
      <protection hidden="1"/>
    </xf>
    <xf numFmtId="0" fontId="6" fillId="0" borderId="0" xfId="0" applyFont="1" applyAlignment="1">
      <alignment horizontal="center" vertical="center"/>
    </xf>
    <xf numFmtId="0" fontId="5" fillId="0" borderId="0" xfId="2" applyFont="1"/>
    <xf numFmtId="1" fontId="7" fillId="0" borderId="36" xfId="1" applyNumberFormat="1" applyFont="1" applyFill="1" applyBorder="1" applyAlignment="1" applyProtection="1">
      <alignment horizontal="center" vertical="top" wrapText="1"/>
      <protection locked="0"/>
    </xf>
    <xf numFmtId="9" fontId="7" fillId="0" borderId="38" xfId="8" applyFont="1" applyFill="1" applyBorder="1" applyAlignment="1" applyProtection="1">
      <alignment horizontal="center" vertical="top" wrapText="1"/>
      <protection locked="0"/>
    </xf>
    <xf numFmtId="0" fontId="6" fillId="0" borderId="0" xfId="1" applyFont="1" applyAlignment="1">
      <alignment horizontal="center" vertical="center"/>
    </xf>
    <xf numFmtId="1" fontId="5" fillId="0" borderId="1" xfId="1" applyNumberFormat="1" applyFont="1" applyFill="1" applyBorder="1" applyAlignment="1" applyProtection="1">
      <alignment horizontal="center" vertical="center" wrapText="1"/>
      <protection locked="0"/>
    </xf>
    <xf numFmtId="1" fontId="6" fillId="0" borderId="0" xfId="1" applyNumberFormat="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11" fillId="0" borderId="8" xfId="0" applyFont="1" applyFill="1" applyBorder="1" applyAlignment="1">
      <alignment horizontal="center" vertical="top" wrapText="1"/>
    </xf>
    <xf numFmtId="0" fontId="11" fillId="0" borderId="9" xfId="0" applyFont="1" applyFill="1" applyBorder="1" applyAlignment="1">
      <alignment horizontal="center" vertical="top" wrapText="1"/>
    </xf>
    <xf numFmtId="0" fontId="12" fillId="0" borderId="19" xfId="0" applyFont="1" applyFill="1" applyBorder="1" applyAlignment="1">
      <alignment horizontal="center" vertical="top" wrapText="1"/>
    </xf>
    <xf numFmtId="0" fontId="12" fillId="0" borderId="9" xfId="0" applyFont="1" applyFill="1" applyBorder="1" applyAlignment="1">
      <alignment horizontal="center" vertical="top" wrapText="1"/>
    </xf>
    <xf numFmtId="0" fontId="12" fillId="0" borderId="8" xfId="0" applyFont="1" applyFill="1" applyBorder="1" applyAlignment="1">
      <alignment horizontal="center" vertical="top" wrapText="1"/>
    </xf>
    <xf numFmtId="1" fontId="20" fillId="0" borderId="1" xfId="0" applyNumberFormat="1" applyFont="1" applyFill="1" applyBorder="1" applyAlignment="1">
      <alignment horizontal="left" vertical="top" shrinkToFit="1"/>
    </xf>
    <xf numFmtId="0" fontId="11" fillId="0" borderId="8" xfId="0" applyFont="1" applyFill="1" applyBorder="1" applyAlignment="1">
      <alignment horizontal="left" vertical="top" wrapText="1"/>
    </xf>
    <xf numFmtId="0" fontId="11" fillId="0" borderId="19" xfId="0" applyFont="1" applyFill="1" applyBorder="1" applyAlignment="1">
      <alignment horizontal="left" vertical="top" wrapText="1"/>
    </xf>
    <xf numFmtId="0" fontId="11" fillId="0" borderId="9" xfId="0" applyFont="1" applyFill="1" applyBorder="1" applyAlignment="1">
      <alignment horizontal="left" vertical="top" wrapText="1"/>
    </xf>
    <xf numFmtId="0" fontId="12" fillId="0" borderId="8" xfId="0" applyFont="1" applyFill="1" applyBorder="1" applyAlignment="1">
      <alignment horizontal="left" vertical="top" wrapText="1"/>
    </xf>
    <xf numFmtId="0" fontId="12" fillId="0" borderId="19" xfId="0" applyFont="1" applyFill="1" applyBorder="1" applyAlignment="1">
      <alignment horizontal="left" vertical="top" wrapText="1"/>
    </xf>
    <xf numFmtId="0" fontId="12" fillId="0" borderId="9" xfId="0" applyFont="1" applyFill="1" applyBorder="1" applyAlignment="1">
      <alignment horizontal="left" vertical="top" wrapText="1"/>
    </xf>
    <xf numFmtId="167" fontId="20" fillId="0" borderId="1" xfId="0" applyNumberFormat="1" applyFont="1" applyFill="1" applyBorder="1" applyAlignment="1">
      <alignment horizontal="center" vertical="center" shrinkToFit="1"/>
    </xf>
    <xf numFmtId="0" fontId="12" fillId="0" borderId="1" xfId="0" applyFont="1" applyFill="1" applyBorder="1" applyAlignment="1">
      <alignment horizontal="left" vertical="top" wrapText="1"/>
    </xf>
    <xf numFmtId="168" fontId="21" fillId="0" borderId="1" xfId="0" applyNumberFormat="1" applyFont="1" applyFill="1" applyBorder="1" applyAlignment="1">
      <alignment horizontal="center" vertical="top" shrinkToFit="1"/>
    </xf>
    <xf numFmtId="0" fontId="12" fillId="0" borderId="1" xfId="0" applyFont="1" applyFill="1" applyBorder="1" applyAlignment="1">
      <alignment horizontal="center" vertical="top" wrapText="1"/>
    </xf>
    <xf numFmtId="164" fontId="20" fillId="0" borderId="8" xfId="0" applyNumberFormat="1" applyFont="1" applyFill="1" applyBorder="1" applyAlignment="1">
      <alignment horizontal="left" vertical="top" shrinkToFit="1"/>
    </xf>
    <xf numFmtId="164" fontId="20" fillId="0" borderId="19" xfId="0" applyNumberFormat="1" applyFont="1" applyFill="1" applyBorder="1" applyAlignment="1">
      <alignment horizontal="left" vertical="top" shrinkToFit="1"/>
    </xf>
    <xf numFmtId="164" fontId="20" fillId="0" borderId="9"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0" fontId="12" fillId="0" borderId="33" xfId="0" applyFont="1" applyFill="1" applyBorder="1" applyAlignment="1">
      <alignment horizontal="left" vertical="top" wrapText="1"/>
    </xf>
    <xf numFmtId="0" fontId="12" fillId="0" borderId="34" xfId="0" applyFont="1" applyFill="1" applyBorder="1" applyAlignment="1">
      <alignment horizontal="left" vertical="top" wrapText="1"/>
    </xf>
    <xf numFmtId="0" fontId="12" fillId="0" borderId="35" xfId="0" applyFont="1" applyFill="1" applyBorder="1" applyAlignment="1">
      <alignment horizontal="left" vertical="top" wrapText="1"/>
    </xf>
    <xf numFmtId="1" fontId="20" fillId="0" borderId="33" xfId="0" applyNumberFormat="1" applyFont="1" applyFill="1" applyBorder="1" applyAlignment="1">
      <alignment horizontal="left" vertical="top" shrinkToFit="1"/>
    </xf>
    <xf numFmtId="1" fontId="20" fillId="0" borderId="34" xfId="0" applyNumberFormat="1" applyFont="1" applyFill="1" applyBorder="1" applyAlignment="1">
      <alignment horizontal="left" vertical="top" shrinkToFit="1"/>
    </xf>
    <xf numFmtId="1" fontId="20" fillId="0" borderId="35" xfId="0" applyNumberFormat="1" applyFont="1" applyFill="1" applyBorder="1" applyAlignment="1">
      <alignment horizontal="left" vertical="top" shrinkToFit="1"/>
    </xf>
    <xf numFmtId="0" fontId="11" fillId="0" borderId="19" xfId="0" applyFont="1" applyFill="1" applyBorder="1" applyAlignment="1">
      <alignment horizontal="center" vertical="top" wrapText="1"/>
    </xf>
    <xf numFmtId="0" fontId="11" fillId="0" borderId="30" xfId="0" applyFont="1" applyFill="1" applyBorder="1" applyAlignment="1">
      <alignment horizontal="left" vertical="top" wrapText="1"/>
    </xf>
    <xf numFmtId="0" fontId="11" fillId="0" borderId="31" xfId="0" applyFont="1" applyFill="1" applyBorder="1" applyAlignment="1">
      <alignment horizontal="left" vertical="top" wrapText="1"/>
    </xf>
    <xf numFmtId="0" fontId="11" fillId="0" borderId="32" xfId="0" applyFont="1" applyFill="1" applyBorder="1" applyAlignment="1">
      <alignment horizontal="left" vertical="top" wrapText="1"/>
    </xf>
    <xf numFmtId="0" fontId="11" fillId="0" borderId="5" xfId="1" applyFont="1" applyFill="1" applyBorder="1" applyAlignment="1" applyProtection="1">
      <alignment horizontal="center" vertical="top" wrapText="1"/>
      <protection locked="0"/>
    </xf>
    <xf numFmtId="0" fontId="11" fillId="0" borderId="6" xfId="1" applyFont="1" applyFill="1" applyBorder="1" applyAlignment="1" applyProtection="1">
      <alignment horizontal="center" vertical="top" wrapText="1"/>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11" fillId="0" borderId="8" xfId="0" applyFont="1" applyFill="1" applyBorder="1" applyAlignment="1">
      <alignment horizontal="left" vertical="top"/>
    </xf>
    <xf numFmtId="0" fontId="11" fillId="0" borderId="19" xfId="0" applyFont="1" applyFill="1" applyBorder="1" applyAlignment="1">
      <alignment horizontal="left" vertical="top"/>
    </xf>
    <xf numFmtId="0" fontId="11" fillId="0" borderId="9" xfId="0" applyFont="1" applyFill="1" applyBorder="1" applyAlignment="1">
      <alignment horizontal="left" vertical="top"/>
    </xf>
    <xf numFmtId="0" fontId="7" fillId="0" borderId="1" xfId="1" applyFont="1" applyBorder="1" applyAlignment="1" applyProtection="1">
      <alignment vertical="top"/>
      <protection locked="0"/>
    </xf>
    <xf numFmtId="0" fontId="5" fillId="0" borderId="1" xfId="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5" fillId="0" borderId="1" xfId="1" applyFont="1" applyBorder="1" applyAlignment="1" applyProtection="1">
      <alignment horizontal="left" vertical="top" wrapText="1"/>
      <protection locked="0"/>
    </xf>
    <xf numFmtId="0" fontId="5" fillId="0" borderId="1" xfId="1" applyFont="1" applyBorder="1" applyAlignment="1" applyProtection="1">
      <alignment vertical="top"/>
      <protection locked="0"/>
    </xf>
    <xf numFmtId="0" fontId="0" fillId="0" borderId="34" xfId="0" applyFill="1" applyBorder="1" applyAlignment="1">
      <alignment horizontal="left" vertical="top" wrapText="1"/>
    </xf>
    <xf numFmtId="0" fontId="0" fillId="0" borderId="35" xfId="0" applyFill="1" applyBorder="1" applyAlignment="1">
      <alignment horizontal="left" vertical="top" wrapText="1"/>
    </xf>
    <xf numFmtId="0" fontId="11" fillId="0" borderId="3" xfId="1" applyFont="1" applyFill="1" applyBorder="1" applyAlignment="1" applyProtection="1">
      <alignment horizontal="center" vertical="top" wrapText="1"/>
      <protection locked="0"/>
    </xf>
    <xf numFmtId="0" fontId="11" fillId="0" borderId="1" xfId="1" applyFont="1" applyFill="1" applyBorder="1" applyAlignment="1" applyProtection="1">
      <alignment horizontal="center" vertical="top" wrapText="1"/>
      <protection locked="0"/>
    </xf>
    <xf numFmtId="0" fontId="0" fillId="0" borderId="1" xfId="0" applyFill="1" applyBorder="1" applyAlignment="1">
      <alignment horizontal="left" vertical="top" wrapText="1"/>
    </xf>
    <xf numFmtId="0" fontId="12" fillId="0" borderId="3" xfId="1" applyFont="1" applyFill="1" applyBorder="1" applyAlignment="1" applyProtection="1">
      <alignment horizontal="left" vertical="top"/>
      <protection locked="0"/>
    </xf>
    <xf numFmtId="0" fontId="12" fillId="0" borderId="1" xfId="1" applyFont="1" applyFill="1" applyBorder="1" applyAlignment="1" applyProtection="1">
      <alignment horizontal="left" vertical="top"/>
      <protection locked="0"/>
    </xf>
    <xf numFmtId="0" fontId="12" fillId="0" borderId="1" xfId="1" applyFont="1" applyFill="1" applyBorder="1" applyAlignment="1" applyProtection="1">
      <alignment horizontal="left" vertical="top" wrapText="1"/>
      <protection locked="0"/>
    </xf>
    <xf numFmtId="0" fontId="12" fillId="0" borderId="4" xfId="1" applyFont="1" applyFill="1" applyBorder="1" applyAlignment="1" applyProtection="1">
      <alignment horizontal="left" vertical="top" wrapText="1"/>
      <protection locked="0"/>
    </xf>
    <xf numFmtId="0" fontId="11" fillId="0" borderId="4" xfId="1" applyFont="1" applyFill="1" applyBorder="1" applyAlignment="1" applyProtection="1">
      <alignment horizontal="center" vertical="top" wrapText="1"/>
      <protection locked="0"/>
    </xf>
    <xf numFmtId="0" fontId="12" fillId="0" borderId="20" xfId="1" applyFont="1" applyFill="1" applyBorder="1" applyAlignment="1" applyProtection="1">
      <alignment horizontal="left" vertical="top" wrapText="1"/>
      <protection locked="0"/>
    </xf>
    <xf numFmtId="0" fontId="12" fillId="0" borderId="17" xfId="1" applyFont="1" applyFill="1" applyBorder="1" applyAlignment="1" applyProtection="1">
      <alignment horizontal="left" vertical="top" wrapText="1"/>
      <protection locked="0"/>
    </xf>
    <xf numFmtId="0" fontId="12" fillId="0" borderId="15" xfId="1" applyFont="1" applyFill="1" applyBorder="1" applyAlignment="1" applyProtection="1">
      <alignment horizontal="left" vertical="top" wrapText="1"/>
      <protection locked="0"/>
    </xf>
    <xf numFmtId="0" fontId="12" fillId="0" borderId="16" xfId="1" applyFont="1" applyFill="1" applyBorder="1" applyAlignment="1" applyProtection="1">
      <alignment horizontal="left" vertical="top" wrapText="1"/>
      <protection locked="0"/>
    </xf>
    <xf numFmtId="0" fontId="12" fillId="0" borderId="21" xfId="1" applyFont="1" applyFill="1" applyBorder="1" applyAlignment="1" applyProtection="1">
      <alignment horizontal="left" vertical="top" wrapText="1"/>
      <protection locked="0"/>
    </xf>
    <xf numFmtId="9" fontId="11" fillId="2" borderId="1" xfId="1" applyNumberFormat="1" applyFont="1" applyFill="1" applyBorder="1" applyAlignment="1" applyProtection="1">
      <alignment horizontal="center" vertical="center" wrapText="1"/>
      <protection hidden="1"/>
    </xf>
    <xf numFmtId="9" fontId="11" fillId="2" borderId="6" xfId="1" applyNumberFormat="1" applyFont="1" applyFill="1" applyBorder="1" applyAlignment="1" applyProtection="1">
      <alignment horizontal="center" vertical="center" wrapText="1"/>
      <protection hidden="1"/>
    </xf>
    <xf numFmtId="9" fontId="11" fillId="2" borderId="4" xfId="1" applyNumberFormat="1" applyFont="1" applyFill="1" applyBorder="1" applyAlignment="1" applyProtection="1">
      <alignment horizontal="center" vertical="center" wrapText="1"/>
      <protection hidden="1"/>
    </xf>
    <xf numFmtId="9" fontId="11" fillId="2" borderId="7" xfId="1" applyNumberFormat="1" applyFont="1" applyFill="1" applyBorder="1" applyAlignment="1" applyProtection="1">
      <alignment horizontal="center" vertical="center" wrapText="1"/>
      <protection hidden="1"/>
    </xf>
    <xf numFmtId="0" fontId="11" fillId="0" borderId="33" xfId="0" applyFont="1" applyFill="1" applyBorder="1" applyAlignment="1">
      <alignment horizontal="left" vertical="top" wrapText="1"/>
    </xf>
    <xf numFmtId="0" fontId="11" fillId="0" borderId="34" xfId="0" applyFont="1" applyFill="1" applyBorder="1" applyAlignment="1">
      <alignment horizontal="left" vertical="top" wrapText="1"/>
    </xf>
    <xf numFmtId="0" fontId="11" fillId="0" borderId="35" xfId="0" applyFont="1" applyFill="1" applyBorder="1" applyAlignment="1">
      <alignment horizontal="left" vertical="top" wrapText="1"/>
    </xf>
    <xf numFmtId="1" fontId="7" fillId="0" borderId="1" xfId="0" applyNumberFormat="1" applyFont="1" applyFill="1" applyBorder="1" applyAlignment="1" applyProtection="1">
      <alignment horizontal="center" vertical="center" wrapText="1"/>
      <protection locked="0"/>
    </xf>
    <xf numFmtId="1" fontId="7" fillId="0" borderId="1" xfId="0" applyNumberFormat="1" applyFont="1" applyFill="1" applyBorder="1" applyAlignment="1" applyProtection="1">
      <alignment horizontal="center" vertical="top" wrapText="1"/>
      <protection locked="0"/>
    </xf>
    <xf numFmtId="0" fontId="9"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top" wrapText="1"/>
      <protection locked="0"/>
    </xf>
    <xf numFmtId="1" fontId="5" fillId="0" borderId="1" xfId="0" applyNumberFormat="1" applyFont="1" applyFill="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1" fontId="6" fillId="0" borderId="1" xfId="0" applyNumberFormat="1"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1" fontId="5" fillId="0" borderId="1" xfId="0" applyNumberFormat="1" applyFont="1" applyFill="1" applyBorder="1" applyAlignment="1" applyProtection="1">
      <alignment horizontal="center" vertical="top" wrapText="1"/>
      <protection locked="0"/>
    </xf>
    <xf numFmtId="0" fontId="7" fillId="0" borderId="1" xfId="1" applyFont="1" applyFill="1" applyBorder="1" applyAlignment="1" applyProtection="1">
      <alignment horizontal="center" vertical="top"/>
      <protection locked="0"/>
    </xf>
    <xf numFmtId="1" fontId="7" fillId="0" borderId="18" xfId="1" applyNumberFormat="1" applyFont="1" applyFill="1" applyBorder="1" applyAlignment="1" applyProtection="1">
      <alignment horizontal="center" vertical="top" wrapText="1"/>
      <protection locked="0"/>
    </xf>
    <xf numFmtId="1" fontId="7" fillId="0" borderId="39" xfId="1" applyNumberFormat="1" applyFont="1" applyFill="1" applyBorder="1" applyAlignment="1" applyProtection="1">
      <alignment horizontal="center" vertical="top" wrapText="1"/>
      <protection locked="0"/>
    </xf>
    <xf numFmtId="1" fontId="7" fillId="0" borderId="8" xfId="1" applyNumberFormat="1" applyFont="1" applyFill="1" applyBorder="1" applyAlignment="1" applyProtection="1">
      <alignment horizontal="center" vertical="center" wrapText="1"/>
      <protection locked="0"/>
    </xf>
    <xf numFmtId="1" fontId="7" fillId="0" borderId="19" xfId="1" applyNumberFormat="1" applyFont="1" applyFill="1" applyBorder="1" applyAlignment="1" applyProtection="1">
      <alignment horizontal="center" vertical="center" wrapText="1"/>
      <protection locked="0"/>
    </xf>
    <xf numFmtId="1" fontId="7" fillId="0" borderId="9" xfId="1" applyNumberFormat="1" applyFont="1" applyFill="1" applyBorder="1" applyAlignment="1" applyProtection="1">
      <alignment horizontal="center" vertical="center" wrapText="1"/>
      <protection locked="0"/>
    </xf>
    <xf numFmtId="1" fontId="5" fillId="0" borderId="1" xfId="1" applyNumberFormat="1" applyFont="1" applyFill="1" applyBorder="1" applyAlignment="1" applyProtection="1">
      <alignment horizontal="center" vertical="center" wrapText="1"/>
      <protection locked="0"/>
    </xf>
    <xf numFmtId="1" fontId="5" fillId="0" borderId="8" xfId="1" applyNumberFormat="1" applyFont="1" applyFill="1" applyBorder="1" applyAlignment="1" applyProtection="1">
      <alignment horizontal="center" vertical="center" wrapText="1"/>
      <protection locked="0"/>
    </xf>
    <xf numFmtId="1" fontId="5" fillId="0" borderId="19" xfId="1" applyNumberFormat="1" applyFont="1" applyFill="1" applyBorder="1" applyAlignment="1" applyProtection="1">
      <alignment horizontal="center" vertical="center" wrapText="1"/>
      <protection locked="0"/>
    </xf>
    <xf numFmtId="1" fontId="5" fillId="0" borderId="9" xfId="1" applyNumberFormat="1" applyFont="1" applyFill="1" applyBorder="1" applyAlignment="1" applyProtection="1">
      <alignment horizontal="center" vertical="center" wrapText="1"/>
      <protection locked="0"/>
    </xf>
    <xf numFmtId="1" fontId="7" fillId="0" borderId="36" xfId="1" applyNumberFormat="1" applyFont="1" applyFill="1" applyBorder="1" applyAlignment="1" applyProtection="1">
      <alignment horizontal="center" vertical="top" wrapText="1"/>
      <protection locked="0"/>
    </xf>
    <xf numFmtId="1" fontId="7" fillId="0" borderId="38" xfId="1" applyNumberFormat="1" applyFont="1" applyFill="1" applyBorder="1" applyAlignment="1" applyProtection="1">
      <alignment horizontal="center" vertical="top" wrapText="1"/>
      <protection locked="0"/>
    </xf>
    <xf numFmtId="1" fontId="24" fillId="0" borderId="36" xfId="1" applyNumberFormat="1" applyFont="1" applyFill="1" applyBorder="1" applyAlignment="1" applyProtection="1">
      <alignment horizontal="center" vertical="top" wrapText="1"/>
      <protection locked="0"/>
    </xf>
    <xf numFmtId="1" fontId="24" fillId="0" borderId="38" xfId="1" applyNumberFormat="1" applyFont="1" applyFill="1" applyBorder="1" applyAlignment="1" applyProtection="1">
      <alignment horizontal="center" vertical="top" wrapText="1"/>
      <protection locked="0"/>
    </xf>
    <xf numFmtId="1" fontId="7" fillId="0" borderId="37" xfId="1" applyNumberFormat="1" applyFont="1" applyFill="1" applyBorder="1" applyAlignment="1" applyProtection="1">
      <alignment horizontal="center" vertical="top" wrapText="1"/>
      <protection locked="0"/>
    </xf>
    <xf numFmtId="1" fontId="7" fillId="0" borderId="40" xfId="1" applyNumberFormat="1" applyFont="1" applyFill="1" applyBorder="1" applyAlignment="1" applyProtection="1">
      <alignment horizontal="center" vertical="top" wrapText="1"/>
      <protection locked="0"/>
    </xf>
    <xf numFmtId="0" fontId="6" fillId="0" borderId="0" xfId="1" applyFont="1" applyAlignment="1">
      <alignment horizontal="center" vertical="center"/>
    </xf>
    <xf numFmtId="1" fontId="7" fillId="0" borderId="1" xfId="1" applyNumberFormat="1" applyFont="1" applyFill="1" applyBorder="1" applyAlignment="1" applyProtection="1">
      <alignment horizontal="center" vertical="center" wrapText="1"/>
      <protection locked="0"/>
    </xf>
    <xf numFmtId="0" fontId="6" fillId="0" borderId="3" xfId="1" applyFont="1" applyFill="1" applyBorder="1" applyAlignment="1" applyProtection="1">
      <alignment horizontal="center" vertical="top" wrapText="1"/>
      <protection locked="0"/>
    </xf>
    <xf numFmtId="0" fontId="6" fillId="0" borderId="1" xfId="1" applyFont="1" applyFill="1" applyBorder="1" applyAlignment="1" applyProtection="1">
      <alignment horizontal="center" vertical="top" wrapText="1"/>
      <protection locked="0"/>
    </xf>
    <xf numFmtId="0" fontId="7" fillId="0" borderId="20" xfId="1" applyFont="1" applyFill="1" applyBorder="1" applyAlignment="1" applyProtection="1">
      <alignment horizontal="center" vertical="top" wrapText="1"/>
      <protection locked="0"/>
    </xf>
    <xf numFmtId="0" fontId="7" fillId="0" borderId="17" xfId="1" applyFont="1" applyFill="1" applyBorder="1" applyAlignment="1" applyProtection="1">
      <alignment horizontal="center" vertical="top" wrapText="1"/>
      <protection locked="0"/>
    </xf>
    <xf numFmtId="9" fontId="6" fillId="2" borderId="18" xfId="1" applyNumberFormat="1" applyFont="1" applyFill="1" applyBorder="1" applyAlignment="1" applyProtection="1">
      <alignment horizontal="center" vertical="center" wrapText="1"/>
      <protection hidden="1"/>
    </xf>
    <xf numFmtId="9" fontId="6" fillId="2" borderId="22" xfId="1" applyNumberFormat="1" applyFont="1" applyFill="1" applyBorder="1" applyAlignment="1" applyProtection="1">
      <alignment horizontal="center" vertical="center" wrapText="1"/>
      <protection hidden="1"/>
    </xf>
    <xf numFmtId="9" fontId="6" fillId="2" borderId="25" xfId="1" applyNumberFormat="1" applyFont="1" applyFill="1" applyBorder="1" applyAlignment="1" applyProtection="1">
      <alignment horizontal="center" vertical="center" wrapText="1"/>
      <protection hidden="1"/>
    </xf>
    <xf numFmtId="9" fontId="6" fillId="2" borderId="23" xfId="1" applyNumberFormat="1" applyFont="1" applyFill="1" applyBorder="1" applyAlignment="1" applyProtection="1">
      <alignment horizontal="center" vertical="center" wrapText="1"/>
      <protection hidden="1"/>
    </xf>
    <xf numFmtId="9" fontId="6" fillId="2" borderId="0" xfId="1" applyNumberFormat="1" applyFont="1" applyFill="1" applyBorder="1" applyAlignment="1" applyProtection="1">
      <alignment horizontal="center" vertical="center" wrapText="1"/>
      <protection hidden="1"/>
    </xf>
    <xf numFmtId="9" fontId="6" fillId="2" borderId="12" xfId="1" applyNumberFormat="1" applyFont="1" applyFill="1" applyBorder="1" applyAlignment="1" applyProtection="1">
      <alignment horizontal="center" vertical="center" wrapText="1"/>
      <protection hidden="1"/>
    </xf>
    <xf numFmtId="9" fontId="6" fillId="2" borderId="26" xfId="1" applyNumberFormat="1" applyFont="1" applyFill="1" applyBorder="1" applyAlignment="1" applyProtection="1">
      <alignment horizontal="center" vertical="center" wrapText="1"/>
      <protection hidden="1"/>
    </xf>
    <xf numFmtId="9" fontId="6" fillId="2" borderId="13" xfId="1" applyNumberFormat="1" applyFont="1" applyFill="1" applyBorder="1" applyAlignment="1" applyProtection="1">
      <alignment horizontal="center" vertical="center" wrapText="1"/>
      <protection hidden="1"/>
    </xf>
    <xf numFmtId="9" fontId="6" fillId="2" borderId="14" xfId="1" applyNumberFormat="1" applyFont="1" applyFill="1" applyBorder="1" applyAlignment="1" applyProtection="1">
      <alignment horizontal="center" vertical="center" wrapText="1"/>
      <protection hidden="1"/>
    </xf>
    <xf numFmtId="0" fontId="6" fillId="0" borderId="1" xfId="1" applyFont="1" applyBorder="1" applyAlignment="1" applyProtection="1">
      <alignment horizontal="center" vertical="top" wrapText="1"/>
      <protection locked="0"/>
    </xf>
    <xf numFmtId="9" fontId="6" fillId="2" borderId="1" xfId="1" applyNumberFormat="1" applyFont="1" applyFill="1" applyBorder="1" applyAlignment="1" applyProtection="1">
      <alignment horizontal="center" vertical="center" wrapText="1"/>
      <protection hidden="1"/>
    </xf>
    <xf numFmtId="9" fontId="6" fillId="2" borderId="6" xfId="1" applyNumberFormat="1" applyFont="1" applyFill="1" applyBorder="1" applyAlignment="1" applyProtection="1">
      <alignment horizontal="center" vertical="center" wrapText="1"/>
      <protection hidden="1"/>
    </xf>
    <xf numFmtId="0" fontId="6" fillId="0" borderId="5" xfId="1" applyFont="1" applyFill="1" applyBorder="1" applyAlignment="1" applyProtection="1">
      <alignment horizontal="center" vertical="top" wrapText="1"/>
      <protection locked="0"/>
    </xf>
    <xf numFmtId="0" fontId="6" fillId="0" borderId="6" xfId="1" applyFont="1" applyFill="1" applyBorder="1" applyAlignment="1" applyProtection="1">
      <alignment horizontal="center" vertical="top" wrapText="1"/>
      <protection locked="0"/>
    </xf>
    <xf numFmtId="9" fontId="6" fillId="2" borderId="8" xfId="1" applyNumberFormat="1" applyFont="1" applyFill="1" applyBorder="1" applyAlignment="1" applyProtection="1">
      <alignment horizontal="center" vertical="center" wrapText="1"/>
      <protection hidden="1"/>
    </xf>
    <xf numFmtId="9" fontId="6" fillId="2" borderId="9" xfId="1" applyNumberFormat="1" applyFont="1" applyFill="1" applyBorder="1" applyAlignment="1" applyProtection="1">
      <alignment horizontal="center" vertical="center" wrapText="1"/>
      <protection hidden="1"/>
    </xf>
    <xf numFmtId="9" fontId="6" fillId="2" borderId="28" xfId="1" applyNumberFormat="1" applyFont="1" applyFill="1" applyBorder="1" applyAlignment="1" applyProtection="1">
      <alignment horizontal="center" vertical="center" wrapText="1"/>
      <protection hidden="1"/>
    </xf>
    <xf numFmtId="9" fontId="6" fillId="2" borderId="29" xfId="1" applyNumberFormat="1" applyFont="1" applyFill="1" applyBorder="1" applyAlignment="1" applyProtection="1">
      <alignment horizontal="center" vertical="center" wrapText="1"/>
      <protection hidden="1"/>
    </xf>
    <xf numFmtId="0" fontId="0" fillId="3" borderId="0" xfId="0" applyFill="1" applyAlignment="1">
      <alignment horizontal="center"/>
    </xf>
    <xf numFmtId="0" fontId="12" fillId="0" borderId="3"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6" fillId="0" borderId="27" xfId="1" applyFont="1" applyBorder="1" applyAlignment="1" applyProtection="1">
      <alignment horizontal="center" vertical="top" wrapText="1"/>
      <protection locked="0"/>
    </xf>
    <xf numFmtId="0" fontId="6" fillId="0" borderId="9" xfId="1" applyFont="1" applyBorder="1" applyAlignment="1" applyProtection="1">
      <alignment horizontal="center" vertical="top" wrapText="1"/>
      <protection locked="0"/>
    </xf>
    <xf numFmtId="0" fontId="7" fillId="0" borderId="15" xfId="1" applyFont="1" applyFill="1" applyBorder="1" applyAlignment="1" applyProtection="1">
      <alignment horizontal="left" vertical="top" wrapText="1"/>
      <protection locked="0"/>
    </xf>
    <xf numFmtId="0" fontId="7" fillId="0" borderId="16" xfId="1" applyFont="1" applyFill="1" applyBorder="1" applyAlignment="1" applyProtection="1">
      <alignment horizontal="left" vertical="top" wrapText="1"/>
      <protection locked="0"/>
    </xf>
    <xf numFmtId="0" fontId="7" fillId="0" borderId="21" xfId="1" applyFont="1" applyFill="1" applyBorder="1" applyAlignment="1" applyProtection="1">
      <alignment horizontal="left" vertical="top" wrapText="1"/>
      <protection locked="0"/>
    </xf>
    <xf numFmtId="0" fontId="11" fillId="0" borderId="8" xfId="1" applyFont="1" applyFill="1" applyBorder="1" applyAlignment="1" applyProtection="1">
      <alignment horizontal="center" vertical="top"/>
      <protection locked="0"/>
    </xf>
    <xf numFmtId="0" fontId="11" fillId="0" borderId="24" xfId="1" applyFont="1" applyFill="1" applyBorder="1" applyAlignment="1" applyProtection="1">
      <alignment horizontal="center" vertical="top"/>
      <protection locked="0"/>
    </xf>
    <xf numFmtId="0" fontId="6" fillId="0" borderId="4" xfId="1" applyFont="1" applyBorder="1" applyAlignment="1" applyProtection="1">
      <alignment horizontal="center" vertical="top" wrapText="1"/>
      <protection locked="0"/>
    </xf>
    <xf numFmtId="0" fontId="12" fillId="0" borderId="8" xfId="1" applyFont="1" applyFill="1" applyBorder="1" applyAlignment="1" applyProtection="1">
      <alignment horizontal="left" vertical="top" wrapText="1"/>
      <protection locked="0"/>
    </xf>
    <xf numFmtId="0" fontId="12" fillId="0" borderId="19" xfId="1" applyFont="1" applyFill="1" applyBorder="1" applyAlignment="1" applyProtection="1">
      <alignment horizontal="left" vertical="top" wrapText="1"/>
      <protection locked="0"/>
    </xf>
    <xf numFmtId="0" fontId="12" fillId="0" borderId="24" xfId="1" applyFont="1" applyFill="1" applyBorder="1" applyAlignment="1" applyProtection="1">
      <alignment horizontal="left" vertical="top" wrapText="1"/>
      <protection locked="0"/>
    </xf>
    <xf numFmtId="0" fontId="11" fillId="0" borderId="9" xfId="1" applyFont="1" applyFill="1" applyBorder="1" applyAlignment="1" applyProtection="1">
      <alignment horizontal="center" vertical="top"/>
      <protection locked="0"/>
    </xf>
    <xf numFmtId="0" fontId="7" fillId="0" borderId="20" xfId="1" applyFont="1" applyFill="1" applyBorder="1" applyAlignment="1" applyProtection="1">
      <alignment horizontal="left" vertical="top" wrapText="1"/>
      <protection locked="0"/>
    </xf>
    <xf numFmtId="0" fontId="7" fillId="0" borderId="17" xfId="1" applyFont="1" applyFill="1" applyBorder="1" applyAlignment="1" applyProtection="1">
      <alignment horizontal="left" vertical="top" wrapText="1"/>
      <protection locked="0"/>
    </xf>
    <xf numFmtId="9" fontId="6" fillId="2" borderId="4" xfId="1" applyNumberFormat="1" applyFont="1" applyFill="1" applyBorder="1" applyAlignment="1" applyProtection="1">
      <alignment horizontal="center" vertical="center" wrapText="1"/>
      <protection hidden="1"/>
    </xf>
    <xf numFmtId="9" fontId="6" fillId="2" borderId="7" xfId="1" applyNumberFormat="1" applyFont="1" applyFill="1" applyBorder="1" applyAlignment="1" applyProtection="1">
      <alignment horizontal="center" vertical="center" wrapText="1"/>
      <protection hidden="1"/>
    </xf>
    <xf numFmtId="0" fontId="6" fillId="0" borderId="4" xfId="1" applyFont="1" applyFill="1" applyBorder="1" applyAlignment="1" applyProtection="1">
      <alignment horizontal="center" vertical="top" wrapText="1"/>
      <protection locked="0"/>
    </xf>
    <xf numFmtId="0" fontId="0" fillId="3" borderId="1" xfId="0" applyFill="1" applyBorder="1" applyAlignment="1">
      <alignment horizontal="center" wrapText="1"/>
    </xf>
    <xf numFmtId="0" fontId="8" fillId="0" borderId="1" xfId="0" applyFont="1" applyBorder="1" applyAlignment="1">
      <alignment horizontal="center"/>
    </xf>
    <xf numFmtId="0" fontId="8" fillId="0" borderId="1" xfId="5" applyFont="1" applyBorder="1" applyAlignment="1">
      <alignment horizontal="left"/>
    </xf>
  </cellXfs>
  <cellStyles count="9">
    <cellStyle name="Comma 2" xfId="6"/>
    <cellStyle name="Excel Built-in Normal" xfId="2"/>
    <cellStyle name="Excel Built-in Normal 2" xfId="4"/>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161925</xdr:colOff>
      <xdr:row>165</xdr:row>
      <xdr:rowOff>171450</xdr:rowOff>
    </xdr:from>
    <xdr:to>
      <xdr:col>6</xdr:col>
      <xdr:colOff>590550</xdr:colOff>
      <xdr:row>179</xdr:row>
      <xdr:rowOff>38100</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114425" y="31870650"/>
          <a:ext cx="4876800" cy="2667000"/>
        </a:xfrm>
        <a:prstGeom prst="rect">
          <a:avLst/>
        </a:prstGeom>
        <a:ln>
          <a:solidFill>
            <a:schemeClr val="tx1"/>
          </a:solidFill>
        </a:ln>
      </xdr:spPr>
    </xdr:pic>
    <xdr:clientData/>
  </xdr:twoCellAnchor>
  <xdr:twoCellAnchor editAs="oneCell">
    <xdr:from>
      <xdr:col>1</xdr:col>
      <xdr:colOff>161925</xdr:colOff>
      <xdr:row>180</xdr:row>
      <xdr:rowOff>40821</xdr:rowOff>
    </xdr:from>
    <xdr:to>
      <xdr:col>6</xdr:col>
      <xdr:colOff>590551</xdr:colOff>
      <xdr:row>193</xdr:row>
      <xdr:rowOff>31295</xdr:rowOff>
    </xdr:to>
    <xdr:pic>
      <xdr:nvPicPr>
        <xdr:cNvPr id="3" name="Picture 2"/>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1114425" y="40644535"/>
          <a:ext cx="4891769" cy="2643867"/>
        </a:xfrm>
        <a:prstGeom prst="rect">
          <a:avLst/>
        </a:prstGeom>
        <a:ln>
          <a:solidFill>
            <a:schemeClr val="tx1"/>
          </a:solidFill>
        </a:ln>
      </xdr:spPr>
    </xdr:pic>
    <xdr:clientData/>
  </xdr:twoCellAnchor>
  <xdr:twoCellAnchor editAs="oneCell">
    <xdr:from>
      <xdr:col>0</xdr:col>
      <xdr:colOff>254833</xdr:colOff>
      <xdr:row>121</xdr:row>
      <xdr:rowOff>104775</xdr:rowOff>
    </xdr:from>
    <xdr:to>
      <xdr:col>3</xdr:col>
      <xdr:colOff>651542</xdr:colOff>
      <xdr:row>133</xdr:row>
      <xdr:rowOff>54000</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254833" y="23012400"/>
          <a:ext cx="3111334" cy="2340000"/>
        </a:xfrm>
        <a:prstGeom prst="rect">
          <a:avLst/>
        </a:prstGeom>
        <a:ln>
          <a:solidFill>
            <a:schemeClr val="tx1"/>
          </a:solidFill>
        </a:ln>
      </xdr:spPr>
    </xdr:pic>
    <xdr:clientData/>
  </xdr:twoCellAnchor>
  <xdr:twoCellAnchor editAs="oneCell">
    <xdr:from>
      <xdr:col>0</xdr:col>
      <xdr:colOff>729799</xdr:colOff>
      <xdr:row>155</xdr:row>
      <xdr:rowOff>8100</xdr:rowOff>
    </xdr:from>
    <xdr:to>
      <xdr:col>3</xdr:col>
      <xdr:colOff>408508</xdr:colOff>
      <xdr:row>163</xdr:row>
      <xdr:rowOff>95249</xdr:rowOff>
    </xdr:to>
    <xdr:pic>
      <xdr:nvPicPr>
        <xdr:cNvPr id="5" name="Picture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729799" y="29707050"/>
          <a:ext cx="2393334" cy="1687350"/>
        </a:xfrm>
        <a:prstGeom prst="rect">
          <a:avLst/>
        </a:prstGeom>
        <a:ln>
          <a:solidFill>
            <a:schemeClr val="tx1"/>
          </a:solidFill>
        </a:ln>
      </xdr:spPr>
    </xdr:pic>
    <xdr:clientData/>
  </xdr:twoCellAnchor>
  <xdr:twoCellAnchor editAs="oneCell">
    <xdr:from>
      <xdr:col>3</xdr:col>
      <xdr:colOff>803942</xdr:colOff>
      <xdr:row>121</xdr:row>
      <xdr:rowOff>104775</xdr:rowOff>
    </xdr:from>
    <xdr:to>
      <xdr:col>7</xdr:col>
      <xdr:colOff>391026</xdr:colOff>
      <xdr:row>133</xdr:row>
      <xdr:rowOff>54000</xdr:rowOff>
    </xdr:to>
    <xdr:pic>
      <xdr:nvPicPr>
        <xdr:cNvPr id="6" name="Picture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3518567" y="23012400"/>
          <a:ext cx="3111334" cy="2340000"/>
        </a:xfrm>
        <a:prstGeom prst="rect">
          <a:avLst/>
        </a:prstGeom>
        <a:ln>
          <a:solidFill>
            <a:schemeClr val="tx1"/>
          </a:solidFill>
        </a:ln>
      </xdr:spPr>
    </xdr:pic>
    <xdr:clientData/>
  </xdr:twoCellAnchor>
  <xdr:twoCellAnchor editAs="oneCell">
    <xdr:from>
      <xdr:col>0</xdr:col>
      <xdr:colOff>190500</xdr:colOff>
      <xdr:row>134</xdr:row>
      <xdr:rowOff>28575</xdr:rowOff>
    </xdr:from>
    <xdr:to>
      <xdr:col>2</xdr:col>
      <xdr:colOff>750</xdr:colOff>
      <xdr:row>144</xdr:row>
      <xdr:rowOff>188325</xdr:rowOff>
    </xdr:to>
    <xdr:pic>
      <xdr:nvPicPr>
        <xdr:cNvPr id="7" name="Picture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190500" y="25527000"/>
          <a:ext cx="1620000" cy="2160000"/>
        </a:xfrm>
        <a:prstGeom prst="rect">
          <a:avLst/>
        </a:prstGeom>
        <a:ln>
          <a:solidFill>
            <a:schemeClr val="tx1"/>
          </a:solidFill>
        </a:ln>
      </xdr:spPr>
    </xdr:pic>
    <xdr:clientData/>
  </xdr:twoCellAnchor>
  <xdr:twoCellAnchor editAs="oneCell">
    <xdr:from>
      <xdr:col>2</xdr:col>
      <xdr:colOff>234717</xdr:colOff>
      <xdr:row>134</xdr:row>
      <xdr:rowOff>28575</xdr:rowOff>
    </xdr:from>
    <xdr:to>
      <xdr:col>5</xdr:col>
      <xdr:colOff>353992</xdr:colOff>
      <xdr:row>144</xdr:row>
      <xdr:rowOff>188325</xdr:rowOff>
    </xdr:to>
    <xdr:pic>
      <xdr:nvPicPr>
        <xdr:cNvPr id="8" name="Picture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2044467" y="25527000"/>
          <a:ext cx="2872000" cy="2160000"/>
        </a:xfrm>
        <a:prstGeom prst="rect">
          <a:avLst/>
        </a:prstGeom>
        <a:ln>
          <a:solidFill>
            <a:schemeClr val="tx1"/>
          </a:solidFill>
        </a:ln>
      </xdr:spPr>
    </xdr:pic>
    <xdr:clientData/>
  </xdr:twoCellAnchor>
  <xdr:twoCellAnchor editAs="oneCell">
    <xdr:from>
      <xdr:col>5</xdr:col>
      <xdr:colOff>549358</xdr:colOff>
      <xdr:row>134</xdr:row>
      <xdr:rowOff>28575</xdr:rowOff>
    </xdr:from>
    <xdr:to>
      <xdr:col>7</xdr:col>
      <xdr:colOff>492958</xdr:colOff>
      <xdr:row>144</xdr:row>
      <xdr:rowOff>188325</xdr:rowOff>
    </xdr:to>
    <xdr:pic>
      <xdr:nvPicPr>
        <xdr:cNvPr id="9" name="Picture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5111833" y="25527000"/>
          <a:ext cx="1620000" cy="2160000"/>
        </a:xfrm>
        <a:prstGeom prst="rect">
          <a:avLst/>
        </a:prstGeom>
        <a:ln>
          <a:solidFill>
            <a:schemeClr val="tx1"/>
          </a:solidFill>
        </a:ln>
      </xdr:spPr>
    </xdr:pic>
    <xdr:clientData/>
  </xdr:twoCellAnchor>
  <xdr:twoCellAnchor editAs="oneCell">
    <xdr:from>
      <xdr:col>5</xdr:col>
      <xdr:colOff>128274</xdr:colOff>
      <xdr:row>145</xdr:row>
      <xdr:rowOff>105750</xdr:rowOff>
    </xdr:from>
    <xdr:to>
      <xdr:col>6</xdr:col>
      <xdr:colOff>640074</xdr:colOff>
      <xdr:row>154</xdr:row>
      <xdr:rowOff>105525</xdr:rowOff>
    </xdr:to>
    <xdr:pic>
      <xdr:nvPicPr>
        <xdr:cNvPr id="10" name="Picture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4711480" y="34429368"/>
          <a:ext cx="1352241" cy="1815128"/>
        </a:xfrm>
        <a:prstGeom prst="rect">
          <a:avLst/>
        </a:prstGeom>
        <a:ln>
          <a:solidFill>
            <a:schemeClr val="tx1"/>
          </a:solidFill>
        </a:ln>
      </xdr:spPr>
    </xdr:pic>
    <xdr:clientData/>
  </xdr:twoCellAnchor>
  <xdr:twoCellAnchor editAs="oneCell">
    <xdr:from>
      <xdr:col>2</xdr:col>
      <xdr:colOff>305459</xdr:colOff>
      <xdr:row>145</xdr:row>
      <xdr:rowOff>105750</xdr:rowOff>
    </xdr:from>
    <xdr:to>
      <xdr:col>5</xdr:col>
      <xdr:colOff>4948</xdr:colOff>
      <xdr:row>154</xdr:row>
      <xdr:rowOff>105525</xdr:rowOff>
    </xdr:to>
    <xdr:pic>
      <xdr:nvPicPr>
        <xdr:cNvPr id="11" name="Picture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2115209" y="27804450"/>
          <a:ext cx="2393333" cy="1800000"/>
        </a:xfrm>
        <a:prstGeom prst="rect">
          <a:avLst/>
        </a:prstGeom>
        <a:ln>
          <a:solidFill>
            <a:schemeClr val="tx1"/>
          </a:solidFill>
        </a:ln>
      </xdr:spPr>
    </xdr:pic>
    <xdr:clientData/>
  </xdr:twoCellAnchor>
  <xdr:twoCellAnchor editAs="oneCell">
    <xdr:from>
      <xdr:col>0</xdr:col>
      <xdr:colOff>614092</xdr:colOff>
      <xdr:row>145</xdr:row>
      <xdr:rowOff>105750</xdr:rowOff>
    </xdr:from>
    <xdr:to>
      <xdr:col>2</xdr:col>
      <xdr:colOff>154342</xdr:colOff>
      <xdr:row>154</xdr:row>
      <xdr:rowOff>105525</xdr:rowOff>
    </xdr:to>
    <xdr:pic>
      <xdr:nvPicPr>
        <xdr:cNvPr id="12" name="Picture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614092" y="27804450"/>
          <a:ext cx="1350000" cy="1800000"/>
        </a:xfrm>
        <a:prstGeom prst="rect">
          <a:avLst/>
        </a:prstGeom>
        <a:ln>
          <a:solidFill>
            <a:schemeClr val="tx1"/>
          </a:solidFill>
        </a:ln>
      </xdr:spPr>
    </xdr:pic>
    <xdr:clientData/>
  </xdr:twoCellAnchor>
  <xdr:twoCellAnchor editAs="oneCell">
    <xdr:from>
      <xdr:col>3</xdr:col>
      <xdr:colOff>671374</xdr:colOff>
      <xdr:row>155</xdr:row>
      <xdr:rowOff>8100</xdr:rowOff>
    </xdr:from>
    <xdr:to>
      <xdr:col>6</xdr:col>
      <xdr:colOff>378658</xdr:colOff>
      <xdr:row>163</xdr:row>
      <xdr:rowOff>95249</xdr:rowOff>
    </xdr:to>
    <xdr:pic>
      <xdr:nvPicPr>
        <xdr:cNvPr id="13" name="Picture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3385999" y="29707050"/>
          <a:ext cx="2393334" cy="168735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165"/>
  <sheetViews>
    <sheetView tabSelected="1" view="pageLayout" topLeftCell="A196" zoomScale="85" zoomScaleSheetLayoutView="110" zoomScalePageLayoutView="85" workbookViewId="0">
      <selection activeCell="E202" sqref="E202"/>
    </sheetView>
  </sheetViews>
  <sheetFormatPr defaultColWidth="9.140625" defaultRowHeight="15.75" x14ac:dyDescent="0.25"/>
  <cols>
    <col min="1" max="1" width="13.28515625" style="11" customWidth="1"/>
    <col min="2" max="2" width="12" style="11" customWidth="1"/>
    <col min="3" max="3" width="12.7109375" style="11" customWidth="1"/>
    <col min="4" max="4" width="14.140625" style="11" customWidth="1"/>
    <col min="5" max="7" width="11.7109375" style="11" customWidth="1"/>
    <col min="8" max="8" width="10.85546875" style="11" customWidth="1"/>
    <col min="9" max="9" width="17.42578125" style="6" customWidth="1"/>
    <col min="10" max="10" width="11.42578125" style="6" customWidth="1"/>
    <col min="11" max="11" width="10.5703125" style="6" bestFit="1" customWidth="1"/>
    <col min="12" max="12" width="10.5703125" style="6" customWidth="1"/>
    <col min="13" max="13" width="11.85546875" style="6" customWidth="1"/>
    <col min="14" max="14" width="12.5703125" style="6" hidden="1" customWidth="1"/>
    <col min="15" max="15" width="9.85546875" style="6" hidden="1" customWidth="1"/>
    <col min="16" max="16" width="10.42578125" style="6" hidden="1" customWidth="1"/>
    <col min="17" max="247" width="9.140625" style="6"/>
    <col min="248" max="248" width="8.7109375" style="6" customWidth="1"/>
    <col min="249" max="249" width="9.85546875" style="6" customWidth="1"/>
    <col min="250" max="250" width="14.42578125" style="6" customWidth="1"/>
    <col min="251" max="251" width="7.28515625" style="6" customWidth="1"/>
    <col min="252" max="252" width="5.5703125" style="6" customWidth="1"/>
    <col min="253" max="253" width="9" style="6" customWidth="1"/>
    <col min="254" max="255" width="9.85546875" style="6" customWidth="1"/>
    <col min="256" max="256" width="11.140625" style="6" customWidth="1"/>
    <col min="257" max="257" width="2.85546875" style="6" customWidth="1"/>
    <col min="258" max="258" width="3.5703125" style="6" customWidth="1"/>
    <col min="259" max="503" width="9.140625" style="6"/>
    <col min="504" max="504" width="8.7109375" style="6" customWidth="1"/>
    <col min="505" max="505" width="9.85546875" style="6" customWidth="1"/>
    <col min="506" max="506" width="14.42578125" style="6" customWidth="1"/>
    <col min="507" max="507" width="7.28515625" style="6" customWidth="1"/>
    <col min="508" max="508" width="5.5703125" style="6" customWidth="1"/>
    <col min="509" max="509" width="9" style="6" customWidth="1"/>
    <col min="510" max="511" width="9.85546875" style="6" customWidth="1"/>
    <col min="512" max="512" width="11.140625" style="6" customWidth="1"/>
    <col min="513" max="513" width="2.85546875" style="6" customWidth="1"/>
    <col min="514" max="514" width="3.5703125" style="6" customWidth="1"/>
    <col min="515" max="759" width="9.140625" style="6"/>
    <col min="760" max="760" width="8.7109375" style="6" customWidth="1"/>
    <col min="761" max="761" width="9.85546875" style="6" customWidth="1"/>
    <col min="762" max="762" width="14.42578125" style="6" customWidth="1"/>
    <col min="763" max="763" width="7.28515625" style="6" customWidth="1"/>
    <col min="764" max="764" width="5.5703125" style="6" customWidth="1"/>
    <col min="765" max="765" width="9" style="6" customWidth="1"/>
    <col min="766" max="767" width="9.85546875" style="6" customWidth="1"/>
    <col min="768" max="768" width="11.140625" style="6" customWidth="1"/>
    <col min="769" max="769" width="2.85546875" style="6" customWidth="1"/>
    <col min="770" max="770" width="3.5703125" style="6" customWidth="1"/>
    <col min="771" max="1015" width="9.140625" style="6"/>
    <col min="1016" max="1016" width="8.7109375" style="6" customWidth="1"/>
    <col min="1017" max="1017" width="9.85546875" style="6" customWidth="1"/>
    <col min="1018" max="1018" width="14.42578125" style="6" customWidth="1"/>
    <col min="1019" max="1019" width="7.28515625" style="6" customWidth="1"/>
    <col min="1020" max="1020" width="5.5703125" style="6" customWidth="1"/>
    <col min="1021" max="1021" width="9" style="6" customWidth="1"/>
    <col min="1022" max="1023" width="9.85546875" style="6" customWidth="1"/>
    <col min="1024" max="1024" width="11.140625" style="6" customWidth="1"/>
    <col min="1025" max="1025" width="2.85546875" style="6" customWidth="1"/>
    <col min="1026" max="1026" width="3.5703125" style="6" customWidth="1"/>
    <col min="1027" max="1271" width="9.140625" style="6"/>
    <col min="1272" max="1272" width="8.7109375" style="6" customWidth="1"/>
    <col min="1273" max="1273" width="9.85546875" style="6" customWidth="1"/>
    <col min="1274" max="1274" width="14.42578125" style="6" customWidth="1"/>
    <col min="1275" max="1275" width="7.28515625" style="6" customWidth="1"/>
    <col min="1276" max="1276" width="5.5703125" style="6" customWidth="1"/>
    <col min="1277" max="1277" width="9" style="6" customWidth="1"/>
    <col min="1278" max="1279" width="9.85546875" style="6" customWidth="1"/>
    <col min="1280" max="1280" width="11.140625" style="6" customWidth="1"/>
    <col min="1281" max="1281" width="2.85546875" style="6" customWidth="1"/>
    <col min="1282" max="1282" width="3.5703125" style="6" customWidth="1"/>
    <col min="1283" max="1527" width="9.140625" style="6"/>
    <col min="1528" max="1528" width="8.7109375" style="6" customWidth="1"/>
    <col min="1529" max="1529" width="9.85546875" style="6" customWidth="1"/>
    <col min="1530" max="1530" width="14.42578125" style="6" customWidth="1"/>
    <col min="1531" max="1531" width="7.28515625" style="6" customWidth="1"/>
    <col min="1532" max="1532" width="5.5703125" style="6" customWidth="1"/>
    <col min="1533" max="1533" width="9" style="6" customWidth="1"/>
    <col min="1534" max="1535" width="9.85546875" style="6" customWidth="1"/>
    <col min="1536" max="1536" width="11.140625" style="6" customWidth="1"/>
    <col min="1537" max="1537" width="2.85546875" style="6" customWidth="1"/>
    <col min="1538" max="1538" width="3.5703125" style="6" customWidth="1"/>
    <col min="1539" max="1783" width="9.140625" style="6"/>
    <col min="1784" max="1784" width="8.7109375" style="6" customWidth="1"/>
    <col min="1785" max="1785" width="9.85546875" style="6" customWidth="1"/>
    <col min="1786" max="1786" width="14.42578125" style="6" customWidth="1"/>
    <col min="1787" max="1787" width="7.28515625" style="6" customWidth="1"/>
    <col min="1788" max="1788" width="5.5703125" style="6" customWidth="1"/>
    <col min="1789" max="1789" width="9" style="6" customWidth="1"/>
    <col min="1790" max="1791" width="9.85546875" style="6" customWidth="1"/>
    <col min="1792" max="1792" width="11.140625" style="6" customWidth="1"/>
    <col min="1793" max="1793" width="2.85546875" style="6" customWidth="1"/>
    <col min="1794" max="1794" width="3.5703125" style="6" customWidth="1"/>
    <col min="1795" max="2039" width="9.140625" style="6"/>
    <col min="2040" max="2040" width="8.7109375" style="6" customWidth="1"/>
    <col min="2041" max="2041" width="9.85546875" style="6" customWidth="1"/>
    <col min="2042" max="2042" width="14.42578125" style="6" customWidth="1"/>
    <col min="2043" max="2043" width="7.28515625" style="6" customWidth="1"/>
    <col min="2044" max="2044" width="5.5703125" style="6" customWidth="1"/>
    <col min="2045" max="2045" width="9" style="6" customWidth="1"/>
    <col min="2046" max="2047" width="9.85546875" style="6" customWidth="1"/>
    <col min="2048" max="2048" width="11.140625" style="6" customWidth="1"/>
    <col min="2049" max="2049" width="2.85546875" style="6" customWidth="1"/>
    <col min="2050" max="2050" width="3.5703125" style="6" customWidth="1"/>
    <col min="2051" max="2295" width="9.140625" style="6"/>
    <col min="2296" max="2296" width="8.7109375" style="6" customWidth="1"/>
    <col min="2297" max="2297" width="9.85546875" style="6" customWidth="1"/>
    <col min="2298" max="2298" width="14.42578125" style="6" customWidth="1"/>
    <col min="2299" max="2299" width="7.28515625" style="6" customWidth="1"/>
    <col min="2300" max="2300" width="5.5703125" style="6" customWidth="1"/>
    <col min="2301" max="2301" width="9" style="6" customWidth="1"/>
    <col min="2302" max="2303" width="9.85546875" style="6" customWidth="1"/>
    <col min="2304" max="2304" width="11.140625" style="6" customWidth="1"/>
    <col min="2305" max="2305" width="2.85546875" style="6" customWidth="1"/>
    <col min="2306" max="2306" width="3.5703125" style="6" customWidth="1"/>
    <col min="2307" max="2551" width="9.140625" style="6"/>
    <col min="2552" max="2552" width="8.7109375" style="6" customWidth="1"/>
    <col min="2553" max="2553" width="9.85546875" style="6" customWidth="1"/>
    <col min="2554" max="2554" width="14.42578125" style="6" customWidth="1"/>
    <col min="2555" max="2555" width="7.28515625" style="6" customWidth="1"/>
    <col min="2556" max="2556" width="5.5703125" style="6" customWidth="1"/>
    <col min="2557" max="2557" width="9" style="6" customWidth="1"/>
    <col min="2558" max="2559" width="9.85546875" style="6" customWidth="1"/>
    <col min="2560" max="2560" width="11.140625" style="6" customWidth="1"/>
    <col min="2561" max="2561" width="2.85546875" style="6" customWidth="1"/>
    <col min="2562" max="2562" width="3.5703125" style="6" customWidth="1"/>
    <col min="2563" max="2807" width="9.140625" style="6"/>
    <col min="2808" max="2808" width="8.7109375" style="6" customWidth="1"/>
    <col min="2809" max="2809" width="9.85546875" style="6" customWidth="1"/>
    <col min="2810" max="2810" width="14.42578125" style="6" customWidth="1"/>
    <col min="2811" max="2811" width="7.28515625" style="6" customWidth="1"/>
    <col min="2812" max="2812" width="5.5703125" style="6" customWidth="1"/>
    <col min="2813" max="2813" width="9" style="6" customWidth="1"/>
    <col min="2814" max="2815" width="9.85546875" style="6" customWidth="1"/>
    <col min="2816" max="2816" width="11.140625" style="6" customWidth="1"/>
    <col min="2817" max="2817" width="2.85546875" style="6" customWidth="1"/>
    <col min="2818" max="2818" width="3.5703125" style="6" customWidth="1"/>
    <col min="2819" max="3063" width="9.140625" style="6"/>
    <col min="3064" max="3064" width="8.7109375" style="6" customWidth="1"/>
    <col min="3065" max="3065" width="9.85546875" style="6" customWidth="1"/>
    <col min="3066" max="3066" width="14.42578125" style="6" customWidth="1"/>
    <col min="3067" max="3067" width="7.28515625" style="6" customWidth="1"/>
    <col min="3068" max="3068" width="5.5703125" style="6" customWidth="1"/>
    <col min="3069" max="3069" width="9" style="6" customWidth="1"/>
    <col min="3070" max="3071" width="9.85546875" style="6" customWidth="1"/>
    <col min="3072" max="3072" width="11.140625" style="6" customWidth="1"/>
    <col min="3073" max="3073" width="2.85546875" style="6" customWidth="1"/>
    <col min="3074" max="3074" width="3.5703125" style="6" customWidth="1"/>
    <col min="3075" max="3319" width="9.140625" style="6"/>
    <col min="3320" max="3320" width="8.7109375" style="6" customWidth="1"/>
    <col min="3321" max="3321" width="9.85546875" style="6" customWidth="1"/>
    <col min="3322" max="3322" width="14.42578125" style="6" customWidth="1"/>
    <col min="3323" max="3323" width="7.28515625" style="6" customWidth="1"/>
    <col min="3324" max="3324" width="5.5703125" style="6" customWidth="1"/>
    <col min="3325" max="3325" width="9" style="6" customWidth="1"/>
    <col min="3326" max="3327" width="9.85546875" style="6" customWidth="1"/>
    <col min="3328" max="3328" width="11.140625" style="6" customWidth="1"/>
    <col min="3329" max="3329" width="2.85546875" style="6" customWidth="1"/>
    <col min="3330" max="3330" width="3.5703125" style="6" customWidth="1"/>
    <col min="3331" max="3575" width="9.140625" style="6"/>
    <col min="3576" max="3576" width="8.7109375" style="6" customWidth="1"/>
    <col min="3577" max="3577" width="9.85546875" style="6" customWidth="1"/>
    <col min="3578" max="3578" width="14.42578125" style="6" customWidth="1"/>
    <col min="3579" max="3579" width="7.28515625" style="6" customWidth="1"/>
    <col min="3580" max="3580" width="5.5703125" style="6" customWidth="1"/>
    <col min="3581" max="3581" width="9" style="6" customWidth="1"/>
    <col min="3582" max="3583" width="9.85546875" style="6" customWidth="1"/>
    <col min="3584" max="3584" width="11.140625" style="6" customWidth="1"/>
    <col min="3585" max="3585" width="2.85546875" style="6" customWidth="1"/>
    <col min="3586" max="3586" width="3.5703125" style="6" customWidth="1"/>
    <col min="3587" max="3831" width="9.140625" style="6"/>
    <col min="3832" max="3832" width="8.7109375" style="6" customWidth="1"/>
    <col min="3833" max="3833" width="9.85546875" style="6" customWidth="1"/>
    <col min="3834" max="3834" width="14.42578125" style="6" customWidth="1"/>
    <col min="3835" max="3835" width="7.28515625" style="6" customWidth="1"/>
    <col min="3836" max="3836" width="5.5703125" style="6" customWidth="1"/>
    <col min="3837" max="3837" width="9" style="6" customWidth="1"/>
    <col min="3838" max="3839" width="9.85546875" style="6" customWidth="1"/>
    <col min="3840" max="3840" width="11.140625" style="6" customWidth="1"/>
    <col min="3841" max="3841" width="2.85546875" style="6" customWidth="1"/>
    <col min="3842" max="3842" width="3.5703125" style="6" customWidth="1"/>
    <col min="3843" max="4087" width="9.140625" style="6"/>
    <col min="4088" max="4088" width="8.7109375" style="6" customWidth="1"/>
    <col min="4089" max="4089" width="9.85546875" style="6" customWidth="1"/>
    <col min="4090" max="4090" width="14.42578125" style="6" customWidth="1"/>
    <col min="4091" max="4091" width="7.28515625" style="6" customWidth="1"/>
    <col min="4092" max="4092" width="5.5703125" style="6" customWidth="1"/>
    <col min="4093" max="4093" width="9" style="6" customWidth="1"/>
    <col min="4094" max="4095" width="9.85546875" style="6" customWidth="1"/>
    <col min="4096" max="4096" width="11.140625" style="6" customWidth="1"/>
    <col min="4097" max="4097" width="2.85546875" style="6" customWidth="1"/>
    <col min="4098" max="4098" width="3.5703125" style="6" customWidth="1"/>
    <col min="4099" max="4343" width="9.140625" style="6"/>
    <col min="4344" max="4344" width="8.7109375" style="6" customWidth="1"/>
    <col min="4345" max="4345" width="9.85546875" style="6" customWidth="1"/>
    <col min="4346" max="4346" width="14.42578125" style="6" customWidth="1"/>
    <col min="4347" max="4347" width="7.28515625" style="6" customWidth="1"/>
    <col min="4348" max="4348" width="5.5703125" style="6" customWidth="1"/>
    <col min="4349" max="4349" width="9" style="6" customWidth="1"/>
    <col min="4350" max="4351" width="9.85546875" style="6" customWidth="1"/>
    <col min="4352" max="4352" width="11.140625" style="6" customWidth="1"/>
    <col min="4353" max="4353" width="2.85546875" style="6" customWidth="1"/>
    <col min="4354" max="4354" width="3.5703125" style="6" customWidth="1"/>
    <col min="4355" max="4599" width="9.140625" style="6"/>
    <col min="4600" max="4600" width="8.7109375" style="6" customWidth="1"/>
    <col min="4601" max="4601" width="9.85546875" style="6" customWidth="1"/>
    <col min="4602" max="4602" width="14.42578125" style="6" customWidth="1"/>
    <col min="4603" max="4603" width="7.28515625" style="6" customWidth="1"/>
    <col min="4604" max="4604" width="5.5703125" style="6" customWidth="1"/>
    <col min="4605" max="4605" width="9" style="6" customWidth="1"/>
    <col min="4606" max="4607" width="9.85546875" style="6" customWidth="1"/>
    <col min="4608" max="4608" width="11.140625" style="6" customWidth="1"/>
    <col min="4609" max="4609" width="2.85546875" style="6" customWidth="1"/>
    <col min="4610" max="4610" width="3.5703125" style="6" customWidth="1"/>
    <col min="4611" max="4855" width="9.140625" style="6"/>
    <col min="4856" max="4856" width="8.7109375" style="6" customWidth="1"/>
    <col min="4857" max="4857" width="9.85546875" style="6" customWidth="1"/>
    <col min="4858" max="4858" width="14.42578125" style="6" customWidth="1"/>
    <col min="4859" max="4859" width="7.28515625" style="6" customWidth="1"/>
    <col min="4860" max="4860" width="5.5703125" style="6" customWidth="1"/>
    <col min="4861" max="4861" width="9" style="6" customWidth="1"/>
    <col min="4862" max="4863" width="9.85546875" style="6" customWidth="1"/>
    <col min="4864" max="4864" width="11.140625" style="6" customWidth="1"/>
    <col min="4865" max="4865" width="2.85546875" style="6" customWidth="1"/>
    <col min="4866" max="4866" width="3.5703125" style="6" customWidth="1"/>
    <col min="4867" max="5111" width="9.140625" style="6"/>
    <col min="5112" max="5112" width="8.7109375" style="6" customWidth="1"/>
    <col min="5113" max="5113" width="9.85546875" style="6" customWidth="1"/>
    <col min="5114" max="5114" width="14.42578125" style="6" customWidth="1"/>
    <col min="5115" max="5115" width="7.28515625" style="6" customWidth="1"/>
    <col min="5116" max="5116" width="5.5703125" style="6" customWidth="1"/>
    <col min="5117" max="5117" width="9" style="6" customWidth="1"/>
    <col min="5118" max="5119" width="9.85546875" style="6" customWidth="1"/>
    <col min="5120" max="5120" width="11.140625" style="6" customWidth="1"/>
    <col min="5121" max="5121" width="2.85546875" style="6" customWidth="1"/>
    <col min="5122" max="5122" width="3.5703125" style="6" customWidth="1"/>
    <col min="5123" max="5367" width="9.140625" style="6"/>
    <col min="5368" max="5368" width="8.7109375" style="6" customWidth="1"/>
    <col min="5369" max="5369" width="9.85546875" style="6" customWidth="1"/>
    <col min="5370" max="5370" width="14.42578125" style="6" customWidth="1"/>
    <col min="5371" max="5371" width="7.28515625" style="6" customWidth="1"/>
    <col min="5372" max="5372" width="5.5703125" style="6" customWidth="1"/>
    <col min="5373" max="5373" width="9" style="6" customWidth="1"/>
    <col min="5374" max="5375" width="9.85546875" style="6" customWidth="1"/>
    <col min="5376" max="5376" width="11.140625" style="6" customWidth="1"/>
    <col min="5377" max="5377" width="2.85546875" style="6" customWidth="1"/>
    <col min="5378" max="5378" width="3.5703125" style="6" customWidth="1"/>
    <col min="5379" max="5623" width="9.140625" style="6"/>
    <col min="5624" max="5624" width="8.7109375" style="6" customWidth="1"/>
    <col min="5625" max="5625" width="9.85546875" style="6" customWidth="1"/>
    <col min="5626" max="5626" width="14.42578125" style="6" customWidth="1"/>
    <col min="5627" max="5627" width="7.28515625" style="6" customWidth="1"/>
    <col min="5628" max="5628" width="5.5703125" style="6" customWidth="1"/>
    <col min="5629" max="5629" width="9" style="6" customWidth="1"/>
    <col min="5630" max="5631" width="9.85546875" style="6" customWidth="1"/>
    <col min="5632" max="5632" width="11.140625" style="6" customWidth="1"/>
    <col min="5633" max="5633" width="2.85546875" style="6" customWidth="1"/>
    <col min="5634" max="5634" width="3.5703125" style="6" customWidth="1"/>
    <col min="5635" max="5879" width="9.140625" style="6"/>
    <col min="5880" max="5880" width="8.7109375" style="6" customWidth="1"/>
    <col min="5881" max="5881" width="9.85546875" style="6" customWidth="1"/>
    <col min="5882" max="5882" width="14.42578125" style="6" customWidth="1"/>
    <col min="5883" max="5883" width="7.28515625" style="6" customWidth="1"/>
    <col min="5884" max="5884" width="5.5703125" style="6" customWidth="1"/>
    <col min="5885" max="5885" width="9" style="6" customWidth="1"/>
    <col min="5886" max="5887" width="9.85546875" style="6" customWidth="1"/>
    <col min="5888" max="5888" width="11.140625" style="6" customWidth="1"/>
    <col min="5889" max="5889" width="2.85546875" style="6" customWidth="1"/>
    <col min="5890" max="5890" width="3.5703125" style="6" customWidth="1"/>
    <col min="5891" max="6135" width="9.140625" style="6"/>
    <col min="6136" max="6136" width="8.7109375" style="6" customWidth="1"/>
    <col min="6137" max="6137" width="9.85546875" style="6" customWidth="1"/>
    <col min="6138" max="6138" width="14.42578125" style="6" customWidth="1"/>
    <col min="6139" max="6139" width="7.28515625" style="6" customWidth="1"/>
    <col min="6140" max="6140" width="5.5703125" style="6" customWidth="1"/>
    <col min="6141" max="6141" width="9" style="6" customWidth="1"/>
    <col min="6142" max="6143" width="9.85546875" style="6" customWidth="1"/>
    <col min="6144" max="6144" width="11.140625" style="6" customWidth="1"/>
    <col min="6145" max="6145" width="2.85546875" style="6" customWidth="1"/>
    <col min="6146" max="6146" width="3.5703125" style="6" customWidth="1"/>
    <col min="6147" max="6391" width="9.140625" style="6"/>
    <col min="6392" max="6392" width="8.7109375" style="6" customWidth="1"/>
    <col min="6393" max="6393" width="9.85546875" style="6" customWidth="1"/>
    <col min="6394" max="6394" width="14.42578125" style="6" customWidth="1"/>
    <col min="6395" max="6395" width="7.28515625" style="6" customWidth="1"/>
    <col min="6396" max="6396" width="5.5703125" style="6" customWidth="1"/>
    <col min="6397" max="6397" width="9" style="6" customWidth="1"/>
    <col min="6398" max="6399" width="9.85546875" style="6" customWidth="1"/>
    <col min="6400" max="6400" width="11.140625" style="6" customWidth="1"/>
    <col min="6401" max="6401" width="2.85546875" style="6" customWidth="1"/>
    <col min="6402" max="6402" width="3.5703125" style="6" customWidth="1"/>
    <col min="6403" max="6647" width="9.140625" style="6"/>
    <col min="6648" max="6648" width="8.7109375" style="6" customWidth="1"/>
    <col min="6649" max="6649" width="9.85546875" style="6" customWidth="1"/>
    <col min="6650" max="6650" width="14.42578125" style="6" customWidth="1"/>
    <col min="6651" max="6651" width="7.28515625" style="6" customWidth="1"/>
    <col min="6652" max="6652" width="5.5703125" style="6" customWidth="1"/>
    <col min="6653" max="6653" width="9" style="6" customWidth="1"/>
    <col min="6654" max="6655" width="9.85546875" style="6" customWidth="1"/>
    <col min="6656" max="6656" width="11.140625" style="6" customWidth="1"/>
    <col min="6657" max="6657" width="2.85546875" style="6" customWidth="1"/>
    <col min="6658" max="6658" width="3.5703125" style="6" customWidth="1"/>
    <col min="6659" max="6903" width="9.140625" style="6"/>
    <col min="6904" max="6904" width="8.7109375" style="6" customWidth="1"/>
    <col min="6905" max="6905" width="9.85546875" style="6" customWidth="1"/>
    <col min="6906" max="6906" width="14.42578125" style="6" customWidth="1"/>
    <col min="6907" max="6907" width="7.28515625" style="6" customWidth="1"/>
    <col min="6908" max="6908" width="5.5703125" style="6" customWidth="1"/>
    <col min="6909" max="6909" width="9" style="6" customWidth="1"/>
    <col min="6910" max="6911" width="9.85546875" style="6" customWidth="1"/>
    <col min="6912" max="6912" width="11.140625" style="6" customWidth="1"/>
    <col min="6913" max="6913" width="2.85546875" style="6" customWidth="1"/>
    <col min="6914" max="6914" width="3.5703125" style="6" customWidth="1"/>
    <col min="6915" max="7159" width="9.140625" style="6"/>
    <col min="7160" max="7160" width="8.7109375" style="6" customWidth="1"/>
    <col min="7161" max="7161" width="9.85546875" style="6" customWidth="1"/>
    <col min="7162" max="7162" width="14.42578125" style="6" customWidth="1"/>
    <col min="7163" max="7163" width="7.28515625" style="6" customWidth="1"/>
    <col min="7164" max="7164" width="5.5703125" style="6" customWidth="1"/>
    <col min="7165" max="7165" width="9" style="6" customWidth="1"/>
    <col min="7166" max="7167" width="9.85546875" style="6" customWidth="1"/>
    <col min="7168" max="7168" width="11.140625" style="6" customWidth="1"/>
    <col min="7169" max="7169" width="2.85546875" style="6" customWidth="1"/>
    <col min="7170" max="7170" width="3.5703125" style="6" customWidth="1"/>
    <col min="7171" max="7415" width="9.140625" style="6"/>
    <col min="7416" max="7416" width="8.7109375" style="6" customWidth="1"/>
    <col min="7417" max="7417" width="9.85546875" style="6" customWidth="1"/>
    <col min="7418" max="7418" width="14.42578125" style="6" customWidth="1"/>
    <col min="7419" max="7419" width="7.28515625" style="6" customWidth="1"/>
    <col min="7420" max="7420" width="5.5703125" style="6" customWidth="1"/>
    <col min="7421" max="7421" width="9" style="6" customWidth="1"/>
    <col min="7422" max="7423" width="9.85546875" style="6" customWidth="1"/>
    <col min="7424" max="7424" width="11.140625" style="6" customWidth="1"/>
    <col min="7425" max="7425" width="2.85546875" style="6" customWidth="1"/>
    <col min="7426" max="7426" width="3.5703125" style="6" customWidth="1"/>
    <col min="7427" max="7671" width="9.140625" style="6"/>
    <col min="7672" max="7672" width="8.7109375" style="6" customWidth="1"/>
    <col min="7673" max="7673" width="9.85546875" style="6" customWidth="1"/>
    <col min="7674" max="7674" width="14.42578125" style="6" customWidth="1"/>
    <col min="7675" max="7675" width="7.28515625" style="6" customWidth="1"/>
    <col min="7676" max="7676" width="5.5703125" style="6" customWidth="1"/>
    <col min="7677" max="7677" width="9" style="6" customWidth="1"/>
    <col min="7678" max="7679" width="9.85546875" style="6" customWidth="1"/>
    <col min="7680" max="7680" width="11.140625" style="6" customWidth="1"/>
    <col min="7681" max="7681" width="2.85546875" style="6" customWidth="1"/>
    <col min="7682" max="7682" width="3.5703125" style="6" customWidth="1"/>
    <col min="7683" max="7927" width="9.140625" style="6"/>
    <col min="7928" max="7928" width="8.7109375" style="6" customWidth="1"/>
    <col min="7929" max="7929" width="9.85546875" style="6" customWidth="1"/>
    <col min="7930" max="7930" width="14.42578125" style="6" customWidth="1"/>
    <col min="7931" max="7931" width="7.28515625" style="6" customWidth="1"/>
    <col min="7932" max="7932" width="5.5703125" style="6" customWidth="1"/>
    <col min="7933" max="7933" width="9" style="6" customWidth="1"/>
    <col min="7934" max="7935" width="9.85546875" style="6" customWidth="1"/>
    <col min="7936" max="7936" width="11.140625" style="6" customWidth="1"/>
    <col min="7937" max="7937" width="2.85546875" style="6" customWidth="1"/>
    <col min="7938" max="7938" width="3.5703125" style="6" customWidth="1"/>
    <col min="7939" max="8183" width="9.140625" style="6"/>
    <col min="8184" max="8184" width="8.7109375" style="6" customWidth="1"/>
    <col min="8185" max="8185" width="9.85546875" style="6" customWidth="1"/>
    <col min="8186" max="8186" width="14.42578125" style="6" customWidth="1"/>
    <col min="8187" max="8187" width="7.28515625" style="6" customWidth="1"/>
    <col min="8188" max="8188" width="5.5703125" style="6" customWidth="1"/>
    <col min="8189" max="8189" width="9" style="6" customWidth="1"/>
    <col min="8190" max="8191" width="9.85546875" style="6" customWidth="1"/>
    <col min="8192" max="8192" width="11.140625" style="6" customWidth="1"/>
    <col min="8193" max="8193" width="2.85546875" style="6" customWidth="1"/>
    <col min="8194" max="8194" width="3.5703125" style="6" customWidth="1"/>
    <col min="8195" max="8439" width="9.140625" style="6"/>
    <col min="8440" max="8440" width="8.7109375" style="6" customWidth="1"/>
    <col min="8441" max="8441" width="9.85546875" style="6" customWidth="1"/>
    <col min="8442" max="8442" width="14.42578125" style="6" customWidth="1"/>
    <col min="8443" max="8443" width="7.28515625" style="6" customWidth="1"/>
    <col min="8444" max="8444" width="5.5703125" style="6" customWidth="1"/>
    <col min="8445" max="8445" width="9" style="6" customWidth="1"/>
    <col min="8446" max="8447" width="9.85546875" style="6" customWidth="1"/>
    <col min="8448" max="8448" width="11.140625" style="6" customWidth="1"/>
    <col min="8449" max="8449" width="2.85546875" style="6" customWidth="1"/>
    <col min="8450" max="8450" width="3.5703125" style="6" customWidth="1"/>
    <col min="8451" max="8695" width="9.140625" style="6"/>
    <col min="8696" max="8696" width="8.7109375" style="6" customWidth="1"/>
    <col min="8697" max="8697" width="9.85546875" style="6" customWidth="1"/>
    <col min="8698" max="8698" width="14.42578125" style="6" customWidth="1"/>
    <col min="8699" max="8699" width="7.28515625" style="6" customWidth="1"/>
    <col min="8700" max="8700" width="5.5703125" style="6" customWidth="1"/>
    <col min="8701" max="8701" width="9" style="6" customWidth="1"/>
    <col min="8702" max="8703" width="9.85546875" style="6" customWidth="1"/>
    <col min="8704" max="8704" width="11.140625" style="6" customWidth="1"/>
    <col min="8705" max="8705" width="2.85546875" style="6" customWidth="1"/>
    <col min="8706" max="8706" width="3.5703125" style="6" customWidth="1"/>
    <col min="8707" max="8951" width="9.140625" style="6"/>
    <col min="8952" max="8952" width="8.7109375" style="6" customWidth="1"/>
    <col min="8953" max="8953" width="9.85546875" style="6" customWidth="1"/>
    <col min="8954" max="8954" width="14.42578125" style="6" customWidth="1"/>
    <col min="8955" max="8955" width="7.28515625" style="6" customWidth="1"/>
    <col min="8956" max="8956" width="5.5703125" style="6" customWidth="1"/>
    <col min="8957" max="8957" width="9" style="6" customWidth="1"/>
    <col min="8958" max="8959" width="9.85546875" style="6" customWidth="1"/>
    <col min="8960" max="8960" width="11.140625" style="6" customWidth="1"/>
    <col min="8961" max="8961" width="2.85546875" style="6" customWidth="1"/>
    <col min="8962" max="8962" width="3.5703125" style="6" customWidth="1"/>
    <col min="8963" max="9207" width="9.140625" style="6"/>
    <col min="9208" max="9208" width="8.7109375" style="6" customWidth="1"/>
    <col min="9209" max="9209" width="9.85546875" style="6" customWidth="1"/>
    <col min="9210" max="9210" width="14.42578125" style="6" customWidth="1"/>
    <col min="9211" max="9211" width="7.28515625" style="6" customWidth="1"/>
    <col min="9212" max="9212" width="5.5703125" style="6" customWidth="1"/>
    <col min="9213" max="9213" width="9" style="6" customWidth="1"/>
    <col min="9214" max="9215" width="9.85546875" style="6" customWidth="1"/>
    <col min="9216" max="9216" width="11.140625" style="6" customWidth="1"/>
    <col min="9217" max="9217" width="2.85546875" style="6" customWidth="1"/>
    <col min="9218" max="9218" width="3.5703125" style="6" customWidth="1"/>
    <col min="9219" max="9463" width="9.140625" style="6"/>
    <col min="9464" max="9464" width="8.7109375" style="6" customWidth="1"/>
    <col min="9465" max="9465" width="9.85546875" style="6" customWidth="1"/>
    <col min="9466" max="9466" width="14.42578125" style="6" customWidth="1"/>
    <col min="9467" max="9467" width="7.28515625" style="6" customWidth="1"/>
    <col min="9468" max="9468" width="5.5703125" style="6" customWidth="1"/>
    <col min="9469" max="9469" width="9" style="6" customWidth="1"/>
    <col min="9470" max="9471" width="9.85546875" style="6" customWidth="1"/>
    <col min="9472" max="9472" width="11.140625" style="6" customWidth="1"/>
    <col min="9473" max="9473" width="2.85546875" style="6" customWidth="1"/>
    <col min="9474" max="9474" width="3.5703125" style="6" customWidth="1"/>
    <col min="9475" max="9719" width="9.140625" style="6"/>
    <col min="9720" max="9720" width="8.7109375" style="6" customWidth="1"/>
    <col min="9721" max="9721" width="9.85546875" style="6" customWidth="1"/>
    <col min="9722" max="9722" width="14.42578125" style="6" customWidth="1"/>
    <col min="9723" max="9723" width="7.28515625" style="6" customWidth="1"/>
    <col min="9724" max="9724" width="5.5703125" style="6" customWidth="1"/>
    <col min="9725" max="9725" width="9" style="6" customWidth="1"/>
    <col min="9726" max="9727" width="9.85546875" style="6" customWidth="1"/>
    <col min="9728" max="9728" width="11.140625" style="6" customWidth="1"/>
    <col min="9729" max="9729" width="2.85546875" style="6" customWidth="1"/>
    <col min="9730" max="9730" width="3.5703125" style="6" customWidth="1"/>
    <col min="9731" max="9975" width="9.140625" style="6"/>
    <col min="9976" max="9976" width="8.7109375" style="6" customWidth="1"/>
    <col min="9977" max="9977" width="9.85546875" style="6" customWidth="1"/>
    <col min="9978" max="9978" width="14.42578125" style="6" customWidth="1"/>
    <col min="9979" max="9979" width="7.28515625" style="6" customWidth="1"/>
    <col min="9980" max="9980" width="5.5703125" style="6" customWidth="1"/>
    <col min="9981" max="9981" width="9" style="6" customWidth="1"/>
    <col min="9982" max="9983" width="9.85546875" style="6" customWidth="1"/>
    <col min="9984" max="9984" width="11.140625" style="6" customWidth="1"/>
    <col min="9985" max="9985" width="2.85546875" style="6" customWidth="1"/>
    <col min="9986" max="9986" width="3.5703125" style="6" customWidth="1"/>
    <col min="9987" max="10231" width="9.140625" style="6"/>
    <col min="10232" max="10232" width="8.7109375" style="6" customWidth="1"/>
    <col min="10233" max="10233" width="9.85546875" style="6" customWidth="1"/>
    <col min="10234" max="10234" width="14.42578125" style="6" customWidth="1"/>
    <col min="10235" max="10235" width="7.28515625" style="6" customWidth="1"/>
    <col min="10236" max="10236" width="5.5703125" style="6" customWidth="1"/>
    <col min="10237" max="10237" width="9" style="6" customWidth="1"/>
    <col min="10238" max="10239" width="9.85546875" style="6" customWidth="1"/>
    <col min="10240" max="10240" width="11.140625" style="6" customWidth="1"/>
    <col min="10241" max="10241" width="2.85546875" style="6" customWidth="1"/>
    <col min="10242" max="10242" width="3.5703125" style="6" customWidth="1"/>
    <col min="10243" max="10487" width="9.140625" style="6"/>
    <col min="10488" max="10488" width="8.7109375" style="6" customWidth="1"/>
    <col min="10489" max="10489" width="9.85546875" style="6" customWidth="1"/>
    <col min="10490" max="10490" width="14.42578125" style="6" customWidth="1"/>
    <col min="10491" max="10491" width="7.28515625" style="6" customWidth="1"/>
    <col min="10492" max="10492" width="5.5703125" style="6" customWidth="1"/>
    <col min="10493" max="10493" width="9" style="6" customWidth="1"/>
    <col min="10494" max="10495" width="9.85546875" style="6" customWidth="1"/>
    <col min="10496" max="10496" width="11.140625" style="6" customWidth="1"/>
    <col min="10497" max="10497" width="2.85546875" style="6" customWidth="1"/>
    <col min="10498" max="10498" width="3.5703125" style="6" customWidth="1"/>
    <col min="10499" max="10743" width="9.140625" style="6"/>
    <col min="10744" max="10744" width="8.7109375" style="6" customWidth="1"/>
    <col min="10745" max="10745" width="9.85546875" style="6" customWidth="1"/>
    <col min="10746" max="10746" width="14.42578125" style="6" customWidth="1"/>
    <col min="10747" max="10747" width="7.28515625" style="6" customWidth="1"/>
    <col min="10748" max="10748" width="5.5703125" style="6" customWidth="1"/>
    <col min="10749" max="10749" width="9" style="6" customWidth="1"/>
    <col min="10750" max="10751" width="9.85546875" style="6" customWidth="1"/>
    <col min="10752" max="10752" width="11.140625" style="6" customWidth="1"/>
    <col min="10753" max="10753" width="2.85546875" style="6" customWidth="1"/>
    <col min="10754" max="10754" width="3.5703125" style="6" customWidth="1"/>
    <col min="10755" max="10999" width="9.140625" style="6"/>
    <col min="11000" max="11000" width="8.7109375" style="6" customWidth="1"/>
    <col min="11001" max="11001" width="9.85546875" style="6" customWidth="1"/>
    <col min="11002" max="11002" width="14.42578125" style="6" customWidth="1"/>
    <col min="11003" max="11003" width="7.28515625" style="6" customWidth="1"/>
    <col min="11004" max="11004" width="5.5703125" style="6" customWidth="1"/>
    <col min="11005" max="11005" width="9" style="6" customWidth="1"/>
    <col min="11006" max="11007" width="9.85546875" style="6" customWidth="1"/>
    <col min="11008" max="11008" width="11.140625" style="6" customWidth="1"/>
    <col min="11009" max="11009" width="2.85546875" style="6" customWidth="1"/>
    <col min="11010" max="11010" width="3.5703125" style="6" customWidth="1"/>
    <col min="11011" max="11255" width="9.140625" style="6"/>
    <col min="11256" max="11256" width="8.7109375" style="6" customWidth="1"/>
    <col min="11257" max="11257" width="9.85546875" style="6" customWidth="1"/>
    <col min="11258" max="11258" width="14.42578125" style="6" customWidth="1"/>
    <col min="11259" max="11259" width="7.28515625" style="6" customWidth="1"/>
    <col min="11260" max="11260" width="5.5703125" style="6" customWidth="1"/>
    <col min="11261" max="11261" width="9" style="6" customWidth="1"/>
    <col min="11262" max="11263" width="9.85546875" style="6" customWidth="1"/>
    <col min="11264" max="11264" width="11.140625" style="6" customWidth="1"/>
    <col min="11265" max="11265" width="2.85546875" style="6" customWidth="1"/>
    <col min="11266" max="11266" width="3.5703125" style="6" customWidth="1"/>
    <col min="11267" max="11511" width="9.140625" style="6"/>
    <col min="11512" max="11512" width="8.7109375" style="6" customWidth="1"/>
    <col min="11513" max="11513" width="9.85546875" style="6" customWidth="1"/>
    <col min="11514" max="11514" width="14.42578125" style="6" customWidth="1"/>
    <col min="11515" max="11515" width="7.28515625" style="6" customWidth="1"/>
    <col min="11516" max="11516" width="5.5703125" style="6" customWidth="1"/>
    <col min="11517" max="11517" width="9" style="6" customWidth="1"/>
    <col min="11518" max="11519" width="9.85546875" style="6" customWidth="1"/>
    <col min="11520" max="11520" width="11.140625" style="6" customWidth="1"/>
    <col min="11521" max="11521" width="2.85546875" style="6" customWidth="1"/>
    <col min="11522" max="11522" width="3.5703125" style="6" customWidth="1"/>
    <col min="11523" max="11767" width="9.140625" style="6"/>
    <col min="11768" max="11768" width="8.7109375" style="6" customWidth="1"/>
    <col min="11769" max="11769" width="9.85546875" style="6" customWidth="1"/>
    <col min="11770" max="11770" width="14.42578125" style="6" customWidth="1"/>
    <col min="11771" max="11771" width="7.28515625" style="6" customWidth="1"/>
    <col min="11772" max="11772" width="5.5703125" style="6" customWidth="1"/>
    <col min="11773" max="11773" width="9" style="6" customWidth="1"/>
    <col min="11774" max="11775" width="9.85546875" style="6" customWidth="1"/>
    <col min="11776" max="11776" width="11.140625" style="6" customWidth="1"/>
    <col min="11777" max="11777" width="2.85546875" style="6" customWidth="1"/>
    <col min="11778" max="11778" width="3.5703125" style="6" customWidth="1"/>
    <col min="11779" max="12023" width="9.140625" style="6"/>
    <col min="12024" max="12024" width="8.7109375" style="6" customWidth="1"/>
    <col min="12025" max="12025" width="9.85546875" style="6" customWidth="1"/>
    <col min="12026" max="12026" width="14.42578125" style="6" customWidth="1"/>
    <col min="12027" max="12027" width="7.28515625" style="6" customWidth="1"/>
    <col min="12028" max="12028" width="5.5703125" style="6" customWidth="1"/>
    <col min="12029" max="12029" width="9" style="6" customWidth="1"/>
    <col min="12030" max="12031" width="9.85546875" style="6" customWidth="1"/>
    <col min="12032" max="12032" width="11.140625" style="6" customWidth="1"/>
    <col min="12033" max="12033" width="2.85546875" style="6" customWidth="1"/>
    <col min="12034" max="12034" width="3.5703125" style="6" customWidth="1"/>
    <col min="12035" max="12279" width="9.140625" style="6"/>
    <col min="12280" max="12280" width="8.7109375" style="6" customWidth="1"/>
    <col min="12281" max="12281" width="9.85546875" style="6" customWidth="1"/>
    <col min="12282" max="12282" width="14.42578125" style="6" customWidth="1"/>
    <col min="12283" max="12283" width="7.28515625" style="6" customWidth="1"/>
    <col min="12284" max="12284" width="5.5703125" style="6" customWidth="1"/>
    <col min="12285" max="12285" width="9" style="6" customWidth="1"/>
    <col min="12286" max="12287" width="9.85546875" style="6" customWidth="1"/>
    <col min="12288" max="12288" width="11.140625" style="6" customWidth="1"/>
    <col min="12289" max="12289" width="2.85546875" style="6" customWidth="1"/>
    <col min="12290" max="12290" width="3.5703125" style="6" customWidth="1"/>
    <col min="12291" max="12535" width="9.140625" style="6"/>
    <col min="12536" max="12536" width="8.7109375" style="6" customWidth="1"/>
    <col min="12537" max="12537" width="9.85546875" style="6" customWidth="1"/>
    <col min="12538" max="12538" width="14.42578125" style="6" customWidth="1"/>
    <col min="12539" max="12539" width="7.28515625" style="6" customWidth="1"/>
    <col min="12540" max="12540" width="5.5703125" style="6" customWidth="1"/>
    <col min="12541" max="12541" width="9" style="6" customWidth="1"/>
    <col min="12542" max="12543" width="9.85546875" style="6" customWidth="1"/>
    <col min="12544" max="12544" width="11.140625" style="6" customWidth="1"/>
    <col min="12545" max="12545" width="2.85546875" style="6" customWidth="1"/>
    <col min="12546" max="12546" width="3.5703125" style="6" customWidth="1"/>
    <col min="12547" max="12791" width="9.140625" style="6"/>
    <col min="12792" max="12792" width="8.7109375" style="6" customWidth="1"/>
    <col min="12793" max="12793" width="9.85546875" style="6" customWidth="1"/>
    <col min="12794" max="12794" width="14.42578125" style="6" customWidth="1"/>
    <col min="12795" max="12795" width="7.28515625" style="6" customWidth="1"/>
    <col min="12796" max="12796" width="5.5703125" style="6" customWidth="1"/>
    <col min="12797" max="12797" width="9" style="6" customWidth="1"/>
    <col min="12798" max="12799" width="9.85546875" style="6" customWidth="1"/>
    <col min="12800" max="12800" width="11.140625" style="6" customWidth="1"/>
    <col min="12801" max="12801" width="2.85546875" style="6" customWidth="1"/>
    <col min="12802" max="12802" width="3.5703125" style="6" customWidth="1"/>
    <col min="12803" max="13047" width="9.140625" style="6"/>
    <col min="13048" max="13048" width="8.7109375" style="6" customWidth="1"/>
    <col min="13049" max="13049" width="9.85546875" style="6" customWidth="1"/>
    <col min="13050" max="13050" width="14.42578125" style="6" customWidth="1"/>
    <col min="13051" max="13051" width="7.28515625" style="6" customWidth="1"/>
    <col min="13052" max="13052" width="5.5703125" style="6" customWidth="1"/>
    <col min="13053" max="13053" width="9" style="6" customWidth="1"/>
    <col min="13054" max="13055" width="9.85546875" style="6" customWidth="1"/>
    <col min="13056" max="13056" width="11.140625" style="6" customWidth="1"/>
    <col min="13057" max="13057" width="2.85546875" style="6" customWidth="1"/>
    <col min="13058" max="13058" width="3.5703125" style="6" customWidth="1"/>
    <col min="13059" max="13303" width="9.140625" style="6"/>
    <col min="13304" max="13304" width="8.7109375" style="6" customWidth="1"/>
    <col min="13305" max="13305" width="9.85546875" style="6" customWidth="1"/>
    <col min="13306" max="13306" width="14.42578125" style="6" customWidth="1"/>
    <col min="13307" max="13307" width="7.28515625" style="6" customWidth="1"/>
    <col min="13308" max="13308" width="5.5703125" style="6" customWidth="1"/>
    <col min="13309" max="13309" width="9" style="6" customWidth="1"/>
    <col min="13310" max="13311" width="9.85546875" style="6" customWidth="1"/>
    <col min="13312" max="13312" width="11.140625" style="6" customWidth="1"/>
    <col min="13313" max="13313" width="2.85546875" style="6" customWidth="1"/>
    <col min="13314" max="13314" width="3.5703125" style="6" customWidth="1"/>
    <col min="13315" max="13559" width="9.140625" style="6"/>
    <col min="13560" max="13560" width="8.7109375" style="6" customWidth="1"/>
    <col min="13561" max="13561" width="9.85546875" style="6" customWidth="1"/>
    <col min="13562" max="13562" width="14.42578125" style="6" customWidth="1"/>
    <col min="13563" max="13563" width="7.28515625" style="6" customWidth="1"/>
    <col min="13564" max="13564" width="5.5703125" style="6" customWidth="1"/>
    <col min="13565" max="13565" width="9" style="6" customWidth="1"/>
    <col min="13566" max="13567" width="9.85546875" style="6" customWidth="1"/>
    <col min="13568" max="13568" width="11.140625" style="6" customWidth="1"/>
    <col min="13569" max="13569" width="2.85546875" style="6" customWidth="1"/>
    <col min="13570" max="13570" width="3.5703125" style="6" customWidth="1"/>
    <col min="13571" max="13815" width="9.140625" style="6"/>
    <col min="13816" max="13816" width="8.7109375" style="6" customWidth="1"/>
    <col min="13817" max="13817" width="9.85546875" style="6" customWidth="1"/>
    <col min="13818" max="13818" width="14.42578125" style="6" customWidth="1"/>
    <col min="13819" max="13819" width="7.28515625" style="6" customWidth="1"/>
    <col min="13820" max="13820" width="5.5703125" style="6" customWidth="1"/>
    <col min="13821" max="13821" width="9" style="6" customWidth="1"/>
    <col min="13822" max="13823" width="9.85546875" style="6" customWidth="1"/>
    <col min="13824" max="13824" width="11.140625" style="6" customWidth="1"/>
    <col min="13825" max="13825" width="2.85546875" style="6" customWidth="1"/>
    <col min="13826" max="13826" width="3.5703125" style="6" customWidth="1"/>
    <col min="13827" max="14071" width="9.140625" style="6"/>
    <col min="14072" max="14072" width="8.7109375" style="6" customWidth="1"/>
    <col min="14073" max="14073" width="9.85546875" style="6" customWidth="1"/>
    <col min="14074" max="14074" width="14.42578125" style="6" customWidth="1"/>
    <col min="14075" max="14075" width="7.28515625" style="6" customWidth="1"/>
    <col min="14076" max="14076" width="5.5703125" style="6" customWidth="1"/>
    <col min="14077" max="14077" width="9" style="6" customWidth="1"/>
    <col min="14078" max="14079" width="9.85546875" style="6" customWidth="1"/>
    <col min="14080" max="14080" width="11.140625" style="6" customWidth="1"/>
    <col min="14081" max="14081" width="2.85546875" style="6" customWidth="1"/>
    <col min="14082" max="14082" width="3.5703125" style="6" customWidth="1"/>
    <col min="14083" max="14327" width="9.140625" style="6"/>
    <col min="14328" max="14328" width="8.7109375" style="6" customWidth="1"/>
    <col min="14329" max="14329" width="9.85546875" style="6" customWidth="1"/>
    <col min="14330" max="14330" width="14.42578125" style="6" customWidth="1"/>
    <col min="14331" max="14331" width="7.28515625" style="6" customWidth="1"/>
    <col min="14332" max="14332" width="5.5703125" style="6" customWidth="1"/>
    <col min="14333" max="14333" width="9" style="6" customWidth="1"/>
    <col min="14334" max="14335" width="9.85546875" style="6" customWidth="1"/>
    <col min="14336" max="14336" width="11.140625" style="6" customWidth="1"/>
    <col min="14337" max="14337" width="2.85546875" style="6" customWidth="1"/>
    <col min="14338" max="14338" width="3.5703125" style="6" customWidth="1"/>
    <col min="14339" max="14583" width="9.140625" style="6"/>
    <col min="14584" max="14584" width="8.7109375" style="6" customWidth="1"/>
    <col min="14585" max="14585" width="9.85546875" style="6" customWidth="1"/>
    <col min="14586" max="14586" width="14.42578125" style="6" customWidth="1"/>
    <col min="14587" max="14587" width="7.28515625" style="6" customWidth="1"/>
    <col min="14588" max="14588" width="5.5703125" style="6" customWidth="1"/>
    <col min="14589" max="14589" width="9" style="6" customWidth="1"/>
    <col min="14590" max="14591" width="9.85546875" style="6" customWidth="1"/>
    <col min="14592" max="14592" width="11.140625" style="6" customWidth="1"/>
    <col min="14593" max="14593" width="2.85546875" style="6" customWidth="1"/>
    <col min="14594" max="14594" width="3.5703125" style="6" customWidth="1"/>
    <col min="14595" max="14839" width="9.140625" style="6"/>
    <col min="14840" max="14840" width="8.7109375" style="6" customWidth="1"/>
    <col min="14841" max="14841" width="9.85546875" style="6" customWidth="1"/>
    <col min="14842" max="14842" width="14.42578125" style="6" customWidth="1"/>
    <col min="14843" max="14843" width="7.28515625" style="6" customWidth="1"/>
    <col min="14844" max="14844" width="5.5703125" style="6" customWidth="1"/>
    <col min="14845" max="14845" width="9" style="6" customWidth="1"/>
    <col min="14846" max="14847" width="9.85546875" style="6" customWidth="1"/>
    <col min="14848" max="14848" width="11.140625" style="6" customWidth="1"/>
    <col min="14849" max="14849" width="2.85546875" style="6" customWidth="1"/>
    <col min="14850" max="14850" width="3.5703125" style="6" customWidth="1"/>
    <col min="14851" max="15095" width="9.140625" style="6"/>
    <col min="15096" max="15096" width="8.7109375" style="6" customWidth="1"/>
    <col min="15097" max="15097" width="9.85546875" style="6" customWidth="1"/>
    <col min="15098" max="15098" width="14.42578125" style="6" customWidth="1"/>
    <col min="15099" max="15099" width="7.28515625" style="6" customWidth="1"/>
    <col min="15100" max="15100" width="5.5703125" style="6" customWidth="1"/>
    <col min="15101" max="15101" width="9" style="6" customWidth="1"/>
    <col min="15102" max="15103" width="9.85546875" style="6" customWidth="1"/>
    <col min="15104" max="15104" width="11.140625" style="6" customWidth="1"/>
    <col min="15105" max="15105" width="2.85546875" style="6" customWidth="1"/>
    <col min="15106" max="15106" width="3.5703125" style="6" customWidth="1"/>
    <col min="15107" max="15351" width="9.140625" style="6"/>
    <col min="15352" max="15352" width="8.7109375" style="6" customWidth="1"/>
    <col min="15353" max="15353" width="9.85546875" style="6" customWidth="1"/>
    <col min="15354" max="15354" width="14.42578125" style="6" customWidth="1"/>
    <col min="15355" max="15355" width="7.28515625" style="6" customWidth="1"/>
    <col min="15356" max="15356" width="5.5703125" style="6" customWidth="1"/>
    <col min="15357" max="15357" width="9" style="6" customWidth="1"/>
    <col min="15358" max="15359" width="9.85546875" style="6" customWidth="1"/>
    <col min="15360" max="15360" width="11.140625" style="6" customWidth="1"/>
    <col min="15361" max="15361" width="2.85546875" style="6" customWidth="1"/>
    <col min="15362" max="15362" width="3.5703125" style="6" customWidth="1"/>
    <col min="15363" max="15607" width="9.140625" style="6"/>
    <col min="15608" max="15608" width="8.7109375" style="6" customWidth="1"/>
    <col min="15609" max="15609" width="9.85546875" style="6" customWidth="1"/>
    <col min="15610" max="15610" width="14.42578125" style="6" customWidth="1"/>
    <col min="15611" max="15611" width="7.28515625" style="6" customWidth="1"/>
    <col min="15612" max="15612" width="5.5703125" style="6" customWidth="1"/>
    <col min="15613" max="15613" width="9" style="6" customWidth="1"/>
    <col min="15614" max="15615" width="9.85546875" style="6" customWidth="1"/>
    <col min="15616" max="15616" width="11.140625" style="6" customWidth="1"/>
    <col min="15617" max="15617" width="2.85546875" style="6" customWidth="1"/>
    <col min="15618" max="15618" width="3.5703125" style="6" customWidth="1"/>
    <col min="15619" max="15863" width="9.140625" style="6"/>
    <col min="15864" max="15864" width="8.7109375" style="6" customWidth="1"/>
    <col min="15865" max="15865" width="9.85546875" style="6" customWidth="1"/>
    <col min="15866" max="15866" width="14.42578125" style="6" customWidth="1"/>
    <col min="15867" max="15867" width="7.28515625" style="6" customWidth="1"/>
    <col min="15868" max="15868" width="5.5703125" style="6" customWidth="1"/>
    <col min="15869" max="15869" width="9" style="6" customWidth="1"/>
    <col min="15870" max="15871" width="9.85546875" style="6" customWidth="1"/>
    <col min="15872" max="15872" width="11.140625" style="6" customWidth="1"/>
    <col min="15873" max="15873" width="2.85546875" style="6" customWidth="1"/>
    <col min="15874" max="15874" width="3.5703125" style="6" customWidth="1"/>
    <col min="15875" max="16119" width="9.140625" style="6"/>
    <col min="16120" max="16120" width="8.7109375" style="6" customWidth="1"/>
    <col min="16121" max="16121" width="9.85546875" style="6" customWidth="1"/>
    <col min="16122" max="16122" width="14.42578125" style="6" customWidth="1"/>
    <col min="16123" max="16123" width="7.28515625" style="6" customWidth="1"/>
    <col min="16124" max="16124" width="5.5703125" style="6" customWidth="1"/>
    <col min="16125" max="16125" width="9" style="6" customWidth="1"/>
    <col min="16126" max="16127" width="9.85546875" style="6" customWidth="1"/>
    <col min="16128" max="16128" width="11.140625" style="6" customWidth="1"/>
    <col min="16129" max="16129" width="2.85546875" style="6" customWidth="1"/>
    <col min="16130" max="16130" width="3.5703125" style="6" customWidth="1"/>
    <col min="16131" max="16384" width="9.140625" style="6"/>
  </cols>
  <sheetData>
    <row r="1" spans="1:8" ht="46.5" customHeight="1" x14ac:dyDescent="0.25">
      <c r="A1" s="114" t="s">
        <v>43</v>
      </c>
      <c r="B1" s="114"/>
      <c r="C1" s="114"/>
      <c r="D1" s="114"/>
      <c r="E1" s="114"/>
      <c r="F1" s="114"/>
      <c r="G1" s="114"/>
      <c r="H1" s="114"/>
    </row>
    <row r="2" spans="1:8" ht="16.5" customHeight="1" x14ac:dyDescent="0.25">
      <c r="A2" s="115" t="s">
        <v>0</v>
      </c>
      <c r="B2" s="115"/>
      <c r="C2" s="115"/>
      <c r="D2" s="115"/>
      <c r="E2" s="115"/>
      <c r="F2" s="115"/>
      <c r="G2" s="115"/>
      <c r="H2" s="115"/>
    </row>
    <row r="3" spans="1:8" s="62" customFormat="1" ht="17.25" customHeight="1" x14ac:dyDescent="0.25">
      <c r="A3" s="88" t="s">
        <v>93</v>
      </c>
      <c r="B3" s="89"/>
      <c r="C3" s="89"/>
      <c r="D3" s="90"/>
      <c r="E3" s="88" t="s">
        <v>202</v>
      </c>
      <c r="F3" s="89"/>
      <c r="G3" s="89"/>
      <c r="H3" s="90"/>
    </row>
    <row r="4" spans="1:8" s="62" customFormat="1" ht="17.25" customHeight="1" x14ac:dyDescent="0.25">
      <c r="A4" s="88" t="s">
        <v>94</v>
      </c>
      <c r="B4" s="89"/>
      <c r="C4" s="89"/>
      <c r="D4" s="90"/>
      <c r="E4" s="88" t="s">
        <v>191</v>
      </c>
      <c r="F4" s="89"/>
      <c r="G4" s="89"/>
      <c r="H4" s="90"/>
    </row>
    <row r="5" spans="1:8" s="62" customFormat="1" ht="17.25" customHeight="1" x14ac:dyDescent="0.25">
      <c r="A5" s="88" t="s">
        <v>95</v>
      </c>
      <c r="B5" s="89"/>
      <c r="C5" s="89" t="s">
        <v>96</v>
      </c>
      <c r="D5" s="90"/>
      <c r="E5" s="88" t="s">
        <v>201</v>
      </c>
      <c r="F5" s="89"/>
      <c r="G5" s="89"/>
      <c r="H5" s="90"/>
    </row>
    <row r="6" spans="1:8" s="62" customFormat="1" ht="17.25" customHeight="1" x14ac:dyDescent="0.25">
      <c r="A6" s="88" t="s">
        <v>97</v>
      </c>
      <c r="B6" s="89"/>
      <c r="C6" s="89" t="s">
        <v>98</v>
      </c>
      <c r="D6" s="90"/>
      <c r="E6" s="88" t="s">
        <v>192</v>
      </c>
      <c r="F6" s="89"/>
      <c r="G6" s="89"/>
      <c r="H6" s="90"/>
    </row>
    <row r="7" spans="1:8" s="62" customFormat="1" ht="17.25" customHeight="1" x14ac:dyDescent="0.25">
      <c r="A7" s="88" t="s">
        <v>99</v>
      </c>
      <c r="B7" s="89"/>
      <c r="C7" s="89" t="s">
        <v>98</v>
      </c>
      <c r="D7" s="90"/>
      <c r="E7" s="88" t="s">
        <v>192</v>
      </c>
      <c r="F7" s="89"/>
      <c r="G7" s="89"/>
      <c r="H7" s="90"/>
    </row>
    <row r="8" spans="1:8" s="62" customFormat="1" ht="17.25" customHeight="1" x14ac:dyDescent="0.25">
      <c r="A8" s="88" t="s">
        <v>100</v>
      </c>
      <c r="B8" s="89"/>
      <c r="C8" s="89" t="s">
        <v>101</v>
      </c>
      <c r="D8" s="90"/>
      <c r="E8" s="88" t="s">
        <v>193</v>
      </c>
      <c r="F8" s="89"/>
      <c r="G8" s="89"/>
      <c r="H8" s="90"/>
    </row>
    <row r="9" spans="1:8" s="62" customFormat="1" ht="17.25" customHeight="1" x14ac:dyDescent="0.25">
      <c r="A9" s="88" t="s">
        <v>102</v>
      </c>
      <c r="B9" s="89"/>
      <c r="C9" s="89">
        <v>9819543514</v>
      </c>
      <c r="D9" s="90"/>
      <c r="E9" s="116">
        <v>9819543514</v>
      </c>
      <c r="F9" s="117"/>
      <c r="G9" s="117"/>
      <c r="H9" s="118"/>
    </row>
    <row r="10" spans="1:8" s="62" customFormat="1" ht="17.25" customHeight="1" x14ac:dyDescent="0.25">
      <c r="A10" s="88" t="s">
        <v>103</v>
      </c>
      <c r="B10" s="89"/>
      <c r="C10" s="89" t="s">
        <v>194</v>
      </c>
      <c r="D10" s="90"/>
      <c r="E10" s="116" t="s">
        <v>228</v>
      </c>
      <c r="F10" s="117"/>
      <c r="G10" s="117"/>
      <c r="H10" s="118"/>
    </row>
    <row r="11" spans="1:8" s="62" customFormat="1" ht="34.5" customHeight="1" x14ac:dyDescent="0.25">
      <c r="A11" s="88" t="s">
        <v>104</v>
      </c>
      <c r="B11" s="89"/>
      <c r="C11" s="89" t="s">
        <v>105</v>
      </c>
      <c r="D11" s="90"/>
      <c r="E11" s="88" t="s">
        <v>195</v>
      </c>
      <c r="F11" s="89"/>
      <c r="G11" s="89"/>
      <c r="H11" s="90"/>
    </row>
    <row r="12" spans="1:8" s="62" customFormat="1" ht="17.25" customHeight="1" x14ac:dyDescent="0.25">
      <c r="A12" s="88" t="s">
        <v>106</v>
      </c>
      <c r="B12" s="89"/>
      <c r="C12" s="89" t="s">
        <v>107</v>
      </c>
      <c r="D12" s="90"/>
      <c r="E12" s="88" t="s">
        <v>196</v>
      </c>
      <c r="F12" s="89"/>
      <c r="G12" s="89"/>
      <c r="H12" s="90"/>
    </row>
    <row r="13" spans="1:8" s="62" customFormat="1" ht="33.200000000000003" customHeight="1" x14ac:dyDescent="0.25">
      <c r="A13" s="63" t="s">
        <v>108</v>
      </c>
      <c r="B13" s="101" t="s">
        <v>235</v>
      </c>
      <c r="C13" s="101"/>
      <c r="D13" s="101"/>
      <c r="E13" s="101"/>
      <c r="F13" s="101"/>
      <c r="G13" s="101"/>
      <c r="H13" s="101"/>
    </row>
    <row r="14" spans="1:8" s="62" customFormat="1" ht="17.25" customHeight="1" x14ac:dyDescent="0.25">
      <c r="A14" s="63" t="s">
        <v>109</v>
      </c>
      <c r="B14" s="101" t="s">
        <v>110</v>
      </c>
      <c r="C14" s="101"/>
      <c r="D14" s="101"/>
      <c r="E14" s="101"/>
      <c r="F14" s="101"/>
      <c r="G14" s="101"/>
      <c r="H14" s="101"/>
    </row>
    <row r="15" spans="1:8" s="62" customFormat="1" ht="17.25" customHeight="1" x14ac:dyDescent="0.25">
      <c r="A15" s="63" t="s">
        <v>111</v>
      </c>
      <c r="B15" s="88" t="s">
        <v>112</v>
      </c>
      <c r="C15" s="89"/>
      <c r="D15" s="90"/>
      <c r="E15" s="101" t="s">
        <v>113</v>
      </c>
      <c r="F15" s="101"/>
      <c r="G15" s="101" t="s">
        <v>197</v>
      </c>
      <c r="H15" s="101"/>
    </row>
    <row r="16" spans="1:8" s="62" customFormat="1" ht="17.25" customHeight="1" x14ac:dyDescent="0.25">
      <c r="A16" s="63" t="s">
        <v>114</v>
      </c>
      <c r="B16" s="88" t="s">
        <v>115</v>
      </c>
      <c r="C16" s="89" t="s">
        <v>116</v>
      </c>
      <c r="D16" s="90"/>
      <c r="E16" s="101" t="s">
        <v>116</v>
      </c>
      <c r="F16" s="101"/>
      <c r="G16" s="101" t="s">
        <v>198</v>
      </c>
      <c r="H16" s="101"/>
    </row>
    <row r="17" spans="1:8" s="62" customFormat="1" ht="17.25" customHeight="1" x14ac:dyDescent="0.25">
      <c r="A17" s="63" t="s">
        <v>117</v>
      </c>
      <c r="B17" s="88" t="s">
        <v>115</v>
      </c>
      <c r="C17" s="89" t="s">
        <v>118</v>
      </c>
      <c r="D17" s="90"/>
      <c r="E17" s="101" t="s">
        <v>118</v>
      </c>
      <c r="F17" s="101"/>
      <c r="G17" s="101">
        <v>401402</v>
      </c>
      <c r="H17" s="101"/>
    </row>
    <row r="18" spans="1:8" s="62" customFormat="1" ht="34.5" customHeight="1" x14ac:dyDescent="0.25">
      <c r="A18" s="63" t="s">
        <v>119</v>
      </c>
      <c r="B18" s="88" t="s">
        <v>120</v>
      </c>
      <c r="C18" s="89" t="s">
        <v>121</v>
      </c>
      <c r="D18" s="90"/>
      <c r="E18" s="101" t="s">
        <v>121</v>
      </c>
      <c r="F18" s="101"/>
      <c r="G18" s="101" t="s">
        <v>122</v>
      </c>
      <c r="H18" s="101"/>
    </row>
    <row r="19" spans="1:8" s="62" customFormat="1" ht="32.85" customHeight="1" x14ac:dyDescent="0.25">
      <c r="A19" s="88" t="s">
        <v>41</v>
      </c>
      <c r="B19" s="89"/>
      <c r="C19" s="89"/>
      <c r="D19" s="90"/>
      <c r="E19" s="88" t="s">
        <v>1</v>
      </c>
      <c r="F19" s="89"/>
      <c r="G19" s="89"/>
      <c r="H19" s="90"/>
    </row>
    <row r="20" spans="1:8" s="62" customFormat="1" ht="17.25" customHeight="1" x14ac:dyDescent="0.25">
      <c r="A20" s="88" t="s">
        <v>123</v>
      </c>
      <c r="B20" s="89"/>
      <c r="C20" s="89" t="s">
        <v>124</v>
      </c>
      <c r="D20" s="90"/>
      <c r="E20" s="88" t="s">
        <v>124</v>
      </c>
      <c r="F20" s="89" t="s">
        <v>124</v>
      </c>
      <c r="G20" s="89" t="s">
        <v>124</v>
      </c>
      <c r="H20" s="90" t="s">
        <v>124</v>
      </c>
    </row>
    <row r="21" spans="1:8" s="62" customFormat="1" ht="17.25" customHeight="1" x14ac:dyDescent="0.25">
      <c r="A21" s="88" t="s">
        <v>125</v>
      </c>
      <c r="B21" s="89"/>
      <c r="C21" s="89" t="s">
        <v>126</v>
      </c>
      <c r="D21" s="90"/>
      <c r="E21" s="88" t="s">
        <v>126</v>
      </c>
      <c r="F21" s="89" t="s">
        <v>126</v>
      </c>
      <c r="G21" s="89" t="s">
        <v>126</v>
      </c>
      <c r="H21" s="90" t="s">
        <v>126</v>
      </c>
    </row>
    <row r="22" spans="1:8" s="62" customFormat="1" ht="17.25" customHeight="1" x14ac:dyDescent="0.25">
      <c r="A22" s="88" t="s">
        <v>127</v>
      </c>
      <c r="B22" s="89"/>
      <c r="C22" s="89" t="s">
        <v>128</v>
      </c>
      <c r="D22" s="90"/>
      <c r="E22" s="88" t="s">
        <v>128</v>
      </c>
      <c r="F22" s="89" t="s">
        <v>128</v>
      </c>
      <c r="G22" s="89" t="s">
        <v>128</v>
      </c>
      <c r="H22" s="90" t="s">
        <v>128</v>
      </c>
    </row>
    <row r="23" spans="1:8" s="62" customFormat="1" ht="17.25" customHeight="1" x14ac:dyDescent="0.25">
      <c r="A23" s="88" t="s">
        <v>129</v>
      </c>
      <c r="B23" s="89"/>
      <c r="C23" s="89" t="s">
        <v>130</v>
      </c>
      <c r="D23" s="90"/>
      <c r="E23" s="88" t="s">
        <v>130</v>
      </c>
      <c r="F23" s="89" t="s">
        <v>130</v>
      </c>
      <c r="G23" s="89" t="s">
        <v>130</v>
      </c>
      <c r="H23" s="90" t="s">
        <v>130</v>
      </c>
    </row>
    <row r="24" spans="1:8" s="62" customFormat="1" ht="17.25" customHeight="1" x14ac:dyDescent="0.25">
      <c r="A24" s="88" t="s">
        <v>131</v>
      </c>
      <c r="B24" s="89"/>
      <c r="C24" s="89" t="s">
        <v>132</v>
      </c>
      <c r="D24" s="90"/>
      <c r="E24" s="88" t="s">
        <v>132</v>
      </c>
      <c r="F24" s="89" t="s">
        <v>132</v>
      </c>
      <c r="G24" s="89" t="s">
        <v>132</v>
      </c>
      <c r="H24" s="90" t="s">
        <v>132</v>
      </c>
    </row>
    <row r="25" spans="1:8" s="62" customFormat="1" ht="17.25" customHeight="1" x14ac:dyDescent="0.25">
      <c r="A25" s="88" t="s">
        <v>133</v>
      </c>
      <c r="B25" s="89"/>
      <c r="C25" s="89" t="s">
        <v>134</v>
      </c>
      <c r="D25" s="90"/>
      <c r="E25" s="88" t="s">
        <v>134</v>
      </c>
      <c r="F25" s="89" t="s">
        <v>134</v>
      </c>
      <c r="G25" s="89" t="s">
        <v>134</v>
      </c>
      <c r="H25" s="90" t="s">
        <v>134</v>
      </c>
    </row>
    <row r="26" spans="1:8" s="62" customFormat="1" ht="17.25" customHeight="1" x14ac:dyDescent="0.25">
      <c r="A26" s="88" t="s">
        <v>135</v>
      </c>
      <c r="B26" s="89"/>
      <c r="C26" s="89" t="s">
        <v>136</v>
      </c>
      <c r="D26" s="90"/>
      <c r="E26" s="88" t="s">
        <v>136</v>
      </c>
      <c r="F26" s="89" t="s">
        <v>136</v>
      </c>
      <c r="G26" s="89" t="s">
        <v>136</v>
      </c>
      <c r="H26" s="90" t="s">
        <v>136</v>
      </c>
    </row>
    <row r="27" spans="1:8" s="62" customFormat="1" ht="17.25" customHeight="1" x14ac:dyDescent="0.25">
      <c r="A27" s="88" t="s">
        <v>137</v>
      </c>
      <c r="B27" s="89"/>
      <c r="C27" s="89" t="s">
        <v>138</v>
      </c>
      <c r="D27" s="90"/>
      <c r="E27" s="88" t="s">
        <v>138</v>
      </c>
      <c r="F27" s="89" t="s">
        <v>138</v>
      </c>
      <c r="G27" s="89" t="s">
        <v>138</v>
      </c>
      <c r="H27" s="90" t="s">
        <v>138</v>
      </c>
    </row>
    <row r="28" spans="1:8" s="62" customFormat="1" ht="17.25" customHeight="1" x14ac:dyDescent="0.25">
      <c r="A28" s="86" t="s">
        <v>139</v>
      </c>
      <c r="B28" s="85"/>
      <c r="C28" s="86" t="s">
        <v>2</v>
      </c>
      <c r="D28" s="84"/>
      <c r="E28" s="85"/>
      <c r="F28" s="86" t="s">
        <v>4</v>
      </c>
      <c r="G28" s="84"/>
      <c r="H28" s="85"/>
    </row>
    <row r="29" spans="1:8" s="62" customFormat="1" ht="17.25" customHeight="1" x14ac:dyDescent="0.25">
      <c r="A29" s="82" t="s">
        <v>140</v>
      </c>
      <c r="B29" s="83"/>
      <c r="C29" s="86" t="s">
        <v>141</v>
      </c>
      <c r="D29" s="84"/>
      <c r="E29" s="85"/>
      <c r="F29" s="82" t="s">
        <v>146</v>
      </c>
      <c r="G29" s="108" t="s">
        <v>142</v>
      </c>
      <c r="H29" s="83" t="s">
        <v>142</v>
      </c>
    </row>
    <row r="30" spans="1:8" s="62" customFormat="1" ht="17.25" customHeight="1" x14ac:dyDescent="0.25">
      <c r="A30" s="82" t="s">
        <v>143</v>
      </c>
      <c r="B30" s="83" t="s">
        <v>141</v>
      </c>
      <c r="C30" s="82" t="s">
        <v>3</v>
      </c>
      <c r="D30" s="84" t="s">
        <v>141</v>
      </c>
      <c r="E30" s="85" t="s">
        <v>141</v>
      </c>
      <c r="F30" s="82" t="s">
        <v>111</v>
      </c>
      <c r="G30" s="108" t="s">
        <v>111</v>
      </c>
      <c r="H30" s="83" t="s">
        <v>111</v>
      </c>
    </row>
    <row r="31" spans="1:8" s="62" customFormat="1" ht="17.25" customHeight="1" x14ac:dyDescent="0.25">
      <c r="A31" s="82" t="s">
        <v>144</v>
      </c>
      <c r="B31" s="83" t="s">
        <v>141</v>
      </c>
      <c r="C31" s="86" t="s">
        <v>141</v>
      </c>
      <c r="D31" s="84" t="s">
        <v>141</v>
      </c>
      <c r="E31" s="85" t="s">
        <v>141</v>
      </c>
      <c r="F31" s="82" t="s">
        <v>142</v>
      </c>
      <c r="G31" s="108" t="s">
        <v>142</v>
      </c>
      <c r="H31" s="83" t="s">
        <v>142</v>
      </c>
    </row>
    <row r="32" spans="1:8" s="62" customFormat="1" ht="17.25" customHeight="1" x14ac:dyDescent="0.25">
      <c r="A32" s="82" t="s">
        <v>145</v>
      </c>
      <c r="B32" s="83" t="s">
        <v>141</v>
      </c>
      <c r="C32" s="82" t="s">
        <v>3</v>
      </c>
      <c r="D32" s="84" t="s">
        <v>141</v>
      </c>
      <c r="E32" s="85" t="s">
        <v>141</v>
      </c>
      <c r="F32" s="82" t="s">
        <v>146</v>
      </c>
      <c r="G32" s="108" t="s">
        <v>146</v>
      </c>
      <c r="H32" s="83" t="s">
        <v>146</v>
      </c>
    </row>
    <row r="33" spans="1:8" s="62" customFormat="1" ht="17.25" customHeight="1" x14ac:dyDescent="0.25">
      <c r="A33" s="91" t="s">
        <v>147</v>
      </c>
      <c r="B33" s="92"/>
      <c r="C33" s="92"/>
      <c r="D33" s="92"/>
      <c r="E33" s="92"/>
      <c r="F33" s="92"/>
      <c r="G33" s="92"/>
      <c r="H33" s="93"/>
    </row>
    <row r="34" spans="1:8" s="62" customFormat="1" ht="17.25" customHeight="1" x14ac:dyDescent="0.25">
      <c r="A34" s="97" t="s">
        <v>148</v>
      </c>
      <c r="B34" s="97"/>
      <c r="C34" s="94">
        <v>19.675032999999999</v>
      </c>
      <c r="D34" s="94"/>
      <c r="E34" s="65" t="s">
        <v>5</v>
      </c>
      <c r="F34" s="96">
        <v>72.7446403</v>
      </c>
      <c r="G34" s="96"/>
      <c r="H34" s="96"/>
    </row>
    <row r="35" spans="1:8" s="62" customFormat="1" ht="17.25" customHeight="1" x14ac:dyDescent="0.25">
      <c r="A35" s="95" t="s">
        <v>149</v>
      </c>
      <c r="B35" s="95"/>
      <c r="C35" s="95"/>
      <c r="D35" s="95"/>
      <c r="E35" s="95"/>
      <c r="F35" s="95"/>
      <c r="G35" s="95"/>
      <c r="H35" s="95"/>
    </row>
    <row r="36" spans="1:8" s="62" customFormat="1" ht="17.25" customHeight="1" x14ac:dyDescent="0.25">
      <c r="A36" s="88" t="s">
        <v>150</v>
      </c>
      <c r="B36" s="89"/>
      <c r="C36" s="89"/>
      <c r="D36" s="90"/>
      <c r="E36" s="98">
        <v>510</v>
      </c>
      <c r="F36" s="99"/>
      <c r="G36" s="99"/>
      <c r="H36" s="100"/>
    </row>
    <row r="37" spans="1:8" s="62" customFormat="1" ht="17.25" customHeight="1" x14ac:dyDescent="0.25">
      <c r="A37" s="88" t="s">
        <v>151</v>
      </c>
      <c r="B37" s="89"/>
      <c r="C37" s="89">
        <v>1</v>
      </c>
      <c r="D37" s="90"/>
      <c r="E37" s="98">
        <v>1</v>
      </c>
      <c r="F37" s="99">
        <v>1</v>
      </c>
      <c r="G37" s="99">
        <v>1</v>
      </c>
      <c r="H37" s="100">
        <v>1</v>
      </c>
    </row>
    <row r="38" spans="1:8" s="62" customFormat="1" ht="17.25" customHeight="1" x14ac:dyDescent="0.25">
      <c r="A38" s="88" t="s">
        <v>152</v>
      </c>
      <c r="B38" s="89"/>
      <c r="C38" s="89">
        <v>0</v>
      </c>
      <c r="D38" s="90"/>
      <c r="E38" s="98">
        <v>0.2</v>
      </c>
      <c r="F38" s="99">
        <v>0</v>
      </c>
      <c r="G38" s="99">
        <v>0</v>
      </c>
      <c r="H38" s="100">
        <v>0</v>
      </c>
    </row>
    <row r="39" spans="1:8" s="62" customFormat="1" ht="17.25" customHeight="1" x14ac:dyDescent="0.25">
      <c r="A39" s="98" t="s">
        <v>153</v>
      </c>
      <c r="B39" s="99"/>
      <c r="C39" s="99"/>
      <c r="D39" s="100"/>
      <c r="E39" s="98">
        <v>1.2</v>
      </c>
      <c r="F39" s="99"/>
      <c r="G39" s="99"/>
      <c r="H39" s="100"/>
    </row>
    <row r="40" spans="1:8" s="62" customFormat="1" ht="17.25" customHeight="1" x14ac:dyDescent="0.25">
      <c r="A40" s="101" t="s">
        <v>154</v>
      </c>
      <c r="B40" s="101"/>
      <c r="C40" s="101"/>
      <c r="D40" s="101"/>
      <c r="E40" s="98">
        <v>612</v>
      </c>
      <c r="F40" s="99"/>
      <c r="G40" s="99"/>
      <c r="H40" s="100"/>
    </row>
    <row r="41" spans="1:8" s="62" customFormat="1" ht="17.25" customHeight="1" x14ac:dyDescent="0.25">
      <c r="A41" s="101" t="s">
        <v>155</v>
      </c>
      <c r="B41" s="101"/>
      <c r="C41" s="101"/>
      <c r="D41" s="101"/>
      <c r="E41" s="101" t="s">
        <v>156</v>
      </c>
      <c r="F41" s="101"/>
      <c r="G41" s="101"/>
      <c r="H41" s="101"/>
    </row>
    <row r="42" spans="1:8" s="62" customFormat="1" ht="17.25" customHeight="1" x14ac:dyDescent="0.25">
      <c r="A42" s="95" t="s">
        <v>157</v>
      </c>
      <c r="B42" s="95"/>
      <c r="C42" s="95"/>
      <c r="D42" s="95"/>
      <c r="E42" s="95"/>
      <c r="F42" s="95"/>
      <c r="G42" s="95"/>
      <c r="H42" s="95"/>
    </row>
    <row r="43" spans="1:8" s="62" customFormat="1" ht="17.25" customHeight="1" x14ac:dyDescent="0.25">
      <c r="A43" s="101" t="s">
        <v>158</v>
      </c>
      <c r="B43" s="101"/>
      <c r="C43" s="101" t="s">
        <v>159</v>
      </c>
      <c r="D43" s="101"/>
      <c r="E43" s="101"/>
      <c r="F43" s="63" t="s">
        <v>160</v>
      </c>
      <c r="G43" s="101" t="s">
        <v>161</v>
      </c>
      <c r="H43" s="101"/>
    </row>
    <row r="44" spans="1:8" s="62" customFormat="1" ht="30.6" customHeight="1" x14ac:dyDescent="0.25">
      <c r="A44" s="101" t="s">
        <v>162</v>
      </c>
      <c r="B44" s="101"/>
      <c r="C44" s="101" t="s">
        <v>159</v>
      </c>
      <c r="D44" s="101"/>
      <c r="E44" s="101"/>
      <c r="F44" s="63" t="s">
        <v>160</v>
      </c>
      <c r="G44" s="101" t="s">
        <v>161</v>
      </c>
      <c r="H44" s="101"/>
    </row>
    <row r="45" spans="1:8" s="62" customFormat="1" ht="17.25" customHeight="1" x14ac:dyDescent="0.25">
      <c r="A45" s="129" t="s">
        <v>163</v>
      </c>
      <c r="B45" s="129"/>
      <c r="C45" s="101" t="s">
        <v>164</v>
      </c>
      <c r="D45" s="101"/>
      <c r="E45" s="101"/>
      <c r="F45" s="63" t="s">
        <v>160</v>
      </c>
      <c r="G45" s="101" t="s">
        <v>161</v>
      </c>
      <c r="H45" s="101"/>
    </row>
    <row r="46" spans="1:8" s="62" customFormat="1" ht="17.25" customHeight="1" x14ac:dyDescent="0.25">
      <c r="A46" s="129"/>
      <c r="B46" s="129"/>
      <c r="C46" s="101" t="s">
        <v>229</v>
      </c>
      <c r="D46" s="101"/>
      <c r="E46" s="101"/>
      <c r="F46" s="101"/>
      <c r="G46" s="101"/>
      <c r="H46" s="101"/>
    </row>
    <row r="47" spans="1:8" s="62" customFormat="1" ht="17.25" customHeight="1" x14ac:dyDescent="0.25">
      <c r="A47" s="95" t="s">
        <v>165</v>
      </c>
      <c r="B47" s="95"/>
      <c r="C47" s="95" t="s">
        <v>166</v>
      </c>
      <c r="D47" s="95"/>
      <c r="E47" s="95"/>
      <c r="F47" s="64" t="s">
        <v>167</v>
      </c>
      <c r="G47" s="95" t="s">
        <v>166</v>
      </c>
      <c r="H47" s="95"/>
    </row>
    <row r="48" spans="1:8" s="62" customFormat="1" ht="17.25" customHeight="1" x14ac:dyDescent="0.25">
      <c r="A48" s="95" t="s">
        <v>168</v>
      </c>
      <c r="B48" s="95"/>
      <c r="C48" s="95"/>
      <c r="D48" s="95"/>
      <c r="E48" s="95"/>
      <c r="F48" s="95"/>
      <c r="G48" s="95"/>
      <c r="H48" s="95"/>
    </row>
    <row r="49" spans="1:10" s="62" customFormat="1" ht="17.25" customHeight="1" x14ac:dyDescent="0.25">
      <c r="A49" s="101" t="s">
        <v>169</v>
      </c>
      <c r="B49" s="101"/>
      <c r="C49" s="101"/>
      <c r="D49" s="87">
        <v>510</v>
      </c>
      <c r="E49" s="87"/>
      <c r="F49" s="87"/>
      <c r="G49" s="87"/>
      <c r="H49" s="87"/>
    </row>
    <row r="50" spans="1:10" s="62" customFormat="1" ht="17.25" customHeight="1" x14ac:dyDescent="0.25">
      <c r="A50" s="101" t="s">
        <v>170</v>
      </c>
      <c r="B50" s="101"/>
      <c r="C50" s="101"/>
      <c r="D50" s="101" t="s">
        <v>234</v>
      </c>
      <c r="E50" s="101"/>
      <c r="F50" s="101"/>
      <c r="G50" s="101"/>
      <c r="H50" s="101"/>
    </row>
    <row r="51" spans="1:10" s="62" customFormat="1" ht="17.25" customHeight="1" x14ac:dyDescent="0.25">
      <c r="A51" s="101" t="s">
        <v>171</v>
      </c>
      <c r="B51" s="101"/>
      <c r="C51" s="101"/>
      <c r="D51" s="101" t="s">
        <v>230</v>
      </c>
      <c r="E51" s="101"/>
      <c r="F51" s="101"/>
      <c r="G51" s="101"/>
      <c r="H51" s="101"/>
    </row>
    <row r="52" spans="1:10" s="62" customFormat="1" ht="17.25" customHeight="1" x14ac:dyDescent="0.25">
      <c r="A52" s="101" t="s">
        <v>172</v>
      </c>
      <c r="B52" s="101"/>
      <c r="C52" s="101"/>
      <c r="D52" s="101" t="s">
        <v>230</v>
      </c>
      <c r="E52" s="101"/>
      <c r="F52" s="101"/>
      <c r="G52" s="101"/>
      <c r="H52" s="101"/>
    </row>
    <row r="53" spans="1:10" s="62" customFormat="1" ht="17.25" customHeight="1" x14ac:dyDescent="0.25">
      <c r="A53" s="101" t="s">
        <v>173</v>
      </c>
      <c r="B53" s="101"/>
      <c r="C53" s="101"/>
      <c r="D53" s="101" t="s">
        <v>231</v>
      </c>
      <c r="E53" s="101"/>
      <c r="F53" s="101"/>
      <c r="G53" s="101"/>
      <c r="H53" s="101"/>
    </row>
    <row r="54" spans="1:10" s="62" customFormat="1" ht="17.25" customHeight="1" x14ac:dyDescent="0.25">
      <c r="A54" s="101" t="s">
        <v>174</v>
      </c>
      <c r="B54" s="101"/>
      <c r="C54" s="101"/>
      <c r="D54" s="101" t="s">
        <v>175</v>
      </c>
      <c r="E54" s="101"/>
      <c r="F54" s="101"/>
      <c r="G54" s="101"/>
      <c r="H54" s="101"/>
    </row>
    <row r="55" spans="1:10" s="62" customFormat="1" ht="17.25" customHeight="1" x14ac:dyDescent="0.25">
      <c r="A55" s="101" t="s">
        <v>176</v>
      </c>
      <c r="B55" s="101"/>
      <c r="C55" s="101"/>
      <c r="D55" s="101" t="s">
        <v>132</v>
      </c>
      <c r="E55" s="101"/>
      <c r="F55" s="101"/>
      <c r="G55" s="101"/>
      <c r="H55" s="101"/>
    </row>
    <row r="56" spans="1:10" s="62" customFormat="1" ht="17.25" customHeight="1" thickBot="1" x14ac:dyDescent="0.3">
      <c r="A56" s="101" t="s">
        <v>177</v>
      </c>
      <c r="B56" s="101"/>
      <c r="C56" s="101"/>
      <c r="D56" s="101" t="s">
        <v>178</v>
      </c>
      <c r="E56" s="101"/>
      <c r="F56" s="101"/>
      <c r="G56" s="101"/>
      <c r="H56" s="101"/>
    </row>
    <row r="57" spans="1:10" s="62" customFormat="1" ht="17.25" customHeight="1" x14ac:dyDescent="0.25">
      <c r="A57" s="135" t="s">
        <v>83</v>
      </c>
      <c r="B57" s="136"/>
      <c r="C57" s="137" t="s">
        <v>190</v>
      </c>
      <c r="D57" s="138"/>
      <c r="E57" s="138"/>
      <c r="F57" s="138"/>
      <c r="G57" s="138"/>
      <c r="H57" s="139"/>
      <c r="I57" s="39" t="str">
        <f>(IF(E61&gt;99%,"All work completed. Please provide OC.",IF(E61&gt;89.8%,"Plinth, RCC, Brick, Plaster, Flooring, Painting work Completed. Finishing work is in process.",IF(E61&lt;94%,(IF(C61=0,"Work not yet Started.",IF(D61=25%,"Piling work in process",IF(D61=50%,"Excavation work in process",IF(D61=100%,"Excavation work Completed. ","0")))&amp;(IF(C62=0%,"",IF(C62=J63,"Footing work is process",IF(C62=J64,"Footing work Completed",IF(C62=J65,"1st Basement Completed",IF(C62=J66,"1st &amp; 2nd Basement Completed",IF(C62=J67,"1st to 3rd Basement Completed",IF(C62=J68,"1st to 4th Basement Completed",IF(C62=J69,"Plinth work is process",IF(C62=J70,"Plinth work completed","0")))))))))))&amp;(IF(C63=(D58+F58+H58),", RCC Slab",IF(C63&gt;0,", RCC upto "&amp;C63&amp;" Slab",""))&amp;(IF(C64=H58,", Brickwork",IF(C64&gt;0,", Brickwork upto "&amp;C64&amp;" Floor",""))&amp;(IF(C65=H58,", Internal Plaster",IF(C65&gt;0,", Internal Plaster upto "&amp;C65&amp;" Floor",""))&amp;(IF(C66=H58,", External Plaster",IF(C66&gt;0,", External Plaster upto "&amp;C66&amp;" Floor",""))&amp;(IF(C67=H58,", Flooring",IF(C67&gt;0,", Flooring upto "&amp;C67&amp;" Floor",""))&amp;(IF(C68=H58,", Painting",IF(C68&gt;0,", Painting upto "&amp;C68&amp;" Floor",""))&amp;(IF(C69&gt;0,", Finishing upto "&amp;C69&amp;" Floor","")&amp;(IF(C63&gt;0.5," Completed",""))))))))))))))</f>
        <v>Excavation work Completed. Plinth work completed, RCC Slab, Brickwork, Internal Plaster, External Plaster, Flooring upto 2.5 Floor, Painting upto 1 Floor Completed</v>
      </c>
      <c r="J57" s="14"/>
    </row>
    <row r="58" spans="1:10" s="62" customFormat="1" ht="17.25" customHeight="1" x14ac:dyDescent="0.25">
      <c r="A58" s="51" t="s">
        <v>86</v>
      </c>
      <c r="B58" s="61">
        <v>0</v>
      </c>
      <c r="C58" s="61" t="s">
        <v>40</v>
      </c>
      <c r="D58" s="61">
        <v>1</v>
      </c>
      <c r="E58" s="61" t="s">
        <v>39</v>
      </c>
      <c r="F58" s="61">
        <v>0</v>
      </c>
      <c r="G58" s="61" t="s">
        <v>45</v>
      </c>
      <c r="H58" s="60">
        <v>3</v>
      </c>
      <c r="I58" s="40"/>
      <c r="J58" s="15"/>
    </row>
    <row r="59" spans="1:10" s="62" customFormat="1" ht="45.75" customHeight="1" x14ac:dyDescent="0.25">
      <c r="A59" s="130" t="s">
        <v>49</v>
      </c>
      <c r="B59" s="131"/>
      <c r="C59" s="132" t="str">
        <f>I57</f>
        <v>Excavation work Completed. Plinth work completed, RCC Slab, Brickwork, Internal Plaster, External Plaster, Flooring upto 2.5 Floor, Painting upto 1 Floor Completed</v>
      </c>
      <c r="D59" s="132"/>
      <c r="E59" s="132"/>
      <c r="F59" s="132"/>
      <c r="G59" s="132"/>
      <c r="H59" s="133"/>
      <c r="I59" s="40" t="s">
        <v>55</v>
      </c>
      <c r="J59" s="15"/>
    </row>
    <row r="60" spans="1:10" s="62" customFormat="1" x14ac:dyDescent="0.25">
      <c r="A60" s="127" t="s">
        <v>6</v>
      </c>
      <c r="B60" s="128"/>
      <c r="C60" s="66" t="s">
        <v>82</v>
      </c>
      <c r="D60" s="67" t="s">
        <v>46</v>
      </c>
      <c r="E60" s="128" t="s">
        <v>48</v>
      </c>
      <c r="F60" s="128"/>
      <c r="G60" s="128" t="s">
        <v>47</v>
      </c>
      <c r="H60" s="134"/>
      <c r="I60" s="37" t="s">
        <v>85</v>
      </c>
      <c r="J60" s="16">
        <f>H58*25%</f>
        <v>0.75</v>
      </c>
    </row>
    <row r="61" spans="1:10" s="62" customFormat="1" x14ac:dyDescent="0.25">
      <c r="A61" s="127" t="s">
        <v>71</v>
      </c>
      <c r="B61" s="128"/>
      <c r="C61" s="68">
        <f>J62</f>
        <v>3</v>
      </c>
      <c r="D61" s="69">
        <f>((100/H58)*C61)/100</f>
        <v>1</v>
      </c>
      <c r="E61" s="140">
        <f>(((C62/H58*10)+(40/(D58+F58+H58)*C63)+(7.5/(H58)*C64)+(7.5/(H58)*C65)+(10/H58*C66)+(10/H58*C67)+(5/H58*C68)+(5/H58*C69)+(5/H58*C70))/100)</f>
        <v>0.85</v>
      </c>
      <c r="F61" s="140"/>
      <c r="G61" s="140">
        <f>((((C61/H58)*20)+((C62/H58)*25)+(30/(H58+F58+D58)*C63)+(5/H58*C64)+(5/H58*C65)+(5/H58*C66)+(5/H58*C67)+(0/H58*C68)+(0/H58*C69)+(5/H58*C70))/100)</f>
        <v>0.94166666666666676</v>
      </c>
      <c r="H61" s="142"/>
      <c r="I61" s="37" t="s">
        <v>50</v>
      </c>
      <c r="J61" s="38">
        <f>H58*50%</f>
        <v>1.5</v>
      </c>
    </row>
    <row r="62" spans="1:10" s="62" customFormat="1" x14ac:dyDescent="0.25">
      <c r="A62" s="127" t="s">
        <v>7</v>
      </c>
      <c r="B62" s="128"/>
      <c r="C62" s="70">
        <f>J70</f>
        <v>3</v>
      </c>
      <c r="D62" s="69">
        <f>((100/H58)*C62)/100</f>
        <v>1</v>
      </c>
      <c r="E62" s="140"/>
      <c r="F62" s="140"/>
      <c r="G62" s="140"/>
      <c r="H62" s="142"/>
      <c r="I62" s="37" t="s">
        <v>51</v>
      </c>
      <c r="J62" s="38">
        <f>H58</f>
        <v>3</v>
      </c>
    </row>
    <row r="63" spans="1:10" s="62" customFormat="1" x14ac:dyDescent="0.25">
      <c r="A63" s="127" t="s">
        <v>72</v>
      </c>
      <c r="B63" s="128"/>
      <c r="C63" s="70">
        <f>D58+H58</f>
        <v>4</v>
      </c>
      <c r="D63" s="69">
        <f>((100/(D58+F58+H58))*C63)/100</f>
        <v>1</v>
      </c>
      <c r="E63" s="140"/>
      <c r="F63" s="140"/>
      <c r="G63" s="140"/>
      <c r="H63" s="142"/>
      <c r="I63" s="37" t="s">
        <v>52</v>
      </c>
      <c r="J63" s="47">
        <f>(IF(B58&gt;1,(H58/(B58+2)),H58/4))</f>
        <v>0.75</v>
      </c>
    </row>
    <row r="64" spans="1:10" s="62" customFormat="1" x14ac:dyDescent="0.25">
      <c r="A64" s="127" t="s">
        <v>79</v>
      </c>
      <c r="B64" s="128" t="s">
        <v>73</v>
      </c>
      <c r="C64" s="68">
        <v>3</v>
      </c>
      <c r="D64" s="69">
        <f>((100/H58)*C64)/100</f>
        <v>1</v>
      </c>
      <c r="E64" s="140"/>
      <c r="F64" s="140"/>
      <c r="G64" s="140"/>
      <c r="H64" s="142"/>
      <c r="I64" s="37" t="s">
        <v>53</v>
      </c>
      <c r="J64" s="47">
        <f>(IF(B58&gt;1,(H58/(B58+2)+J63),H58/4+J63))</f>
        <v>1.5</v>
      </c>
    </row>
    <row r="65" spans="1:10" s="62" customFormat="1" x14ac:dyDescent="0.25">
      <c r="A65" s="127" t="s">
        <v>80</v>
      </c>
      <c r="B65" s="128" t="s">
        <v>73</v>
      </c>
      <c r="C65" s="68">
        <v>3</v>
      </c>
      <c r="D65" s="69">
        <f>((100/H58)*C65)/100</f>
        <v>1</v>
      </c>
      <c r="E65" s="140"/>
      <c r="F65" s="140"/>
      <c r="G65" s="140"/>
      <c r="H65" s="142"/>
      <c r="I65" s="37" t="s">
        <v>91</v>
      </c>
      <c r="J65" s="47">
        <f>(IF(B58&gt;1,(H58/(B58+2)+J64),0))</f>
        <v>0</v>
      </c>
    </row>
    <row r="66" spans="1:10" s="62" customFormat="1" x14ac:dyDescent="0.25">
      <c r="A66" s="127" t="s">
        <v>78</v>
      </c>
      <c r="B66" s="128" t="s">
        <v>75</v>
      </c>
      <c r="C66" s="68">
        <v>3</v>
      </c>
      <c r="D66" s="69">
        <f>((100/(H58))*C66)/100</f>
        <v>1</v>
      </c>
      <c r="E66" s="140"/>
      <c r="F66" s="140"/>
      <c r="G66" s="140"/>
      <c r="H66" s="142"/>
      <c r="I66" s="37" t="s">
        <v>87</v>
      </c>
      <c r="J66" s="47">
        <f>(IF(B58&gt;2,(H58/(B58+2)+J65),0))</f>
        <v>0</v>
      </c>
    </row>
    <row r="67" spans="1:10" s="62" customFormat="1" x14ac:dyDescent="0.25">
      <c r="A67" s="127" t="s">
        <v>74</v>
      </c>
      <c r="B67" s="128" t="s">
        <v>74</v>
      </c>
      <c r="C67" s="68">
        <v>2.5</v>
      </c>
      <c r="D67" s="69">
        <f>((100/H58)*C67)/100</f>
        <v>0.83333333333333348</v>
      </c>
      <c r="E67" s="140"/>
      <c r="F67" s="140"/>
      <c r="G67" s="140"/>
      <c r="H67" s="142"/>
      <c r="I67" s="37" t="s">
        <v>88</v>
      </c>
      <c r="J67" s="48">
        <f>(IF(B58&gt;3,(H58/(B58+2)+J66),0))</f>
        <v>0</v>
      </c>
    </row>
    <row r="68" spans="1:10" s="62" customFormat="1" x14ac:dyDescent="0.25">
      <c r="A68" s="127" t="s">
        <v>81</v>
      </c>
      <c r="B68" s="128"/>
      <c r="C68" s="68">
        <v>1</v>
      </c>
      <c r="D68" s="69">
        <f>((100/H58)*C68)/100</f>
        <v>0.33333333333333337</v>
      </c>
      <c r="E68" s="140"/>
      <c r="F68" s="140"/>
      <c r="G68" s="140"/>
      <c r="H68" s="142"/>
      <c r="I68" s="37" t="s">
        <v>89</v>
      </c>
      <c r="J68" s="47">
        <f>(IF(B58&gt;4,(H58/(B58+2)+J67),0))</f>
        <v>0</v>
      </c>
    </row>
    <row r="69" spans="1:10" s="62" customFormat="1" x14ac:dyDescent="0.25">
      <c r="A69" s="127" t="s">
        <v>76</v>
      </c>
      <c r="B69" s="128" t="s">
        <v>76</v>
      </c>
      <c r="C69" s="68">
        <v>0</v>
      </c>
      <c r="D69" s="69">
        <f>((100/(H58))*C69)/100</f>
        <v>0</v>
      </c>
      <c r="E69" s="140"/>
      <c r="F69" s="140"/>
      <c r="G69" s="140"/>
      <c r="H69" s="142"/>
      <c r="I69" s="37" t="s">
        <v>92</v>
      </c>
      <c r="J69" s="47">
        <f>(IF(B58=1,(H58/(B58+3)+J64),IF(B58=0,(H58/4+J64),IF(B58&gt;1,0))))</f>
        <v>2.25</v>
      </c>
    </row>
    <row r="70" spans="1:10" s="62" customFormat="1" ht="16.5" thickBot="1" x14ac:dyDescent="0.3">
      <c r="A70" s="112" t="s">
        <v>77</v>
      </c>
      <c r="B70" s="113"/>
      <c r="C70" s="71">
        <v>0</v>
      </c>
      <c r="D70" s="72">
        <f>((100/(H58))*C70)/100</f>
        <v>0</v>
      </c>
      <c r="E70" s="141"/>
      <c r="F70" s="141"/>
      <c r="G70" s="141"/>
      <c r="H70" s="143"/>
      <c r="I70" s="43" t="s">
        <v>54</v>
      </c>
      <c r="J70" s="49">
        <f>(IF(B58&gt;1.5,(H58/(B58+2)+J64+MAX(0,J65-J64)+MAX(0,J66-J65)+MAX(0,J67-J66)+MAX(0,J68-J67)+MAX(0,J69-J68)),IF(B58=1,(H58/(B58+3)+J69),IF(B58=0,H58/4+J69))))</f>
        <v>3</v>
      </c>
    </row>
    <row r="71" spans="1:10" s="62" customFormat="1" ht="17.25" customHeight="1" x14ac:dyDescent="0.25">
      <c r="A71" s="109" t="s">
        <v>179</v>
      </c>
      <c r="B71" s="110"/>
      <c r="C71" s="110"/>
      <c r="D71" s="110"/>
      <c r="E71" s="110"/>
      <c r="F71" s="110"/>
      <c r="G71" s="110"/>
      <c r="H71" s="111"/>
    </row>
    <row r="72" spans="1:10" s="62" customFormat="1" ht="17.25" customHeight="1" x14ac:dyDescent="0.25">
      <c r="A72" s="144" t="s">
        <v>180</v>
      </c>
      <c r="B72" s="145"/>
      <c r="C72" s="145"/>
      <c r="D72" s="145"/>
      <c r="E72" s="145"/>
      <c r="F72" s="145"/>
      <c r="G72" s="145"/>
      <c r="H72" s="146"/>
    </row>
    <row r="73" spans="1:10" s="62" customFormat="1" ht="17.25" customHeight="1" x14ac:dyDescent="0.25">
      <c r="A73" s="102" t="s">
        <v>181</v>
      </c>
      <c r="B73" s="104"/>
      <c r="C73" s="144" t="s">
        <v>182</v>
      </c>
      <c r="D73" s="145"/>
      <c r="E73" s="145"/>
      <c r="F73" s="145"/>
      <c r="G73" s="145"/>
      <c r="H73" s="146"/>
    </row>
    <row r="74" spans="1:10" s="62" customFormat="1" ht="17.25" customHeight="1" x14ac:dyDescent="0.25">
      <c r="A74" s="102" t="s">
        <v>183</v>
      </c>
      <c r="B74" s="103"/>
      <c r="C74" s="103"/>
      <c r="D74" s="103"/>
      <c r="E74" s="103"/>
      <c r="F74" s="103"/>
      <c r="G74" s="103"/>
      <c r="H74" s="104"/>
    </row>
    <row r="75" spans="1:10" s="62" customFormat="1" ht="17.25" customHeight="1" x14ac:dyDescent="0.25">
      <c r="A75" s="144" t="s">
        <v>184</v>
      </c>
      <c r="B75" s="145"/>
      <c r="C75" s="145"/>
      <c r="D75" s="145"/>
      <c r="E75" s="146"/>
      <c r="F75" s="105">
        <v>3000</v>
      </c>
      <c r="G75" s="106"/>
      <c r="H75" s="107"/>
    </row>
    <row r="76" spans="1:10" s="62" customFormat="1" ht="17.25" customHeight="1" x14ac:dyDescent="0.25">
      <c r="A76" s="144" t="s">
        <v>185</v>
      </c>
      <c r="B76" s="145"/>
      <c r="C76" s="145"/>
      <c r="D76" s="145"/>
      <c r="E76" s="146"/>
      <c r="F76" s="105">
        <v>5500</v>
      </c>
      <c r="G76" s="106"/>
      <c r="H76" s="107"/>
    </row>
    <row r="77" spans="1:10" s="62" customFormat="1" ht="17.25" customHeight="1" x14ac:dyDescent="0.25">
      <c r="A77" s="144" t="s">
        <v>186</v>
      </c>
      <c r="B77" s="145"/>
      <c r="C77" s="145"/>
      <c r="D77" s="145"/>
      <c r="E77" s="146"/>
      <c r="F77" s="144" t="s">
        <v>187</v>
      </c>
      <c r="G77" s="145"/>
      <c r="H77" s="146"/>
    </row>
    <row r="78" spans="1:10" s="62" customFormat="1" ht="17.25" customHeight="1" x14ac:dyDescent="0.25">
      <c r="A78" s="102" t="s">
        <v>188</v>
      </c>
      <c r="B78" s="103"/>
      <c r="C78" s="103"/>
      <c r="D78" s="103"/>
      <c r="E78" s="104"/>
      <c r="F78" s="105">
        <v>2720</v>
      </c>
      <c r="G78" s="106"/>
      <c r="H78" s="107"/>
    </row>
    <row r="79" spans="1:10" s="73" customFormat="1" ht="15.75" customHeight="1" x14ac:dyDescent="0.25">
      <c r="A79" s="147" t="s">
        <v>203</v>
      </c>
      <c r="B79" s="147"/>
      <c r="C79" s="147"/>
      <c r="D79" s="147"/>
      <c r="E79" s="147"/>
      <c r="F79" s="147"/>
      <c r="G79" s="147"/>
      <c r="H79" s="147"/>
    </row>
    <row r="80" spans="1:10" s="73" customFormat="1" ht="15.75" customHeight="1" x14ac:dyDescent="0.25">
      <c r="A80" s="148" t="s">
        <v>204</v>
      </c>
      <c r="B80" s="148"/>
      <c r="C80" s="149" t="s">
        <v>205</v>
      </c>
      <c r="D80" s="149"/>
      <c r="E80" s="150" t="s">
        <v>206</v>
      </c>
      <c r="F80" s="150"/>
      <c r="G80" s="148" t="s">
        <v>207</v>
      </c>
      <c r="H80" s="148"/>
    </row>
    <row r="81" spans="1:14" s="73" customFormat="1" x14ac:dyDescent="0.25">
      <c r="A81" s="151" t="s">
        <v>220</v>
      </c>
      <c r="B81" s="151"/>
      <c r="C81" s="152">
        <f>COUNT(D91:D95)</f>
        <v>5</v>
      </c>
      <c r="D81" s="153"/>
      <c r="E81" s="154">
        <f>SUM(D91:D95)</f>
        <v>516.34907999999996</v>
      </c>
      <c r="F81" s="155"/>
      <c r="G81" s="156">
        <f>SUM(F91:F95)</f>
        <v>774.52361999999994</v>
      </c>
      <c r="H81" s="156"/>
    </row>
    <row r="82" spans="1:14" s="73" customFormat="1" x14ac:dyDescent="0.25">
      <c r="A82" s="147" t="s">
        <v>208</v>
      </c>
      <c r="B82" s="147"/>
      <c r="C82" s="147"/>
      <c r="D82" s="147"/>
      <c r="E82" s="147"/>
      <c r="F82" s="147"/>
      <c r="G82" s="147"/>
      <c r="H82" s="147"/>
    </row>
    <row r="83" spans="1:14" s="73" customFormat="1" ht="15.75" customHeight="1" x14ac:dyDescent="0.25">
      <c r="A83" s="148" t="s">
        <v>204</v>
      </c>
      <c r="B83" s="148"/>
      <c r="C83" s="149" t="s">
        <v>205</v>
      </c>
      <c r="D83" s="149"/>
      <c r="E83" s="150" t="s">
        <v>206</v>
      </c>
      <c r="F83" s="150"/>
      <c r="G83" s="148" t="s">
        <v>207</v>
      </c>
      <c r="H83" s="148"/>
    </row>
    <row r="84" spans="1:14" s="73" customFormat="1" x14ac:dyDescent="0.25">
      <c r="A84" s="151" t="s">
        <v>227</v>
      </c>
      <c r="B84" s="151"/>
      <c r="C84" s="153">
        <f>COUNT(D101)+COUNT(D103:D106)*3</f>
        <v>13</v>
      </c>
      <c r="D84" s="153"/>
      <c r="E84" s="154">
        <f>SUM(D101)+SUM(D103:D106)*3</f>
        <v>5015.2682399999994</v>
      </c>
      <c r="F84" s="154"/>
      <c r="G84" s="156">
        <f>SUM(F101)+SUM(F103:F106)*3</f>
        <v>7272.1389480000007</v>
      </c>
      <c r="H84" s="156"/>
    </row>
    <row r="85" spans="1:14" s="74" customFormat="1" x14ac:dyDescent="0.25">
      <c r="A85" s="157" t="s">
        <v>209</v>
      </c>
      <c r="B85" s="157"/>
      <c r="C85" s="157"/>
      <c r="D85" s="157"/>
      <c r="E85" s="157"/>
      <c r="F85" s="157"/>
      <c r="G85" s="157"/>
      <c r="H85" s="157"/>
    </row>
    <row r="86" spans="1:14" x14ac:dyDescent="0.25">
      <c r="A86" s="157" t="s">
        <v>210</v>
      </c>
      <c r="B86" s="157"/>
      <c r="C86" s="157"/>
      <c r="D86" s="157"/>
      <c r="E86" s="157"/>
      <c r="F86" s="157"/>
      <c r="G86" s="157"/>
      <c r="H86" s="157"/>
    </row>
    <row r="87" spans="1:14" ht="47.25" customHeight="1" x14ac:dyDescent="0.25">
      <c r="A87" s="158" t="s">
        <v>211</v>
      </c>
      <c r="B87" s="158" t="s">
        <v>212</v>
      </c>
      <c r="C87" s="158" t="s">
        <v>213</v>
      </c>
      <c r="D87" s="158" t="s">
        <v>214</v>
      </c>
      <c r="E87" s="158" t="s">
        <v>215</v>
      </c>
      <c r="F87" s="75" t="s">
        <v>216</v>
      </c>
      <c r="G87" s="158" t="s">
        <v>217</v>
      </c>
      <c r="H87" s="171"/>
    </row>
    <row r="88" spans="1:14" s="77" customFormat="1" x14ac:dyDescent="0.25">
      <c r="A88" s="159"/>
      <c r="B88" s="159"/>
      <c r="C88" s="159"/>
      <c r="D88" s="159"/>
      <c r="E88" s="159"/>
      <c r="F88" s="76">
        <v>0.5</v>
      </c>
      <c r="G88" s="159"/>
      <c r="H88" s="172"/>
      <c r="I88" s="79"/>
    </row>
    <row r="89" spans="1:14" s="77" customFormat="1" x14ac:dyDescent="0.25">
      <c r="A89" s="160" t="s">
        <v>233</v>
      </c>
      <c r="B89" s="161"/>
      <c r="C89" s="161"/>
      <c r="D89" s="161"/>
      <c r="E89" s="161"/>
      <c r="F89" s="161"/>
      <c r="G89" s="161"/>
      <c r="H89" s="162"/>
    </row>
    <row r="90" spans="1:14" s="77" customFormat="1" x14ac:dyDescent="0.25">
      <c r="A90" s="160" t="s">
        <v>232</v>
      </c>
      <c r="B90" s="161"/>
      <c r="C90" s="161"/>
      <c r="D90" s="161"/>
      <c r="E90" s="161"/>
      <c r="F90" s="161"/>
      <c r="G90" s="161"/>
      <c r="H90" s="162"/>
    </row>
    <row r="91" spans="1:14" s="77" customFormat="1" x14ac:dyDescent="0.25">
      <c r="A91" s="164">
        <v>1</v>
      </c>
      <c r="B91" s="166"/>
      <c r="C91" s="78" t="s">
        <v>220</v>
      </c>
      <c r="D91" s="78">
        <f>9.13*10.764</f>
        <v>98.275320000000008</v>
      </c>
      <c r="E91" s="78">
        <v>0</v>
      </c>
      <c r="F91" s="80">
        <f>D91*(($F$88)+1)+E91</f>
        <v>147.41298</v>
      </c>
      <c r="G91" s="164" t="str">
        <f>A90</f>
        <v>Ground Floor for Commercial, Residential &amp; Parking</v>
      </c>
      <c r="H91" s="166"/>
      <c r="I91" s="79"/>
      <c r="L91" s="173"/>
      <c r="M91" s="173"/>
      <c r="N91" s="79"/>
    </row>
    <row r="92" spans="1:14" s="77" customFormat="1" x14ac:dyDescent="0.25">
      <c r="A92" s="164">
        <f>A91+1</f>
        <v>2</v>
      </c>
      <c r="B92" s="166"/>
      <c r="C92" s="78" t="s">
        <v>220</v>
      </c>
      <c r="D92" s="78">
        <f>9.9*10.764</f>
        <v>106.56359999999999</v>
      </c>
      <c r="E92" s="78">
        <v>0</v>
      </c>
      <c r="F92" s="80">
        <f t="shared" ref="F92:F95" si="0">D92*(($F$88)+1)+E92</f>
        <v>159.84539999999998</v>
      </c>
      <c r="G92" s="164" t="str">
        <f t="shared" ref="G92:G95" si="1">G91</f>
        <v>Ground Floor for Commercial, Residential &amp; Parking</v>
      </c>
      <c r="H92" s="166"/>
      <c r="I92" s="79"/>
      <c r="L92" s="173"/>
      <c r="M92" s="173"/>
      <c r="N92" s="79"/>
    </row>
    <row r="93" spans="1:14" s="77" customFormat="1" x14ac:dyDescent="0.25">
      <c r="A93" s="164">
        <f t="shared" ref="A93:A95" si="2">A92+1</f>
        <v>3</v>
      </c>
      <c r="B93" s="166"/>
      <c r="C93" s="78" t="s">
        <v>220</v>
      </c>
      <c r="D93" s="78">
        <f>9.86*10.764</f>
        <v>106.13303999999999</v>
      </c>
      <c r="E93" s="78">
        <v>0</v>
      </c>
      <c r="F93" s="80">
        <f t="shared" si="0"/>
        <v>159.19955999999999</v>
      </c>
      <c r="G93" s="164" t="str">
        <f t="shared" si="1"/>
        <v>Ground Floor for Commercial, Residential &amp; Parking</v>
      </c>
      <c r="H93" s="166"/>
      <c r="I93" s="79"/>
      <c r="L93" s="173"/>
      <c r="M93" s="173"/>
      <c r="N93" s="79"/>
    </row>
    <row r="94" spans="1:14" s="77" customFormat="1" x14ac:dyDescent="0.25">
      <c r="A94" s="164">
        <f t="shared" si="2"/>
        <v>4</v>
      </c>
      <c r="B94" s="166"/>
      <c r="C94" s="78" t="s">
        <v>220</v>
      </c>
      <c r="D94" s="78">
        <f>9.18*10.764</f>
        <v>98.813519999999997</v>
      </c>
      <c r="E94" s="78">
        <v>0</v>
      </c>
      <c r="F94" s="80">
        <f t="shared" si="0"/>
        <v>148.22028</v>
      </c>
      <c r="G94" s="164" t="str">
        <f t="shared" si="1"/>
        <v>Ground Floor for Commercial, Residential &amp; Parking</v>
      </c>
      <c r="H94" s="166"/>
      <c r="I94" s="79"/>
      <c r="L94" s="173"/>
      <c r="M94" s="173"/>
      <c r="N94" s="79"/>
    </row>
    <row r="95" spans="1:14" s="77" customFormat="1" x14ac:dyDescent="0.25">
      <c r="A95" s="164">
        <f t="shared" si="2"/>
        <v>5</v>
      </c>
      <c r="B95" s="166"/>
      <c r="C95" s="78" t="s">
        <v>220</v>
      </c>
      <c r="D95" s="78">
        <f>9.9*10.764</f>
        <v>106.56359999999999</v>
      </c>
      <c r="E95" s="78">
        <v>0</v>
      </c>
      <c r="F95" s="80">
        <f t="shared" si="0"/>
        <v>159.84539999999998</v>
      </c>
      <c r="G95" s="164" t="str">
        <f t="shared" si="1"/>
        <v>Ground Floor for Commercial, Residential &amp; Parking</v>
      </c>
      <c r="H95" s="166"/>
      <c r="I95" s="79"/>
      <c r="L95" s="173"/>
      <c r="M95" s="173"/>
      <c r="N95" s="79"/>
    </row>
    <row r="96" spans="1:14" s="77" customFormat="1" x14ac:dyDescent="0.25">
      <c r="A96" s="164"/>
      <c r="B96" s="165"/>
      <c r="C96" s="165"/>
      <c r="D96" s="165"/>
      <c r="E96" s="165"/>
      <c r="F96" s="165"/>
      <c r="G96" s="165"/>
      <c r="H96" s="166"/>
      <c r="I96" s="79"/>
      <c r="N96" s="79"/>
    </row>
    <row r="97" spans="1:14" ht="47.25" customHeight="1" x14ac:dyDescent="0.25">
      <c r="A97" s="158" t="s">
        <v>218</v>
      </c>
      <c r="B97" s="158" t="s">
        <v>219</v>
      </c>
      <c r="C97" s="167" t="s">
        <v>213</v>
      </c>
      <c r="D97" s="167" t="s">
        <v>214</v>
      </c>
      <c r="E97" s="169" t="s">
        <v>215</v>
      </c>
      <c r="F97" s="75" t="s">
        <v>216</v>
      </c>
      <c r="G97" s="158" t="s">
        <v>217</v>
      </c>
      <c r="H97" s="171"/>
      <c r="I97" s="79"/>
    </row>
    <row r="98" spans="1:14" s="77" customFormat="1" x14ac:dyDescent="0.25">
      <c r="A98" s="159"/>
      <c r="B98" s="159"/>
      <c r="C98" s="168"/>
      <c r="D98" s="168"/>
      <c r="E98" s="170"/>
      <c r="F98" s="76">
        <v>0.45</v>
      </c>
      <c r="G98" s="159"/>
      <c r="H98" s="172"/>
      <c r="I98" s="79"/>
    </row>
    <row r="99" spans="1:14" s="77" customFormat="1" x14ac:dyDescent="0.25">
      <c r="A99" s="160" t="s">
        <v>233</v>
      </c>
      <c r="B99" s="161"/>
      <c r="C99" s="161"/>
      <c r="D99" s="161"/>
      <c r="E99" s="161"/>
      <c r="F99" s="161"/>
      <c r="G99" s="161"/>
      <c r="H99" s="162"/>
    </row>
    <row r="100" spans="1:14" s="77" customFormat="1" x14ac:dyDescent="0.25">
      <c r="A100" s="160" t="s">
        <v>232</v>
      </c>
      <c r="B100" s="161"/>
      <c r="C100" s="161"/>
      <c r="D100" s="161"/>
      <c r="E100" s="161"/>
      <c r="F100" s="161"/>
      <c r="G100" s="161"/>
      <c r="H100" s="162"/>
    </row>
    <row r="101" spans="1:14" s="77" customFormat="1" x14ac:dyDescent="0.25">
      <c r="A101" s="164">
        <v>1</v>
      </c>
      <c r="B101" s="166"/>
      <c r="C101" s="78" t="s">
        <v>221</v>
      </c>
      <c r="D101" s="78">
        <f>37.61*10.764</f>
        <v>404.83403999999996</v>
      </c>
      <c r="E101" s="78">
        <v>0</v>
      </c>
      <c r="F101" s="80">
        <f>D101*(($F$98)+1)+E101</f>
        <v>587.00935799999991</v>
      </c>
      <c r="G101" s="164" t="str">
        <f>G95</f>
        <v>Ground Floor for Commercial, Residential &amp; Parking</v>
      </c>
      <c r="H101" s="166"/>
      <c r="I101" s="79"/>
      <c r="L101" s="173"/>
      <c r="M101" s="173"/>
      <c r="N101" s="79"/>
    </row>
    <row r="102" spans="1:14" s="77" customFormat="1" x14ac:dyDescent="0.25">
      <c r="A102" s="174" t="s">
        <v>222</v>
      </c>
      <c r="B102" s="174"/>
      <c r="C102" s="174"/>
      <c r="D102" s="174"/>
      <c r="E102" s="174"/>
      <c r="F102" s="174"/>
      <c r="G102" s="174"/>
      <c r="H102" s="174"/>
      <c r="I102" s="79"/>
      <c r="L102" s="173"/>
      <c r="M102" s="173"/>
    </row>
    <row r="103" spans="1:14" s="77" customFormat="1" x14ac:dyDescent="0.25">
      <c r="A103" s="163" t="s">
        <v>223</v>
      </c>
      <c r="B103" s="163"/>
      <c r="C103" s="78" t="s">
        <v>221</v>
      </c>
      <c r="D103" s="78">
        <f>(37.03)*10.765</f>
        <v>398.62795000000006</v>
      </c>
      <c r="E103" s="78">
        <v>0</v>
      </c>
      <c r="F103" s="80">
        <f>D103*(($F$98)+1)+E103</f>
        <v>578.01052750000008</v>
      </c>
      <c r="G103" s="163" t="str">
        <f>A102</f>
        <v>1st to 3rd  Floor</v>
      </c>
      <c r="H103" s="163"/>
      <c r="I103" s="79">
        <f>3500*F103</f>
        <v>2023036.8462500002</v>
      </c>
      <c r="J103" s="81">
        <f>3400*F103</f>
        <v>1965235.7935000004</v>
      </c>
      <c r="K103" s="77">
        <f>3000*F103</f>
        <v>1734031.5825000003</v>
      </c>
      <c r="N103" s="79"/>
    </row>
    <row r="104" spans="1:14" s="77" customFormat="1" x14ac:dyDescent="0.25">
      <c r="A104" s="163" t="s">
        <v>224</v>
      </c>
      <c r="B104" s="163"/>
      <c r="C104" s="78" t="s">
        <v>221</v>
      </c>
      <c r="D104" s="78">
        <f>(35.26)*10.765</f>
        <v>379.57389999999998</v>
      </c>
      <c r="E104" s="78">
        <v>0</v>
      </c>
      <c r="F104" s="80">
        <f t="shared" ref="F104:F106" si="3">D104*(($F$98)+1)+E104</f>
        <v>550.38215500000001</v>
      </c>
      <c r="G104" s="163" t="str">
        <f t="shared" ref="G104:G106" si="4">G103</f>
        <v>1st to 3rd  Floor</v>
      </c>
      <c r="H104" s="163"/>
      <c r="I104" s="79">
        <f>3500*F104</f>
        <v>1926337.5425</v>
      </c>
      <c r="J104" s="81">
        <f>3400*F104</f>
        <v>1871299.327</v>
      </c>
      <c r="K104" s="81">
        <f t="shared" ref="K104:K106" si="5">3000*F104</f>
        <v>1651146.4650000001</v>
      </c>
      <c r="N104" s="79"/>
    </row>
    <row r="105" spans="1:14" s="77" customFormat="1" x14ac:dyDescent="0.25">
      <c r="A105" s="163" t="s">
        <v>225</v>
      </c>
      <c r="B105" s="163"/>
      <c r="C105" s="78" t="s">
        <v>221</v>
      </c>
      <c r="D105" s="78">
        <f>(34.43)*10.765</f>
        <v>370.63895000000002</v>
      </c>
      <c r="E105" s="78">
        <v>0</v>
      </c>
      <c r="F105" s="80">
        <f t="shared" si="3"/>
        <v>537.42647750000003</v>
      </c>
      <c r="G105" s="163" t="str">
        <f t="shared" si="4"/>
        <v>1st to 3rd  Floor</v>
      </c>
      <c r="H105" s="163"/>
      <c r="I105" s="79">
        <f>3500*F105</f>
        <v>1880992.6712500001</v>
      </c>
      <c r="J105" s="81">
        <f>3400*F105</f>
        <v>1827250.0235000001</v>
      </c>
      <c r="K105" s="81">
        <f t="shared" si="5"/>
        <v>1612279.4325000001</v>
      </c>
      <c r="N105" s="79"/>
    </row>
    <row r="106" spans="1:14" s="77" customFormat="1" x14ac:dyDescent="0.25">
      <c r="A106" s="163" t="s">
        <v>226</v>
      </c>
      <c r="B106" s="163"/>
      <c r="C106" s="78" t="s">
        <v>221</v>
      </c>
      <c r="D106" s="78">
        <f>(36.04)*10.765</f>
        <v>387.97059999999999</v>
      </c>
      <c r="E106" s="78">
        <v>0</v>
      </c>
      <c r="F106" s="80">
        <f t="shared" si="3"/>
        <v>562.55736999999999</v>
      </c>
      <c r="G106" s="163" t="str">
        <f t="shared" si="4"/>
        <v>1st to 3rd  Floor</v>
      </c>
      <c r="H106" s="163"/>
      <c r="I106" s="79">
        <f>3500*F106</f>
        <v>1968950.7949999999</v>
      </c>
      <c r="J106" s="81">
        <f>3400*F106</f>
        <v>1912695.058</v>
      </c>
      <c r="K106" s="81">
        <f t="shared" si="5"/>
        <v>1687672.1099999999</v>
      </c>
      <c r="N106" s="79"/>
    </row>
    <row r="107" spans="1:14" s="62" customFormat="1" ht="17.25" customHeight="1" x14ac:dyDescent="0.25">
      <c r="A107" s="102" t="s">
        <v>189</v>
      </c>
      <c r="B107" s="103"/>
      <c r="C107" s="103"/>
      <c r="D107" s="103"/>
      <c r="E107" s="103"/>
      <c r="F107" s="103"/>
      <c r="G107" s="103"/>
      <c r="H107" s="104"/>
    </row>
    <row r="108" spans="1:14" s="62" customFormat="1" ht="80.25" customHeight="1" x14ac:dyDescent="0.25">
      <c r="A108" s="102" t="s">
        <v>236</v>
      </c>
      <c r="B108" s="125"/>
      <c r="C108" s="125"/>
      <c r="D108" s="125"/>
      <c r="E108" s="125"/>
      <c r="F108" s="125"/>
      <c r="G108" s="125"/>
      <c r="H108" s="126"/>
    </row>
    <row r="109" spans="1:14" x14ac:dyDescent="0.25">
      <c r="A109" s="119" t="s">
        <v>10</v>
      </c>
      <c r="B109" s="119"/>
      <c r="C109" s="119"/>
      <c r="D109" s="119"/>
      <c r="E109" s="119"/>
      <c r="F109" s="119"/>
      <c r="G109" s="119"/>
      <c r="H109" s="119"/>
    </row>
    <row r="110" spans="1:14" x14ac:dyDescent="0.25">
      <c r="A110" s="120" t="s">
        <v>11</v>
      </c>
      <c r="B110" s="120"/>
      <c r="C110" s="120"/>
      <c r="D110" s="120"/>
      <c r="E110" s="120"/>
      <c r="F110" s="120"/>
      <c r="G110" s="120"/>
      <c r="H110" s="120"/>
    </row>
    <row r="111" spans="1:14" ht="15.75" customHeight="1" x14ac:dyDescent="0.25">
      <c r="A111" s="124" t="s">
        <v>12</v>
      </c>
      <c r="B111" s="124"/>
      <c r="C111" s="124"/>
      <c r="D111" s="124"/>
      <c r="E111" s="124"/>
      <c r="F111" s="124"/>
      <c r="G111" s="124"/>
      <c r="H111" s="124"/>
    </row>
    <row r="112" spans="1:14" x14ac:dyDescent="0.25">
      <c r="A112" s="120" t="s">
        <v>13</v>
      </c>
      <c r="B112" s="120"/>
      <c r="C112" s="120"/>
      <c r="D112" s="120"/>
      <c r="E112" s="120"/>
      <c r="F112" s="120"/>
      <c r="G112" s="120"/>
      <c r="H112" s="120"/>
    </row>
    <row r="113" spans="1:8" x14ac:dyDescent="0.25">
      <c r="A113" s="120" t="s">
        <v>14</v>
      </c>
      <c r="B113" s="120"/>
      <c r="C113" s="120"/>
      <c r="D113" s="120"/>
      <c r="E113" s="120"/>
      <c r="F113" s="120"/>
      <c r="G113" s="120"/>
      <c r="H113" s="120"/>
    </row>
    <row r="114" spans="1:8" x14ac:dyDescent="0.25">
      <c r="A114" s="120" t="s">
        <v>69</v>
      </c>
      <c r="B114" s="120"/>
      <c r="C114" s="120"/>
      <c r="D114" s="120"/>
      <c r="E114" s="120"/>
      <c r="F114" s="120"/>
      <c r="G114" s="120"/>
      <c r="H114" s="120"/>
    </row>
    <row r="115" spans="1:8" ht="35.25" customHeight="1" x14ac:dyDescent="0.25">
      <c r="A115" s="123" t="s">
        <v>70</v>
      </c>
      <c r="B115" s="123"/>
      <c r="C115" s="123"/>
      <c r="D115" s="123"/>
      <c r="E115" s="123"/>
      <c r="F115" s="123"/>
      <c r="G115" s="123"/>
      <c r="H115" s="123"/>
    </row>
    <row r="116" spans="1:8" x14ac:dyDescent="0.25">
      <c r="A116" s="122" t="s">
        <v>42</v>
      </c>
      <c r="B116" s="122"/>
      <c r="C116" s="122" t="s">
        <v>200</v>
      </c>
      <c r="D116" s="122"/>
      <c r="E116" s="122" t="s">
        <v>56</v>
      </c>
      <c r="F116" s="122"/>
      <c r="G116" s="122" t="s">
        <v>199</v>
      </c>
      <c r="H116" s="122"/>
    </row>
    <row r="117" spans="1:8" x14ac:dyDescent="0.25">
      <c r="A117" s="121" t="s">
        <v>44</v>
      </c>
      <c r="B117" s="121"/>
      <c r="C117" s="121"/>
      <c r="D117" s="121"/>
      <c r="E117" s="121"/>
      <c r="F117" s="121"/>
      <c r="G117" s="121"/>
      <c r="H117" s="121"/>
    </row>
    <row r="118" spans="1:8" x14ac:dyDescent="0.25">
      <c r="A118" s="121"/>
      <c r="B118" s="121"/>
      <c r="C118" s="121"/>
      <c r="D118" s="121"/>
      <c r="E118" s="121"/>
      <c r="F118" s="121"/>
      <c r="G118" s="121"/>
      <c r="H118" s="121"/>
    </row>
    <row r="119" spans="1:8" x14ac:dyDescent="0.25">
      <c r="A119" s="121"/>
      <c r="B119" s="121"/>
      <c r="C119" s="121"/>
      <c r="D119" s="121"/>
      <c r="E119" s="121"/>
      <c r="F119" s="121"/>
      <c r="G119" s="121"/>
      <c r="H119" s="121"/>
    </row>
    <row r="120" spans="1:8" x14ac:dyDescent="0.25">
      <c r="A120" s="121"/>
      <c r="B120" s="121"/>
      <c r="C120" s="121"/>
      <c r="D120" s="121"/>
      <c r="E120" s="121"/>
      <c r="F120" s="121"/>
      <c r="G120" s="121"/>
      <c r="H120" s="121"/>
    </row>
    <row r="121" spans="1:8" x14ac:dyDescent="0.25">
      <c r="A121" s="9" t="s">
        <v>15</v>
      </c>
      <c r="B121" s="10"/>
      <c r="C121" s="10"/>
      <c r="D121" s="9"/>
      <c r="F121" s="10"/>
      <c r="G121" s="10"/>
      <c r="H121" s="10"/>
    </row>
    <row r="122" spans="1:8" x14ac:dyDescent="0.25">
      <c r="A122" s="10"/>
      <c r="B122" s="10"/>
      <c r="C122" s="10"/>
      <c r="D122" s="10"/>
      <c r="E122" s="10"/>
      <c r="F122" s="10"/>
      <c r="G122" s="10"/>
      <c r="H122" s="10"/>
    </row>
    <row r="123" spans="1:8" x14ac:dyDescent="0.25">
      <c r="A123" s="10"/>
      <c r="B123" s="10"/>
      <c r="C123" s="10"/>
      <c r="D123" s="10"/>
      <c r="E123" s="10"/>
      <c r="F123" s="10"/>
      <c r="G123" s="10"/>
      <c r="H123" s="10"/>
    </row>
    <row r="124" spans="1:8" ht="15" customHeight="1" x14ac:dyDescent="0.25"/>
    <row r="165" spans="1:1" x14ac:dyDescent="0.25">
      <c r="A165" s="12" t="s">
        <v>16</v>
      </c>
    </row>
  </sheetData>
  <mergeCells count="228">
    <mergeCell ref="L101:M101"/>
    <mergeCell ref="G87:H88"/>
    <mergeCell ref="A100:H100"/>
    <mergeCell ref="A99:H99"/>
    <mergeCell ref="A89:H89"/>
    <mergeCell ref="A102:H102"/>
    <mergeCell ref="L102:M102"/>
    <mergeCell ref="A94:B94"/>
    <mergeCell ref="G94:H94"/>
    <mergeCell ref="L94:M94"/>
    <mergeCell ref="A95:B95"/>
    <mergeCell ref="G95:H95"/>
    <mergeCell ref="L95:M95"/>
    <mergeCell ref="A91:B91"/>
    <mergeCell ref="G91:H91"/>
    <mergeCell ref="L91:M91"/>
    <mergeCell ref="A92:B92"/>
    <mergeCell ref="G92:H92"/>
    <mergeCell ref="L92:M92"/>
    <mergeCell ref="A93:B93"/>
    <mergeCell ref="G93:H93"/>
    <mergeCell ref="L93:M93"/>
    <mergeCell ref="A103:B103"/>
    <mergeCell ref="G103:H103"/>
    <mergeCell ref="A104:B104"/>
    <mergeCell ref="G104:H104"/>
    <mergeCell ref="A105:B105"/>
    <mergeCell ref="G105:H105"/>
    <mergeCell ref="A106:B106"/>
    <mergeCell ref="G106:H106"/>
    <mergeCell ref="A96:H96"/>
    <mergeCell ref="A97:A98"/>
    <mergeCell ref="B97:B98"/>
    <mergeCell ref="C97:C98"/>
    <mergeCell ref="D97:D98"/>
    <mergeCell ref="E97:E98"/>
    <mergeCell ref="G97:H98"/>
    <mergeCell ref="A101:B101"/>
    <mergeCell ref="G101:H101"/>
    <mergeCell ref="A85:H85"/>
    <mergeCell ref="A86:H86"/>
    <mergeCell ref="A87:A88"/>
    <mergeCell ref="B87:B88"/>
    <mergeCell ref="C87:C88"/>
    <mergeCell ref="D87:D88"/>
    <mergeCell ref="E87:E88"/>
    <mergeCell ref="A90:H90"/>
    <mergeCell ref="A82:H82"/>
    <mergeCell ref="A83:B83"/>
    <mergeCell ref="C83:D83"/>
    <mergeCell ref="E83:F83"/>
    <mergeCell ref="G83:H83"/>
    <mergeCell ref="A84:B84"/>
    <mergeCell ref="C84:D84"/>
    <mergeCell ref="E84:F84"/>
    <mergeCell ref="G84:H84"/>
    <mergeCell ref="E23:H23"/>
    <mergeCell ref="A79:H79"/>
    <mergeCell ref="A80:B80"/>
    <mergeCell ref="C80:D80"/>
    <mergeCell ref="E80:F80"/>
    <mergeCell ref="G80:H80"/>
    <mergeCell ref="A81:B81"/>
    <mergeCell ref="C81:D81"/>
    <mergeCell ref="E81:F81"/>
    <mergeCell ref="G81:H81"/>
    <mergeCell ref="A21:D21"/>
    <mergeCell ref="E21:H21"/>
    <mergeCell ref="E15:F15"/>
    <mergeCell ref="G15:H15"/>
    <mergeCell ref="E16:F16"/>
    <mergeCell ref="G16:H16"/>
    <mergeCell ref="E17:F17"/>
    <mergeCell ref="G17:H17"/>
    <mergeCell ref="E18:F18"/>
    <mergeCell ref="G18:H18"/>
    <mergeCell ref="E19:H19"/>
    <mergeCell ref="E20:H20"/>
    <mergeCell ref="A19:D19"/>
    <mergeCell ref="A20:D20"/>
    <mergeCell ref="A11:D11"/>
    <mergeCell ref="E11:H11"/>
    <mergeCell ref="A12:D12"/>
    <mergeCell ref="B13:H13"/>
    <mergeCell ref="B14:H14"/>
    <mergeCell ref="E12:H12"/>
    <mergeCell ref="C73:H73"/>
    <mergeCell ref="A74:H74"/>
    <mergeCell ref="A75:E75"/>
    <mergeCell ref="F75:H75"/>
    <mergeCell ref="A76:E76"/>
    <mergeCell ref="F76:H76"/>
    <mergeCell ref="A77:E77"/>
    <mergeCell ref="F77:H77"/>
    <mergeCell ref="F28:H28"/>
    <mergeCell ref="C28:E28"/>
    <mergeCell ref="A28:B28"/>
    <mergeCell ref="A62:B62"/>
    <mergeCell ref="A60:B60"/>
    <mergeCell ref="A68:B68"/>
    <mergeCell ref="A65:B65"/>
    <mergeCell ref="A67:B67"/>
    <mergeCell ref="D55:H55"/>
    <mergeCell ref="A48:H48"/>
    <mergeCell ref="A49:C49"/>
    <mergeCell ref="A72:H72"/>
    <mergeCell ref="A43:B43"/>
    <mergeCell ref="C43:E43"/>
    <mergeCell ref="G43:H43"/>
    <mergeCell ref="A45:B46"/>
    <mergeCell ref="C46:H46"/>
    <mergeCell ref="A47:B47"/>
    <mergeCell ref="G45:H45"/>
    <mergeCell ref="A107:H107"/>
    <mergeCell ref="E37:H37"/>
    <mergeCell ref="A53:C53"/>
    <mergeCell ref="A54:C54"/>
    <mergeCell ref="A55:C55"/>
    <mergeCell ref="A59:B59"/>
    <mergeCell ref="C59:H59"/>
    <mergeCell ref="E60:F60"/>
    <mergeCell ref="G60:H60"/>
    <mergeCell ref="A61:B61"/>
    <mergeCell ref="A57:B57"/>
    <mergeCell ref="C57:H57"/>
    <mergeCell ref="E61:F70"/>
    <mergeCell ref="G61:H70"/>
    <mergeCell ref="A63:B63"/>
    <mergeCell ref="A66:B66"/>
    <mergeCell ref="A64:B64"/>
    <mergeCell ref="A108:H108"/>
    <mergeCell ref="D52:H52"/>
    <mergeCell ref="A52:C52"/>
    <mergeCell ref="A73:B73"/>
    <mergeCell ref="E3:H3"/>
    <mergeCell ref="A3:D3"/>
    <mergeCell ref="E4:H4"/>
    <mergeCell ref="A4:D4"/>
    <mergeCell ref="E38:H38"/>
    <mergeCell ref="A38:D38"/>
    <mergeCell ref="A69:B69"/>
    <mergeCell ref="A44:B44"/>
    <mergeCell ref="C44:E44"/>
    <mergeCell ref="C47:E47"/>
    <mergeCell ref="G47:H47"/>
    <mergeCell ref="G44:H44"/>
    <mergeCell ref="D50:H50"/>
    <mergeCell ref="D53:H53"/>
    <mergeCell ref="D54:H54"/>
    <mergeCell ref="C45:E45"/>
    <mergeCell ref="A50:C50"/>
    <mergeCell ref="A51:C51"/>
    <mergeCell ref="D51:H51"/>
    <mergeCell ref="B15:D15"/>
    <mergeCell ref="A109:H109"/>
    <mergeCell ref="A110:H110"/>
    <mergeCell ref="A117:H120"/>
    <mergeCell ref="A116:B116"/>
    <mergeCell ref="E116:F116"/>
    <mergeCell ref="C116:D116"/>
    <mergeCell ref="G116:H116"/>
    <mergeCell ref="A112:H112"/>
    <mergeCell ref="A115:H115"/>
    <mergeCell ref="A113:H113"/>
    <mergeCell ref="A114:H114"/>
    <mergeCell ref="A111:H111"/>
    <mergeCell ref="A1:H1"/>
    <mergeCell ref="A2:H2"/>
    <mergeCell ref="A10:D10"/>
    <mergeCell ref="E10:H10"/>
    <mergeCell ref="A5:D5"/>
    <mergeCell ref="E5:H5"/>
    <mergeCell ref="A6:D6"/>
    <mergeCell ref="E6:H6"/>
    <mergeCell ref="A7:D7"/>
    <mergeCell ref="E7:H7"/>
    <mergeCell ref="E8:H8"/>
    <mergeCell ref="E9:H9"/>
    <mergeCell ref="A8:D8"/>
    <mergeCell ref="A9:D9"/>
    <mergeCell ref="B16:D16"/>
    <mergeCell ref="B17:D17"/>
    <mergeCell ref="B18:D18"/>
    <mergeCell ref="A78:E78"/>
    <mergeCell ref="F78:H78"/>
    <mergeCell ref="A26:D26"/>
    <mergeCell ref="E26:H26"/>
    <mergeCell ref="A23:D23"/>
    <mergeCell ref="A32:B32"/>
    <mergeCell ref="C32:E32"/>
    <mergeCell ref="A27:D27"/>
    <mergeCell ref="E27:H27"/>
    <mergeCell ref="A24:D24"/>
    <mergeCell ref="E24:H24"/>
    <mergeCell ref="F30:H30"/>
    <mergeCell ref="F31:H31"/>
    <mergeCell ref="C29:E29"/>
    <mergeCell ref="F32:H32"/>
    <mergeCell ref="F29:H29"/>
    <mergeCell ref="A71:H71"/>
    <mergeCell ref="A70:B70"/>
    <mergeCell ref="A56:C56"/>
    <mergeCell ref="D56:H56"/>
    <mergeCell ref="A30:B30"/>
    <mergeCell ref="A29:B29"/>
    <mergeCell ref="C30:E30"/>
    <mergeCell ref="A31:B31"/>
    <mergeCell ref="C31:E31"/>
    <mergeCell ref="D49:H49"/>
    <mergeCell ref="A25:D25"/>
    <mergeCell ref="E25:H25"/>
    <mergeCell ref="A22:D22"/>
    <mergeCell ref="E22:H22"/>
    <mergeCell ref="A33:H33"/>
    <mergeCell ref="C34:D34"/>
    <mergeCell ref="A35:H35"/>
    <mergeCell ref="F34:H34"/>
    <mergeCell ref="A34:B34"/>
    <mergeCell ref="E36:H36"/>
    <mergeCell ref="A36:D36"/>
    <mergeCell ref="A39:D39"/>
    <mergeCell ref="E39:H39"/>
    <mergeCell ref="E40:H40"/>
    <mergeCell ref="E41:H41"/>
    <mergeCell ref="A40:D40"/>
    <mergeCell ref="A41:D41"/>
    <mergeCell ref="A37:D37"/>
    <mergeCell ref="A42:H42"/>
  </mergeCells>
  <printOptions horizontalCentered="1"/>
  <pageMargins left="0.39370078740157483" right="0.39370078740157483" top="0.78740157480314965" bottom="0.78740157480314965" header="0.19685039370078741" footer="0.19685039370078741"/>
  <pageSetup orientation="portrait" r:id="rId1"/>
  <headerFooter>
    <oddHeader>&amp;C&amp;G</oddHeader>
    <oddFooter>&amp;L&amp;"Times New Roman,Bold"&amp;12Ref No: &amp;F&amp;C&amp;G&amp;R&amp;"Times New Roman,Bold"&amp;12                                            &amp;P</oddFooter>
  </headerFooter>
  <rowBreaks count="2" manualBreakCount="2">
    <brk id="120" max="16383" man="1"/>
    <brk id="164" max="16383"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topLeftCell="D1" workbookViewId="0">
      <selection activeCell="D20" sqref="D20"/>
    </sheetView>
  </sheetViews>
  <sheetFormatPr defaultRowHeight="15" x14ac:dyDescent="0.25"/>
  <cols>
    <col min="3" max="3" width="14.140625" customWidth="1"/>
    <col min="4" max="4" width="14.85546875" customWidth="1"/>
    <col min="12" max="12" width="23.140625" customWidth="1"/>
    <col min="13" max="13" width="10.5703125" customWidth="1"/>
  </cols>
  <sheetData>
    <row r="1" spans="1:13" x14ac:dyDescent="0.25">
      <c r="B1" s="197" t="s">
        <v>84</v>
      </c>
      <c r="C1" s="197"/>
      <c r="D1" s="197"/>
      <c r="E1" s="197"/>
      <c r="F1" s="197"/>
      <c r="G1" s="197"/>
      <c r="H1" s="197"/>
      <c r="I1" s="197"/>
      <c r="J1" s="197"/>
      <c r="K1" s="197"/>
    </row>
    <row r="2" spans="1:13" ht="15.75" thickBot="1" x14ac:dyDescent="0.3"/>
    <row r="3" spans="1:13" ht="15.75" customHeight="1" x14ac:dyDescent="0.25">
      <c r="A3" s="52">
        <v>1</v>
      </c>
      <c r="B3" s="177" t="s">
        <v>83</v>
      </c>
      <c r="C3" s="178"/>
      <c r="D3" s="202" t="s">
        <v>90</v>
      </c>
      <c r="E3" s="203"/>
      <c r="F3" s="203"/>
      <c r="G3" s="203"/>
      <c r="H3" s="203"/>
      <c r="I3" s="203"/>
      <c r="J3" s="203"/>
      <c r="K3" s="204"/>
      <c r="L3" s="39" t="str">
        <f ca="1">(IF(G7&gt;99%,"All work completed. Please provide OC.",IF(G7&gt;89.8%,"Plinth, RCC, Brick, Plaster, Flooring, Painting work Completed. Finishing work is in process.",IF(G7&lt;94%,(IF(D7=0,"Work not yet Started.",IF(E7=25%,"Piling work in process",IF(E7=50%,"Excavation work in process",IF(E7=100%,"Excavation work Completed. ","0")))&amp;(IF(D8=0%,"",IF(D8=M9,"Footing work is process",IF(D8=M10,"Footing work Completed",IF(D8=M11,"1st Basement Completed",IF(D8=M12,"1st &amp; 2nd Basement Completed",IF(D8=M13,"1st to 3rd Basement Completed",IF(D8=M14,"1st to 4th Basement Completed",IF(D8=M15,"Plinth work is process",IF(D8=M16,"Plinth work completed","0")))))))))))&amp;(IF(D9=(E4+H4+J4),", RCC Slab",IF(D9&gt;0,", RCC upto "&amp;D9&amp;" Slab",""))&amp;(IF(D10=J4,", Brickwork",IF(D10&gt;0,", Brickwork upto "&amp;D10&amp;" Floor",""))&amp;(IF(D11=J4,", Internal Plaster",IF(D11&gt;0,", Internal Plaster upto "&amp;D11&amp;" Floor",""))&amp;(IF(D12=J4,", External Plaster",IF(D12&gt;0,", External Plaster upto "&amp;D12&amp;" Floor",""))&amp;(IF(D13=J4,", Flooring",IF(D13&gt;0,", Flooring upto "&amp;D13&amp;" Floor",""))&amp;(IF(D14=J4,", Painting",IF(D14&gt;0,", Painting upto "&amp;D14&amp;" Floor",""))&amp;(IF(D15&gt;0,", Finishing upto "&amp;D15&amp;" Floor","")&amp;(IF(D9&gt;0.5," Completed",""))))))))))))))</f>
        <v>Excavation work Completed. Plinth work completed, RCC Slab Completed</v>
      </c>
      <c r="M3" s="14"/>
    </row>
    <row r="4" spans="1:13" ht="15.75" x14ac:dyDescent="0.25">
      <c r="A4" s="52">
        <v>2</v>
      </c>
      <c r="B4" s="51" t="s">
        <v>86</v>
      </c>
      <c r="C4" s="41">
        <v>0</v>
      </c>
      <c r="D4" s="56" t="s">
        <v>40</v>
      </c>
      <c r="E4" s="56">
        <v>1</v>
      </c>
      <c r="F4" s="205" t="s">
        <v>39</v>
      </c>
      <c r="G4" s="211"/>
      <c r="H4" s="41">
        <v>0</v>
      </c>
      <c r="I4" s="57" t="s">
        <v>45</v>
      </c>
      <c r="J4" s="205">
        <f ca="1">--TRIM(RIGHT(SUBSTITUTE(LEFT(D3,_xlfn.AGGREGATE(16,6,FIND({0,1,2,3,4,5,6,7,8,9},D3,ROW(INDIRECT("1:"&amp;LEN(D3)))),1))," ",REPT(" ",LEN(D3))),LEN(D3)))</f>
        <v>20</v>
      </c>
      <c r="K4" s="206"/>
      <c r="L4" s="40"/>
      <c r="M4" s="15"/>
    </row>
    <row r="5" spans="1:13" ht="15.75" customHeight="1" x14ac:dyDescent="0.25">
      <c r="A5" s="52">
        <v>3</v>
      </c>
      <c r="B5" s="198" t="s">
        <v>49</v>
      </c>
      <c r="C5" s="199"/>
      <c r="D5" s="208" t="str">
        <f ca="1">L3</f>
        <v>Excavation work Completed. Plinth work completed, RCC Slab Completed</v>
      </c>
      <c r="E5" s="209"/>
      <c r="F5" s="209"/>
      <c r="G5" s="209"/>
      <c r="H5" s="209"/>
      <c r="I5" s="209"/>
      <c r="J5" s="209"/>
      <c r="K5" s="210"/>
      <c r="L5" s="40" t="s">
        <v>55</v>
      </c>
      <c r="M5" s="15"/>
    </row>
    <row r="6" spans="1:13" ht="15.75" customHeight="1" x14ac:dyDescent="0.25">
      <c r="A6" s="52">
        <v>4</v>
      </c>
      <c r="B6" s="200" t="s">
        <v>6</v>
      </c>
      <c r="C6" s="201"/>
      <c r="D6" s="59" t="s">
        <v>82</v>
      </c>
      <c r="E6" s="188" t="s">
        <v>46</v>
      </c>
      <c r="F6" s="188"/>
      <c r="G6" s="188" t="s">
        <v>48</v>
      </c>
      <c r="H6" s="188"/>
      <c r="I6" s="188" t="s">
        <v>47</v>
      </c>
      <c r="J6" s="188"/>
      <c r="K6" s="207"/>
      <c r="L6" s="37" t="s">
        <v>85</v>
      </c>
      <c r="M6" s="16">
        <f ca="1">J4*25%</f>
        <v>5</v>
      </c>
    </row>
    <row r="7" spans="1:13" ht="15.75" customHeight="1" x14ac:dyDescent="0.25">
      <c r="A7" s="52">
        <v>5</v>
      </c>
      <c r="B7" s="175" t="s">
        <v>71</v>
      </c>
      <c r="C7" s="176"/>
      <c r="D7" s="7">
        <f ca="1">M8</f>
        <v>20</v>
      </c>
      <c r="E7" s="193">
        <f ca="1">((100/J4)*D7)/100</f>
        <v>1</v>
      </c>
      <c r="F7" s="194"/>
      <c r="G7" s="189">
        <f ca="1">(((D8/J4*10)+(40/(E4+H4+J4)*D9)+(7.5/(J4)*D10)+(7.5/(J4)*D11)+(10/J4*D12)+(10/J4*D13)+(5/J4*D14)+(5/J4*D15)+(5/J4*D16))/100)</f>
        <v>0.5</v>
      </c>
      <c r="H7" s="189"/>
      <c r="I7" s="179">
        <f ca="1">((((D7/J4)*20)+((D8/J4)*25)+(30/(J4+H4+E4)*D9)+(5/J4*D10)+(5/J4*D11)+(5/J4*D12)+(5/J4*D13)+(0/J4*D14)+(0/J4*D15)+(5/J4*D16))/100)</f>
        <v>0.75</v>
      </c>
      <c r="J7" s="180"/>
      <c r="K7" s="181"/>
      <c r="L7" s="37" t="s">
        <v>50</v>
      </c>
      <c r="M7" s="38">
        <f ca="1">J4*50%</f>
        <v>10</v>
      </c>
    </row>
    <row r="8" spans="1:13" ht="15.75" x14ac:dyDescent="0.25">
      <c r="A8" s="52">
        <v>6</v>
      </c>
      <c r="B8" s="175" t="s">
        <v>7</v>
      </c>
      <c r="C8" s="176"/>
      <c r="D8" s="8">
        <f ca="1">M16</f>
        <v>20</v>
      </c>
      <c r="E8" s="193">
        <f ca="1">((100/J4)*D8)/100</f>
        <v>1</v>
      </c>
      <c r="F8" s="194"/>
      <c r="G8" s="189"/>
      <c r="H8" s="189"/>
      <c r="I8" s="182"/>
      <c r="J8" s="183"/>
      <c r="K8" s="184"/>
      <c r="L8" s="37" t="s">
        <v>51</v>
      </c>
      <c r="M8" s="38">
        <f ca="1">J4</f>
        <v>20</v>
      </c>
    </row>
    <row r="9" spans="1:13" ht="15.75" customHeight="1" x14ac:dyDescent="0.25">
      <c r="A9" s="52">
        <v>7</v>
      </c>
      <c r="B9" s="175" t="s">
        <v>72</v>
      </c>
      <c r="C9" s="176"/>
      <c r="D9" s="8">
        <f ca="1">E4+J4</f>
        <v>21</v>
      </c>
      <c r="E9" s="193">
        <f ca="1">((100/(E4+H4+J4))*D9)/100</f>
        <v>1</v>
      </c>
      <c r="F9" s="194"/>
      <c r="G9" s="189"/>
      <c r="H9" s="189"/>
      <c r="I9" s="182"/>
      <c r="J9" s="183"/>
      <c r="K9" s="184"/>
      <c r="L9" s="37" t="s">
        <v>52</v>
      </c>
      <c r="M9" s="47">
        <f ca="1">(IF(C4&gt;1,(J4/(C4+2)),J4/4))</f>
        <v>5</v>
      </c>
    </row>
    <row r="10" spans="1:13" ht="15.75" customHeight="1" x14ac:dyDescent="0.25">
      <c r="A10" s="52">
        <v>8</v>
      </c>
      <c r="B10" s="175" t="s">
        <v>79</v>
      </c>
      <c r="C10" s="176" t="s">
        <v>73</v>
      </c>
      <c r="D10" s="7">
        <v>0</v>
      </c>
      <c r="E10" s="193">
        <f ca="1">((100/J4)*D10)/100</f>
        <v>0</v>
      </c>
      <c r="F10" s="194"/>
      <c r="G10" s="189"/>
      <c r="H10" s="189"/>
      <c r="I10" s="182"/>
      <c r="J10" s="183"/>
      <c r="K10" s="184"/>
      <c r="L10" s="37" t="s">
        <v>53</v>
      </c>
      <c r="M10" s="47">
        <f ca="1">(IF(C4&gt;1,(J4/(C4+2)+M9),J4/4+M9))</f>
        <v>10</v>
      </c>
    </row>
    <row r="11" spans="1:13" ht="15.75" customHeight="1" x14ac:dyDescent="0.25">
      <c r="A11" s="52">
        <v>9</v>
      </c>
      <c r="B11" s="175" t="s">
        <v>80</v>
      </c>
      <c r="C11" s="176" t="s">
        <v>73</v>
      </c>
      <c r="D11" s="7">
        <v>0</v>
      </c>
      <c r="E11" s="193">
        <f ca="1">((100/J4)*D11)/100</f>
        <v>0</v>
      </c>
      <c r="F11" s="194"/>
      <c r="G11" s="189"/>
      <c r="H11" s="189"/>
      <c r="I11" s="182"/>
      <c r="J11" s="183"/>
      <c r="K11" s="184"/>
      <c r="L11" s="37" t="s">
        <v>91</v>
      </c>
      <c r="M11" s="47">
        <f>(IF(C4&gt;1,(J4/(C4+2)+M10),0))</f>
        <v>0</v>
      </c>
    </row>
    <row r="12" spans="1:13" ht="15.75" customHeight="1" x14ac:dyDescent="0.25">
      <c r="A12" s="52">
        <v>10</v>
      </c>
      <c r="B12" s="175" t="s">
        <v>78</v>
      </c>
      <c r="C12" s="176" t="s">
        <v>75</v>
      </c>
      <c r="D12" s="7">
        <v>0</v>
      </c>
      <c r="E12" s="193">
        <f ca="1">((100/(J4))*D12)/100</f>
        <v>0</v>
      </c>
      <c r="F12" s="194"/>
      <c r="G12" s="189"/>
      <c r="H12" s="189"/>
      <c r="I12" s="182"/>
      <c r="J12" s="183"/>
      <c r="K12" s="184"/>
      <c r="L12" s="37" t="s">
        <v>87</v>
      </c>
      <c r="M12" s="47">
        <f>(IF(C4&gt;2,(J4/(C4+2)+M11),0))</f>
        <v>0</v>
      </c>
    </row>
    <row r="13" spans="1:13" ht="15.75" customHeight="1" x14ac:dyDescent="0.25">
      <c r="A13" s="52">
        <v>11</v>
      </c>
      <c r="B13" s="175" t="s">
        <v>74</v>
      </c>
      <c r="C13" s="176" t="s">
        <v>74</v>
      </c>
      <c r="D13" s="7">
        <v>0</v>
      </c>
      <c r="E13" s="193">
        <f ca="1">((100/J4)*D13)/100</f>
        <v>0</v>
      </c>
      <c r="F13" s="194"/>
      <c r="G13" s="189"/>
      <c r="H13" s="189"/>
      <c r="I13" s="182"/>
      <c r="J13" s="183"/>
      <c r="K13" s="184"/>
      <c r="L13" s="37" t="s">
        <v>88</v>
      </c>
      <c r="M13" s="48">
        <f>(IF(C4&gt;3,(J4/(C4+2)+M12),0))</f>
        <v>0</v>
      </c>
    </row>
    <row r="14" spans="1:13" ht="15.75" customHeight="1" x14ac:dyDescent="0.25">
      <c r="A14" s="52">
        <v>12</v>
      </c>
      <c r="B14" s="175" t="s">
        <v>81</v>
      </c>
      <c r="C14" s="176"/>
      <c r="D14" s="7">
        <v>0</v>
      </c>
      <c r="E14" s="193">
        <f ca="1">((100/J4)*D14)/100</f>
        <v>0</v>
      </c>
      <c r="F14" s="194"/>
      <c r="G14" s="189"/>
      <c r="H14" s="189"/>
      <c r="I14" s="182"/>
      <c r="J14" s="183"/>
      <c r="K14" s="184"/>
      <c r="L14" s="37" t="s">
        <v>89</v>
      </c>
      <c r="M14" s="47">
        <f>(IF(C4&gt;4,(J4/(C4+2)+M13),0))</f>
        <v>0</v>
      </c>
    </row>
    <row r="15" spans="1:13" ht="15.75" customHeight="1" x14ac:dyDescent="0.25">
      <c r="A15" s="52">
        <v>13</v>
      </c>
      <c r="B15" s="175" t="s">
        <v>76</v>
      </c>
      <c r="C15" s="176" t="s">
        <v>76</v>
      </c>
      <c r="D15" s="7">
        <v>0</v>
      </c>
      <c r="E15" s="193">
        <f ca="1">((100/(J4))*D15)/100</f>
        <v>0</v>
      </c>
      <c r="F15" s="194"/>
      <c r="G15" s="189"/>
      <c r="H15" s="189"/>
      <c r="I15" s="182"/>
      <c r="J15" s="183"/>
      <c r="K15" s="184"/>
      <c r="L15" s="37" t="s">
        <v>92</v>
      </c>
      <c r="M15" s="47">
        <f ca="1">(IF(C4=1,(J4/(C4+3)+M10),IF(C4=0,(J4/4+M10),IF(C4&gt;1,0))))</f>
        <v>15</v>
      </c>
    </row>
    <row r="16" spans="1:13" ht="16.5" customHeight="1" thickBot="1" x14ac:dyDescent="0.3">
      <c r="A16" s="52">
        <v>14</v>
      </c>
      <c r="B16" s="191" t="s">
        <v>77</v>
      </c>
      <c r="C16" s="192"/>
      <c r="D16" s="13">
        <v>0</v>
      </c>
      <c r="E16" s="195">
        <f ca="1">((100/(J4))*D16)/100</f>
        <v>0</v>
      </c>
      <c r="F16" s="196"/>
      <c r="G16" s="190"/>
      <c r="H16" s="190"/>
      <c r="I16" s="185"/>
      <c r="J16" s="186"/>
      <c r="K16" s="187"/>
      <c r="L16" s="43" t="s">
        <v>54</v>
      </c>
      <c r="M16" s="49">
        <f ca="1">(IF(C4&gt;1.5,(J4/(C4+2)+M10+MAX(0,M11-M10)+MAX(0,M12-M11)+MAX(0,M13-M12)+MAX(0,M14-M13)+MAX(0,M15-M14)),IF(C4=1,(J4/(C4+3)+M15),IF(C4=0,J4/4+M15))))</f>
        <v>20</v>
      </c>
    </row>
    <row r="18" spans="2:11" x14ac:dyDescent="0.25">
      <c r="G18" s="32">
        <f ca="1">G7</f>
        <v>0.5</v>
      </c>
      <c r="I18" s="32">
        <f ca="1">I7</f>
        <v>0.75</v>
      </c>
    </row>
    <row r="19" spans="2:11" ht="15.75" x14ac:dyDescent="0.25">
      <c r="B19" s="34"/>
      <c r="C19" s="34"/>
      <c r="D19" s="35"/>
      <c r="E19" s="58"/>
      <c r="F19" s="58"/>
      <c r="G19" s="58"/>
      <c r="H19" s="58"/>
      <c r="I19" s="58"/>
      <c r="J19" s="37"/>
      <c r="K19" s="17"/>
    </row>
  </sheetData>
  <mergeCells count="33">
    <mergeCell ref="E9:F9"/>
    <mergeCell ref="E10:F10"/>
    <mergeCell ref="E11:F11"/>
    <mergeCell ref="E12:F12"/>
    <mergeCell ref="B10:C10"/>
    <mergeCell ref="B11:C11"/>
    <mergeCell ref="B12:C12"/>
    <mergeCell ref="B9:C9"/>
    <mergeCell ref="B1:K1"/>
    <mergeCell ref="B5:C5"/>
    <mergeCell ref="B6:C6"/>
    <mergeCell ref="D3:K3"/>
    <mergeCell ref="J4:K4"/>
    <mergeCell ref="I6:K6"/>
    <mergeCell ref="G6:H6"/>
    <mergeCell ref="D5:K5"/>
    <mergeCell ref="F4:G4"/>
    <mergeCell ref="B14:C14"/>
    <mergeCell ref="B3:C3"/>
    <mergeCell ref="I7:K16"/>
    <mergeCell ref="E6:F6"/>
    <mergeCell ref="B7:C7"/>
    <mergeCell ref="G7:H16"/>
    <mergeCell ref="B8:C8"/>
    <mergeCell ref="B15:C15"/>
    <mergeCell ref="B16:C16"/>
    <mergeCell ref="E7:F7"/>
    <mergeCell ref="E13:F13"/>
    <mergeCell ref="E14:F14"/>
    <mergeCell ref="E15:F15"/>
    <mergeCell ref="E16:F16"/>
    <mergeCell ref="E8:F8"/>
    <mergeCell ref="B13:C13"/>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8"/>
  <sheetViews>
    <sheetView zoomScale="85" zoomScaleNormal="85" workbookViewId="0">
      <selection activeCell="B4" sqref="B4:C4"/>
    </sheetView>
  </sheetViews>
  <sheetFormatPr defaultRowHeight="15" x14ac:dyDescent="0.25"/>
  <cols>
    <col min="2" max="9" width="14.140625" customWidth="1"/>
    <col min="10" max="10" width="24.85546875" customWidth="1"/>
    <col min="11" max="11" width="18.42578125" customWidth="1"/>
  </cols>
  <sheetData>
    <row r="1" spans="2:15" ht="15.75" thickBot="1" x14ac:dyDescent="0.3"/>
    <row r="2" spans="2:15" ht="15.75" customHeight="1" x14ac:dyDescent="0.25">
      <c r="B2" s="212" t="s">
        <v>83</v>
      </c>
      <c r="C2" s="213"/>
      <c r="D2" s="202" t="s">
        <v>90</v>
      </c>
      <c r="E2" s="203"/>
      <c r="F2" s="203"/>
      <c r="G2" s="203"/>
      <c r="H2" s="203"/>
      <c r="I2" s="204"/>
      <c r="J2" s="39" t="str">
        <f ca="1">(IF(F6&gt;99%,"All work completed. Please provide OC.",IF(F6&gt;89.8%,"Plinth, RCC, Brick, Plaster, Flooring, Painting work Completed. Finishing work is in process.",IF(F6&lt;94%,(IF(D6=0,"Work not yet Started.",IF(E6=25%,"Piling work in process",IF(E6=50%,"Excavation work in process",IF(E6=100%,"Excavation work Completed. ","0")))&amp;(IF(D7=0%,"",IF(D7=K8,"Footing work is process",IF(D7=K9,"Footing work Completed",IF(D7=K10,"1st Basement Completed",IF(D7=K11,"1st &amp; 2nd Basement Completed",IF(D7=K12,"1st to 3rd Basement Completed",IF(D7=K13,"1st to 4th Basement Completed",IF(D7=K14,"Plinth work is process",IF(D7=K15,"Plinth work completed","0")))))))))))&amp;(IF(D8=(E3+G3+I3),", RCC Slab",IF(D8&gt;0,", RCC upto "&amp;D8&amp;" Slab",""))&amp;(IF(D9=I3,", Brickwork",IF(D9&gt;0,", Brickwork upto "&amp;D9&amp;" Floor",""))&amp;(IF(D10=I3,", Internal Plaster",IF(D10&gt;0,", Internal Plaster upto "&amp;D10&amp;" Floor",""))&amp;(IF(D11=I3,", External Plaster",IF(D11&gt;0,", External Plaster upto "&amp;D11&amp;" Floor",""))&amp;(IF(D12=I3,", Flooring",IF(D12&gt;0,", Flooring upto "&amp;D12&amp;" Floor",""))&amp;(IF(D13=I3,", Painting",IF(D13&gt;0,", Painting upto "&amp;D13&amp;" Floor",""))&amp;(IF(D14&gt;0,", Finishing upto "&amp;D14&amp;" Floor","")&amp;(IF(D8&gt;0.5," Completed",""))))))))))))))</f>
        <v>Excavation work Completed. Plinth work completed, RCC Slab Completed</v>
      </c>
      <c r="K2" s="14"/>
    </row>
    <row r="3" spans="2:15" ht="15.75" x14ac:dyDescent="0.25">
      <c r="B3" s="51" t="s">
        <v>86</v>
      </c>
      <c r="C3" s="41">
        <v>0</v>
      </c>
      <c r="D3" s="56" t="s">
        <v>40</v>
      </c>
      <c r="E3" s="56">
        <v>1</v>
      </c>
      <c r="F3" s="56" t="s">
        <v>39</v>
      </c>
      <c r="G3" s="41">
        <v>0</v>
      </c>
      <c r="H3" s="57" t="s">
        <v>45</v>
      </c>
      <c r="I3" s="60">
        <f ca="1">--TRIM(RIGHT(SUBSTITUTE(LEFT(D2,_xlfn.AGGREGATE(16,6,FIND({0,1,2,3,4,5,6,7,8,9},D2,ROW(INDIRECT("1:"&amp;LEN(D2)))),1))," ",REPT(" ",LEN(D2))),LEN(D2)))</f>
        <v>20</v>
      </c>
      <c r="J3" s="40"/>
      <c r="K3" s="15"/>
    </row>
    <row r="4" spans="2:15" ht="36" customHeight="1" x14ac:dyDescent="0.25">
      <c r="B4" s="130" t="s">
        <v>49</v>
      </c>
      <c r="C4" s="131"/>
      <c r="D4" s="132" t="str">
        <f ca="1">J2</f>
        <v>Excavation work Completed. Plinth work completed, RCC Slab Completed</v>
      </c>
      <c r="E4" s="132"/>
      <c r="F4" s="132"/>
      <c r="G4" s="132"/>
      <c r="H4" s="132"/>
      <c r="I4" s="133"/>
      <c r="J4" s="40" t="s">
        <v>55</v>
      </c>
      <c r="K4" s="15"/>
    </row>
    <row r="5" spans="2:15" ht="15.75" x14ac:dyDescent="0.25">
      <c r="B5" s="175" t="s">
        <v>6</v>
      </c>
      <c r="C5" s="176"/>
      <c r="D5" s="59" t="s">
        <v>82</v>
      </c>
      <c r="E5" s="53" t="s">
        <v>46</v>
      </c>
      <c r="F5" s="176" t="s">
        <v>48</v>
      </c>
      <c r="G5" s="176"/>
      <c r="H5" s="176" t="s">
        <v>47</v>
      </c>
      <c r="I5" s="216"/>
      <c r="J5" s="37" t="s">
        <v>85</v>
      </c>
      <c r="K5" s="16">
        <f ca="1">I3*25%</f>
        <v>5</v>
      </c>
    </row>
    <row r="6" spans="2:15" ht="15.75" x14ac:dyDescent="0.25">
      <c r="B6" s="175" t="s">
        <v>71</v>
      </c>
      <c r="C6" s="176"/>
      <c r="D6" s="7">
        <f ca="1">K7</f>
        <v>20</v>
      </c>
      <c r="E6" s="54">
        <f ca="1">((100/I3)*D6)/100</f>
        <v>1</v>
      </c>
      <c r="F6" s="189">
        <f ca="1">(((D7/I3*10)+(40/(E3+G3+I3)*D8)+(7.5/(I3)*D9)+(7.5/(I3)*D10)+(10/I3*D11)+(10/I3*D12)+(5/I3*D13)+(5/I3*D14)+(5/I3*D15))/100)</f>
        <v>0.5</v>
      </c>
      <c r="G6" s="189"/>
      <c r="H6" s="189">
        <f ca="1">((((D6/I3)*20)+((D7/I3)*25)+(30/(I3+G3+E3)*D8)+(5/I3*D9)+(5/I3*D10)+(5/I3*D11)+(5/I3*D12)+(0/I3*D13)+(0/I3*D14)+(5/I3*D15))/100)</f>
        <v>0.75</v>
      </c>
      <c r="I6" s="214"/>
      <c r="J6" s="37" t="s">
        <v>50</v>
      </c>
      <c r="K6" s="38">
        <f ca="1">I3*50%</f>
        <v>10</v>
      </c>
    </row>
    <row r="7" spans="2:15" ht="15.75" x14ac:dyDescent="0.25">
      <c r="B7" s="175" t="s">
        <v>7</v>
      </c>
      <c r="C7" s="176"/>
      <c r="D7" s="8">
        <f ca="1">K15</f>
        <v>20</v>
      </c>
      <c r="E7" s="54">
        <f ca="1">((100/I3)*D7)/100</f>
        <v>1</v>
      </c>
      <c r="F7" s="189"/>
      <c r="G7" s="189"/>
      <c r="H7" s="189"/>
      <c r="I7" s="214"/>
      <c r="J7" s="37" t="s">
        <v>51</v>
      </c>
      <c r="K7" s="38">
        <f ca="1">I3</f>
        <v>20</v>
      </c>
    </row>
    <row r="8" spans="2:15" ht="15.75" x14ac:dyDescent="0.25">
      <c r="B8" s="175" t="s">
        <v>72</v>
      </c>
      <c r="C8" s="176"/>
      <c r="D8" s="8">
        <f ca="1">E3+I3</f>
        <v>21</v>
      </c>
      <c r="E8" s="54">
        <f ca="1">((100/(E3+G3+I3))*D8)/100</f>
        <v>1</v>
      </c>
      <c r="F8" s="189"/>
      <c r="G8" s="189"/>
      <c r="H8" s="189"/>
      <c r="I8" s="214"/>
      <c r="J8" s="37" t="s">
        <v>52</v>
      </c>
      <c r="K8" s="47">
        <f ca="1">(IF(C3&gt;1,(I3/(C3+2)),I3/4))</f>
        <v>5</v>
      </c>
      <c r="M8" s="44"/>
    </row>
    <row r="9" spans="2:15" ht="15.75" customHeight="1" x14ac:dyDescent="0.25">
      <c r="B9" s="175" t="s">
        <v>79</v>
      </c>
      <c r="C9" s="176" t="s">
        <v>73</v>
      </c>
      <c r="D9" s="7">
        <v>0</v>
      </c>
      <c r="E9" s="54">
        <f ca="1">((100/I3)*D9)/100</f>
        <v>0</v>
      </c>
      <c r="F9" s="189"/>
      <c r="G9" s="189"/>
      <c r="H9" s="189"/>
      <c r="I9" s="214"/>
      <c r="J9" s="37" t="s">
        <v>53</v>
      </c>
      <c r="K9" s="47">
        <f ca="1">(IF(C3&gt;1,(I3/(C3+2)+K8),I3/4+K8))</f>
        <v>10</v>
      </c>
      <c r="M9" s="44"/>
    </row>
    <row r="10" spans="2:15" ht="15.75" customHeight="1" x14ac:dyDescent="0.25">
      <c r="B10" s="175" t="s">
        <v>80</v>
      </c>
      <c r="C10" s="176" t="s">
        <v>73</v>
      </c>
      <c r="D10" s="7">
        <v>0</v>
      </c>
      <c r="E10" s="54">
        <f ca="1">((100/I3)*D10)/100</f>
        <v>0</v>
      </c>
      <c r="F10" s="189"/>
      <c r="G10" s="189"/>
      <c r="H10" s="189"/>
      <c r="I10" s="214"/>
      <c r="J10" s="37" t="s">
        <v>91</v>
      </c>
      <c r="K10" s="47">
        <f>(IF(C3&gt;1,(I3/(C3+2)+K9),0))</f>
        <v>0</v>
      </c>
      <c r="L10" s="42"/>
      <c r="M10" s="50"/>
      <c r="O10" s="44"/>
    </row>
    <row r="11" spans="2:15" ht="15.75" customHeight="1" x14ac:dyDescent="0.25">
      <c r="B11" s="175" t="s">
        <v>78</v>
      </c>
      <c r="C11" s="176" t="s">
        <v>75</v>
      </c>
      <c r="D11" s="7">
        <v>0</v>
      </c>
      <c r="E11" s="54">
        <f ca="1">((100/(I3))*D11)/100</f>
        <v>0</v>
      </c>
      <c r="F11" s="189"/>
      <c r="G11" s="189"/>
      <c r="H11" s="189"/>
      <c r="I11" s="214"/>
      <c r="J11" s="37" t="s">
        <v>87</v>
      </c>
      <c r="K11" s="47">
        <f>(IF(C3&gt;2,(I3/(C3+2)+K10),0))</f>
        <v>0</v>
      </c>
      <c r="L11" s="46"/>
      <c r="M11" s="50"/>
    </row>
    <row r="12" spans="2:15" ht="15.75" customHeight="1" x14ac:dyDescent="0.25">
      <c r="B12" s="175" t="s">
        <v>74</v>
      </c>
      <c r="C12" s="176" t="s">
        <v>74</v>
      </c>
      <c r="D12" s="7">
        <v>0</v>
      </c>
      <c r="E12" s="54">
        <f ca="1">((100/I3)*D12)/100</f>
        <v>0</v>
      </c>
      <c r="F12" s="189"/>
      <c r="G12" s="189"/>
      <c r="H12" s="189"/>
      <c r="I12" s="214"/>
      <c r="J12" s="37" t="s">
        <v>88</v>
      </c>
      <c r="K12" s="48">
        <f>(IF(C3&gt;3,(I3/(C3+2)+K11),0))</f>
        <v>0</v>
      </c>
      <c r="L12" s="46"/>
      <c r="M12" s="50"/>
    </row>
    <row r="13" spans="2:15" ht="15.75" customHeight="1" x14ac:dyDescent="0.25">
      <c r="B13" s="175" t="s">
        <v>81</v>
      </c>
      <c r="C13" s="176"/>
      <c r="D13" s="7">
        <v>0</v>
      </c>
      <c r="E13" s="54">
        <f ca="1">((100/I3)*D13)/100</f>
        <v>0</v>
      </c>
      <c r="F13" s="189"/>
      <c r="G13" s="189"/>
      <c r="H13" s="189"/>
      <c r="I13" s="214"/>
      <c r="J13" s="37" t="s">
        <v>89</v>
      </c>
      <c r="K13" s="47">
        <f>(IF(C3&gt;4,(I3/(C3+2)+K12),0))</f>
        <v>0</v>
      </c>
      <c r="L13" s="45"/>
      <c r="M13" s="50"/>
    </row>
    <row r="14" spans="2:15" ht="15.75" customHeight="1" x14ac:dyDescent="0.25">
      <c r="B14" s="175" t="s">
        <v>76</v>
      </c>
      <c r="C14" s="176" t="s">
        <v>76</v>
      </c>
      <c r="D14" s="7">
        <v>0</v>
      </c>
      <c r="E14" s="54">
        <f ca="1">((100/(I3))*D14)/100</f>
        <v>0</v>
      </c>
      <c r="F14" s="189"/>
      <c r="G14" s="189"/>
      <c r="H14" s="189"/>
      <c r="I14" s="214"/>
      <c r="J14" s="37" t="s">
        <v>92</v>
      </c>
      <c r="K14" s="47">
        <f ca="1">(IF(C3=1,(I3/(C3+3)+K9),IF(C3=0,(I3/4+K9),IF(C3&gt;1,0))))</f>
        <v>15</v>
      </c>
      <c r="L14" s="46"/>
      <c r="M14" s="50"/>
    </row>
    <row r="15" spans="2:15" ht="16.5" thickBot="1" x14ac:dyDescent="0.3">
      <c r="B15" s="191" t="s">
        <v>77</v>
      </c>
      <c r="C15" s="192"/>
      <c r="D15" s="13">
        <v>0</v>
      </c>
      <c r="E15" s="55">
        <f ca="1">((100/(I3))*D15)/100</f>
        <v>0</v>
      </c>
      <c r="F15" s="190"/>
      <c r="G15" s="190"/>
      <c r="H15" s="190"/>
      <c r="I15" s="215"/>
      <c r="J15" s="43" t="s">
        <v>54</v>
      </c>
      <c r="K15" s="49">
        <f ca="1">(IF(C3&gt;1.5,(I3/(C3+2)+K9+MAX(0,K10-K9)+MAX(0,K11-K10)+MAX(0,K12-K11)+MAX(0,K13-K12)+MAX(0,K14-K13)),IF(C3=1,(I3/(C3+3)+K14),IF(C3=0,I3/4+K14))))</f>
        <v>20</v>
      </c>
      <c r="L15" s="46"/>
      <c r="M15" s="50"/>
    </row>
    <row r="16" spans="2:15" ht="15.75" x14ac:dyDescent="0.25">
      <c r="B16" s="34"/>
      <c r="C16" s="34"/>
      <c r="D16" s="35"/>
      <c r="E16" s="36"/>
      <c r="F16" s="36"/>
      <c r="G16" s="36"/>
      <c r="H16" s="36"/>
      <c r="I16" s="36"/>
      <c r="J16" s="37"/>
      <c r="K16" s="17"/>
      <c r="M16" s="50"/>
    </row>
    <row r="17" spans="6:8" x14ac:dyDescent="0.25">
      <c r="F17" s="32">
        <f ca="1">F6</f>
        <v>0.5</v>
      </c>
      <c r="H17" s="32">
        <f ca="1">H6</f>
        <v>0.75</v>
      </c>
    </row>
    <row r="18" spans="6:8" x14ac:dyDescent="0.25">
      <c r="F18" s="33"/>
      <c r="H18" s="33"/>
    </row>
  </sheetData>
  <mergeCells count="19">
    <mergeCell ref="F6:G15"/>
    <mergeCell ref="B4:C4"/>
    <mergeCell ref="D4:I4"/>
    <mergeCell ref="B2:C2"/>
    <mergeCell ref="D2:I2"/>
    <mergeCell ref="H6:I15"/>
    <mergeCell ref="B6:C6"/>
    <mergeCell ref="B5:C5"/>
    <mergeCell ref="F5:G5"/>
    <mergeCell ref="H5:I5"/>
    <mergeCell ref="B7:C7"/>
    <mergeCell ref="B8:C8"/>
    <mergeCell ref="B9:C9"/>
    <mergeCell ref="B12:C12"/>
    <mergeCell ref="B11:C11"/>
    <mergeCell ref="B14:C14"/>
    <mergeCell ref="B15:C15"/>
    <mergeCell ref="B10:C10"/>
    <mergeCell ref="B13:C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L36"/>
  <sheetViews>
    <sheetView topLeftCell="A4" workbookViewId="0">
      <selection activeCell="F21" sqref="F21"/>
    </sheetView>
  </sheetViews>
  <sheetFormatPr defaultRowHeight="15" x14ac:dyDescent="0.25"/>
  <cols>
    <col min="2" max="2" width="12.28515625" customWidth="1"/>
  </cols>
  <sheetData>
    <row r="2" spans="1:12" x14ac:dyDescent="0.25">
      <c r="B2" s="1" t="s">
        <v>17</v>
      </c>
      <c r="C2" s="217"/>
      <c r="D2" s="217"/>
    </row>
    <row r="3" spans="1:12" x14ac:dyDescent="0.25">
      <c r="D3" s="2"/>
      <c r="E3" s="2"/>
      <c r="F3" s="2"/>
      <c r="G3" s="2"/>
      <c r="H3" s="2"/>
      <c r="I3" s="2"/>
    </row>
    <row r="4" spans="1:12" x14ac:dyDescent="0.25">
      <c r="A4" s="1" t="s">
        <v>18</v>
      </c>
      <c r="B4" s="3" t="s">
        <v>19</v>
      </c>
      <c r="C4" s="218" t="s">
        <v>20</v>
      </c>
      <c r="D4" s="218"/>
      <c r="E4" s="218"/>
      <c r="F4" s="4"/>
      <c r="G4" s="218" t="s">
        <v>21</v>
      </c>
      <c r="H4" s="218"/>
      <c r="I4" s="218"/>
      <c r="J4" s="218" t="s">
        <v>22</v>
      </c>
      <c r="K4" s="218"/>
      <c r="L4" s="218"/>
    </row>
    <row r="5" spans="1:12" x14ac:dyDescent="0.25">
      <c r="A5" s="1">
        <v>202</v>
      </c>
      <c r="B5" s="3"/>
      <c r="C5" s="3" t="s">
        <v>23</v>
      </c>
      <c r="D5" s="3" t="s">
        <v>24</v>
      </c>
      <c r="E5" s="3" t="s">
        <v>8</v>
      </c>
      <c r="F5" s="3"/>
      <c r="G5" s="3" t="s">
        <v>23</v>
      </c>
      <c r="H5" s="3" t="s">
        <v>24</v>
      </c>
      <c r="I5" s="3" t="s">
        <v>8</v>
      </c>
      <c r="J5" s="3" t="s">
        <v>23</v>
      </c>
      <c r="K5" s="3" t="s">
        <v>24</v>
      </c>
      <c r="L5" s="3" t="s">
        <v>8</v>
      </c>
    </row>
    <row r="6" spans="1:12" x14ac:dyDescent="0.25">
      <c r="B6" s="5" t="s">
        <v>25</v>
      </c>
      <c r="C6" s="5"/>
      <c r="D6" s="5"/>
      <c r="E6" s="5">
        <f>C6*D6</f>
        <v>0</v>
      </c>
      <c r="F6" s="5" t="s">
        <v>26</v>
      </c>
      <c r="G6" s="5"/>
      <c r="H6" s="5"/>
      <c r="I6" s="5">
        <f>G6*H6</f>
        <v>0</v>
      </c>
      <c r="J6" s="5"/>
      <c r="K6" s="5"/>
      <c r="L6" s="5">
        <f>J6*K6</f>
        <v>0</v>
      </c>
    </row>
    <row r="7" spans="1:12" x14ac:dyDescent="0.25">
      <c r="B7" s="5"/>
      <c r="C7" s="5"/>
      <c r="D7" s="5"/>
      <c r="E7" s="5">
        <f t="shared" ref="E7:E33" si="0">C7*D7</f>
        <v>0</v>
      </c>
      <c r="F7" s="5" t="s">
        <v>27</v>
      </c>
      <c r="G7" s="5"/>
      <c r="H7" s="5"/>
      <c r="I7" s="5">
        <f t="shared" ref="I7:I29" si="1">G7*H7</f>
        <v>0</v>
      </c>
      <c r="J7" s="5"/>
      <c r="K7" s="5"/>
      <c r="L7" s="5">
        <f t="shared" ref="L7:L29" si="2">J7*K7</f>
        <v>0</v>
      </c>
    </row>
    <row r="8" spans="1:12" x14ac:dyDescent="0.25">
      <c r="B8" s="5"/>
      <c r="C8" s="5"/>
      <c r="D8" s="5"/>
      <c r="E8" s="5">
        <f t="shared" si="0"/>
        <v>0</v>
      </c>
      <c r="F8" s="5"/>
      <c r="G8" s="5"/>
      <c r="H8" s="5"/>
      <c r="I8" s="5">
        <f t="shared" si="1"/>
        <v>0</v>
      </c>
      <c r="J8" s="5"/>
      <c r="K8" s="5"/>
      <c r="L8" s="5">
        <f t="shared" si="2"/>
        <v>0</v>
      </c>
    </row>
    <row r="9" spans="1:12" x14ac:dyDescent="0.25">
      <c r="B9" s="5" t="s">
        <v>28</v>
      </c>
      <c r="C9" s="5"/>
      <c r="D9" s="5"/>
      <c r="E9" s="5">
        <f t="shared" si="0"/>
        <v>0</v>
      </c>
      <c r="F9" s="5" t="s">
        <v>26</v>
      </c>
      <c r="G9" s="5"/>
      <c r="H9" s="5"/>
      <c r="I9" s="5">
        <f t="shared" si="1"/>
        <v>0</v>
      </c>
      <c r="J9" s="5"/>
      <c r="K9" s="5"/>
      <c r="L9" s="5">
        <f t="shared" si="2"/>
        <v>0</v>
      </c>
    </row>
    <row r="10" spans="1:12" x14ac:dyDescent="0.25">
      <c r="B10" s="5"/>
      <c r="C10" s="5"/>
      <c r="D10" s="5"/>
      <c r="E10" s="5">
        <f t="shared" si="0"/>
        <v>0</v>
      </c>
      <c r="F10" s="5" t="s">
        <v>27</v>
      </c>
      <c r="G10" s="5"/>
      <c r="H10" s="5"/>
      <c r="I10" s="5">
        <f t="shared" si="1"/>
        <v>0</v>
      </c>
      <c r="J10" s="5"/>
      <c r="K10" s="5"/>
      <c r="L10" s="5">
        <f t="shared" si="2"/>
        <v>0</v>
      </c>
    </row>
    <row r="11" spans="1:12" x14ac:dyDescent="0.25">
      <c r="B11" s="5"/>
      <c r="C11" s="5"/>
      <c r="D11" s="5"/>
      <c r="E11" s="5">
        <f t="shared" si="0"/>
        <v>0</v>
      </c>
      <c r="F11" s="5"/>
      <c r="G11" s="5"/>
      <c r="H11" s="5"/>
      <c r="I11" s="5">
        <f t="shared" si="1"/>
        <v>0</v>
      </c>
      <c r="J11" s="5"/>
      <c r="K11" s="5"/>
      <c r="L11" s="5">
        <f t="shared" si="2"/>
        <v>0</v>
      </c>
    </row>
    <row r="12" spans="1:12" x14ac:dyDescent="0.25">
      <c r="B12" s="5"/>
      <c r="C12" s="5"/>
      <c r="D12" s="5"/>
      <c r="E12" s="5">
        <f t="shared" si="0"/>
        <v>0</v>
      </c>
      <c r="F12" s="5"/>
      <c r="G12" s="5"/>
      <c r="H12" s="5"/>
      <c r="I12" s="5">
        <f t="shared" si="1"/>
        <v>0</v>
      </c>
      <c r="J12" s="5"/>
      <c r="K12" s="5"/>
      <c r="L12" s="5">
        <f t="shared" si="2"/>
        <v>0</v>
      </c>
    </row>
    <row r="13" spans="1:12" x14ac:dyDescent="0.25">
      <c r="B13" s="5" t="s">
        <v>29</v>
      </c>
      <c r="C13" s="5"/>
      <c r="D13" s="5"/>
      <c r="E13" s="5">
        <f t="shared" si="0"/>
        <v>0</v>
      </c>
      <c r="F13" s="5" t="s">
        <v>26</v>
      </c>
      <c r="G13" s="5"/>
      <c r="H13" s="5"/>
      <c r="I13" s="5">
        <f t="shared" si="1"/>
        <v>0</v>
      </c>
      <c r="J13" s="5"/>
      <c r="K13" s="5"/>
      <c r="L13" s="5">
        <f t="shared" si="2"/>
        <v>0</v>
      </c>
    </row>
    <row r="14" spans="1:12" x14ac:dyDescent="0.25">
      <c r="B14" s="5"/>
      <c r="C14" s="5"/>
      <c r="D14" s="5"/>
      <c r="E14" s="5">
        <f t="shared" si="0"/>
        <v>0</v>
      </c>
      <c r="F14" s="5" t="s">
        <v>27</v>
      </c>
      <c r="G14" s="5"/>
      <c r="H14" s="5"/>
      <c r="I14" s="5">
        <f t="shared" si="1"/>
        <v>0</v>
      </c>
      <c r="J14" s="5"/>
      <c r="K14" s="5"/>
      <c r="L14" s="5">
        <f t="shared" si="2"/>
        <v>0</v>
      </c>
    </row>
    <row r="15" spans="1:12" x14ac:dyDescent="0.25">
      <c r="B15" s="5"/>
      <c r="C15" s="5"/>
      <c r="D15" s="5"/>
      <c r="E15" s="5">
        <f t="shared" si="0"/>
        <v>0</v>
      </c>
      <c r="F15" s="5"/>
      <c r="G15" s="5"/>
      <c r="H15" s="5"/>
      <c r="I15" s="5">
        <f t="shared" si="1"/>
        <v>0</v>
      </c>
      <c r="J15" s="5"/>
      <c r="K15" s="5"/>
      <c r="L15" s="5">
        <f t="shared" si="2"/>
        <v>0</v>
      </c>
    </row>
    <row r="16" spans="1:12" x14ac:dyDescent="0.25">
      <c r="B16" s="5"/>
      <c r="C16" s="5"/>
      <c r="D16" s="5"/>
      <c r="E16" s="5">
        <f t="shared" si="0"/>
        <v>0</v>
      </c>
      <c r="F16" s="5"/>
      <c r="G16" s="5"/>
      <c r="H16" s="5"/>
      <c r="I16" s="5">
        <f t="shared" si="1"/>
        <v>0</v>
      </c>
      <c r="J16" s="5"/>
      <c r="K16" s="5"/>
      <c r="L16" s="5">
        <f t="shared" si="2"/>
        <v>0</v>
      </c>
    </row>
    <row r="17" spans="2:12" x14ac:dyDescent="0.25">
      <c r="B17" s="5" t="s">
        <v>30</v>
      </c>
      <c r="C17" s="5"/>
      <c r="D17" s="5"/>
      <c r="E17" s="5">
        <f t="shared" si="0"/>
        <v>0</v>
      </c>
      <c r="F17" s="5" t="s">
        <v>26</v>
      </c>
      <c r="G17" s="5"/>
      <c r="H17" s="5"/>
      <c r="I17" s="5">
        <f t="shared" si="1"/>
        <v>0</v>
      </c>
      <c r="J17" s="5"/>
      <c r="K17" s="5"/>
      <c r="L17" s="5">
        <f t="shared" si="2"/>
        <v>0</v>
      </c>
    </row>
    <row r="18" spans="2:12" x14ac:dyDescent="0.25">
      <c r="B18" s="5"/>
      <c r="C18" s="5"/>
      <c r="D18" s="5"/>
      <c r="E18" s="5">
        <f t="shared" si="0"/>
        <v>0</v>
      </c>
      <c r="F18" s="5" t="s">
        <v>27</v>
      </c>
      <c r="G18" s="5"/>
      <c r="H18" s="5"/>
      <c r="I18" s="5">
        <f t="shared" si="1"/>
        <v>0</v>
      </c>
      <c r="J18" s="5"/>
      <c r="K18" s="5"/>
      <c r="L18" s="5">
        <f t="shared" si="2"/>
        <v>0</v>
      </c>
    </row>
    <row r="19" spans="2:12" x14ac:dyDescent="0.25">
      <c r="B19" s="5"/>
      <c r="C19" s="5"/>
      <c r="D19" s="5"/>
      <c r="E19" s="5">
        <f t="shared" si="0"/>
        <v>0</v>
      </c>
      <c r="F19" s="5"/>
      <c r="G19" s="5"/>
      <c r="H19" s="5"/>
      <c r="I19" s="5">
        <f t="shared" si="1"/>
        <v>0</v>
      </c>
      <c r="J19" s="5"/>
      <c r="K19" s="5"/>
      <c r="L19" s="5">
        <f t="shared" si="2"/>
        <v>0</v>
      </c>
    </row>
    <row r="20" spans="2:12" x14ac:dyDescent="0.25">
      <c r="B20" s="5" t="s">
        <v>30</v>
      </c>
      <c r="C20" s="5"/>
      <c r="D20" s="5"/>
      <c r="E20" s="5">
        <f t="shared" si="0"/>
        <v>0</v>
      </c>
      <c r="F20" s="5" t="s">
        <v>26</v>
      </c>
      <c r="G20" s="5"/>
      <c r="H20" s="5"/>
      <c r="I20" s="5">
        <f t="shared" si="1"/>
        <v>0</v>
      </c>
      <c r="J20" s="5"/>
      <c r="K20" s="5"/>
      <c r="L20" s="5">
        <f t="shared" si="2"/>
        <v>0</v>
      </c>
    </row>
    <row r="21" spans="2:12" x14ac:dyDescent="0.25">
      <c r="B21" s="5"/>
      <c r="C21" s="5"/>
      <c r="D21" s="5"/>
      <c r="E21" s="5">
        <f t="shared" si="0"/>
        <v>0</v>
      </c>
      <c r="F21" s="5" t="s">
        <v>27</v>
      </c>
      <c r="G21" s="5"/>
      <c r="H21" s="5"/>
      <c r="I21" s="5">
        <f t="shared" si="1"/>
        <v>0</v>
      </c>
      <c r="J21" s="5"/>
      <c r="K21" s="5"/>
      <c r="L21" s="5">
        <f t="shared" si="2"/>
        <v>0</v>
      </c>
    </row>
    <row r="22" spans="2:12" x14ac:dyDescent="0.25">
      <c r="B22" s="5"/>
      <c r="C22" s="5"/>
      <c r="D22" s="5"/>
      <c r="E22" s="5">
        <f t="shared" si="0"/>
        <v>0</v>
      </c>
      <c r="F22" s="5"/>
      <c r="G22" s="5"/>
      <c r="H22" s="5"/>
      <c r="I22" s="5">
        <f t="shared" si="1"/>
        <v>0</v>
      </c>
      <c r="J22" s="5"/>
      <c r="K22" s="5"/>
      <c r="L22" s="5">
        <f t="shared" si="2"/>
        <v>0</v>
      </c>
    </row>
    <row r="23" spans="2:12" x14ac:dyDescent="0.25">
      <c r="B23" s="5" t="s">
        <v>31</v>
      </c>
      <c r="C23" s="5"/>
      <c r="D23" s="5"/>
      <c r="E23" s="5">
        <f t="shared" si="0"/>
        <v>0</v>
      </c>
      <c r="F23" s="5" t="s">
        <v>32</v>
      </c>
      <c r="G23" s="5"/>
      <c r="H23" s="5"/>
      <c r="I23" s="5">
        <f t="shared" si="1"/>
        <v>0</v>
      </c>
      <c r="J23" s="5"/>
      <c r="K23" s="5"/>
      <c r="L23" s="5">
        <f t="shared" si="2"/>
        <v>0</v>
      </c>
    </row>
    <row r="24" spans="2:12" x14ac:dyDescent="0.25">
      <c r="B24" s="5" t="s">
        <v>33</v>
      </c>
      <c r="C24" s="5"/>
      <c r="D24" s="5"/>
      <c r="E24" s="5">
        <f t="shared" si="0"/>
        <v>0</v>
      </c>
      <c r="F24" s="5" t="s">
        <v>32</v>
      </c>
      <c r="G24" s="5"/>
      <c r="H24" s="5"/>
      <c r="I24" s="5">
        <f t="shared" si="1"/>
        <v>0</v>
      </c>
      <c r="J24" s="5"/>
      <c r="K24" s="5"/>
      <c r="L24" s="5">
        <f t="shared" si="2"/>
        <v>0</v>
      </c>
    </row>
    <row r="25" spans="2:12" x14ac:dyDescent="0.25">
      <c r="B25" s="5" t="s">
        <v>34</v>
      </c>
      <c r="C25" s="5"/>
      <c r="D25" s="5"/>
      <c r="E25" s="5">
        <f t="shared" si="0"/>
        <v>0</v>
      </c>
      <c r="F25" s="5" t="s">
        <v>32</v>
      </c>
      <c r="G25" s="5"/>
      <c r="H25" s="5"/>
      <c r="I25" s="5">
        <f t="shared" si="1"/>
        <v>0</v>
      </c>
      <c r="J25" s="5"/>
      <c r="K25" s="5"/>
      <c r="L25" s="5">
        <f t="shared" si="2"/>
        <v>0</v>
      </c>
    </row>
    <row r="26" spans="2:12" x14ac:dyDescent="0.25">
      <c r="B26" s="5"/>
      <c r="C26" s="5"/>
      <c r="D26" s="5"/>
      <c r="E26" s="5">
        <f t="shared" si="0"/>
        <v>0</v>
      </c>
      <c r="F26" s="5"/>
      <c r="G26" s="5"/>
      <c r="H26" s="5"/>
      <c r="I26" s="5">
        <f t="shared" si="1"/>
        <v>0</v>
      </c>
      <c r="J26" s="5"/>
      <c r="K26" s="5"/>
      <c r="L26" s="5">
        <f t="shared" si="2"/>
        <v>0</v>
      </c>
    </row>
    <row r="27" spans="2:12" x14ac:dyDescent="0.25">
      <c r="B27" s="5" t="s">
        <v>35</v>
      </c>
      <c r="C27" s="5"/>
      <c r="D27" s="5"/>
      <c r="E27" s="5">
        <f t="shared" si="0"/>
        <v>0</v>
      </c>
      <c r="F27" s="5"/>
      <c r="G27" s="5"/>
      <c r="H27" s="5"/>
      <c r="I27" s="5">
        <f t="shared" si="1"/>
        <v>0</v>
      </c>
      <c r="J27" s="5"/>
      <c r="K27" s="5"/>
      <c r="L27" s="5">
        <f t="shared" si="2"/>
        <v>0</v>
      </c>
    </row>
    <row r="28" spans="2:12" x14ac:dyDescent="0.25">
      <c r="B28" s="5" t="s">
        <v>36</v>
      </c>
      <c r="C28" s="5"/>
      <c r="D28" s="5"/>
      <c r="E28" s="5">
        <f t="shared" si="0"/>
        <v>0</v>
      </c>
      <c r="F28" s="5"/>
      <c r="G28" s="5"/>
      <c r="H28" s="5"/>
      <c r="I28" s="5">
        <f t="shared" si="1"/>
        <v>0</v>
      </c>
      <c r="J28" s="5"/>
      <c r="K28" s="5"/>
      <c r="L28" s="5">
        <f t="shared" si="2"/>
        <v>0</v>
      </c>
    </row>
    <row r="29" spans="2:12" x14ac:dyDescent="0.25">
      <c r="B29" s="5" t="s">
        <v>37</v>
      </c>
      <c r="C29" s="5"/>
      <c r="D29" s="5"/>
      <c r="E29" s="5">
        <f t="shared" si="0"/>
        <v>0</v>
      </c>
      <c r="F29" s="5"/>
      <c r="G29" s="5"/>
      <c r="H29" s="5"/>
      <c r="I29" s="5">
        <f t="shared" si="1"/>
        <v>0</v>
      </c>
      <c r="J29" s="5"/>
      <c r="K29" s="5"/>
      <c r="L29" s="5">
        <f t="shared" si="2"/>
        <v>0</v>
      </c>
    </row>
    <row r="30" spans="2:12" x14ac:dyDescent="0.25">
      <c r="B30" s="5" t="s">
        <v>38</v>
      </c>
      <c r="C30" s="5"/>
      <c r="D30" s="5"/>
      <c r="E30" s="5">
        <f t="shared" si="0"/>
        <v>0</v>
      </c>
      <c r="F30" s="5"/>
      <c r="G30" s="5"/>
      <c r="H30" s="5"/>
      <c r="I30" s="5">
        <f>G30*H30</f>
        <v>0</v>
      </c>
      <c r="J30" s="5"/>
      <c r="K30" s="5"/>
      <c r="L30" s="5">
        <f>J30*K30</f>
        <v>0</v>
      </c>
    </row>
    <row r="31" spans="2:12" x14ac:dyDescent="0.25">
      <c r="B31" s="5"/>
      <c r="C31" s="5"/>
      <c r="D31" s="5"/>
      <c r="E31" s="5">
        <f t="shared" si="0"/>
        <v>0</v>
      </c>
      <c r="F31" s="5"/>
      <c r="G31" s="5"/>
      <c r="H31" s="5"/>
      <c r="I31" s="5">
        <f>G31*H31</f>
        <v>0</v>
      </c>
      <c r="J31" s="5"/>
      <c r="K31" s="5"/>
      <c r="L31" s="5">
        <f>J31*K31</f>
        <v>0</v>
      </c>
    </row>
    <row r="32" spans="2:12" x14ac:dyDescent="0.25">
      <c r="B32" s="5"/>
      <c r="C32" s="5"/>
      <c r="D32" s="5"/>
      <c r="E32" s="5">
        <f t="shared" si="0"/>
        <v>0</v>
      </c>
      <c r="F32" s="5"/>
      <c r="G32" s="5"/>
      <c r="H32" s="5"/>
      <c r="I32" s="5">
        <f>G32*H32</f>
        <v>0</v>
      </c>
      <c r="J32" s="5"/>
      <c r="K32" s="5"/>
      <c r="L32" s="5">
        <f>J32*K32</f>
        <v>0</v>
      </c>
    </row>
    <row r="33" spans="2:12" x14ac:dyDescent="0.25">
      <c r="B33" s="5"/>
      <c r="C33" s="5"/>
      <c r="D33" s="5"/>
      <c r="E33" s="5">
        <f t="shared" si="0"/>
        <v>0</v>
      </c>
      <c r="F33" s="5"/>
      <c r="G33" s="5"/>
      <c r="H33" s="5"/>
      <c r="I33" s="5">
        <f>G33*H33</f>
        <v>0</v>
      </c>
      <c r="J33" s="5"/>
      <c r="K33" s="5"/>
      <c r="L33" s="5">
        <f>J33*K33</f>
        <v>0</v>
      </c>
    </row>
    <row r="34" spans="2:12" x14ac:dyDescent="0.25">
      <c r="B34" s="5" t="s">
        <v>9</v>
      </c>
      <c r="C34" s="5"/>
      <c r="D34" s="5">
        <f>E34*10.764</f>
        <v>0</v>
      </c>
      <c r="E34" s="5">
        <f>SUM(E6:E33)</f>
        <v>0</v>
      </c>
      <c r="F34" s="5"/>
      <c r="G34" s="5"/>
      <c r="H34" s="5">
        <f>I34*10.764</f>
        <v>0</v>
      </c>
      <c r="I34" s="5">
        <f>SUM(I6:I33)</f>
        <v>0</v>
      </c>
      <c r="J34" s="5"/>
      <c r="K34" s="5">
        <f>L34*10.764</f>
        <v>0</v>
      </c>
      <c r="L34" s="5">
        <f>SUM(L6:L33)</f>
        <v>0</v>
      </c>
    </row>
    <row r="36" spans="2:12" x14ac:dyDescent="0.25">
      <c r="D36">
        <f>D34+H34</f>
        <v>0</v>
      </c>
      <c r="E36">
        <f>E34+I34</f>
        <v>0</v>
      </c>
    </row>
  </sheetData>
  <mergeCells count="4">
    <mergeCell ref="C2:D2"/>
    <mergeCell ref="C4:E4"/>
    <mergeCell ref="G4:I4"/>
    <mergeCell ref="J4:L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115" zoomScaleNormal="115" workbookViewId="0">
      <selection activeCell="D13" sqref="D13"/>
    </sheetView>
  </sheetViews>
  <sheetFormatPr defaultColWidth="8.7109375" defaultRowHeight="15" x14ac:dyDescent="0.25"/>
  <cols>
    <col min="1" max="1" width="8.7109375" style="19"/>
    <col min="2" max="2" width="22.140625" style="19" customWidth="1"/>
    <col min="3" max="3" width="37" style="19" customWidth="1"/>
    <col min="4" max="5" width="11.42578125" style="19" customWidth="1"/>
    <col min="6" max="6" width="14" style="19" customWidth="1"/>
    <col min="7" max="7" width="20" style="19" customWidth="1"/>
    <col min="8" max="8" width="16.42578125" style="19" customWidth="1"/>
    <col min="9" max="16384" width="8.7109375" style="19"/>
  </cols>
  <sheetData>
    <row r="1" spans="1:9" ht="15" customHeight="1" x14ac:dyDescent="0.25">
      <c r="A1" s="18"/>
      <c r="B1" s="18"/>
      <c r="C1" s="18"/>
      <c r="D1" s="18"/>
      <c r="E1" s="18"/>
      <c r="F1" s="18"/>
      <c r="G1" s="18"/>
      <c r="H1" s="18"/>
    </row>
    <row r="2" spans="1:9" ht="15" customHeight="1" x14ac:dyDescent="0.25">
      <c r="A2" s="20"/>
      <c r="B2" s="20"/>
      <c r="C2" s="20"/>
      <c r="D2" s="20"/>
      <c r="E2" s="20"/>
      <c r="F2" s="20"/>
      <c r="G2" s="20"/>
      <c r="H2" s="20"/>
    </row>
    <row r="3" spans="1:9" ht="15.75" customHeight="1" x14ac:dyDescent="0.25">
      <c r="A3" s="20"/>
      <c r="B3" s="219" t="s">
        <v>57</v>
      </c>
      <c r="C3" s="219"/>
      <c r="D3" s="219"/>
      <c r="E3" s="219"/>
      <c r="F3" s="219"/>
      <c r="G3" s="219"/>
      <c r="H3" s="219"/>
    </row>
    <row r="4" spans="1:9" x14ac:dyDescent="0.25">
      <c r="A4" s="20"/>
      <c r="B4" s="21" t="s">
        <v>58</v>
      </c>
      <c r="C4" s="21" t="s">
        <v>59</v>
      </c>
      <c r="D4" s="21" t="s">
        <v>18</v>
      </c>
      <c r="E4" s="21" t="s">
        <v>60</v>
      </c>
      <c r="F4" s="21" t="s">
        <v>67</v>
      </c>
      <c r="G4" s="21" t="s">
        <v>68</v>
      </c>
      <c r="H4" s="21" t="s">
        <v>61</v>
      </c>
    </row>
    <row r="5" spans="1:9" ht="15" customHeight="1" x14ac:dyDescent="0.25">
      <c r="A5" s="20"/>
      <c r="B5" s="23" t="s">
        <v>62</v>
      </c>
      <c r="C5" s="24"/>
      <c r="D5" s="23" t="s">
        <v>63</v>
      </c>
      <c r="E5" s="23">
        <v>1106</v>
      </c>
      <c r="F5" s="25">
        <f>E5*1.6</f>
        <v>1769.6000000000001</v>
      </c>
      <c r="G5" s="25">
        <f>H5/F5</f>
        <v>31532.549728752259</v>
      </c>
      <c r="H5" s="26">
        <v>55800000</v>
      </c>
    </row>
    <row r="6" spans="1:9" x14ac:dyDescent="0.25">
      <c r="A6" s="20"/>
      <c r="B6" s="23" t="s">
        <v>62</v>
      </c>
      <c r="C6" s="27"/>
      <c r="D6" s="23"/>
      <c r="E6" s="23"/>
      <c r="F6" s="25">
        <f t="shared" ref="F6:F11" si="0">E6*1.6</f>
        <v>0</v>
      </c>
      <c r="G6" s="25" t="e">
        <f t="shared" ref="G6:G11" si="1">H6/F6</f>
        <v>#DIV/0!</v>
      </c>
      <c r="H6" s="26"/>
    </row>
    <row r="7" spans="1:9" ht="15" customHeight="1" x14ac:dyDescent="0.25">
      <c r="A7" s="20"/>
      <c r="B7" s="23" t="s">
        <v>62</v>
      </c>
      <c r="C7" s="24"/>
      <c r="D7" s="23"/>
      <c r="E7" s="23"/>
      <c r="F7" s="25">
        <f t="shared" si="0"/>
        <v>0</v>
      </c>
      <c r="G7" s="25" t="e">
        <f t="shared" si="1"/>
        <v>#DIV/0!</v>
      </c>
      <c r="H7" s="26"/>
    </row>
    <row r="8" spans="1:9" x14ac:dyDescent="0.25">
      <c r="A8" s="20"/>
      <c r="B8" s="23" t="s">
        <v>62</v>
      </c>
      <c r="C8" s="27"/>
      <c r="D8" s="23"/>
      <c r="E8" s="23"/>
      <c r="F8" s="25">
        <f t="shared" si="0"/>
        <v>0</v>
      </c>
      <c r="G8" s="25" t="e">
        <f t="shared" si="1"/>
        <v>#DIV/0!</v>
      </c>
      <c r="H8" s="26"/>
    </row>
    <row r="9" spans="1:9" ht="15" customHeight="1" x14ac:dyDescent="0.25">
      <c r="A9" s="20"/>
      <c r="B9" s="23" t="s">
        <v>62</v>
      </c>
      <c r="C9" s="27"/>
      <c r="D9" s="23"/>
      <c r="E9" s="23"/>
      <c r="F9" s="25">
        <f t="shared" si="0"/>
        <v>0</v>
      </c>
      <c r="G9" s="25" t="e">
        <f t="shared" si="1"/>
        <v>#DIV/0!</v>
      </c>
      <c r="H9" s="26"/>
    </row>
    <row r="10" spans="1:9" ht="15" customHeight="1" x14ac:dyDescent="0.25">
      <c r="A10" s="20"/>
      <c r="B10" s="23" t="s">
        <v>64</v>
      </c>
      <c r="C10" s="24"/>
      <c r="D10" s="23"/>
      <c r="E10" s="23"/>
      <c r="F10" s="25">
        <f t="shared" si="0"/>
        <v>0</v>
      </c>
      <c r="G10" s="25" t="e">
        <f t="shared" si="1"/>
        <v>#DIV/0!</v>
      </c>
      <c r="H10" s="26"/>
    </row>
    <row r="11" spans="1:9" ht="15" customHeight="1" x14ac:dyDescent="0.25">
      <c r="A11" s="20"/>
      <c r="B11" s="23" t="s">
        <v>64</v>
      </c>
      <c r="C11" s="24"/>
      <c r="D11" s="23"/>
      <c r="E11" s="23"/>
      <c r="F11" s="25">
        <f t="shared" si="0"/>
        <v>0</v>
      </c>
      <c r="G11" s="25" t="e">
        <f t="shared" si="1"/>
        <v>#DIV/0!</v>
      </c>
      <c r="H11" s="26"/>
    </row>
    <row r="12" spans="1:9" ht="15" customHeight="1" x14ac:dyDescent="0.25">
      <c r="A12" s="20"/>
      <c r="B12" s="28" t="s">
        <v>65</v>
      </c>
      <c r="C12" s="23"/>
      <c r="D12" s="23"/>
      <c r="E12" s="23"/>
      <c r="F12" s="23"/>
      <c r="G12" s="29" t="e">
        <f>AVERAGE(G5:G11)</f>
        <v>#DIV/0!</v>
      </c>
      <c r="H12" s="23"/>
    </row>
    <row r="13" spans="1:9" ht="15" customHeight="1" x14ac:dyDescent="0.25">
      <c r="A13" s="18"/>
      <c r="B13" s="28" t="s">
        <v>66</v>
      </c>
      <c r="C13" s="30"/>
      <c r="D13" s="30"/>
      <c r="E13" s="30"/>
      <c r="F13" s="31"/>
      <c r="G13" s="28"/>
      <c r="H13" s="28"/>
      <c r="I13" s="22"/>
    </row>
    <row r="14" spans="1:9" ht="15" customHeight="1" x14ac:dyDescent="0.25">
      <c r="B14" s="18"/>
      <c r="C14" s="18"/>
      <c r="D14" s="18"/>
      <c r="E14" s="18"/>
    </row>
    <row r="15" spans="1:9" ht="15" customHeight="1" x14ac:dyDescent="0.25">
      <c r="B15" s="18"/>
      <c r="C15" s="18"/>
      <c r="D15" s="18"/>
      <c r="E15" s="18"/>
    </row>
    <row r="16" spans="1:9" ht="15" customHeight="1" x14ac:dyDescent="0.25">
      <c r="B16" s="18"/>
      <c r="C16" s="18"/>
      <c r="D16" s="18"/>
      <c r="E16" s="18"/>
    </row>
  </sheetData>
  <mergeCells count="1">
    <mergeCell ref="B3:H3"/>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election activeCell="G16" sqref="G1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Report</vt:lpstr>
      <vt:lpstr>C% for old Flormat</vt:lpstr>
      <vt:lpstr>C% for new format</vt:lpstr>
      <vt:lpstr>Flat detail</vt:lpstr>
      <vt:lpstr>valuation</vt:lpstr>
      <vt:lpstr>Note</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2021-10-13T12:10:34Z</cp:lastPrinted>
  <dcterms:created xsi:type="dcterms:W3CDTF">2019-07-16T09:29:46Z</dcterms:created>
  <dcterms:modified xsi:type="dcterms:W3CDTF">2021-10-13T12:14:04Z</dcterms:modified>
</cp:coreProperties>
</file>